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6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7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8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DRO/Sch.16 - Bill Impacts (2-W) [Recommended]/"/>
    </mc:Choice>
  </mc:AlternateContent>
  <xr:revisionPtr revIDLastSave="0" documentId="13_ncr:1_{63652D75-2566-4EC5-8580-31C4604AF83C}" xr6:coauthVersionLast="36" xr6:coauthVersionMax="36" xr10:uidLastSave="{00000000-0000-0000-0000-000000000000}"/>
  <bookViews>
    <workbookView xWindow="0" yWindow="0" windowWidth="28800" windowHeight="11930" xr2:uid="{8DAB9B80-2BC6-45D8-8E4F-4159D71818AC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  <externalReference r:id="rId11"/>
  </externalReferences>
  <definedNames>
    <definedName name="_xlnm._FilterDatabase" localSheetId="0" hidden="1">RESIDENTIAL!$B$20:$J$74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'[3]LDC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sds" hidden="1">#REF!</definedName>
    <definedName name="fsfs" hidden="1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hl" hidden="1">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CSMUR!$B$10:$AR$133</definedName>
    <definedName name="_xlnm.Print_Area" localSheetId="4">'GS 1,000-4,999 kW'!$B$10:$AR$151</definedName>
    <definedName name="_xlnm.Print_Area" localSheetId="3">'GS 50-999 kW'!$B$10:$AR$83</definedName>
    <definedName name="_xlnm.Print_Area" localSheetId="2">'GS&lt;50 kW'!$B$10:$AR$157</definedName>
    <definedName name="_xlnm.Print_Area" localSheetId="5">'LARGE USE SERVICE'!$B$10:$AR$80</definedName>
    <definedName name="_xlnm.Print_Area" localSheetId="0">RESIDENTIAL!$B$10:$AR$207</definedName>
    <definedName name="_xlnm.Print_Area" localSheetId="6">'STREET LIGHTING SERVICE'!$B$10:$AR$77</definedName>
    <definedName name="_xlnm.Print_Area" localSheetId="7">USL!$B$10:$AR$77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76" i="8" l="1"/>
  <c r="AF76" i="8"/>
  <c r="Y76" i="8"/>
  <c r="R76" i="8"/>
  <c r="K76" i="8"/>
  <c r="L50" i="8" s="1"/>
  <c r="AM71" i="8"/>
  <c r="AF71" i="8"/>
  <c r="Y71" i="8"/>
  <c r="R71" i="8"/>
  <c r="K71" i="8"/>
  <c r="AO68" i="8"/>
  <c r="AM68" i="8"/>
  <c r="AH68" i="8"/>
  <c r="AF68" i="8"/>
  <c r="AA68" i="8"/>
  <c r="Y68" i="8"/>
  <c r="V68" i="8"/>
  <c r="T68" i="8"/>
  <c r="R68" i="8"/>
  <c r="M68" i="8"/>
  <c r="K68" i="8"/>
  <c r="G68" i="8"/>
  <c r="I68" i="8" s="1"/>
  <c r="P68" i="8" s="1"/>
  <c r="AO67" i="8"/>
  <c r="AM67" i="8"/>
  <c r="AF67" i="8"/>
  <c r="AH67" i="8" s="1"/>
  <c r="AA67" i="8"/>
  <c r="AC67" i="8" s="1"/>
  <c r="Y67" i="8"/>
  <c r="W67" i="8"/>
  <c r="R67" i="8"/>
  <c r="T67" i="8" s="1"/>
  <c r="M67" i="8"/>
  <c r="K67" i="8"/>
  <c r="I67" i="8"/>
  <c r="P67" i="8" s="1"/>
  <c r="G67" i="8"/>
  <c r="AN66" i="8"/>
  <c r="AO66" i="8" s="1"/>
  <c r="AM66" i="8"/>
  <c r="AG66" i="8"/>
  <c r="AF66" i="8"/>
  <c r="AH66" i="8" s="1"/>
  <c r="Z66" i="8"/>
  <c r="Y66" i="8"/>
  <c r="AA66" i="8" s="1"/>
  <c r="T66" i="8"/>
  <c r="S66" i="8"/>
  <c r="R66" i="8"/>
  <c r="M66" i="8"/>
  <c r="L66" i="8"/>
  <c r="K66" i="8"/>
  <c r="I66" i="8"/>
  <c r="P66" i="8" s="1"/>
  <c r="H66" i="8"/>
  <c r="G66" i="8"/>
  <c r="AO65" i="8"/>
  <c r="AN65" i="8"/>
  <c r="AM65" i="8"/>
  <c r="AG65" i="8"/>
  <c r="AH65" i="8" s="1"/>
  <c r="AF65" i="8"/>
  <c r="Z65" i="8"/>
  <c r="AA65" i="8" s="1"/>
  <c r="AC65" i="8" s="1"/>
  <c r="Y65" i="8"/>
  <c r="S65" i="8"/>
  <c r="T65" i="8" s="1"/>
  <c r="R65" i="8"/>
  <c r="L65" i="8"/>
  <c r="M65" i="8" s="1"/>
  <c r="K65" i="8"/>
  <c r="H65" i="8"/>
  <c r="I65" i="8" s="1"/>
  <c r="G65" i="8"/>
  <c r="AN64" i="8"/>
  <c r="AO64" i="8" s="1"/>
  <c r="AQ64" i="8" s="1"/>
  <c r="AM64" i="8"/>
  <c r="AG64" i="8"/>
  <c r="AF64" i="8"/>
  <c r="AH64" i="8" s="1"/>
  <c r="AJ64" i="8" s="1"/>
  <c r="Z64" i="8"/>
  <c r="Y64" i="8"/>
  <c r="AA64" i="8" s="1"/>
  <c r="T64" i="8"/>
  <c r="S64" i="8"/>
  <c r="R64" i="8"/>
  <c r="M64" i="8"/>
  <c r="L64" i="8"/>
  <c r="K64" i="8"/>
  <c r="I64" i="8"/>
  <c r="H64" i="8"/>
  <c r="G64" i="8"/>
  <c r="AO63" i="8"/>
  <c r="AQ63" i="8" s="1"/>
  <c r="AN63" i="8"/>
  <c r="AM63" i="8"/>
  <c r="AG63" i="8"/>
  <c r="AH63" i="8" s="1"/>
  <c r="AF63" i="8"/>
  <c r="Z63" i="8"/>
  <c r="AA63" i="8" s="1"/>
  <c r="Y63" i="8"/>
  <c r="S63" i="8"/>
  <c r="T63" i="8" s="1"/>
  <c r="R63" i="8"/>
  <c r="O63" i="8"/>
  <c r="L63" i="8"/>
  <c r="M63" i="8" s="1"/>
  <c r="K63" i="8"/>
  <c r="H63" i="8"/>
  <c r="I63" i="8" s="1"/>
  <c r="G63" i="8"/>
  <c r="AN62" i="8"/>
  <c r="AO62" i="8" s="1"/>
  <c r="AM62" i="8"/>
  <c r="AJ62" i="8"/>
  <c r="AG62" i="8"/>
  <c r="AF62" i="8"/>
  <c r="AH62" i="8" s="1"/>
  <c r="AQ62" i="8" s="1"/>
  <c r="Z62" i="8"/>
  <c r="Y62" i="8"/>
  <c r="AA62" i="8" s="1"/>
  <c r="T62" i="8"/>
  <c r="S62" i="8"/>
  <c r="R62" i="8"/>
  <c r="M62" i="8"/>
  <c r="L62" i="8"/>
  <c r="K62" i="8"/>
  <c r="I62" i="8"/>
  <c r="H62" i="8"/>
  <c r="G62" i="8"/>
  <c r="AO61" i="8"/>
  <c r="AM61" i="8"/>
  <c r="AJ61" i="8"/>
  <c r="AF61" i="8"/>
  <c r="AH61" i="8" s="1"/>
  <c r="AA61" i="8"/>
  <c r="Y61" i="8"/>
  <c r="R61" i="8"/>
  <c r="T61" i="8" s="1"/>
  <c r="M61" i="8"/>
  <c r="K61" i="8"/>
  <c r="G61" i="8"/>
  <c r="I61" i="8" s="1"/>
  <c r="AM60" i="8"/>
  <c r="AH60" i="8"/>
  <c r="AF60" i="8"/>
  <c r="Y60" i="8"/>
  <c r="R60" i="8"/>
  <c r="K60" i="8"/>
  <c r="G60" i="8"/>
  <c r="AN59" i="8"/>
  <c r="AO59" i="8" s="1"/>
  <c r="AQ59" i="8" s="1"/>
  <c r="AM59" i="8"/>
  <c r="AG59" i="8"/>
  <c r="AH59" i="8" s="1"/>
  <c r="AF59" i="8"/>
  <c r="Y59" i="8"/>
  <c r="R59" i="8"/>
  <c r="K59" i="8"/>
  <c r="G59" i="8"/>
  <c r="AM58" i="8"/>
  <c r="AF58" i="8"/>
  <c r="Y58" i="8"/>
  <c r="R58" i="8"/>
  <c r="K58" i="8"/>
  <c r="G58" i="8"/>
  <c r="AN56" i="8"/>
  <c r="AG56" i="8"/>
  <c r="R56" i="8"/>
  <c r="AN55" i="8"/>
  <c r="AN60" i="8" s="1"/>
  <c r="AM55" i="8"/>
  <c r="AO55" i="8" s="1"/>
  <c r="AH55" i="8"/>
  <c r="AG55" i="8"/>
  <c r="AG60" i="8" s="1"/>
  <c r="Z55" i="8"/>
  <c r="Z59" i="8" s="1"/>
  <c r="AA59" i="8" s="1"/>
  <c r="S55" i="8"/>
  <c r="AF55" i="8"/>
  <c r="H55" i="8"/>
  <c r="I55" i="8" s="1"/>
  <c r="AR53" i="8"/>
  <c r="AQ53" i="8"/>
  <c r="AK53" i="8"/>
  <c r="AJ53" i="8"/>
  <c r="T53" i="8"/>
  <c r="S53" i="8"/>
  <c r="P53" i="8"/>
  <c r="I53" i="8"/>
  <c r="O53" i="8" s="1"/>
  <c r="AN52" i="8"/>
  <c r="AO52" i="8" s="1"/>
  <c r="AQ52" i="8" s="1"/>
  <c r="AH52" i="8"/>
  <c r="AG52" i="8"/>
  <c r="Z52" i="8"/>
  <c r="AA52" i="8" s="1"/>
  <c r="M52" i="8"/>
  <c r="L52" i="8"/>
  <c r="H52" i="8"/>
  <c r="S52" i="8" s="1"/>
  <c r="I52" i="8"/>
  <c r="AO51" i="8"/>
  <c r="AN51" i="8"/>
  <c r="AG51" i="8"/>
  <c r="AH51" i="8" s="1"/>
  <c r="AA51" i="8"/>
  <c r="Z51" i="8"/>
  <c r="L51" i="8"/>
  <c r="M51" i="8" s="1"/>
  <c r="H51" i="8"/>
  <c r="AN50" i="8"/>
  <c r="AO50" i="8" s="1"/>
  <c r="AQ50" i="8" s="1"/>
  <c r="AM50" i="8"/>
  <c r="AJ50" i="8"/>
  <c r="AG50" i="8"/>
  <c r="AH50" i="8" s="1"/>
  <c r="AF50" i="8"/>
  <c r="Z50" i="8"/>
  <c r="Y50" i="8"/>
  <c r="AA50" i="8" s="1"/>
  <c r="T50" i="8"/>
  <c r="S50" i="8"/>
  <c r="R50" i="8"/>
  <c r="M50" i="8"/>
  <c r="K50" i="8"/>
  <c r="I50" i="8"/>
  <c r="H50" i="8"/>
  <c r="G50" i="8"/>
  <c r="AO48" i="8"/>
  <c r="AN48" i="8"/>
  <c r="AJ48" i="8"/>
  <c r="AG48" i="8"/>
  <c r="AH48" i="8" s="1"/>
  <c r="AR48" i="8" s="1"/>
  <c r="AA48" i="8"/>
  <c r="Z48" i="8"/>
  <c r="S48" i="8"/>
  <c r="T48" i="8" s="1"/>
  <c r="M48" i="8"/>
  <c r="L48" i="8"/>
  <c r="H48" i="8"/>
  <c r="I48" i="8" s="1"/>
  <c r="P48" i="8" s="1"/>
  <c r="AO47" i="8"/>
  <c r="AQ47" i="8" s="1"/>
  <c r="AN47" i="8"/>
  <c r="AK47" i="8"/>
  <c r="AG47" i="8"/>
  <c r="AH47" i="8" s="1"/>
  <c r="AA47" i="8"/>
  <c r="Z47" i="8"/>
  <c r="S47" i="8"/>
  <c r="T47" i="8" s="1"/>
  <c r="M47" i="8"/>
  <c r="L47" i="8"/>
  <c r="I47" i="8"/>
  <c r="P47" i="8" s="1"/>
  <c r="H47" i="8"/>
  <c r="AQ46" i="8"/>
  <c r="AN46" i="8"/>
  <c r="AO46" i="8" s="1"/>
  <c r="AH46" i="8"/>
  <c r="AG46" i="8"/>
  <c r="Z46" i="8"/>
  <c r="AA46" i="8" s="1"/>
  <c r="T46" i="8"/>
  <c r="S46" i="8"/>
  <c r="O46" i="8"/>
  <c r="M46" i="8"/>
  <c r="L46" i="8"/>
  <c r="I46" i="8"/>
  <c r="P46" i="8" s="1"/>
  <c r="H46" i="8"/>
  <c r="AN45" i="8"/>
  <c r="AO45" i="8" s="1"/>
  <c r="AQ45" i="8" s="1"/>
  <c r="AH45" i="8"/>
  <c r="AG45" i="8"/>
  <c r="AD45" i="8"/>
  <c r="Z45" i="8"/>
  <c r="AA45" i="8" s="1"/>
  <c r="T45" i="8"/>
  <c r="S45" i="8"/>
  <c r="L45" i="8"/>
  <c r="M45" i="8" s="1"/>
  <c r="I45" i="8"/>
  <c r="H45" i="8"/>
  <c r="AO44" i="8"/>
  <c r="AN44" i="8"/>
  <c r="AH44" i="8"/>
  <c r="AG44" i="8"/>
  <c r="AA44" i="8"/>
  <c r="Z44" i="8"/>
  <c r="T44" i="8"/>
  <c r="S44" i="8"/>
  <c r="M44" i="8"/>
  <c r="L44" i="8"/>
  <c r="H44" i="8"/>
  <c r="I44" i="8" s="1"/>
  <c r="AN43" i="8"/>
  <c r="AO43" i="8"/>
  <c r="AH43" i="8"/>
  <c r="AG43" i="8"/>
  <c r="AA43" i="8"/>
  <c r="Z43" i="8"/>
  <c r="S43" i="8"/>
  <c r="T43" i="8" s="1"/>
  <c r="L43" i="8"/>
  <c r="M43" i="8" s="1"/>
  <c r="H43" i="8"/>
  <c r="I43" i="8" s="1"/>
  <c r="AR42" i="8"/>
  <c r="AQ42" i="8"/>
  <c r="AO42" i="8"/>
  <c r="AH42" i="8"/>
  <c r="AA42" i="8"/>
  <c r="T42" i="8"/>
  <c r="M42" i="8"/>
  <c r="O42" i="8" s="1"/>
  <c r="I42" i="8"/>
  <c r="P42" i="8" s="1"/>
  <c r="AR41" i="8"/>
  <c r="AQ41" i="8"/>
  <c r="AO41" i="8"/>
  <c r="AH41" i="8"/>
  <c r="AJ41" i="8" s="1"/>
  <c r="AA41" i="8"/>
  <c r="AK41" i="8" s="1"/>
  <c r="T41" i="8"/>
  <c r="M41" i="8"/>
  <c r="O41" i="8" s="1"/>
  <c r="I41" i="8"/>
  <c r="P41" i="8" s="1"/>
  <c r="AR40" i="8"/>
  <c r="AQ40" i="8"/>
  <c r="AO40" i="8"/>
  <c r="AK40" i="8"/>
  <c r="AH40" i="8"/>
  <c r="AA40" i="8"/>
  <c r="T40" i="8"/>
  <c r="M40" i="8"/>
  <c r="O40" i="8" s="1"/>
  <c r="I40" i="8"/>
  <c r="P40" i="8" s="1"/>
  <c r="AR39" i="8"/>
  <c r="AQ39" i="8"/>
  <c r="AO39" i="8"/>
  <c r="AH39" i="8"/>
  <c r="AA39" i="8"/>
  <c r="T39" i="8"/>
  <c r="M39" i="8"/>
  <c r="O39" i="8" s="1"/>
  <c r="I39" i="8"/>
  <c r="P39" i="8" s="1"/>
  <c r="AN38" i="8"/>
  <c r="AO38" i="8" s="1"/>
  <c r="AG38" i="8"/>
  <c r="AH38" i="8" s="1"/>
  <c r="Z38" i="8"/>
  <c r="AA38" i="8"/>
  <c r="S38" i="8"/>
  <c r="T38" i="8"/>
  <c r="AD38" i="8" s="1"/>
  <c r="L38" i="8"/>
  <c r="M38" i="8"/>
  <c r="I38" i="8"/>
  <c r="AQ37" i="8"/>
  <c r="AO37" i="8"/>
  <c r="AH37" i="8"/>
  <c r="AA37" i="8"/>
  <c r="T37" i="8"/>
  <c r="O37" i="8"/>
  <c r="M37" i="8"/>
  <c r="I37" i="8"/>
  <c r="AQ36" i="8"/>
  <c r="AO36" i="8"/>
  <c r="AK36" i="8"/>
  <c r="AH36" i="8"/>
  <c r="AA36" i="8"/>
  <c r="T36" i="8"/>
  <c r="AC36" i="8" s="1"/>
  <c r="O36" i="8"/>
  <c r="M36" i="8"/>
  <c r="I36" i="8"/>
  <c r="P36" i="8" s="1"/>
  <c r="AN35" i="8"/>
  <c r="AO35" i="8"/>
  <c r="AH35" i="8"/>
  <c r="AG35" i="8"/>
  <c r="AA35" i="8"/>
  <c r="Z35" i="8"/>
  <c r="T35" i="8"/>
  <c r="S35" i="8"/>
  <c r="P35" i="8"/>
  <c r="L35" i="8"/>
  <c r="M35" i="8" s="1"/>
  <c r="AN34" i="8"/>
  <c r="AO34" i="8" s="1"/>
  <c r="AG34" i="8"/>
  <c r="AH34" i="8" s="1"/>
  <c r="Z34" i="8"/>
  <c r="AA34" i="8" s="1"/>
  <c r="S34" i="8"/>
  <c r="T34" i="8"/>
  <c r="L34" i="8"/>
  <c r="M34" i="8"/>
  <c r="AO33" i="8"/>
  <c r="AQ33" i="8" s="1"/>
  <c r="AN33" i="8"/>
  <c r="AH33" i="8"/>
  <c r="AG33" i="8"/>
  <c r="Z33" i="8"/>
  <c r="AA33" i="8" s="1"/>
  <c r="S33" i="8"/>
  <c r="T33" i="8" s="1"/>
  <c r="O33" i="8"/>
  <c r="L33" i="8"/>
  <c r="M33" i="8" s="1"/>
  <c r="AN32" i="8"/>
  <c r="AO32" i="8"/>
  <c r="AQ32" i="8" s="1"/>
  <c r="AG32" i="8"/>
  <c r="AH32" i="8" s="1"/>
  <c r="Z32" i="8"/>
  <c r="AA32" i="8"/>
  <c r="S32" i="8"/>
  <c r="T32" i="8" s="1"/>
  <c r="O32" i="8"/>
  <c r="L32" i="8"/>
  <c r="M32" i="8" s="1"/>
  <c r="W32" i="8" s="1"/>
  <c r="I32" i="8"/>
  <c r="AN31" i="8"/>
  <c r="AO31" i="8" s="1"/>
  <c r="AG31" i="8"/>
  <c r="AH31" i="8" s="1"/>
  <c r="Z31" i="8"/>
  <c r="S31" i="8"/>
  <c r="T31" i="8"/>
  <c r="M31" i="8"/>
  <c r="L31" i="8"/>
  <c r="AN30" i="8"/>
  <c r="AO30" i="8"/>
  <c r="AQ30" i="8" s="1"/>
  <c r="AK30" i="8"/>
  <c r="AH30" i="8"/>
  <c r="AG30" i="8"/>
  <c r="Z30" i="8"/>
  <c r="AA30" i="8" s="1"/>
  <c r="S30" i="8"/>
  <c r="T30" i="8" s="1"/>
  <c r="P30" i="8"/>
  <c r="O30" i="8"/>
  <c r="L30" i="8"/>
  <c r="M30" i="8" s="1"/>
  <c r="AN29" i="8"/>
  <c r="AO29" i="8" s="1"/>
  <c r="AG29" i="8"/>
  <c r="AH29" i="8"/>
  <c r="AC29" i="8"/>
  <c r="AA29" i="8"/>
  <c r="Z29" i="8"/>
  <c r="T29" i="8"/>
  <c r="S29" i="8"/>
  <c r="P29" i="8"/>
  <c r="M29" i="8"/>
  <c r="O29" i="8" s="1"/>
  <c r="L29" i="8"/>
  <c r="AO28" i="8"/>
  <c r="AQ28" i="8" s="1"/>
  <c r="AN28" i="8"/>
  <c r="AG28" i="8"/>
  <c r="AH28" i="8" s="1"/>
  <c r="Z28" i="8"/>
  <c r="AA28" i="8" s="1"/>
  <c r="S28" i="8"/>
  <c r="L28" i="8"/>
  <c r="M28" i="8"/>
  <c r="AO27" i="8"/>
  <c r="AN27" i="8"/>
  <c r="AG27" i="8"/>
  <c r="AH27" i="8"/>
  <c r="AA27" i="8"/>
  <c r="Z27" i="8"/>
  <c r="S27" i="8"/>
  <c r="T27" i="8" s="1"/>
  <c r="L27" i="8"/>
  <c r="M27" i="8" s="1"/>
  <c r="AN26" i="8"/>
  <c r="AO26" i="8" s="1"/>
  <c r="AJ26" i="8"/>
  <c r="AG26" i="8"/>
  <c r="AH26" i="8" s="1"/>
  <c r="AR26" i="8" s="1"/>
  <c r="Z26" i="8"/>
  <c r="AA26" i="8"/>
  <c r="T26" i="8"/>
  <c r="AD26" i="8" s="1"/>
  <c r="S26" i="8"/>
  <c r="M26" i="8"/>
  <c r="L26" i="8"/>
  <c r="AO25" i="8"/>
  <c r="AQ25" i="8" s="1"/>
  <c r="AN25" i="8"/>
  <c r="AK25" i="8"/>
  <c r="AH25" i="8"/>
  <c r="AG25" i="8"/>
  <c r="Z25" i="8"/>
  <c r="AA25" i="8" s="1"/>
  <c r="S25" i="8"/>
  <c r="T25" i="8" s="1"/>
  <c r="AD25" i="8" s="1"/>
  <c r="L25" i="8"/>
  <c r="M25" i="8" s="1"/>
  <c r="AO24" i="8"/>
  <c r="AH24" i="8"/>
  <c r="AA24" i="8"/>
  <c r="T24" i="8"/>
  <c r="O24" i="8"/>
  <c r="M24" i="8"/>
  <c r="I24" i="8"/>
  <c r="AO23" i="8"/>
  <c r="AH23" i="8"/>
  <c r="AC23" i="8"/>
  <c r="AA23" i="8"/>
  <c r="T23" i="8"/>
  <c r="AD23" i="8" s="1"/>
  <c r="M23" i="8"/>
  <c r="I23" i="8"/>
  <c r="AM76" i="7"/>
  <c r="AN53" i="7" s="1"/>
  <c r="AF76" i="7"/>
  <c r="AG53" i="7" s="1"/>
  <c r="Y76" i="7"/>
  <c r="R76" i="7"/>
  <c r="K76" i="7"/>
  <c r="AR71" i="7"/>
  <c r="AQ71" i="7"/>
  <c r="AM71" i="7"/>
  <c r="AK71" i="7"/>
  <c r="AJ71" i="7"/>
  <c r="AF71" i="7"/>
  <c r="AD71" i="7"/>
  <c r="AC71" i="7"/>
  <c r="Y71" i="7"/>
  <c r="W71" i="7"/>
  <c r="V71" i="7"/>
  <c r="R71" i="7"/>
  <c r="P71" i="7"/>
  <c r="O71" i="7"/>
  <c r="K71" i="7"/>
  <c r="AR66" i="7"/>
  <c r="AQ66" i="7"/>
  <c r="AM66" i="7"/>
  <c r="AK66" i="7"/>
  <c r="AJ66" i="7"/>
  <c r="AF66" i="7"/>
  <c r="AD66" i="7"/>
  <c r="AC66" i="7"/>
  <c r="Y66" i="7"/>
  <c r="W66" i="7"/>
  <c r="V66" i="7"/>
  <c r="R66" i="7"/>
  <c r="P66" i="7"/>
  <c r="O66" i="7"/>
  <c r="K66" i="7"/>
  <c r="AO63" i="7"/>
  <c r="AN63" i="7"/>
  <c r="AM63" i="7"/>
  <c r="AJ63" i="7"/>
  <c r="AH63" i="7"/>
  <c r="AG63" i="7"/>
  <c r="AF63" i="7"/>
  <c r="Z63" i="7"/>
  <c r="AA63" i="7" s="1"/>
  <c r="Y63" i="7"/>
  <c r="V63" i="7"/>
  <c r="S63" i="7"/>
  <c r="T63" i="7" s="1"/>
  <c r="R63" i="7"/>
  <c r="O63" i="7"/>
  <c r="M63" i="7"/>
  <c r="L63" i="7"/>
  <c r="K63" i="7"/>
  <c r="H63" i="7"/>
  <c r="I63" i="7" s="1"/>
  <c r="G63" i="7"/>
  <c r="AQ62" i="7"/>
  <c r="AM62" i="7"/>
  <c r="AO62" i="7" s="1"/>
  <c r="AK62" i="7"/>
  <c r="AH62" i="7"/>
  <c r="AF62" i="7"/>
  <c r="AA62" i="7"/>
  <c r="Y62" i="7"/>
  <c r="T62" i="7"/>
  <c r="R62" i="7"/>
  <c r="K62" i="7"/>
  <c r="M62" i="7" s="1"/>
  <c r="I62" i="7"/>
  <c r="P62" i="7" s="1"/>
  <c r="G62" i="7"/>
  <c r="AN61" i="7"/>
  <c r="AO61" i="7" s="1"/>
  <c r="AQ61" i="7" s="1"/>
  <c r="AM61" i="7"/>
  <c r="AG61" i="7"/>
  <c r="AH61" i="7" s="1"/>
  <c r="AF61" i="7"/>
  <c r="Z61" i="7"/>
  <c r="Y61" i="7"/>
  <c r="S61" i="7"/>
  <c r="R61" i="7"/>
  <c r="T61" i="7" s="1"/>
  <c r="L61" i="7"/>
  <c r="K61" i="7"/>
  <c r="M61" i="7" s="1"/>
  <c r="H61" i="7"/>
  <c r="G61" i="7"/>
  <c r="I61" i="7" s="1"/>
  <c r="AO60" i="7"/>
  <c r="AN60" i="7"/>
  <c r="AM60" i="7"/>
  <c r="AH60" i="7"/>
  <c r="AG60" i="7"/>
  <c r="AF60" i="7"/>
  <c r="AA60" i="7"/>
  <c r="Z60" i="7"/>
  <c r="Y60" i="7"/>
  <c r="W60" i="7"/>
  <c r="V60" i="7"/>
  <c r="T60" i="7"/>
  <c r="S60" i="7"/>
  <c r="R60" i="7"/>
  <c r="L60" i="7"/>
  <c r="M60" i="7" s="1"/>
  <c r="K60" i="7"/>
  <c r="I60" i="7"/>
  <c r="H60" i="7"/>
  <c r="G60" i="7"/>
  <c r="AN59" i="7"/>
  <c r="AM59" i="7"/>
  <c r="AG59" i="7"/>
  <c r="AH59" i="7" s="1"/>
  <c r="AF59" i="7"/>
  <c r="Z59" i="7"/>
  <c r="Y59" i="7"/>
  <c r="S59" i="7"/>
  <c r="R59" i="7"/>
  <c r="T59" i="7" s="1"/>
  <c r="L59" i="7"/>
  <c r="M59" i="7" s="1"/>
  <c r="K59" i="7"/>
  <c r="H59" i="7"/>
  <c r="G59" i="7"/>
  <c r="I59" i="7" s="1"/>
  <c r="AN58" i="7"/>
  <c r="AO58" i="7" s="1"/>
  <c r="AM58" i="7"/>
  <c r="AG58" i="7"/>
  <c r="AH58" i="7" s="1"/>
  <c r="AF58" i="7"/>
  <c r="AA58" i="7"/>
  <c r="Z58" i="7"/>
  <c r="Y58" i="7"/>
  <c r="T58" i="7"/>
  <c r="S58" i="7"/>
  <c r="R58" i="7"/>
  <c r="L58" i="7"/>
  <c r="K58" i="7"/>
  <c r="H58" i="7"/>
  <c r="I58" i="7" s="1"/>
  <c r="G58" i="7"/>
  <c r="AN57" i="7"/>
  <c r="AM57" i="7"/>
  <c r="AJ57" i="7"/>
  <c r="AK57" i="7" s="1"/>
  <c r="AG57" i="7"/>
  <c r="AH57" i="7" s="1"/>
  <c r="AF57" i="7"/>
  <c r="Z57" i="7"/>
  <c r="AA57" i="7" s="1"/>
  <c r="Y57" i="7"/>
  <c r="S57" i="7"/>
  <c r="R57" i="7"/>
  <c r="T57" i="7" s="1"/>
  <c r="L57" i="7"/>
  <c r="M57" i="7" s="1"/>
  <c r="K57" i="7"/>
  <c r="H57" i="7"/>
  <c r="G57" i="7"/>
  <c r="I57" i="7" s="1"/>
  <c r="AM56" i="7"/>
  <c r="AO56" i="7" s="1"/>
  <c r="AQ56" i="7" s="1"/>
  <c r="AK56" i="7"/>
  <c r="AF56" i="7"/>
  <c r="AH56" i="7" s="1"/>
  <c r="AJ56" i="7" s="1"/>
  <c r="AC56" i="7"/>
  <c r="AA56" i="7"/>
  <c r="Y56" i="7"/>
  <c r="R56" i="7"/>
  <c r="T56" i="7" s="1"/>
  <c r="O56" i="7"/>
  <c r="K56" i="7"/>
  <c r="M56" i="7" s="1"/>
  <c r="I56" i="7"/>
  <c r="G56" i="7"/>
  <c r="AM55" i="7"/>
  <c r="AF55" i="7"/>
  <c r="Z55" i="7"/>
  <c r="AA55" i="7" s="1"/>
  <c r="Y55" i="7"/>
  <c r="R55" i="7"/>
  <c r="M55" i="7"/>
  <c r="K55" i="7"/>
  <c r="G55" i="7"/>
  <c r="AM54" i="7"/>
  <c r="AG54" i="7"/>
  <c r="AF54" i="7"/>
  <c r="Y54" i="7"/>
  <c r="V54" i="7"/>
  <c r="R54" i="7"/>
  <c r="L54" i="7"/>
  <c r="M54" i="7" s="1"/>
  <c r="K54" i="7"/>
  <c r="G54" i="7"/>
  <c r="AM53" i="7"/>
  <c r="AF53" i="7"/>
  <c r="Z53" i="7"/>
  <c r="Z54" i="7" s="1"/>
  <c r="AA54" i="7" s="1"/>
  <c r="Y53" i="7"/>
  <c r="AA53" i="7" s="1"/>
  <c r="T53" i="7"/>
  <c r="S53" i="7"/>
  <c r="S54" i="7" s="1"/>
  <c r="T54" i="7" s="1"/>
  <c r="R53" i="7"/>
  <c r="P53" i="7"/>
  <c r="M53" i="7"/>
  <c r="L53" i="7"/>
  <c r="L55" i="7" s="1"/>
  <c r="K53" i="7"/>
  <c r="I53" i="7"/>
  <c r="O53" i="7" s="1"/>
  <c r="H53" i="7"/>
  <c r="G53" i="7"/>
  <c r="AN51" i="7"/>
  <c r="AG51" i="7"/>
  <c r="AF51" i="7"/>
  <c r="AH51" i="7" s="1"/>
  <c r="Z51" i="7"/>
  <c r="S51" i="7"/>
  <c r="M51" i="7"/>
  <c r="L51" i="7"/>
  <c r="I51" i="7"/>
  <c r="H51" i="7"/>
  <c r="AN50" i="7"/>
  <c r="AG50" i="7"/>
  <c r="Z50" i="7"/>
  <c r="Y50" i="7"/>
  <c r="AA50" i="7" s="1"/>
  <c r="S50" i="7"/>
  <c r="L50" i="7"/>
  <c r="H50" i="7"/>
  <c r="I50" i="7"/>
  <c r="AR48" i="7"/>
  <c r="AQ48" i="7"/>
  <c r="AN48" i="7"/>
  <c r="AK48" i="7"/>
  <c r="AJ48" i="7"/>
  <c r="AG48" i="7"/>
  <c r="Z48" i="7"/>
  <c r="S48" i="7"/>
  <c r="T48" i="7" s="1"/>
  <c r="L48" i="7"/>
  <c r="H48" i="7"/>
  <c r="I48" i="7" s="1"/>
  <c r="AR47" i="7"/>
  <c r="AQ47" i="7"/>
  <c r="AN47" i="7"/>
  <c r="AK47" i="7"/>
  <c r="AJ47" i="7"/>
  <c r="AG47" i="7"/>
  <c r="Z47" i="7"/>
  <c r="S47" i="7"/>
  <c r="T47" i="7" s="1"/>
  <c r="O47" i="7"/>
  <c r="L47" i="7"/>
  <c r="M47" i="7"/>
  <c r="I47" i="7"/>
  <c r="H47" i="7"/>
  <c r="AO46" i="7"/>
  <c r="AN46" i="7"/>
  <c r="AH46" i="7"/>
  <c r="AG46" i="7"/>
  <c r="AD46" i="7"/>
  <c r="AA46" i="7"/>
  <c r="Z46" i="7"/>
  <c r="L46" i="7"/>
  <c r="M46" i="7" s="1"/>
  <c r="H46" i="7"/>
  <c r="S46" i="7" s="1"/>
  <c r="T46" i="7" s="1"/>
  <c r="I46" i="7"/>
  <c r="AN45" i="7"/>
  <c r="AO45" i="7" s="1"/>
  <c r="AM45" i="7"/>
  <c r="AH45" i="7"/>
  <c r="AG45" i="7"/>
  <c r="AF45" i="7"/>
  <c r="Z45" i="7"/>
  <c r="AA45" i="7" s="1"/>
  <c r="AC45" i="7" s="1"/>
  <c r="Y45" i="7"/>
  <c r="S45" i="7"/>
  <c r="R45" i="7"/>
  <c r="T45" i="7" s="1"/>
  <c r="L45" i="7"/>
  <c r="M45" i="7" s="1"/>
  <c r="K45" i="7"/>
  <c r="H45" i="7"/>
  <c r="G45" i="7"/>
  <c r="I45" i="7" s="1"/>
  <c r="AN43" i="7"/>
  <c r="AO43" i="7" s="1"/>
  <c r="AQ43" i="7" s="1"/>
  <c r="AG43" i="7"/>
  <c r="AH43" i="7" s="1"/>
  <c r="Z43" i="7"/>
  <c r="AA43" i="7" s="1"/>
  <c r="S43" i="7"/>
  <c r="T43" i="7" s="1"/>
  <c r="L43" i="7"/>
  <c r="M43" i="7" s="1"/>
  <c r="I43" i="7"/>
  <c r="H43" i="7"/>
  <c r="AQ42" i="7"/>
  <c r="AO42" i="7"/>
  <c r="AN42" i="7"/>
  <c r="AJ42" i="7"/>
  <c r="AH42" i="7"/>
  <c r="AG42" i="7"/>
  <c r="Z42" i="7"/>
  <c r="AA42" i="7" s="1"/>
  <c r="T42" i="7"/>
  <c r="S42" i="7"/>
  <c r="M42" i="7"/>
  <c r="L42" i="7"/>
  <c r="H42" i="7"/>
  <c r="I42" i="7" s="1"/>
  <c r="AR41" i="7"/>
  <c r="AN41" i="7"/>
  <c r="AO41" i="7" s="1"/>
  <c r="AQ41" i="7" s="1"/>
  <c r="AK41" i="7"/>
  <c r="AJ41" i="7"/>
  <c r="AG41" i="7"/>
  <c r="AH41" i="7" s="1"/>
  <c r="AD41" i="7"/>
  <c r="Z41" i="7"/>
  <c r="AA41" i="7" s="1"/>
  <c r="S41" i="7"/>
  <c r="T41" i="7" s="1"/>
  <c r="L41" i="7"/>
  <c r="M41" i="7" s="1"/>
  <c r="H41" i="7"/>
  <c r="I41" i="7" s="1"/>
  <c r="AO40" i="7"/>
  <c r="AN40" i="7"/>
  <c r="AG40" i="7"/>
  <c r="AH40" i="7" s="1"/>
  <c r="AA40" i="7"/>
  <c r="Z40" i="7"/>
  <c r="T40" i="7"/>
  <c r="S40" i="7"/>
  <c r="M40" i="7"/>
  <c r="L40" i="7"/>
  <c r="H40" i="7"/>
  <c r="I40" i="7" s="1"/>
  <c r="P40" i="7" s="1"/>
  <c r="AN39" i="7"/>
  <c r="AO39" i="7" s="1"/>
  <c r="AQ39" i="7" s="1"/>
  <c r="AG39" i="7"/>
  <c r="AH39" i="7" s="1"/>
  <c r="Z39" i="7"/>
  <c r="AA39" i="7" s="1"/>
  <c r="S39" i="7"/>
  <c r="T39" i="7" s="1"/>
  <c r="L39" i="7"/>
  <c r="M39" i="7" s="1"/>
  <c r="W39" i="7" s="1"/>
  <c r="I39" i="7"/>
  <c r="O39" i="7" s="1"/>
  <c r="H39" i="7"/>
  <c r="AQ38" i="7"/>
  <c r="AO38" i="7"/>
  <c r="AN38" i="7"/>
  <c r="AG38" i="7"/>
  <c r="AH38" i="7"/>
  <c r="Z38" i="7"/>
  <c r="S38" i="7"/>
  <c r="T38" i="7"/>
  <c r="M38" i="7"/>
  <c r="L38" i="7"/>
  <c r="I38" i="7"/>
  <c r="AN37" i="7"/>
  <c r="AO37" i="7" s="1"/>
  <c r="AH37" i="7"/>
  <c r="AG37" i="7"/>
  <c r="AA37" i="7"/>
  <c r="Z37" i="7"/>
  <c r="S37" i="7"/>
  <c r="T37" i="7"/>
  <c r="L37" i="7"/>
  <c r="I37" i="7"/>
  <c r="AO36" i="7"/>
  <c r="AN36" i="7"/>
  <c r="AH36" i="7"/>
  <c r="AG36" i="7"/>
  <c r="Z36" i="7"/>
  <c r="S36" i="7"/>
  <c r="T36" i="7" s="1"/>
  <c r="O36" i="7"/>
  <c r="M36" i="7"/>
  <c r="P36" i="7" s="1"/>
  <c r="L36" i="7"/>
  <c r="AO35" i="7"/>
  <c r="AN35" i="7"/>
  <c r="AG35" i="7"/>
  <c r="AH35" i="7" s="1"/>
  <c r="AA35" i="7"/>
  <c r="Z35" i="7"/>
  <c r="S35" i="7"/>
  <c r="T35" i="7" s="1"/>
  <c r="L35" i="7"/>
  <c r="M35" i="7"/>
  <c r="O35" i="7" s="1"/>
  <c r="AQ34" i="7"/>
  <c r="AN34" i="7"/>
  <c r="AO34" i="7" s="1"/>
  <c r="AG34" i="7"/>
  <c r="AH34" i="7" s="1"/>
  <c r="AA34" i="7"/>
  <c r="Z34" i="7"/>
  <c r="T34" i="7"/>
  <c r="S34" i="7"/>
  <c r="L34" i="7"/>
  <c r="AO33" i="7"/>
  <c r="AQ33" i="7" s="1"/>
  <c r="AN33" i="7"/>
  <c r="AH33" i="7"/>
  <c r="AG33" i="7"/>
  <c r="Z33" i="7"/>
  <c r="AA33" i="7"/>
  <c r="S33" i="7"/>
  <c r="T33" i="7" s="1"/>
  <c r="L33" i="7"/>
  <c r="M33" i="7"/>
  <c r="I33" i="7"/>
  <c r="AQ32" i="7"/>
  <c r="AN32" i="7"/>
  <c r="AO32" i="7"/>
  <c r="AG32" i="7"/>
  <c r="AH32" i="7" s="1"/>
  <c r="AD32" i="7"/>
  <c r="Z32" i="7"/>
  <c r="AA32" i="7" s="1"/>
  <c r="AJ32" i="7" s="1"/>
  <c r="T32" i="7"/>
  <c r="V32" i="7" s="1"/>
  <c r="S32" i="7"/>
  <c r="P32" i="7"/>
  <c r="M32" i="7"/>
  <c r="L32" i="7"/>
  <c r="AN31" i="7"/>
  <c r="AH31" i="7"/>
  <c r="AJ31" i="7" s="1"/>
  <c r="AG31" i="7"/>
  <c r="AC31" i="7"/>
  <c r="AA31" i="7"/>
  <c r="Z31" i="7"/>
  <c r="S31" i="7"/>
  <c r="T31" i="7"/>
  <c r="AD31" i="7" s="1"/>
  <c r="L31" i="7"/>
  <c r="M31" i="7" s="1"/>
  <c r="AN30" i="7"/>
  <c r="AO30" i="7"/>
  <c r="AG30" i="7"/>
  <c r="AH30" i="7" s="1"/>
  <c r="Z30" i="7"/>
  <c r="AA30" i="7"/>
  <c r="S30" i="7"/>
  <c r="T30" i="7" s="1"/>
  <c r="M30" i="7"/>
  <c r="L30" i="7"/>
  <c r="AO29" i="7"/>
  <c r="AQ29" i="7" s="1"/>
  <c r="AN29" i="7"/>
  <c r="AK29" i="7"/>
  <c r="AG29" i="7"/>
  <c r="AH29" i="7" s="1"/>
  <c r="AJ29" i="7" s="1"/>
  <c r="Z29" i="7"/>
  <c r="AA29" i="7" s="1"/>
  <c r="S29" i="7"/>
  <c r="T29" i="7" s="1"/>
  <c r="L29" i="7"/>
  <c r="M29" i="7"/>
  <c r="AN28" i="7"/>
  <c r="AO28" i="7"/>
  <c r="AQ28" i="7" s="1"/>
  <c r="AH28" i="7"/>
  <c r="AG28" i="7"/>
  <c r="AA28" i="7"/>
  <c r="Z28" i="7"/>
  <c r="T28" i="7"/>
  <c r="S28" i="7"/>
  <c r="L28" i="7"/>
  <c r="M28" i="7" s="1"/>
  <c r="O28" i="7" s="1"/>
  <c r="AN27" i="7"/>
  <c r="AO27" i="7" s="1"/>
  <c r="AG27" i="7"/>
  <c r="AH27" i="7" s="1"/>
  <c r="AR27" i="7" s="1"/>
  <c r="Z27" i="7"/>
  <c r="AA27" i="7"/>
  <c r="S27" i="7"/>
  <c r="T27" i="7"/>
  <c r="L27" i="7"/>
  <c r="M27" i="7"/>
  <c r="AN26" i="7"/>
  <c r="AO26" i="7" s="1"/>
  <c r="AH26" i="7"/>
  <c r="AG26" i="7"/>
  <c r="Z26" i="7"/>
  <c r="AA26" i="7" s="1"/>
  <c r="AC26" i="7" s="1"/>
  <c r="S26" i="7"/>
  <c r="T26" i="7" s="1"/>
  <c r="O26" i="7"/>
  <c r="L26" i="7"/>
  <c r="M26" i="7" s="1"/>
  <c r="P26" i="7" s="1"/>
  <c r="AQ25" i="7"/>
  <c r="AN25" i="7"/>
  <c r="AO25" i="7"/>
  <c r="AG25" i="7"/>
  <c r="AH25" i="7"/>
  <c r="AA25" i="7"/>
  <c r="Z25" i="7"/>
  <c r="T25" i="7"/>
  <c r="S25" i="7"/>
  <c r="M25" i="7"/>
  <c r="L25" i="7"/>
  <c r="I25" i="7"/>
  <c r="H25" i="7"/>
  <c r="AO24" i="7"/>
  <c r="AN24" i="7"/>
  <c r="AG24" i="7"/>
  <c r="AH24" i="7" s="1"/>
  <c r="Z24" i="7"/>
  <c r="AA24" i="7" s="1"/>
  <c r="S24" i="7"/>
  <c r="T24" i="7" s="1"/>
  <c r="L24" i="7"/>
  <c r="M24" i="7"/>
  <c r="H24" i="7"/>
  <c r="I24" i="7" s="1"/>
  <c r="AM79" i="6"/>
  <c r="AF79" i="6"/>
  <c r="Y79" i="6"/>
  <c r="Z56" i="6" s="1"/>
  <c r="R79" i="6"/>
  <c r="AR74" i="6"/>
  <c r="AQ74" i="6"/>
  <c r="AM74" i="6"/>
  <c r="AK74" i="6"/>
  <c r="AJ74" i="6"/>
  <c r="AF74" i="6"/>
  <c r="AD74" i="6"/>
  <c r="AC74" i="6"/>
  <c r="Y74" i="6"/>
  <c r="W74" i="6"/>
  <c r="V74" i="6"/>
  <c r="R74" i="6"/>
  <c r="P74" i="6"/>
  <c r="O74" i="6"/>
  <c r="K74" i="6"/>
  <c r="AR69" i="6"/>
  <c r="AQ69" i="6"/>
  <c r="AM69" i="6"/>
  <c r="AK69" i="6"/>
  <c r="AJ69" i="6"/>
  <c r="AF69" i="6"/>
  <c r="AD69" i="6"/>
  <c r="AC69" i="6"/>
  <c r="Y69" i="6"/>
  <c r="W69" i="6"/>
  <c r="V69" i="6"/>
  <c r="R69" i="6"/>
  <c r="P69" i="6"/>
  <c r="O69" i="6"/>
  <c r="K69" i="6"/>
  <c r="AN66" i="6"/>
  <c r="AM66" i="6"/>
  <c r="AO66" i="6" s="1"/>
  <c r="AQ66" i="6" s="1"/>
  <c r="AH66" i="6"/>
  <c r="AG66" i="6"/>
  <c r="AF66" i="6"/>
  <c r="AA66" i="6"/>
  <c r="Z66" i="6"/>
  <c r="Y66" i="6"/>
  <c r="V66" i="6"/>
  <c r="T66" i="6"/>
  <c r="S66" i="6"/>
  <c r="R66" i="6"/>
  <c r="O66" i="6"/>
  <c r="L66" i="6"/>
  <c r="M66" i="6" s="1"/>
  <c r="K66" i="6"/>
  <c r="I66" i="6"/>
  <c r="P66" i="6" s="1"/>
  <c r="H66" i="6"/>
  <c r="G66" i="6"/>
  <c r="AM65" i="6"/>
  <c r="AO65" i="6" s="1"/>
  <c r="AQ65" i="6" s="1"/>
  <c r="AH65" i="6"/>
  <c r="AJ65" i="6" s="1"/>
  <c r="AF65" i="6"/>
  <c r="Y65" i="6"/>
  <c r="AA65" i="6" s="1"/>
  <c r="AD65" i="6" s="1"/>
  <c r="T65" i="6"/>
  <c r="R65" i="6"/>
  <c r="K65" i="6"/>
  <c r="M65" i="6" s="1"/>
  <c r="O65" i="6" s="1"/>
  <c r="I65" i="6"/>
  <c r="G65" i="6"/>
  <c r="AN64" i="6"/>
  <c r="AO64" i="6" s="1"/>
  <c r="AM64" i="6"/>
  <c r="AG64" i="6"/>
  <c r="AH64" i="6" s="1"/>
  <c r="AF64" i="6"/>
  <c r="Z64" i="6"/>
  <c r="AA64" i="6" s="1"/>
  <c r="Y64" i="6"/>
  <c r="S64" i="6"/>
  <c r="R64" i="6"/>
  <c r="M64" i="6"/>
  <c r="O64" i="6" s="1"/>
  <c r="L64" i="6"/>
  <c r="K64" i="6"/>
  <c r="H64" i="6"/>
  <c r="I64" i="6" s="1"/>
  <c r="G64" i="6"/>
  <c r="AQ63" i="6"/>
  <c r="AN63" i="6"/>
  <c r="AM63" i="6"/>
  <c r="AO63" i="6" s="1"/>
  <c r="AG63" i="6"/>
  <c r="AF63" i="6"/>
  <c r="AH63" i="6" s="1"/>
  <c r="Z63" i="6"/>
  <c r="Y63" i="6"/>
  <c r="AA63" i="6" s="1"/>
  <c r="T63" i="6"/>
  <c r="S63" i="6"/>
  <c r="R63" i="6"/>
  <c r="L63" i="6"/>
  <c r="M63" i="6" s="1"/>
  <c r="K63" i="6"/>
  <c r="H63" i="6"/>
  <c r="I63" i="6" s="1"/>
  <c r="G63" i="6"/>
  <c r="AR62" i="6"/>
  <c r="AO62" i="6"/>
  <c r="AQ62" i="6" s="1"/>
  <c r="AN62" i="6"/>
  <c r="AM62" i="6"/>
  <c r="AH62" i="6"/>
  <c r="AG62" i="6"/>
  <c r="AF62" i="6"/>
  <c r="Z62" i="6"/>
  <c r="AA62" i="6" s="1"/>
  <c r="Y62" i="6"/>
  <c r="S62" i="6"/>
  <c r="T62" i="6" s="1"/>
  <c r="R62" i="6"/>
  <c r="L62" i="6"/>
  <c r="M62" i="6" s="1"/>
  <c r="K62" i="6"/>
  <c r="H62" i="6"/>
  <c r="G62" i="6"/>
  <c r="AO61" i="6"/>
  <c r="AN61" i="6"/>
  <c r="AM61" i="6"/>
  <c r="AG61" i="6"/>
  <c r="AF61" i="6"/>
  <c r="Z61" i="6"/>
  <c r="AA61" i="6" s="1"/>
  <c r="Y61" i="6"/>
  <c r="T61" i="6"/>
  <c r="S61" i="6"/>
  <c r="R61" i="6"/>
  <c r="L61" i="6"/>
  <c r="K61" i="6"/>
  <c r="M61" i="6" s="1"/>
  <c r="H61" i="6"/>
  <c r="G61" i="6"/>
  <c r="I61" i="6" s="1"/>
  <c r="AN60" i="6"/>
  <c r="AM60" i="6"/>
  <c r="AO60" i="6" s="1"/>
  <c r="AG60" i="6"/>
  <c r="AF60" i="6"/>
  <c r="AH60" i="6" s="1"/>
  <c r="Z60" i="6"/>
  <c r="AA60" i="6" s="1"/>
  <c r="Y60" i="6"/>
  <c r="T60" i="6"/>
  <c r="S60" i="6"/>
  <c r="R60" i="6"/>
  <c r="M60" i="6"/>
  <c r="O60" i="6" s="1"/>
  <c r="P60" i="6" s="1"/>
  <c r="L60" i="6"/>
  <c r="K60" i="6"/>
  <c r="I60" i="6"/>
  <c r="H60" i="6"/>
  <c r="G60" i="6"/>
  <c r="AR59" i="6"/>
  <c r="AO59" i="6"/>
  <c r="AQ59" i="6" s="1"/>
  <c r="AM59" i="6"/>
  <c r="AH59" i="6"/>
  <c r="AF59" i="6"/>
  <c r="AC59" i="6"/>
  <c r="Y59" i="6"/>
  <c r="AA59" i="6" s="1"/>
  <c r="T59" i="6"/>
  <c r="R59" i="6"/>
  <c r="M59" i="6"/>
  <c r="K59" i="6"/>
  <c r="G59" i="6"/>
  <c r="I59" i="6" s="1"/>
  <c r="AO58" i="6"/>
  <c r="AQ58" i="6" s="1"/>
  <c r="AJ58" i="6"/>
  <c r="AH58" i="6"/>
  <c r="AA58" i="6"/>
  <c r="T58" i="6"/>
  <c r="AD58" i="6" s="1"/>
  <c r="P58" i="6"/>
  <c r="M58" i="6"/>
  <c r="I58" i="6"/>
  <c r="O58" i="6" s="1"/>
  <c r="G58" i="6"/>
  <c r="AQ57" i="6"/>
  <c r="AN57" i="6"/>
  <c r="AO57" i="6" s="1"/>
  <c r="AM57" i="6"/>
  <c r="AF57" i="6"/>
  <c r="Y57" i="6"/>
  <c r="R57" i="6"/>
  <c r="K57" i="6"/>
  <c r="G57" i="6"/>
  <c r="AN56" i="6"/>
  <c r="AO56" i="6" s="1"/>
  <c r="AM56" i="6"/>
  <c r="AG56" i="6"/>
  <c r="AG57" i="6" s="1"/>
  <c r="AH57" i="6" s="1"/>
  <c r="AF56" i="6"/>
  <c r="Y56" i="6"/>
  <c r="W56" i="6"/>
  <c r="S56" i="6"/>
  <c r="T56" i="6" s="1"/>
  <c r="V56" i="6" s="1"/>
  <c r="R56" i="6"/>
  <c r="M56" i="6"/>
  <c r="L56" i="6"/>
  <c r="L57" i="6" s="1"/>
  <c r="M57" i="6" s="1"/>
  <c r="K56" i="6"/>
  <c r="H56" i="6"/>
  <c r="G56" i="6"/>
  <c r="AN54" i="6"/>
  <c r="AO54" i="6" s="1"/>
  <c r="AM54" i="6"/>
  <c r="AG54" i="6"/>
  <c r="AF54" i="6"/>
  <c r="AH54" i="6" s="1"/>
  <c r="AA54" i="6"/>
  <c r="Z54" i="6"/>
  <c r="Y54" i="6"/>
  <c r="S54" i="6"/>
  <c r="T54" i="6" s="1"/>
  <c r="R54" i="6"/>
  <c r="M54" i="6"/>
  <c r="L54" i="6"/>
  <c r="H54" i="6"/>
  <c r="I54" i="6"/>
  <c r="AN53" i="6"/>
  <c r="AG53" i="6"/>
  <c r="Z53" i="6"/>
  <c r="S53" i="6"/>
  <c r="L53" i="6"/>
  <c r="H53" i="6"/>
  <c r="AR51" i="6"/>
  <c r="AQ51" i="6"/>
  <c r="AK51" i="6"/>
  <c r="AJ51" i="6"/>
  <c r="AD51" i="6"/>
  <c r="AC51" i="6"/>
  <c r="W51" i="6"/>
  <c r="S51" i="6"/>
  <c r="O51" i="6"/>
  <c r="M51" i="6"/>
  <c r="V51" i="6" s="1"/>
  <c r="I51" i="6"/>
  <c r="P51" i="6" s="1"/>
  <c r="AR50" i="6"/>
  <c r="AQ50" i="6"/>
  <c r="AK50" i="6"/>
  <c r="AJ50" i="6"/>
  <c r="AD50" i="6"/>
  <c r="AC50" i="6"/>
  <c r="W50" i="6"/>
  <c r="S50" i="6"/>
  <c r="O50" i="6"/>
  <c r="M50" i="6"/>
  <c r="V50" i="6" s="1"/>
  <c r="I50" i="6"/>
  <c r="P50" i="6" s="1"/>
  <c r="AO49" i="6"/>
  <c r="AQ49" i="6" s="1"/>
  <c r="AN49" i="6"/>
  <c r="AK49" i="6"/>
  <c r="AH49" i="6"/>
  <c r="AG49" i="6"/>
  <c r="AA49" i="6"/>
  <c r="Z49" i="6"/>
  <c r="M49" i="6"/>
  <c r="L49" i="6"/>
  <c r="H49" i="6"/>
  <c r="I49" i="6" s="1"/>
  <c r="AQ48" i="6"/>
  <c r="AO48" i="6"/>
  <c r="AN48" i="6"/>
  <c r="AJ48" i="6"/>
  <c r="AH48" i="6"/>
  <c r="AR48" i="6" s="1"/>
  <c r="AG48" i="6"/>
  <c r="AA48" i="6"/>
  <c r="AK48" i="6" s="1"/>
  <c r="Z48" i="6"/>
  <c r="L48" i="6"/>
  <c r="M48" i="6"/>
  <c r="I48" i="6"/>
  <c r="H48" i="6"/>
  <c r="S48" i="6" s="1"/>
  <c r="T48" i="6" s="1"/>
  <c r="AN47" i="6"/>
  <c r="AM47" i="6"/>
  <c r="AO47" i="6" s="1"/>
  <c r="AQ47" i="6" s="1"/>
  <c r="AH47" i="6"/>
  <c r="AG47" i="6"/>
  <c r="AF47" i="6"/>
  <c r="Z47" i="6"/>
  <c r="AA47" i="6" s="1"/>
  <c r="Y47" i="6"/>
  <c r="S47" i="6"/>
  <c r="T47" i="6" s="1"/>
  <c r="R47" i="6"/>
  <c r="L47" i="6"/>
  <c r="M47" i="6" s="1"/>
  <c r="K47" i="6"/>
  <c r="I47" i="6"/>
  <c r="H47" i="6"/>
  <c r="G47" i="6"/>
  <c r="AR45" i="6"/>
  <c r="AQ45" i="6"/>
  <c r="AN45" i="6"/>
  <c r="AO45" i="6" s="1"/>
  <c r="AH45" i="6"/>
  <c r="AG45" i="6"/>
  <c r="Z45" i="6"/>
  <c r="AA45" i="6" s="1"/>
  <c r="V45" i="6"/>
  <c r="T45" i="6"/>
  <c r="S45" i="6"/>
  <c r="L45" i="6"/>
  <c r="M45" i="6" s="1"/>
  <c r="W45" i="6" s="1"/>
  <c r="I45" i="6"/>
  <c r="H45" i="6"/>
  <c r="AO44" i="6"/>
  <c r="AN44" i="6"/>
  <c r="AH44" i="6"/>
  <c r="AG44" i="6"/>
  <c r="AA44" i="6"/>
  <c r="AK44" i="6" s="1"/>
  <c r="Z44" i="6"/>
  <c r="S44" i="6"/>
  <c r="T44" i="6" s="1"/>
  <c r="M44" i="6"/>
  <c r="L44" i="6"/>
  <c r="H44" i="6"/>
  <c r="I44" i="6" s="1"/>
  <c r="P44" i="6" s="1"/>
  <c r="AN43" i="6"/>
  <c r="AO43" i="6" s="1"/>
  <c r="AQ43" i="6" s="1"/>
  <c r="AH43" i="6"/>
  <c r="AJ43" i="6" s="1"/>
  <c r="AG43" i="6"/>
  <c r="Z43" i="6"/>
  <c r="AA43" i="6" s="1"/>
  <c r="AK43" i="6" s="1"/>
  <c r="T43" i="6"/>
  <c r="S43" i="6"/>
  <c r="P43" i="6"/>
  <c r="L43" i="6"/>
  <c r="M43" i="6" s="1"/>
  <c r="I43" i="6"/>
  <c r="O43" i="6" s="1"/>
  <c r="H43" i="6"/>
  <c r="AQ42" i="6"/>
  <c r="AN42" i="6"/>
  <c r="AO42" i="6" s="1"/>
  <c r="AR42" i="6" s="1"/>
  <c r="AH42" i="6"/>
  <c r="AG42" i="6"/>
  <c r="AA42" i="6"/>
  <c r="Z42" i="6"/>
  <c r="T42" i="6"/>
  <c r="S42" i="6"/>
  <c r="L42" i="6"/>
  <c r="M42" i="6" s="1"/>
  <c r="H42" i="6"/>
  <c r="I42" i="6" s="1"/>
  <c r="AR41" i="6"/>
  <c r="AO41" i="6"/>
  <c r="AQ41" i="6" s="1"/>
  <c r="AN41" i="6"/>
  <c r="AG41" i="6"/>
  <c r="AH41" i="6" s="1"/>
  <c r="Z41" i="6"/>
  <c r="AA41" i="6" s="1"/>
  <c r="S41" i="6"/>
  <c r="T41" i="6" s="1"/>
  <c r="V41" i="6" s="1"/>
  <c r="L41" i="6"/>
  <c r="M41" i="6" s="1"/>
  <c r="H41" i="6"/>
  <c r="I41" i="6" s="1"/>
  <c r="P41" i="6" s="1"/>
  <c r="AO40" i="6"/>
  <c r="AN40" i="6"/>
  <c r="AH40" i="6"/>
  <c r="AG40" i="6"/>
  <c r="AA40" i="6"/>
  <c r="Z40" i="6"/>
  <c r="S40" i="6"/>
  <c r="T40" i="6" s="1"/>
  <c r="M40" i="6"/>
  <c r="O40" i="6" s="1"/>
  <c r="L40" i="6"/>
  <c r="H40" i="6"/>
  <c r="I40" i="6" s="1"/>
  <c r="P40" i="6" s="1"/>
  <c r="AN39" i="6"/>
  <c r="AO39" i="6" s="1"/>
  <c r="AQ39" i="6" s="1"/>
  <c r="AG39" i="6"/>
  <c r="AH39" i="6"/>
  <c r="Z39" i="6"/>
  <c r="AA39" i="6"/>
  <c r="S39" i="6"/>
  <c r="T39" i="6"/>
  <c r="M39" i="6"/>
  <c r="L39" i="6"/>
  <c r="H39" i="6"/>
  <c r="I39" i="6"/>
  <c r="AO38" i="6"/>
  <c r="AK38" i="6"/>
  <c r="AH38" i="6"/>
  <c r="AJ38" i="6" s="1"/>
  <c r="AC38" i="6"/>
  <c r="AA38" i="6"/>
  <c r="V38" i="6"/>
  <c r="T38" i="6"/>
  <c r="AD38" i="6" s="1"/>
  <c r="O38" i="6"/>
  <c r="M38" i="6"/>
  <c r="I38" i="6"/>
  <c r="P38" i="6" s="1"/>
  <c r="AR37" i="6"/>
  <c r="AO37" i="6"/>
  <c r="AK37" i="6"/>
  <c r="AJ37" i="6"/>
  <c r="AH37" i="6"/>
  <c r="AC37" i="6"/>
  <c r="AA37" i="6"/>
  <c r="V37" i="6"/>
  <c r="T37" i="6"/>
  <c r="AD37" i="6" s="1"/>
  <c r="O37" i="6"/>
  <c r="M37" i="6"/>
  <c r="I37" i="6"/>
  <c r="P37" i="6" s="1"/>
  <c r="AR36" i="6"/>
  <c r="AN36" i="6"/>
  <c r="AO36" i="6" s="1"/>
  <c r="AQ36" i="6" s="1"/>
  <c r="AH36" i="6"/>
  <c r="AG36" i="6"/>
  <c r="AA36" i="6"/>
  <c r="Z36" i="6"/>
  <c r="S36" i="6"/>
  <c r="T36" i="6" s="1"/>
  <c r="V36" i="6" s="1"/>
  <c r="L36" i="6"/>
  <c r="M36" i="6" s="1"/>
  <c r="I36" i="6"/>
  <c r="AR35" i="6"/>
  <c r="AO35" i="6"/>
  <c r="AQ35" i="6" s="1"/>
  <c r="AH35" i="6"/>
  <c r="AD35" i="6"/>
  <c r="AA35" i="6"/>
  <c r="AC35" i="6" s="1"/>
  <c r="T35" i="6"/>
  <c r="P35" i="6"/>
  <c r="M35" i="6"/>
  <c r="O35" i="6" s="1"/>
  <c r="I35" i="6"/>
  <c r="AN34" i="6"/>
  <c r="AO34" i="6" s="1"/>
  <c r="AQ34" i="6" s="1"/>
  <c r="AG34" i="6"/>
  <c r="AH34" i="6" s="1"/>
  <c r="Z34" i="6"/>
  <c r="AA34" i="6" s="1"/>
  <c r="S34" i="6"/>
  <c r="T34" i="6"/>
  <c r="L34" i="6"/>
  <c r="M34" i="6"/>
  <c r="AO33" i="6"/>
  <c r="AQ33" i="6" s="1"/>
  <c r="AN33" i="6"/>
  <c r="AH33" i="6"/>
  <c r="AJ33" i="6" s="1"/>
  <c r="AG33" i="6"/>
  <c r="AA33" i="6"/>
  <c r="Z33" i="6"/>
  <c r="S33" i="6"/>
  <c r="T33" i="6" s="1"/>
  <c r="V33" i="6" s="1"/>
  <c r="L33" i="6"/>
  <c r="M33" i="6" s="1"/>
  <c r="AN32" i="6"/>
  <c r="AO32" i="6" s="1"/>
  <c r="AQ32" i="6" s="1"/>
  <c r="AG32" i="6"/>
  <c r="AH32" i="6"/>
  <c r="Z32" i="6"/>
  <c r="AA32" i="6" s="1"/>
  <c r="T32" i="6"/>
  <c r="S32" i="6"/>
  <c r="M32" i="6"/>
  <c r="P32" i="6" s="1"/>
  <c r="L32" i="6"/>
  <c r="AO31" i="6"/>
  <c r="AN31" i="6"/>
  <c r="AG31" i="6"/>
  <c r="AH31" i="6" s="1"/>
  <c r="Z31" i="6"/>
  <c r="AA31" i="6" s="1"/>
  <c r="V31" i="6"/>
  <c r="S31" i="6"/>
  <c r="T31" i="6" s="1"/>
  <c r="L31" i="6"/>
  <c r="M31" i="6"/>
  <c r="I31" i="6"/>
  <c r="AN30" i="6"/>
  <c r="AO30" i="6" s="1"/>
  <c r="AQ30" i="6" s="1"/>
  <c r="AJ30" i="6"/>
  <c r="AG30" i="6"/>
  <c r="AH30" i="6" s="1"/>
  <c r="Z30" i="6"/>
  <c r="AA30" i="6"/>
  <c r="S30" i="6"/>
  <c r="T30" i="6" s="1"/>
  <c r="M30" i="6"/>
  <c r="L30" i="6"/>
  <c r="AO29" i="6"/>
  <c r="AQ29" i="6" s="1"/>
  <c r="AN29" i="6"/>
  <c r="AK29" i="6"/>
  <c r="AH29" i="6"/>
  <c r="AJ29" i="6" s="1"/>
  <c r="AG29" i="6"/>
  <c r="Z29" i="6"/>
  <c r="AA29" i="6" s="1"/>
  <c r="AC29" i="6" s="1"/>
  <c r="S29" i="6"/>
  <c r="T29" i="6" s="1"/>
  <c r="O29" i="6"/>
  <c r="L29" i="6"/>
  <c r="M29" i="6" s="1"/>
  <c r="AN28" i="6"/>
  <c r="AO28" i="6"/>
  <c r="AG28" i="6"/>
  <c r="AH28" i="6" s="1"/>
  <c r="AA28" i="6"/>
  <c r="Z28" i="6"/>
  <c r="T28" i="6"/>
  <c r="V28" i="6" s="1"/>
  <c r="S28" i="6"/>
  <c r="P28" i="6"/>
  <c r="M28" i="6"/>
  <c r="O28" i="6" s="1"/>
  <c r="L28" i="6"/>
  <c r="AN27" i="6"/>
  <c r="AO27" i="6" s="1"/>
  <c r="AG27" i="6"/>
  <c r="AH27" i="6" s="1"/>
  <c r="AC27" i="6"/>
  <c r="Z27" i="6"/>
  <c r="AA27" i="6" s="1"/>
  <c r="S27" i="6"/>
  <c r="T27" i="6"/>
  <c r="L27" i="6"/>
  <c r="M27" i="6" s="1"/>
  <c r="AO26" i="6"/>
  <c r="AQ26" i="6" s="1"/>
  <c r="AN26" i="6"/>
  <c r="AH26" i="6"/>
  <c r="AJ26" i="6" s="1"/>
  <c r="AG26" i="6"/>
  <c r="AD26" i="6"/>
  <c r="AA26" i="6"/>
  <c r="AC26" i="6" s="1"/>
  <c r="Z26" i="6"/>
  <c r="S26" i="6"/>
  <c r="T26" i="6" s="1"/>
  <c r="L26" i="6"/>
  <c r="M26" i="6" s="1"/>
  <c r="AQ25" i="6"/>
  <c r="AN25" i="6"/>
  <c r="AO25" i="6" s="1"/>
  <c r="AG25" i="6"/>
  <c r="AH25" i="6"/>
  <c r="Z25" i="6"/>
  <c r="AA25" i="6" s="1"/>
  <c r="T25" i="6"/>
  <c r="S25" i="6"/>
  <c r="M25" i="6"/>
  <c r="P25" i="6" s="1"/>
  <c r="L25" i="6"/>
  <c r="AO24" i="6"/>
  <c r="AN24" i="6"/>
  <c r="AG24" i="6"/>
  <c r="Z24" i="6"/>
  <c r="AA24" i="6" s="1"/>
  <c r="T24" i="6"/>
  <c r="AD24" i="6" s="1"/>
  <c r="S24" i="6"/>
  <c r="L24" i="6"/>
  <c r="M24" i="6"/>
  <c r="AO23" i="6"/>
  <c r="AH23" i="6"/>
  <c r="AA23" i="6"/>
  <c r="T23" i="6"/>
  <c r="M23" i="6"/>
  <c r="I23" i="6"/>
  <c r="AM150" i="5"/>
  <c r="AF150" i="5"/>
  <c r="Y150" i="5"/>
  <c r="Z127" i="5" s="1"/>
  <c r="R150" i="5"/>
  <c r="K150" i="5"/>
  <c r="AR145" i="5"/>
  <c r="AQ145" i="5"/>
  <c r="AM145" i="5"/>
  <c r="AK145" i="5"/>
  <c r="AJ145" i="5"/>
  <c r="AF145" i="5"/>
  <c r="AD145" i="5"/>
  <c r="AC145" i="5"/>
  <c r="Y145" i="5"/>
  <c r="W145" i="5"/>
  <c r="V145" i="5"/>
  <c r="R145" i="5"/>
  <c r="P145" i="5"/>
  <c r="O145" i="5"/>
  <c r="K145" i="5"/>
  <c r="AR140" i="5"/>
  <c r="AQ140" i="5"/>
  <c r="AM140" i="5"/>
  <c r="AK140" i="5"/>
  <c r="AJ140" i="5"/>
  <c r="AF140" i="5"/>
  <c r="AD140" i="5"/>
  <c r="AC140" i="5"/>
  <c r="Y140" i="5"/>
  <c r="W140" i="5"/>
  <c r="V140" i="5"/>
  <c r="R140" i="5"/>
  <c r="P140" i="5"/>
  <c r="O140" i="5"/>
  <c r="K140" i="5"/>
  <c r="AN137" i="5"/>
  <c r="AG137" i="5"/>
  <c r="Z137" i="5"/>
  <c r="Y137" i="5"/>
  <c r="S137" i="5"/>
  <c r="L137" i="5"/>
  <c r="M137" i="5" s="1"/>
  <c r="K137" i="5"/>
  <c r="R137" i="5" s="1"/>
  <c r="H137" i="5"/>
  <c r="I137" i="5" s="1"/>
  <c r="G137" i="5"/>
  <c r="AM136" i="5"/>
  <c r="AO136" i="5" s="1"/>
  <c r="AQ136" i="5" s="1"/>
  <c r="Y136" i="5"/>
  <c r="AF136" i="5" s="1"/>
  <c r="AH136" i="5" s="1"/>
  <c r="M136" i="5"/>
  <c r="O136" i="5" s="1"/>
  <c r="K136" i="5"/>
  <c r="R136" i="5" s="1"/>
  <c r="T136" i="5" s="1"/>
  <c r="I136" i="5"/>
  <c r="G136" i="5"/>
  <c r="AN135" i="5"/>
  <c r="AG135" i="5"/>
  <c r="Z135" i="5"/>
  <c r="Y135" i="5"/>
  <c r="S135" i="5"/>
  <c r="O135" i="5"/>
  <c r="M135" i="5"/>
  <c r="L135" i="5"/>
  <c r="K135" i="5"/>
  <c r="R135" i="5" s="1"/>
  <c r="T135" i="5" s="1"/>
  <c r="I135" i="5"/>
  <c r="H135" i="5"/>
  <c r="G135" i="5"/>
  <c r="AN134" i="5"/>
  <c r="AG134" i="5"/>
  <c r="Z134" i="5"/>
  <c r="S134" i="5"/>
  <c r="L134" i="5"/>
  <c r="K134" i="5"/>
  <c r="I134" i="5"/>
  <c r="H134" i="5"/>
  <c r="G134" i="5"/>
  <c r="AN133" i="5"/>
  <c r="AG133" i="5"/>
  <c r="AH133" i="5" s="1"/>
  <c r="Z133" i="5"/>
  <c r="T133" i="5"/>
  <c r="S133" i="5"/>
  <c r="O133" i="5"/>
  <c r="M133" i="5"/>
  <c r="L133" i="5"/>
  <c r="K133" i="5"/>
  <c r="R133" i="5" s="1"/>
  <c r="Y133" i="5" s="1"/>
  <c r="AF133" i="5" s="1"/>
  <c r="AM133" i="5" s="1"/>
  <c r="AO133" i="5" s="1"/>
  <c r="I133" i="5"/>
  <c r="P133" i="5" s="1"/>
  <c r="H133" i="5"/>
  <c r="G133" i="5"/>
  <c r="AN132" i="5"/>
  <c r="AG132" i="5"/>
  <c r="Z132" i="5"/>
  <c r="S132" i="5"/>
  <c r="L132" i="5"/>
  <c r="K132" i="5"/>
  <c r="I132" i="5"/>
  <c r="H132" i="5"/>
  <c r="G132" i="5"/>
  <c r="AN131" i="5"/>
  <c r="AM131" i="5"/>
  <c r="AO131" i="5" s="1"/>
  <c r="AQ131" i="5" s="1"/>
  <c r="AG131" i="5"/>
  <c r="AH131" i="5" s="1"/>
  <c r="AF131" i="5"/>
  <c r="AA131" i="5"/>
  <c r="Z131" i="5"/>
  <c r="Y131" i="5"/>
  <c r="T131" i="5"/>
  <c r="S131" i="5"/>
  <c r="P131" i="5"/>
  <c r="O131" i="5"/>
  <c r="M131" i="5"/>
  <c r="L131" i="5"/>
  <c r="K131" i="5"/>
  <c r="R131" i="5" s="1"/>
  <c r="I131" i="5"/>
  <c r="H131" i="5"/>
  <c r="G131" i="5"/>
  <c r="G130" i="5"/>
  <c r="H129" i="5"/>
  <c r="I129" i="5" s="1"/>
  <c r="G129" i="5"/>
  <c r="K129" i="5" s="1"/>
  <c r="R129" i="5" s="1"/>
  <c r="Y129" i="5" s="1"/>
  <c r="AF129" i="5" s="1"/>
  <c r="AM129" i="5" s="1"/>
  <c r="AN128" i="5"/>
  <c r="AO128" i="5" s="1"/>
  <c r="Y128" i="5"/>
  <c r="AF128" i="5" s="1"/>
  <c r="AM128" i="5" s="1"/>
  <c r="R128" i="5"/>
  <c r="K128" i="5"/>
  <c r="G128" i="5"/>
  <c r="AN127" i="5"/>
  <c r="AN129" i="5" s="1"/>
  <c r="AO129" i="5" s="1"/>
  <c r="S127" i="5"/>
  <c r="R127" i="5"/>
  <c r="Y127" i="5" s="1"/>
  <c r="AF127" i="5" s="1"/>
  <c r="AM127" i="5" s="1"/>
  <c r="AO127" i="5" s="1"/>
  <c r="L127" i="5"/>
  <c r="H127" i="5"/>
  <c r="G127" i="5"/>
  <c r="K127" i="5" s="1"/>
  <c r="AN125" i="5"/>
  <c r="AG125" i="5"/>
  <c r="Z125" i="5"/>
  <c r="Y125" i="5"/>
  <c r="AA125" i="5" s="1"/>
  <c r="S125" i="5"/>
  <c r="T125" i="5" s="1"/>
  <c r="R125" i="5"/>
  <c r="L125" i="5"/>
  <c r="M125" i="5" s="1"/>
  <c r="H125" i="5"/>
  <c r="AN124" i="5"/>
  <c r="AO124" i="5" s="1"/>
  <c r="AM124" i="5"/>
  <c r="AG124" i="5"/>
  <c r="AA124" i="5"/>
  <c r="Z124" i="5"/>
  <c r="Y124" i="5"/>
  <c r="S124" i="5"/>
  <c r="R124" i="5"/>
  <c r="L124" i="5"/>
  <c r="M124" i="5" s="1"/>
  <c r="AF124" i="5"/>
  <c r="AH124" i="5" s="1"/>
  <c r="H124" i="5"/>
  <c r="AR122" i="5"/>
  <c r="AQ122" i="5"/>
  <c r="AK122" i="5"/>
  <c r="AJ122" i="5"/>
  <c r="T122" i="5"/>
  <c r="L122" i="5"/>
  <c r="I122" i="5"/>
  <c r="H122" i="5"/>
  <c r="S122" i="5" s="1"/>
  <c r="AR121" i="5"/>
  <c r="AQ121" i="5"/>
  <c r="AK121" i="5"/>
  <c r="AJ121" i="5"/>
  <c r="AD121" i="5"/>
  <c r="O121" i="5"/>
  <c r="M121" i="5"/>
  <c r="L121" i="5"/>
  <c r="I121" i="5"/>
  <c r="H121" i="5"/>
  <c r="S121" i="5" s="1"/>
  <c r="T121" i="5" s="1"/>
  <c r="AQ120" i="5"/>
  <c r="AO120" i="5"/>
  <c r="AR120" i="5" s="1"/>
  <c r="AH120" i="5"/>
  <c r="AA120" i="5"/>
  <c r="L120" i="5"/>
  <c r="M120" i="5" s="1"/>
  <c r="H120" i="5"/>
  <c r="I120" i="5" s="1"/>
  <c r="AR119" i="5"/>
  <c r="AO119" i="5"/>
  <c r="AH119" i="5"/>
  <c r="AQ119" i="5" s="1"/>
  <c r="AA119" i="5"/>
  <c r="M119" i="5"/>
  <c r="L119" i="5"/>
  <c r="H119" i="5"/>
  <c r="AO118" i="5"/>
  <c r="AN118" i="5"/>
  <c r="AM118" i="5"/>
  <c r="AF118" i="5"/>
  <c r="Y118" i="5"/>
  <c r="S118" i="5"/>
  <c r="T118" i="5" s="1"/>
  <c r="R118" i="5"/>
  <c r="M118" i="5"/>
  <c r="L118" i="5"/>
  <c r="K118" i="5"/>
  <c r="H118" i="5"/>
  <c r="I118" i="5" s="1"/>
  <c r="G118" i="5"/>
  <c r="AO116" i="5"/>
  <c r="AN116" i="5"/>
  <c r="AH116" i="5"/>
  <c r="AG116" i="5"/>
  <c r="AA116" i="5"/>
  <c r="Z116" i="5"/>
  <c r="T116" i="5"/>
  <c r="S116" i="5"/>
  <c r="M116" i="5"/>
  <c r="L116" i="5"/>
  <c r="H116" i="5"/>
  <c r="AN115" i="5"/>
  <c r="AO115" i="5" s="1"/>
  <c r="AQ115" i="5" s="1"/>
  <c r="AG115" i="5"/>
  <c r="AH115" i="5" s="1"/>
  <c r="Z115" i="5"/>
  <c r="AA115" i="5" s="1"/>
  <c r="S115" i="5"/>
  <c r="T115" i="5" s="1"/>
  <c r="L115" i="5"/>
  <c r="M115" i="5" s="1"/>
  <c r="I115" i="5"/>
  <c r="P115" i="5" s="1"/>
  <c r="H115" i="5"/>
  <c r="AQ114" i="5"/>
  <c r="AO114" i="5"/>
  <c r="AN114" i="5"/>
  <c r="AK114" i="5"/>
  <c r="AH114" i="5"/>
  <c r="AR114" i="5" s="1"/>
  <c r="AG114" i="5"/>
  <c r="AC114" i="5"/>
  <c r="AA114" i="5"/>
  <c r="Z114" i="5"/>
  <c r="W114" i="5"/>
  <c r="V114" i="5"/>
  <c r="T114" i="5"/>
  <c r="AD114" i="5" s="1"/>
  <c r="S114" i="5"/>
  <c r="M114" i="5"/>
  <c r="L114" i="5"/>
  <c r="I114" i="5"/>
  <c r="P114" i="5" s="1"/>
  <c r="H114" i="5"/>
  <c r="AN113" i="5"/>
  <c r="AO113" i="5" s="1"/>
  <c r="AG113" i="5"/>
  <c r="AH113" i="5" s="1"/>
  <c r="AJ113" i="5" s="1"/>
  <c r="Z113" i="5"/>
  <c r="AA113" i="5" s="1"/>
  <c r="T113" i="5"/>
  <c r="S113" i="5"/>
  <c r="P113" i="5"/>
  <c r="L113" i="5"/>
  <c r="M113" i="5" s="1"/>
  <c r="I113" i="5"/>
  <c r="H113" i="5"/>
  <c r="AQ112" i="5"/>
  <c r="AO112" i="5"/>
  <c r="AR112" i="5" s="1"/>
  <c r="AN112" i="5"/>
  <c r="AH112" i="5"/>
  <c r="AG112" i="5"/>
  <c r="AA112" i="5"/>
  <c r="Z112" i="5"/>
  <c r="T112" i="5"/>
  <c r="S112" i="5"/>
  <c r="M112" i="5"/>
  <c r="W112" i="5" s="1"/>
  <c r="L112" i="5"/>
  <c r="H112" i="5"/>
  <c r="I112" i="5" s="1"/>
  <c r="P112" i="5" s="1"/>
  <c r="AN111" i="5"/>
  <c r="AO111" i="5" s="1"/>
  <c r="AQ111" i="5" s="1"/>
  <c r="AG111" i="5"/>
  <c r="AH111" i="5" s="1"/>
  <c r="AA111" i="5"/>
  <c r="Z111" i="5"/>
  <c r="S111" i="5"/>
  <c r="T111" i="5" s="1"/>
  <c r="L111" i="5"/>
  <c r="M111" i="5" s="1"/>
  <c r="O111" i="5" s="1"/>
  <c r="I111" i="5"/>
  <c r="H111" i="5"/>
  <c r="AN110" i="5"/>
  <c r="AO110" i="5"/>
  <c r="AQ110" i="5" s="1"/>
  <c r="AG110" i="5"/>
  <c r="AH110" i="5" s="1"/>
  <c r="Z110" i="5"/>
  <c r="AA110" i="5" s="1"/>
  <c r="T110" i="5"/>
  <c r="S110" i="5"/>
  <c r="M110" i="5"/>
  <c r="L110" i="5"/>
  <c r="I110" i="5"/>
  <c r="H110" i="5"/>
  <c r="AR109" i="5"/>
  <c r="AO109" i="5"/>
  <c r="AH109" i="5"/>
  <c r="AJ109" i="5" s="1"/>
  <c r="AA109" i="5"/>
  <c r="W109" i="5"/>
  <c r="V109" i="5"/>
  <c r="T109" i="5"/>
  <c r="P109" i="5"/>
  <c r="O109" i="5"/>
  <c r="M109" i="5"/>
  <c r="I109" i="5"/>
  <c r="AQ108" i="5"/>
  <c r="AO108" i="5"/>
  <c r="AR108" i="5" s="1"/>
  <c r="AH108" i="5"/>
  <c r="AA108" i="5"/>
  <c r="W108" i="5"/>
  <c r="V108" i="5"/>
  <c r="T108" i="5"/>
  <c r="P108" i="5"/>
  <c r="O108" i="5"/>
  <c r="M108" i="5"/>
  <c r="I108" i="5"/>
  <c r="AR107" i="5"/>
  <c r="AO107" i="5"/>
  <c r="AQ107" i="5" s="1"/>
  <c r="AN107" i="5"/>
  <c r="AK107" i="5"/>
  <c r="AG107" i="5"/>
  <c r="AH107" i="5" s="1"/>
  <c r="AJ107" i="5" s="1"/>
  <c r="AD107" i="5"/>
  <c r="Z107" i="5"/>
  <c r="AA107" i="5" s="1"/>
  <c r="V107" i="5"/>
  <c r="S107" i="5"/>
  <c r="T107" i="5" s="1"/>
  <c r="L107" i="5"/>
  <c r="M107" i="5"/>
  <c r="I107" i="5"/>
  <c r="P107" i="5" s="1"/>
  <c r="AO106" i="5"/>
  <c r="AH106" i="5"/>
  <c r="AA106" i="5"/>
  <c r="T106" i="5"/>
  <c r="P106" i="5"/>
  <c r="M106" i="5"/>
  <c r="I106" i="5"/>
  <c r="AN105" i="5"/>
  <c r="AO105" i="5" s="1"/>
  <c r="AQ105" i="5" s="1"/>
  <c r="AG105" i="5"/>
  <c r="AH105" i="5"/>
  <c r="Z105" i="5"/>
  <c r="S105" i="5"/>
  <c r="T105" i="5" s="1"/>
  <c r="M105" i="5"/>
  <c r="L105" i="5"/>
  <c r="AO104" i="5"/>
  <c r="AN104" i="5"/>
  <c r="AG104" i="5"/>
  <c r="Z104" i="5"/>
  <c r="AA104" i="5" s="1"/>
  <c r="T104" i="5"/>
  <c r="S104" i="5"/>
  <c r="P104" i="5"/>
  <c r="O104" i="5"/>
  <c r="L104" i="5"/>
  <c r="M104" i="5"/>
  <c r="AN103" i="5"/>
  <c r="AH103" i="5"/>
  <c r="AG103" i="5"/>
  <c r="AA103" i="5"/>
  <c r="Z103" i="5"/>
  <c r="T103" i="5"/>
  <c r="S103" i="5"/>
  <c r="L103" i="5"/>
  <c r="M103" i="5" s="1"/>
  <c r="W103" i="5" s="1"/>
  <c r="AO102" i="5"/>
  <c r="AN102" i="5"/>
  <c r="AG102" i="5"/>
  <c r="AH102" i="5" s="1"/>
  <c r="AD102" i="5"/>
  <c r="Z102" i="5"/>
  <c r="AA102" i="5"/>
  <c r="S102" i="5"/>
  <c r="T102" i="5" s="1"/>
  <c r="M102" i="5"/>
  <c r="L102" i="5"/>
  <c r="I102" i="5"/>
  <c r="AN101" i="5"/>
  <c r="AO101" i="5"/>
  <c r="AG101" i="5"/>
  <c r="Z101" i="5"/>
  <c r="AA101" i="5" s="1"/>
  <c r="AC101" i="5" s="1"/>
  <c r="T101" i="5"/>
  <c r="S101" i="5"/>
  <c r="P101" i="5"/>
  <c r="L101" i="5"/>
  <c r="M101" i="5"/>
  <c r="AN100" i="5"/>
  <c r="AO100" i="5" s="1"/>
  <c r="AG100" i="5"/>
  <c r="AH100" i="5" s="1"/>
  <c r="AA100" i="5"/>
  <c r="AC100" i="5" s="1"/>
  <c r="Z100" i="5"/>
  <c r="S100" i="5"/>
  <c r="T100" i="5"/>
  <c r="P100" i="5"/>
  <c r="L100" i="5"/>
  <c r="M100" i="5" s="1"/>
  <c r="O100" i="5" s="1"/>
  <c r="AO99" i="5"/>
  <c r="AN99" i="5"/>
  <c r="AH99" i="5"/>
  <c r="AG99" i="5"/>
  <c r="Z99" i="5"/>
  <c r="AA99" i="5"/>
  <c r="S99" i="5"/>
  <c r="M99" i="5"/>
  <c r="L99" i="5"/>
  <c r="AN98" i="5"/>
  <c r="AO98" i="5" s="1"/>
  <c r="AQ98" i="5" s="1"/>
  <c r="AJ98" i="5"/>
  <c r="AG98" i="5"/>
  <c r="AH98" i="5"/>
  <c r="Z98" i="5"/>
  <c r="AA98" i="5" s="1"/>
  <c r="S98" i="5"/>
  <c r="T98" i="5" s="1"/>
  <c r="O98" i="5"/>
  <c r="M98" i="5"/>
  <c r="P98" i="5" s="1"/>
  <c r="L98" i="5"/>
  <c r="AN97" i="5"/>
  <c r="AO97" i="5"/>
  <c r="AG97" i="5"/>
  <c r="Z97" i="5"/>
  <c r="T97" i="5"/>
  <c r="S97" i="5"/>
  <c r="L97" i="5"/>
  <c r="M97" i="5"/>
  <c r="AN96" i="5"/>
  <c r="AO96" i="5" s="1"/>
  <c r="AG96" i="5"/>
  <c r="AH96" i="5" s="1"/>
  <c r="Z96" i="5"/>
  <c r="AA96" i="5" s="1"/>
  <c r="T96" i="5"/>
  <c r="S96" i="5"/>
  <c r="L96" i="5"/>
  <c r="AN95" i="5"/>
  <c r="AO95" i="5" s="1"/>
  <c r="AQ95" i="5" s="1"/>
  <c r="AH95" i="5"/>
  <c r="AR95" i="5" s="1"/>
  <c r="AG95" i="5"/>
  <c r="Z95" i="5"/>
  <c r="AA95" i="5" s="1"/>
  <c r="S95" i="5"/>
  <c r="P95" i="5"/>
  <c r="O95" i="5"/>
  <c r="M95" i="5"/>
  <c r="L95" i="5"/>
  <c r="AO94" i="5"/>
  <c r="AH94" i="5"/>
  <c r="AA94" i="5"/>
  <c r="V94" i="5"/>
  <c r="T94" i="5"/>
  <c r="M94" i="5"/>
  <c r="I94" i="5"/>
  <c r="AM79" i="5"/>
  <c r="AF79" i="5"/>
  <c r="Y79" i="5"/>
  <c r="R79" i="5"/>
  <c r="K79" i="5"/>
  <c r="AR74" i="5"/>
  <c r="AQ74" i="5"/>
  <c r="AM74" i="5"/>
  <c r="AK74" i="5"/>
  <c r="AJ74" i="5"/>
  <c r="AF74" i="5"/>
  <c r="AD74" i="5"/>
  <c r="AC74" i="5"/>
  <c r="Y74" i="5"/>
  <c r="W74" i="5"/>
  <c r="V74" i="5"/>
  <c r="R74" i="5"/>
  <c r="P74" i="5"/>
  <c r="O74" i="5"/>
  <c r="K74" i="5"/>
  <c r="AR69" i="5"/>
  <c r="AQ69" i="5"/>
  <c r="AM69" i="5"/>
  <c r="AK69" i="5"/>
  <c r="AJ69" i="5"/>
  <c r="AF69" i="5"/>
  <c r="AD69" i="5"/>
  <c r="AC69" i="5"/>
  <c r="Y69" i="5"/>
  <c r="W69" i="5"/>
  <c r="V69" i="5"/>
  <c r="R69" i="5"/>
  <c r="P69" i="5"/>
  <c r="O69" i="5"/>
  <c r="K69" i="5"/>
  <c r="AN66" i="5"/>
  <c r="AO66" i="5" s="1"/>
  <c r="AM66" i="5"/>
  <c r="AG66" i="5"/>
  <c r="AF66" i="5"/>
  <c r="AH66" i="5" s="1"/>
  <c r="Z66" i="5"/>
  <c r="AA66" i="5" s="1"/>
  <c r="AC66" i="5" s="1"/>
  <c r="Y66" i="5"/>
  <c r="T66" i="5"/>
  <c r="S66" i="5"/>
  <c r="R66" i="5"/>
  <c r="M66" i="5"/>
  <c r="L66" i="5"/>
  <c r="K66" i="5"/>
  <c r="I66" i="5"/>
  <c r="H66" i="5"/>
  <c r="G66" i="5"/>
  <c r="AR65" i="5"/>
  <c r="AO65" i="5"/>
  <c r="AQ65" i="5" s="1"/>
  <c r="AM65" i="5"/>
  <c r="AJ65" i="5"/>
  <c r="AH65" i="5"/>
  <c r="AF65" i="5"/>
  <c r="AC65" i="5"/>
  <c r="Y65" i="5"/>
  <c r="AA65" i="5" s="1"/>
  <c r="T65" i="5"/>
  <c r="R65" i="5"/>
  <c r="M65" i="5"/>
  <c r="K65" i="5"/>
  <c r="G65" i="5"/>
  <c r="I65" i="5" s="1"/>
  <c r="AN64" i="5"/>
  <c r="AO64" i="5" s="1"/>
  <c r="AQ64" i="5" s="1"/>
  <c r="AM64" i="5"/>
  <c r="AH64" i="5"/>
  <c r="AG64" i="5"/>
  <c r="AF64" i="5"/>
  <c r="AA64" i="5"/>
  <c r="Z64" i="5"/>
  <c r="Y64" i="5"/>
  <c r="S64" i="5"/>
  <c r="R64" i="5"/>
  <c r="L64" i="5"/>
  <c r="M64" i="5" s="1"/>
  <c r="K64" i="5"/>
  <c r="H64" i="5"/>
  <c r="G64" i="5"/>
  <c r="AN63" i="5"/>
  <c r="AM63" i="5"/>
  <c r="AG63" i="5"/>
  <c r="AF63" i="5"/>
  <c r="Z63" i="5"/>
  <c r="AA63" i="5" s="1"/>
  <c r="Y63" i="5"/>
  <c r="T63" i="5"/>
  <c r="S63" i="5"/>
  <c r="R63" i="5"/>
  <c r="L63" i="5"/>
  <c r="K63" i="5"/>
  <c r="M63" i="5" s="1"/>
  <c r="O63" i="5" s="1"/>
  <c r="I63" i="5"/>
  <c r="H63" i="5"/>
  <c r="G63" i="5"/>
  <c r="AN62" i="5"/>
  <c r="AM62" i="5"/>
  <c r="AO62" i="5" s="1"/>
  <c r="AH62" i="5"/>
  <c r="AQ62" i="5" s="1"/>
  <c r="AG62" i="5"/>
  <c r="AF62" i="5"/>
  <c r="Z62" i="5"/>
  <c r="AA62" i="5" s="1"/>
  <c r="AC62" i="5" s="1"/>
  <c r="Y62" i="5"/>
  <c r="T62" i="5"/>
  <c r="S62" i="5"/>
  <c r="R62" i="5"/>
  <c r="O62" i="5"/>
  <c r="L62" i="5"/>
  <c r="M62" i="5" s="1"/>
  <c r="K62" i="5"/>
  <c r="I62" i="5"/>
  <c r="H62" i="5"/>
  <c r="G62" i="5"/>
  <c r="AQ61" i="5"/>
  <c r="AN61" i="5"/>
  <c r="AO61" i="5" s="1"/>
  <c r="AM61" i="5"/>
  <c r="AG61" i="5"/>
  <c r="AH61" i="5" s="1"/>
  <c r="AF61" i="5"/>
  <c r="AC61" i="5"/>
  <c r="Z61" i="5"/>
  <c r="AA61" i="5" s="1"/>
  <c r="Y61" i="5"/>
  <c r="T61" i="5"/>
  <c r="S61" i="5"/>
  <c r="R61" i="5"/>
  <c r="L61" i="5"/>
  <c r="K61" i="5"/>
  <c r="M61" i="5" s="1"/>
  <c r="H61" i="5"/>
  <c r="G61" i="5"/>
  <c r="I61" i="5" s="1"/>
  <c r="AN60" i="5"/>
  <c r="AM60" i="5"/>
  <c r="AO60" i="5" s="1"/>
  <c r="AG60" i="5"/>
  <c r="AF60" i="5"/>
  <c r="AH60" i="5" s="1"/>
  <c r="Z60" i="5"/>
  <c r="AA60" i="5" s="1"/>
  <c r="Y60" i="5"/>
  <c r="T60" i="5"/>
  <c r="S60" i="5"/>
  <c r="R60" i="5"/>
  <c r="L60" i="5"/>
  <c r="M60" i="5" s="1"/>
  <c r="K60" i="5"/>
  <c r="I60" i="5"/>
  <c r="H60" i="5"/>
  <c r="G60" i="5"/>
  <c r="AM59" i="5"/>
  <c r="AO59" i="5" s="1"/>
  <c r="AH59" i="5"/>
  <c r="AF59" i="5"/>
  <c r="AC59" i="5"/>
  <c r="Y59" i="5"/>
  <c r="AA59" i="5" s="1"/>
  <c r="AJ59" i="5" s="1"/>
  <c r="T59" i="5"/>
  <c r="R59" i="5"/>
  <c r="K59" i="5"/>
  <c r="M59" i="5" s="1"/>
  <c r="G59" i="5"/>
  <c r="I59" i="5" s="1"/>
  <c r="AM58" i="5"/>
  <c r="AO58" i="5" s="1"/>
  <c r="AQ58" i="5" s="1"/>
  <c r="AF58" i="5"/>
  <c r="AH58" i="5" s="1"/>
  <c r="Y58" i="5"/>
  <c r="AA58" i="5" s="1"/>
  <c r="R58" i="5"/>
  <c r="T58" i="5" s="1"/>
  <c r="K58" i="5"/>
  <c r="M58" i="5" s="1"/>
  <c r="G58" i="5"/>
  <c r="I58" i="5" s="1"/>
  <c r="AM57" i="5"/>
  <c r="AF57" i="5"/>
  <c r="Y57" i="5"/>
  <c r="T57" i="5"/>
  <c r="R57" i="5"/>
  <c r="L57" i="5"/>
  <c r="M57" i="5" s="1"/>
  <c r="K57" i="5"/>
  <c r="G57" i="5"/>
  <c r="AM56" i="5"/>
  <c r="AG56" i="5"/>
  <c r="AG57" i="5" s="1"/>
  <c r="AH57" i="5" s="1"/>
  <c r="AF56" i="5"/>
  <c r="Z56" i="5"/>
  <c r="Y56" i="5"/>
  <c r="T56" i="5"/>
  <c r="S56" i="5"/>
  <c r="S57" i="5" s="1"/>
  <c r="R56" i="5"/>
  <c r="L56" i="5"/>
  <c r="K56" i="5"/>
  <c r="M56" i="5" s="1"/>
  <c r="I56" i="5"/>
  <c r="H56" i="5"/>
  <c r="H57" i="5" s="1"/>
  <c r="I57" i="5" s="1"/>
  <c r="G56" i="5"/>
  <c r="AN54" i="5"/>
  <c r="AO54" i="5" s="1"/>
  <c r="AQ54" i="5" s="1"/>
  <c r="AH54" i="5"/>
  <c r="AG54" i="5"/>
  <c r="Z54" i="5"/>
  <c r="AA54" i="5" s="1"/>
  <c r="T54" i="5"/>
  <c r="S54" i="5"/>
  <c r="L54" i="5"/>
  <c r="M54" i="5" s="1"/>
  <c r="I54" i="5"/>
  <c r="O54" i="5" s="1"/>
  <c r="H54" i="5"/>
  <c r="AN53" i="5"/>
  <c r="AO53" i="5" s="1"/>
  <c r="AG53" i="5"/>
  <c r="AH53" i="5" s="1"/>
  <c r="AC53" i="5"/>
  <c r="Z53" i="5"/>
  <c r="AA53" i="5" s="1"/>
  <c r="T53" i="5"/>
  <c r="S53" i="5"/>
  <c r="L53" i="5"/>
  <c r="M53" i="5"/>
  <c r="H53" i="5"/>
  <c r="I53" i="5"/>
  <c r="AR51" i="5"/>
  <c r="AQ51" i="5"/>
  <c r="AK51" i="5"/>
  <c r="AJ51" i="5"/>
  <c r="AD51" i="5"/>
  <c r="AC51" i="5"/>
  <c r="V51" i="5"/>
  <c r="S51" i="5"/>
  <c r="M51" i="5"/>
  <c r="I51" i="5"/>
  <c r="P51" i="5" s="1"/>
  <c r="AR50" i="5"/>
  <c r="AQ50" i="5"/>
  <c r="AK50" i="5"/>
  <c r="AJ50" i="5"/>
  <c r="AD50" i="5"/>
  <c r="AC50" i="5"/>
  <c r="S50" i="5"/>
  <c r="M50" i="5"/>
  <c r="I50" i="5"/>
  <c r="AQ49" i="5"/>
  <c r="AO49" i="5"/>
  <c r="AH49" i="5"/>
  <c r="AA49" i="5"/>
  <c r="L49" i="5"/>
  <c r="M49" i="5" s="1"/>
  <c r="O49" i="5" s="1"/>
  <c r="H49" i="5"/>
  <c r="I49" i="5" s="1"/>
  <c r="AO48" i="5"/>
  <c r="AQ48" i="5" s="1"/>
  <c r="AH48" i="5"/>
  <c r="AA48" i="5"/>
  <c r="AJ48" i="5" s="1"/>
  <c r="M48" i="5"/>
  <c r="L48" i="5"/>
  <c r="H48" i="5"/>
  <c r="AG47" i="5"/>
  <c r="Z47" i="5"/>
  <c r="Y47" i="5"/>
  <c r="AA47" i="5" s="1"/>
  <c r="S47" i="5"/>
  <c r="L47" i="5"/>
  <c r="H47" i="5"/>
  <c r="AO45" i="5"/>
  <c r="AN45" i="5"/>
  <c r="AH45" i="5"/>
  <c r="AG45" i="5"/>
  <c r="AD45" i="5"/>
  <c r="AA45" i="5"/>
  <c r="Z45" i="5"/>
  <c r="T45" i="5"/>
  <c r="S45" i="5"/>
  <c r="M45" i="5"/>
  <c r="L45" i="5"/>
  <c r="H45" i="5"/>
  <c r="I45" i="5" s="1"/>
  <c r="AQ44" i="5"/>
  <c r="AN44" i="5"/>
  <c r="AO44" i="5" s="1"/>
  <c r="AG44" i="5"/>
  <c r="AH44" i="5" s="1"/>
  <c r="Z44" i="5"/>
  <c r="AA44" i="5" s="1"/>
  <c r="S44" i="5"/>
  <c r="T44" i="5" s="1"/>
  <c r="O44" i="5"/>
  <c r="L44" i="5"/>
  <c r="M44" i="5" s="1"/>
  <c r="I44" i="5"/>
  <c r="P44" i="5" s="1"/>
  <c r="H44" i="5"/>
  <c r="AQ43" i="5"/>
  <c r="AN43" i="5"/>
  <c r="AO43" i="5" s="1"/>
  <c r="AR43" i="5" s="1"/>
  <c r="AJ43" i="5"/>
  <c r="AH43" i="5"/>
  <c r="AG43" i="5"/>
  <c r="Z43" i="5"/>
  <c r="AA43" i="5" s="1"/>
  <c r="T43" i="5"/>
  <c r="S43" i="5"/>
  <c r="O43" i="5"/>
  <c r="L43" i="5"/>
  <c r="M43" i="5" s="1"/>
  <c r="W43" i="5" s="1"/>
  <c r="H43" i="5"/>
  <c r="I43" i="5" s="1"/>
  <c r="P43" i="5" s="1"/>
  <c r="AN42" i="5"/>
  <c r="AO42" i="5" s="1"/>
  <c r="AJ42" i="5"/>
  <c r="AG42" i="5"/>
  <c r="AH42" i="5" s="1"/>
  <c r="AR42" i="5" s="1"/>
  <c r="Z42" i="5"/>
  <c r="AA42" i="5" s="1"/>
  <c r="S42" i="5"/>
  <c r="T42" i="5" s="1"/>
  <c r="L42" i="5"/>
  <c r="M42" i="5" s="1"/>
  <c r="H42" i="5"/>
  <c r="I42" i="5" s="1"/>
  <c r="P42" i="5" s="1"/>
  <c r="AO41" i="5"/>
  <c r="AN41" i="5"/>
  <c r="AG41" i="5"/>
  <c r="AH41" i="5" s="1"/>
  <c r="AA41" i="5"/>
  <c r="Z41" i="5"/>
  <c r="W41" i="5"/>
  <c r="S41" i="5"/>
  <c r="T41" i="5" s="1"/>
  <c r="AD41" i="5" s="1"/>
  <c r="M41" i="5"/>
  <c r="L41" i="5"/>
  <c r="I41" i="5"/>
  <c r="P41" i="5" s="1"/>
  <c r="H41" i="5"/>
  <c r="AQ40" i="5"/>
  <c r="AN40" i="5"/>
  <c r="AO40" i="5" s="1"/>
  <c r="AH40" i="5"/>
  <c r="AG40" i="5"/>
  <c r="AC40" i="5"/>
  <c r="Z40" i="5"/>
  <c r="AA40" i="5" s="1"/>
  <c r="T40" i="5"/>
  <c r="S40" i="5"/>
  <c r="O40" i="5"/>
  <c r="L40" i="5"/>
  <c r="M40" i="5" s="1"/>
  <c r="I40" i="5"/>
  <c r="P40" i="5" s="1"/>
  <c r="H40" i="5"/>
  <c r="AN39" i="5"/>
  <c r="AO39" i="5" s="1"/>
  <c r="AG39" i="5"/>
  <c r="Z39" i="5"/>
  <c r="AA39" i="5" s="1"/>
  <c r="S39" i="5"/>
  <c r="T39" i="5"/>
  <c r="L39" i="5"/>
  <c r="M39" i="5"/>
  <c r="I39" i="5"/>
  <c r="H39" i="5"/>
  <c r="AQ38" i="5"/>
  <c r="AO38" i="5"/>
  <c r="AJ38" i="5"/>
  <c r="AH38" i="5"/>
  <c r="AR38" i="5" s="1"/>
  <c r="AD38" i="5"/>
  <c r="AC38" i="5"/>
  <c r="AA38" i="5"/>
  <c r="AK38" i="5" s="1"/>
  <c r="W38" i="5"/>
  <c r="T38" i="5"/>
  <c r="M38" i="5"/>
  <c r="V38" i="5" s="1"/>
  <c r="I38" i="5"/>
  <c r="AO37" i="5"/>
  <c r="AH37" i="5"/>
  <c r="AR37" i="5" s="1"/>
  <c r="AD37" i="5"/>
  <c r="AC37" i="5"/>
  <c r="AA37" i="5"/>
  <c r="W37" i="5"/>
  <c r="T37" i="5"/>
  <c r="P37" i="5"/>
  <c r="M37" i="5"/>
  <c r="V37" i="5" s="1"/>
  <c r="I37" i="5"/>
  <c r="AN36" i="5"/>
  <c r="AO36" i="5"/>
  <c r="AQ36" i="5" s="1"/>
  <c r="AH36" i="5"/>
  <c r="AG36" i="5"/>
  <c r="AA36" i="5"/>
  <c r="Z36" i="5"/>
  <c r="T36" i="5"/>
  <c r="AD36" i="5" s="1"/>
  <c r="S36" i="5"/>
  <c r="L36" i="5"/>
  <c r="M36" i="5" s="1"/>
  <c r="I36" i="5"/>
  <c r="AO35" i="5"/>
  <c r="AK35" i="5"/>
  <c r="AH35" i="5"/>
  <c r="AJ35" i="5" s="1"/>
  <c r="AA35" i="5"/>
  <c r="T35" i="5"/>
  <c r="M35" i="5"/>
  <c r="I35" i="5"/>
  <c r="AO34" i="5"/>
  <c r="AQ34" i="5" s="1"/>
  <c r="AN34" i="5"/>
  <c r="AG34" i="5"/>
  <c r="AH34" i="5" s="1"/>
  <c r="AA34" i="5"/>
  <c r="AC34" i="5" s="1"/>
  <c r="Z34" i="5"/>
  <c r="S34" i="5"/>
  <c r="T34" i="5" s="1"/>
  <c r="V34" i="5" s="1"/>
  <c r="P34" i="5"/>
  <c r="M34" i="5"/>
  <c r="O34" i="5" s="1"/>
  <c r="L34" i="5"/>
  <c r="AN33" i="5"/>
  <c r="AO33" i="5" s="1"/>
  <c r="AQ33" i="5" s="1"/>
  <c r="AG33" i="5"/>
  <c r="AH33" i="5"/>
  <c r="Z33" i="5"/>
  <c r="AA33" i="5" s="1"/>
  <c r="T33" i="5"/>
  <c r="S33" i="5"/>
  <c r="L33" i="5"/>
  <c r="M33" i="5" s="1"/>
  <c r="AR32" i="5"/>
  <c r="AO32" i="5"/>
  <c r="AN32" i="5"/>
  <c r="AG32" i="5"/>
  <c r="AH32" i="5" s="1"/>
  <c r="AJ32" i="5" s="1"/>
  <c r="AA32" i="5"/>
  <c r="AC32" i="5" s="1"/>
  <c r="Z32" i="5"/>
  <c r="S32" i="5"/>
  <c r="T32" i="5" s="1"/>
  <c r="AD32" i="5" s="1"/>
  <c r="L32" i="5"/>
  <c r="M32" i="5"/>
  <c r="AN31" i="5"/>
  <c r="AO31" i="5" s="1"/>
  <c r="AH31" i="5"/>
  <c r="AG31" i="5"/>
  <c r="Z31" i="5"/>
  <c r="AA31" i="5" s="1"/>
  <c r="W31" i="5"/>
  <c r="T31" i="5"/>
  <c r="V31" i="5" s="1"/>
  <c r="S31" i="5"/>
  <c r="L31" i="5"/>
  <c r="M31" i="5" s="1"/>
  <c r="O31" i="5" s="1"/>
  <c r="I31" i="5"/>
  <c r="P31" i="5" s="1"/>
  <c r="AN30" i="5"/>
  <c r="AO30" i="5" s="1"/>
  <c r="AQ30" i="5" s="1"/>
  <c r="AK30" i="5"/>
  <c r="AH30" i="5"/>
  <c r="AJ30" i="5" s="1"/>
  <c r="AG30" i="5"/>
  <c r="Z30" i="5"/>
  <c r="AA30" i="5" s="1"/>
  <c r="AC30" i="5" s="1"/>
  <c r="T30" i="5"/>
  <c r="S30" i="5"/>
  <c r="L30" i="5"/>
  <c r="M30" i="5" s="1"/>
  <c r="AN29" i="5"/>
  <c r="AO29" i="5"/>
  <c r="AQ29" i="5" s="1"/>
  <c r="AG29" i="5"/>
  <c r="AH29" i="5" s="1"/>
  <c r="AA29" i="5"/>
  <c r="Z29" i="5"/>
  <c r="S29" i="5"/>
  <c r="T29" i="5" s="1"/>
  <c r="P29" i="5"/>
  <c r="M29" i="5"/>
  <c r="O29" i="5" s="1"/>
  <c r="L29" i="5"/>
  <c r="AN28" i="5"/>
  <c r="AO28" i="5" s="1"/>
  <c r="AQ28" i="5" s="1"/>
  <c r="AH28" i="5"/>
  <c r="AG28" i="5"/>
  <c r="Z28" i="5"/>
  <c r="AA28" i="5" s="1"/>
  <c r="S28" i="5"/>
  <c r="T28" i="5"/>
  <c r="L28" i="5"/>
  <c r="M28" i="5" s="1"/>
  <c r="AO27" i="5"/>
  <c r="AQ27" i="5" s="1"/>
  <c r="AN27" i="5"/>
  <c r="AG27" i="5"/>
  <c r="AH27" i="5" s="1"/>
  <c r="AD27" i="5"/>
  <c r="AA27" i="5"/>
  <c r="Z27" i="5"/>
  <c r="S27" i="5"/>
  <c r="T27" i="5" s="1"/>
  <c r="V27" i="5" s="1"/>
  <c r="P27" i="5"/>
  <c r="M27" i="5"/>
  <c r="O27" i="5" s="1"/>
  <c r="L27" i="5"/>
  <c r="AN26" i="5"/>
  <c r="AO26" i="5" s="1"/>
  <c r="AQ26" i="5" s="1"/>
  <c r="AG26" i="5"/>
  <c r="AH26" i="5"/>
  <c r="Z26" i="5"/>
  <c r="AA26" i="5" s="1"/>
  <c r="T26" i="5"/>
  <c r="S26" i="5"/>
  <c r="L26" i="5"/>
  <c r="M26" i="5" s="1"/>
  <c r="AR25" i="5"/>
  <c r="AO25" i="5"/>
  <c r="AQ25" i="5" s="1"/>
  <c r="AN25" i="5"/>
  <c r="AG25" i="5"/>
  <c r="AH25" i="5" s="1"/>
  <c r="AJ25" i="5" s="1"/>
  <c r="AA25" i="5"/>
  <c r="Z25" i="5"/>
  <c r="S25" i="5"/>
  <c r="T25" i="5" s="1"/>
  <c r="AD25" i="5" s="1"/>
  <c r="L25" i="5"/>
  <c r="M25" i="5"/>
  <c r="AN24" i="5"/>
  <c r="AO24" i="5" s="1"/>
  <c r="AH24" i="5"/>
  <c r="AG24" i="5"/>
  <c r="Z24" i="5"/>
  <c r="AA24" i="5" s="1"/>
  <c r="W24" i="5"/>
  <c r="T24" i="5"/>
  <c r="V24" i="5" s="1"/>
  <c r="S24" i="5"/>
  <c r="L24" i="5"/>
  <c r="M24" i="5" s="1"/>
  <c r="AO23" i="5"/>
  <c r="AH23" i="5"/>
  <c r="AA23" i="5"/>
  <c r="T23" i="5"/>
  <c r="M23" i="5"/>
  <c r="O23" i="5" s="1"/>
  <c r="P23" i="5" s="1"/>
  <c r="I23" i="5"/>
  <c r="AM82" i="4"/>
  <c r="AF82" i="4"/>
  <c r="Y82" i="4"/>
  <c r="Z59" i="4" s="1"/>
  <c r="R82" i="4"/>
  <c r="K82" i="4"/>
  <c r="L50" i="4" s="1"/>
  <c r="AR77" i="4"/>
  <c r="AQ77" i="4"/>
  <c r="AM77" i="4"/>
  <c r="AK77" i="4"/>
  <c r="AJ77" i="4"/>
  <c r="AF77" i="4"/>
  <c r="AD77" i="4"/>
  <c r="AC77" i="4"/>
  <c r="Y77" i="4"/>
  <c r="W77" i="4"/>
  <c r="V77" i="4"/>
  <c r="R77" i="4"/>
  <c r="P77" i="4"/>
  <c r="O77" i="4"/>
  <c r="K77" i="4"/>
  <c r="AR72" i="4"/>
  <c r="AQ72" i="4"/>
  <c r="AM72" i="4"/>
  <c r="AK72" i="4"/>
  <c r="AJ72" i="4"/>
  <c r="AF72" i="4"/>
  <c r="AD72" i="4"/>
  <c r="AC72" i="4"/>
  <c r="Y72" i="4"/>
  <c r="W72" i="4"/>
  <c r="V72" i="4"/>
  <c r="R72" i="4"/>
  <c r="P72" i="4"/>
  <c r="O72" i="4"/>
  <c r="K72" i="4"/>
  <c r="AN69" i="4"/>
  <c r="AG69" i="4"/>
  <c r="Z69" i="4"/>
  <c r="S69" i="4"/>
  <c r="L69" i="4"/>
  <c r="I69" i="4"/>
  <c r="H69" i="4"/>
  <c r="G69" i="4"/>
  <c r="K69" i="4" s="1"/>
  <c r="R69" i="4" s="1"/>
  <c r="L68" i="4"/>
  <c r="S68" i="4" s="1"/>
  <c r="Z68" i="4" s="1"/>
  <c r="I68" i="4"/>
  <c r="G68" i="4"/>
  <c r="K68" i="4" s="1"/>
  <c r="R68" i="4" s="1"/>
  <c r="Y68" i="4" s="1"/>
  <c r="AF68" i="4" s="1"/>
  <c r="AM68" i="4" s="1"/>
  <c r="AN67" i="4"/>
  <c r="AG67" i="4"/>
  <c r="Z67" i="4"/>
  <c r="Y67" i="4"/>
  <c r="S67" i="4"/>
  <c r="T67" i="4" s="1"/>
  <c r="M67" i="4"/>
  <c r="L67" i="4"/>
  <c r="K67" i="4"/>
  <c r="R67" i="4" s="1"/>
  <c r="H67" i="4"/>
  <c r="I67" i="4" s="1"/>
  <c r="G67" i="4"/>
  <c r="AN66" i="4"/>
  <c r="AG66" i="4"/>
  <c r="Z66" i="4"/>
  <c r="S66" i="4"/>
  <c r="L66" i="4"/>
  <c r="H66" i="4"/>
  <c r="I66" i="4" s="1"/>
  <c r="G66" i="4"/>
  <c r="K66" i="4" s="1"/>
  <c r="AN65" i="4"/>
  <c r="AG65" i="4"/>
  <c r="Z65" i="4"/>
  <c r="S65" i="4"/>
  <c r="T65" i="4" s="1"/>
  <c r="M65" i="4"/>
  <c r="L65" i="4"/>
  <c r="K65" i="4"/>
  <c r="R65" i="4" s="1"/>
  <c r="Y65" i="4" s="1"/>
  <c r="H65" i="4"/>
  <c r="I65" i="4" s="1"/>
  <c r="G65" i="4"/>
  <c r="AN64" i="4"/>
  <c r="AG64" i="4"/>
  <c r="Z64" i="4"/>
  <c r="S64" i="4"/>
  <c r="L64" i="4"/>
  <c r="H64" i="4"/>
  <c r="I64" i="4" s="1"/>
  <c r="G64" i="4"/>
  <c r="K64" i="4" s="1"/>
  <c r="AN63" i="4"/>
  <c r="AG63" i="4"/>
  <c r="Z63" i="4"/>
  <c r="Y63" i="4"/>
  <c r="S63" i="4"/>
  <c r="M63" i="4"/>
  <c r="L63" i="4"/>
  <c r="K63" i="4"/>
  <c r="R63" i="4" s="1"/>
  <c r="H63" i="4"/>
  <c r="I63" i="4" s="1"/>
  <c r="G63" i="4"/>
  <c r="M62" i="4"/>
  <c r="K62" i="4"/>
  <c r="R62" i="4" s="1"/>
  <c r="I62" i="4"/>
  <c r="G62" i="4"/>
  <c r="AM61" i="4"/>
  <c r="K61" i="4"/>
  <c r="R61" i="4" s="1"/>
  <c r="Y61" i="4" s="1"/>
  <c r="AF61" i="4" s="1"/>
  <c r="G61" i="4"/>
  <c r="AG60" i="4"/>
  <c r="AH60" i="4" s="1"/>
  <c r="S60" i="4"/>
  <c r="T60" i="4" s="1"/>
  <c r="K60" i="4"/>
  <c r="R60" i="4" s="1"/>
  <c r="Y60" i="4" s="1"/>
  <c r="AF60" i="4" s="1"/>
  <c r="AM60" i="4" s="1"/>
  <c r="H60" i="4"/>
  <c r="I60" i="4" s="1"/>
  <c r="G60" i="4"/>
  <c r="AG59" i="4"/>
  <c r="AA59" i="4"/>
  <c r="Y59" i="4"/>
  <c r="AF59" i="4" s="1"/>
  <c r="AM59" i="4" s="1"/>
  <c r="S59" i="4"/>
  <c r="T59" i="4" s="1"/>
  <c r="K59" i="4"/>
  <c r="R59" i="4" s="1"/>
  <c r="H59" i="4"/>
  <c r="I59" i="4" s="1"/>
  <c r="G59" i="4"/>
  <c r="AO57" i="4"/>
  <c r="AN57" i="4"/>
  <c r="AM57" i="4"/>
  <c r="AG57" i="4"/>
  <c r="Z57" i="4"/>
  <c r="S57" i="4"/>
  <c r="L57" i="4"/>
  <c r="H57" i="4"/>
  <c r="I57" i="4" s="1"/>
  <c r="AN56" i="4"/>
  <c r="AH56" i="4"/>
  <c r="AG56" i="4"/>
  <c r="AF56" i="4"/>
  <c r="Z56" i="4"/>
  <c r="AA56" i="4" s="1"/>
  <c r="AC56" i="4" s="1"/>
  <c r="Y56" i="4"/>
  <c r="T56" i="4"/>
  <c r="S56" i="4"/>
  <c r="R56" i="4"/>
  <c r="L56" i="4"/>
  <c r="M56" i="4" s="1"/>
  <c r="AM56" i="4"/>
  <c r="I56" i="4"/>
  <c r="H56" i="4"/>
  <c r="AO54" i="4"/>
  <c r="AJ54" i="4"/>
  <c r="AH54" i="4"/>
  <c r="AA54" i="4"/>
  <c r="AK54" i="4" s="1"/>
  <c r="S54" i="4"/>
  <c r="T54" i="4" s="1"/>
  <c r="AD54" i="4" s="1"/>
  <c r="L54" i="4"/>
  <c r="M54" i="4"/>
  <c r="H54" i="4"/>
  <c r="I54" i="4" s="1"/>
  <c r="AQ53" i="4"/>
  <c r="AO53" i="4"/>
  <c r="AH53" i="4"/>
  <c r="AA53" i="4"/>
  <c r="L53" i="4"/>
  <c r="M53" i="4" s="1"/>
  <c r="I53" i="4"/>
  <c r="H53" i="4"/>
  <c r="S53" i="4" s="1"/>
  <c r="T53" i="4" s="1"/>
  <c r="AO52" i="4"/>
  <c r="AQ52" i="4" s="1"/>
  <c r="AH52" i="4"/>
  <c r="AA52" i="4"/>
  <c r="M52" i="4"/>
  <c r="L52" i="4"/>
  <c r="H52" i="4"/>
  <c r="AO51" i="4"/>
  <c r="AK51" i="4"/>
  <c r="AH51" i="4"/>
  <c r="AA51" i="4"/>
  <c r="L51" i="4"/>
  <c r="M51" i="4" s="1"/>
  <c r="I51" i="4"/>
  <c r="H51" i="4"/>
  <c r="S51" i="4" s="1"/>
  <c r="T51" i="4" s="1"/>
  <c r="AM50" i="4"/>
  <c r="AJ50" i="4"/>
  <c r="AG50" i="4"/>
  <c r="AH50" i="4" s="1"/>
  <c r="AF50" i="4"/>
  <c r="Z50" i="4"/>
  <c r="AA50" i="4" s="1"/>
  <c r="Y50" i="4"/>
  <c r="S50" i="4"/>
  <c r="K50" i="4"/>
  <c r="M50" i="4" s="1"/>
  <c r="H50" i="4"/>
  <c r="I50" i="4" s="1"/>
  <c r="G50" i="4"/>
  <c r="G47" i="5" s="1"/>
  <c r="AO48" i="4"/>
  <c r="AQ48" i="4" s="1"/>
  <c r="AN48" i="4"/>
  <c r="AK48" i="4"/>
  <c r="AH48" i="4"/>
  <c r="AG48" i="4"/>
  <c r="AC48" i="4"/>
  <c r="AA48" i="4"/>
  <c r="Z48" i="4"/>
  <c r="W48" i="4"/>
  <c r="T48" i="4"/>
  <c r="S48" i="4"/>
  <c r="M48" i="4"/>
  <c r="O48" i="4" s="1"/>
  <c r="L48" i="4"/>
  <c r="I48" i="4"/>
  <c r="H48" i="4"/>
  <c r="AR47" i="4"/>
  <c r="AN47" i="4"/>
  <c r="AO47" i="4" s="1"/>
  <c r="AK47" i="4"/>
  <c r="AH47" i="4"/>
  <c r="AJ47" i="4" s="1"/>
  <c r="AG47" i="4"/>
  <c r="Z47" i="4"/>
  <c r="AA47" i="4" s="1"/>
  <c r="T47" i="4"/>
  <c r="S47" i="4"/>
  <c r="P47" i="4"/>
  <c r="L47" i="4"/>
  <c r="M47" i="4" s="1"/>
  <c r="I47" i="4"/>
  <c r="H47" i="4"/>
  <c r="AO46" i="4"/>
  <c r="AN46" i="4"/>
  <c r="AH46" i="4"/>
  <c r="AR46" i="4" s="1"/>
  <c r="AG46" i="4"/>
  <c r="AA46" i="4"/>
  <c r="Z46" i="4"/>
  <c r="T46" i="4"/>
  <c r="S46" i="4"/>
  <c r="P46" i="4"/>
  <c r="M46" i="4"/>
  <c r="L46" i="4"/>
  <c r="H46" i="4"/>
  <c r="I46" i="4" s="1"/>
  <c r="AO45" i="4"/>
  <c r="AN45" i="4"/>
  <c r="AG45" i="4"/>
  <c r="AH45" i="4" s="1"/>
  <c r="AJ45" i="4" s="1"/>
  <c r="AD45" i="4"/>
  <c r="AA45" i="4"/>
  <c r="AC45" i="4" s="1"/>
  <c r="Z45" i="4"/>
  <c r="S45" i="4"/>
  <c r="T45" i="4" s="1"/>
  <c r="P45" i="4"/>
  <c r="M45" i="4"/>
  <c r="L45" i="4"/>
  <c r="I45" i="4"/>
  <c r="H45" i="4"/>
  <c r="AQ44" i="4"/>
  <c r="AO44" i="4"/>
  <c r="AN44" i="4"/>
  <c r="AK44" i="4"/>
  <c r="AH44" i="4"/>
  <c r="AG44" i="4"/>
  <c r="AC44" i="4"/>
  <c r="AA44" i="4"/>
  <c r="Z44" i="4"/>
  <c r="T44" i="4"/>
  <c r="S44" i="4"/>
  <c r="M44" i="4"/>
  <c r="W44" i="4" s="1"/>
  <c r="L44" i="4"/>
  <c r="I44" i="4"/>
  <c r="H44" i="4"/>
  <c r="AN43" i="4"/>
  <c r="AO43" i="4" s="1"/>
  <c r="AK43" i="4"/>
  <c r="AH43" i="4"/>
  <c r="AG43" i="4"/>
  <c r="AD43" i="4"/>
  <c r="Z43" i="4"/>
  <c r="AA43" i="4" s="1"/>
  <c r="AC43" i="4" s="1"/>
  <c r="W43" i="4"/>
  <c r="T43" i="4"/>
  <c r="S43" i="4"/>
  <c r="P43" i="4"/>
  <c r="L43" i="4"/>
  <c r="M43" i="4" s="1"/>
  <c r="I43" i="4"/>
  <c r="H43" i="4"/>
  <c r="AO42" i="4"/>
  <c r="AN42" i="4"/>
  <c r="AG42" i="4"/>
  <c r="AH42" i="4" s="1"/>
  <c r="Z42" i="4"/>
  <c r="AA42" i="4" s="1"/>
  <c r="S42" i="4"/>
  <c r="T42" i="4" s="1"/>
  <c r="L42" i="4"/>
  <c r="M42" i="4"/>
  <c r="H42" i="4"/>
  <c r="I42" i="4" s="1"/>
  <c r="AO41" i="4"/>
  <c r="AK41" i="4"/>
  <c r="AH41" i="4"/>
  <c r="AC41" i="4"/>
  <c r="AA41" i="4"/>
  <c r="T41" i="4"/>
  <c r="M41" i="4"/>
  <c r="I41" i="4"/>
  <c r="AO40" i="4"/>
  <c r="AK40" i="4"/>
  <c r="AH40" i="4"/>
  <c r="AC40" i="4"/>
  <c r="AA40" i="4"/>
  <c r="V40" i="4"/>
  <c r="T40" i="4"/>
  <c r="O40" i="4"/>
  <c r="M40" i="4"/>
  <c r="I40" i="4"/>
  <c r="P40" i="4" s="1"/>
  <c r="AO39" i="4"/>
  <c r="AH39" i="4"/>
  <c r="AA39" i="4"/>
  <c r="V39" i="4"/>
  <c r="T39" i="4"/>
  <c r="O39" i="4"/>
  <c r="M39" i="4"/>
  <c r="I39" i="4"/>
  <c r="P39" i="4" s="1"/>
  <c r="AO38" i="4"/>
  <c r="AQ38" i="4" s="1"/>
  <c r="AN38" i="4"/>
  <c r="AK38" i="4"/>
  <c r="AH38" i="4"/>
  <c r="AG38" i="4"/>
  <c r="Z38" i="4"/>
  <c r="AA38" i="4" s="1"/>
  <c r="S38" i="4"/>
  <c r="L38" i="4"/>
  <c r="M38" i="4" s="1"/>
  <c r="O38" i="4" s="1"/>
  <c r="I38" i="4"/>
  <c r="AQ37" i="4"/>
  <c r="AO37" i="4"/>
  <c r="AJ37" i="4"/>
  <c r="AH37" i="4"/>
  <c r="AR37" i="4" s="1"/>
  <c r="AA37" i="4"/>
  <c r="T37" i="4"/>
  <c r="O37" i="4"/>
  <c r="M37" i="4"/>
  <c r="P37" i="4" s="1"/>
  <c r="I37" i="4"/>
  <c r="AN36" i="4"/>
  <c r="AO36" i="4" s="1"/>
  <c r="AJ36" i="4"/>
  <c r="AG36" i="4"/>
  <c r="AH36" i="4" s="1"/>
  <c r="AA36" i="4"/>
  <c r="Z36" i="4"/>
  <c r="S36" i="4"/>
  <c r="T36" i="4" s="1"/>
  <c r="L36" i="4"/>
  <c r="M36" i="4"/>
  <c r="I36" i="4"/>
  <c r="AO35" i="4"/>
  <c r="AN35" i="4"/>
  <c r="AG35" i="4"/>
  <c r="Z35" i="4"/>
  <c r="AA35" i="4"/>
  <c r="T35" i="4"/>
  <c r="V35" i="4" s="1"/>
  <c r="S35" i="4"/>
  <c r="P35" i="4"/>
  <c r="M35" i="4"/>
  <c r="L35" i="4"/>
  <c r="I35" i="4"/>
  <c r="AN34" i="4"/>
  <c r="AO34" i="4"/>
  <c r="AH34" i="4"/>
  <c r="AG34" i="4"/>
  <c r="AA34" i="4"/>
  <c r="Z34" i="4"/>
  <c r="S34" i="4"/>
  <c r="T34" i="4" s="1"/>
  <c r="L34" i="4"/>
  <c r="M34" i="4" s="1"/>
  <c r="O34" i="4" s="1"/>
  <c r="I34" i="4"/>
  <c r="AR33" i="4"/>
  <c r="AO33" i="4"/>
  <c r="AN33" i="4"/>
  <c r="AK33" i="4"/>
  <c r="AJ33" i="4"/>
  <c r="AG33" i="4"/>
  <c r="AH33" i="4" s="1"/>
  <c r="AD33" i="4"/>
  <c r="Z33" i="4"/>
  <c r="AA33" i="4" s="1"/>
  <c r="V33" i="4"/>
  <c r="S33" i="4"/>
  <c r="T33" i="4" s="1"/>
  <c r="M33" i="4"/>
  <c r="L33" i="4"/>
  <c r="I33" i="4"/>
  <c r="AN32" i="4"/>
  <c r="AG32" i="4"/>
  <c r="AH32" i="4" s="1"/>
  <c r="AJ32" i="4" s="1"/>
  <c r="Z32" i="4"/>
  <c r="AA32" i="4"/>
  <c r="S32" i="4"/>
  <c r="L32" i="4"/>
  <c r="M32" i="4"/>
  <c r="I32" i="4"/>
  <c r="AN31" i="4"/>
  <c r="AO31" i="4"/>
  <c r="AG31" i="4"/>
  <c r="AA31" i="4"/>
  <c r="Z31" i="4"/>
  <c r="T31" i="4"/>
  <c r="V31" i="4" s="1"/>
  <c r="S31" i="4"/>
  <c r="P31" i="4"/>
  <c r="M31" i="4"/>
  <c r="L31" i="4"/>
  <c r="I31" i="4"/>
  <c r="AN30" i="4"/>
  <c r="AO30" i="4"/>
  <c r="AG30" i="4"/>
  <c r="AH30" i="4" s="1"/>
  <c r="AA30" i="4"/>
  <c r="Z30" i="4"/>
  <c r="W30" i="4"/>
  <c r="S30" i="4"/>
  <c r="T30" i="4" s="1"/>
  <c r="AD30" i="4" s="1"/>
  <c r="L30" i="4"/>
  <c r="M30" i="4" s="1"/>
  <c r="O30" i="4" s="1"/>
  <c r="I30" i="4"/>
  <c r="AR29" i="4"/>
  <c r="AO29" i="4"/>
  <c r="AQ29" i="4" s="1"/>
  <c r="AN29" i="4"/>
  <c r="AG29" i="4"/>
  <c r="AH29" i="4" s="1"/>
  <c r="Z29" i="4"/>
  <c r="S29" i="4"/>
  <c r="T29" i="4" s="1"/>
  <c r="L29" i="4"/>
  <c r="M29" i="4"/>
  <c r="I29" i="4"/>
  <c r="AN28" i="4"/>
  <c r="AG28" i="4"/>
  <c r="AH28" i="4" s="1"/>
  <c r="AA28" i="4"/>
  <c r="AK28" i="4" s="1"/>
  <c r="Z28" i="4"/>
  <c r="V28" i="4"/>
  <c r="S28" i="4"/>
  <c r="T28" i="4" s="1"/>
  <c r="P28" i="4"/>
  <c r="M28" i="4"/>
  <c r="L28" i="4"/>
  <c r="I28" i="4"/>
  <c r="AN27" i="4"/>
  <c r="AO27" i="4"/>
  <c r="AQ27" i="4" s="1"/>
  <c r="AG27" i="4"/>
  <c r="AH27" i="4" s="1"/>
  <c r="AA27" i="4"/>
  <c r="Z27" i="4"/>
  <c r="T27" i="4"/>
  <c r="S27" i="4"/>
  <c r="M27" i="4"/>
  <c r="L27" i="4"/>
  <c r="I27" i="4"/>
  <c r="AO26" i="4"/>
  <c r="AH26" i="4"/>
  <c r="AJ26" i="4" s="1"/>
  <c r="AA26" i="4"/>
  <c r="W26" i="4"/>
  <c r="T26" i="4"/>
  <c r="V26" i="4" s="1"/>
  <c r="P26" i="4"/>
  <c r="M26" i="4"/>
  <c r="I26" i="4"/>
  <c r="AN25" i="4"/>
  <c r="AO25" i="4" s="1"/>
  <c r="AQ25" i="4" s="1"/>
  <c r="AH25" i="4"/>
  <c r="AG25" i="4"/>
  <c r="Z25" i="4"/>
  <c r="AA25" i="4" s="1"/>
  <c r="S25" i="4"/>
  <c r="T25" i="4" s="1"/>
  <c r="V25" i="4" s="1"/>
  <c r="L25" i="4"/>
  <c r="M25" i="4" s="1"/>
  <c r="O25" i="4" s="1"/>
  <c r="I25" i="4"/>
  <c r="P25" i="4" s="1"/>
  <c r="AR24" i="4"/>
  <c r="AN24" i="4"/>
  <c r="AO24" i="4" s="1"/>
  <c r="AQ24" i="4" s="1"/>
  <c r="AG24" i="4"/>
  <c r="AH24" i="4" s="1"/>
  <c r="Z24" i="4"/>
  <c r="AA24" i="4" s="1"/>
  <c r="AK24" i="4" s="1"/>
  <c r="S24" i="4"/>
  <c r="T24" i="4"/>
  <c r="L24" i="4"/>
  <c r="M24" i="4" s="1"/>
  <c r="I24" i="4"/>
  <c r="AO23" i="4"/>
  <c r="AH23" i="4"/>
  <c r="AA23" i="4"/>
  <c r="T23" i="4"/>
  <c r="O23" i="4"/>
  <c r="M23" i="4"/>
  <c r="I23" i="4"/>
  <c r="AM156" i="3"/>
  <c r="AF156" i="3"/>
  <c r="Y156" i="3"/>
  <c r="R156" i="3"/>
  <c r="K156" i="3"/>
  <c r="AM151" i="3"/>
  <c r="AF151" i="3"/>
  <c r="Y151" i="3"/>
  <c r="R151" i="3"/>
  <c r="K151" i="3"/>
  <c r="AM146" i="3"/>
  <c r="AF146" i="3"/>
  <c r="Y146" i="3"/>
  <c r="R146" i="3"/>
  <c r="K146" i="3"/>
  <c r="AM143" i="3"/>
  <c r="AO143" i="3" s="1"/>
  <c r="AR143" i="3" s="1"/>
  <c r="AH143" i="3"/>
  <c r="AF143" i="3"/>
  <c r="Y143" i="3"/>
  <c r="AA143" i="3" s="1"/>
  <c r="T143" i="3"/>
  <c r="R143" i="3"/>
  <c r="K143" i="3"/>
  <c r="M143" i="3" s="1"/>
  <c r="G143" i="3"/>
  <c r="I143" i="3" s="1"/>
  <c r="P143" i="3" s="1"/>
  <c r="AM142" i="3"/>
  <c r="AO142" i="3" s="1"/>
  <c r="AQ142" i="3" s="1"/>
  <c r="AF142" i="3"/>
  <c r="AH142" i="3" s="1"/>
  <c r="Y142" i="3"/>
  <c r="AA142" i="3" s="1"/>
  <c r="R142" i="3"/>
  <c r="T142" i="3" s="1"/>
  <c r="M142" i="3"/>
  <c r="K142" i="3"/>
  <c r="G142" i="3"/>
  <c r="I142" i="3" s="1"/>
  <c r="AN141" i="3"/>
  <c r="AM141" i="3"/>
  <c r="AO141" i="3" s="1"/>
  <c r="AQ141" i="3" s="1"/>
  <c r="AH141" i="3"/>
  <c r="AR141" i="3" s="1"/>
  <c r="AG141" i="3"/>
  <c r="AF141" i="3"/>
  <c r="AA141" i="3"/>
  <c r="Z141" i="3"/>
  <c r="Y141" i="3"/>
  <c r="S141" i="3"/>
  <c r="T141" i="3" s="1"/>
  <c r="R141" i="3"/>
  <c r="L141" i="3"/>
  <c r="M141" i="3" s="1"/>
  <c r="K141" i="3"/>
  <c r="H141" i="3"/>
  <c r="I141" i="3" s="1"/>
  <c r="G141" i="3"/>
  <c r="AN140" i="3"/>
  <c r="AO140" i="3" s="1"/>
  <c r="AQ140" i="3" s="1"/>
  <c r="AM140" i="3"/>
  <c r="AG140" i="3"/>
  <c r="AH140" i="3" s="1"/>
  <c r="AF140" i="3"/>
  <c r="Z140" i="3"/>
  <c r="AA140" i="3" s="1"/>
  <c r="Y140" i="3"/>
  <c r="T140" i="3"/>
  <c r="S140" i="3"/>
  <c r="R140" i="3"/>
  <c r="L140" i="3"/>
  <c r="K140" i="3"/>
  <c r="M140" i="3" s="1"/>
  <c r="I140" i="3"/>
  <c r="H140" i="3"/>
  <c r="G140" i="3"/>
  <c r="AN139" i="3"/>
  <c r="AM139" i="3"/>
  <c r="AO139" i="3" s="1"/>
  <c r="AQ139" i="3" s="1"/>
  <c r="AH139" i="3"/>
  <c r="AR139" i="3" s="1"/>
  <c r="AG139" i="3"/>
  <c r="AF139" i="3"/>
  <c r="AA139" i="3"/>
  <c r="Z139" i="3"/>
  <c r="Y139" i="3"/>
  <c r="S139" i="3"/>
  <c r="T139" i="3" s="1"/>
  <c r="R139" i="3"/>
  <c r="P139" i="3"/>
  <c r="O139" i="3"/>
  <c r="L139" i="3"/>
  <c r="M139" i="3" s="1"/>
  <c r="K139" i="3"/>
  <c r="H139" i="3"/>
  <c r="I139" i="3" s="1"/>
  <c r="G139" i="3"/>
  <c r="AN138" i="3"/>
  <c r="AO138" i="3" s="1"/>
  <c r="AM138" i="3"/>
  <c r="AG138" i="3"/>
  <c r="AF138" i="3"/>
  <c r="Z138" i="3"/>
  <c r="AA138" i="3" s="1"/>
  <c r="Y138" i="3"/>
  <c r="T138" i="3"/>
  <c r="S138" i="3"/>
  <c r="R138" i="3"/>
  <c r="L138" i="3"/>
  <c r="K138" i="3"/>
  <c r="M138" i="3" s="1"/>
  <c r="I138" i="3"/>
  <c r="H138" i="3"/>
  <c r="G138" i="3"/>
  <c r="AN137" i="3"/>
  <c r="AM137" i="3"/>
  <c r="AO137" i="3" s="1"/>
  <c r="AQ137" i="3" s="1"/>
  <c r="AH137" i="3"/>
  <c r="AG137" i="3"/>
  <c r="AF137" i="3"/>
  <c r="Z137" i="3"/>
  <c r="AA137" i="3" s="1"/>
  <c r="AC137" i="3" s="1"/>
  <c r="Y137" i="3"/>
  <c r="S137" i="3"/>
  <c r="T137" i="3" s="1"/>
  <c r="R137" i="3"/>
  <c r="O137" i="3"/>
  <c r="P137" i="3" s="1"/>
  <c r="L137" i="3"/>
  <c r="M137" i="3" s="1"/>
  <c r="K137" i="3"/>
  <c r="H137" i="3"/>
  <c r="I137" i="3" s="1"/>
  <c r="G137" i="3"/>
  <c r="AR136" i="3"/>
  <c r="AQ136" i="3"/>
  <c r="AM136" i="3"/>
  <c r="AO136" i="3" s="1"/>
  <c r="AH136" i="3"/>
  <c r="AJ136" i="3" s="1"/>
  <c r="AF136" i="3"/>
  <c r="AC136" i="3"/>
  <c r="AD136" i="3" s="1"/>
  <c r="Y136" i="3"/>
  <c r="AA136" i="3" s="1"/>
  <c r="T136" i="3"/>
  <c r="V136" i="3" s="1"/>
  <c r="R136" i="3"/>
  <c r="O136" i="3"/>
  <c r="P136" i="3" s="1"/>
  <c r="K136" i="3"/>
  <c r="M136" i="3" s="1"/>
  <c r="G136" i="3"/>
  <c r="I136" i="3" s="1"/>
  <c r="AM135" i="3"/>
  <c r="AF135" i="3"/>
  <c r="Y135" i="3"/>
  <c r="R135" i="3"/>
  <c r="K135" i="3"/>
  <c r="H135" i="3"/>
  <c r="G135" i="3"/>
  <c r="AM134" i="3"/>
  <c r="AF134" i="3"/>
  <c r="Y134" i="3"/>
  <c r="R134" i="3"/>
  <c r="M134" i="3"/>
  <c r="L134" i="3"/>
  <c r="K134" i="3"/>
  <c r="G134" i="3"/>
  <c r="AM133" i="3"/>
  <c r="AF133" i="3"/>
  <c r="Y133" i="3"/>
  <c r="R133" i="3"/>
  <c r="K133" i="3"/>
  <c r="G133" i="3"/>
  <c r="M131" i="3"/>
  <c r="L131" i="3"/>
  <c r="AN130" i="3"/>
  <c r="AN135" i="3" s="1"/>
  <c r="AO135" i="3" s="1"/>
  <c r="AG130" i="3"/>
  <c r="S130" i="3"/>
  <c r="L130" i="3"/>
  <c r="M130" i="3" s="1"/>
  <c r="H130" i="3"/>
  <c r="H133" i="3" s="1"/>
  <c r="I133" i="3" s="1"/>
  <c r="AQ128" i="3"/>
  <c r="AO128" i="3"/>
  <c r="AH128" i="3"/>
  <c r="AR128" i="3" s="1"/>
  <c r="AC128" i="3"/>
  <c r="Y128" i="3"/>
  <c r="AA128" i="3" s="1"/>
  <c r="T128" i="3"/>
  <c r="R128" i="3"/>
  <c r="K128" i="3"/>
  <c r="M128" i="3" s="1"/>
  <c r="I128" i="3"/>
  <c r="AR127" i="3"/>
  <c r="AQ127" i="3"/>
  <c r="AO127" i="3"/>
  <c r="AK127" i="3"/>
  <c r="AJ127" i="3"/>
  <c r="AH127" i="3"/>
  <c r="AA127" i="3"/>
  <c r="T127" i="3"/>
  <c r="M127" i="3"/>
  <c r="I127" i="3"/>
  <c r="AR126" i="3"/>
  <c r="AQ126" i="3"/>
  <c r="AO126" i="3"/>
  <c r="AH126" i="3"/>
  <c r="AA126" i="3"/>
  <c r="M126" i="3"/>
  <c r="O126" i="3" s="1"/>
  <c r="L126" i="3"/>
  <c r="I126" i="3"/>
  <c r="H126" i="3"/>
  <c r="S126" i="3" s="1"/>
  <c r="T126" i="3" s="1"/>
  <c r="AO125" i="3"/>
  <c r="AQ125" i="3" s="1"/>
  <c r="AK125" i="3"/>
  <c r="AH125" i="3"/>
  <c r="AR125" i="3" s="1"/>
  <c r="AA125" i="3"/>
  <c r="L125" i="3"/>
  <c r="M125" i="3"/>
  <c r="I125" i="3"/>
  <c r="H125" i="3"/>
  <c r="S125" i="3" s="1"/>
  <c r="T125" i="3" s="1"/>
  <c r="AN124" i="3"/>
  <c r="AG124" i="3"/>
  <c r="S124" i="3"/>
  <c r="L124" i="3"/>
  <c r="H124" i="3"/>
  <c r="AN122" i="3"/>
  <c r="AO122" i="3" s="1"/>
  <c r="AR122" i="3" s="1"/>
  <c r="AH122" i="3"/>
  <c r="AG122" i="3"/>
  <c r="AD122" i="3"/>
  <c r="Z122" i="3"/>
  <c r="AA122" i="3" s="1"/>
  <c r="T122" i="3"/>
  <c r="S122" i="3"/>
  <c r="L122" i="3"/>
  <c r="M122" i="3" s="1"/>
  <c r="H122" i="3"/>
  <c r="I122" i="3" s="1"/>
  <c r="AQ121" i="3"/>
  <c r="AO121" i="3"/>
  <c r="AN121" i="3"/>
  <c r="AG121" i="3"/>
  <c r="AH121" i="3" s="1"/>
  <c r="AA121" i="3"/>
  <c r="Z121" i="3"/>
  <c r="S121" i="3"/>
  <c r="T121" i="3" s="1"/>
  <c r="O121" i="3"/>
  <c r="M121" i="3"/>
  <c r="L121" i="3"/>
  <c r="I121" i="3"/>
  <c r="H121" i="3"/>
  <c r="AN120" i="3"/>
  <c r="AO120" i="3" s="1"/>
  <c r="AH120" i="3"/>
  <c r="AG120" i="3"/>
  <c r="Z120" i="3"/>
  <c r="AA120" i="3" s="1"/>
  <c r="AC120" i="3" s="1"/>
  <c r="T120" i="3"/>
  <c r="S120" i="3"/>
  <c r="L120" i="3"/>
  <c r="M120" i="3" s="1"/>
  <c r="I120" i="3"/>
  <c r="H120" i="3"/>
  <c r="AN119" i="3"/>
  <c r="AO119" i="3" s="1"/>
  <c r="AQ119" i="3" s="1"/>
  <c r="AH119" i="3"/>
  <c r="AG119" i="3"/>
  <c r="AD119" i="3"/>
  <c r="Z119" i="3"/>
  <c r="AA119" i="3" s="1"/>
  <c r="V119" i="3"/>
  <c r="T119" i="3"/>
  <c r="S119" i="3"/>
  <c r="L119" i="3"/>
  <c r="M119" i="3" s="1"/>
  <c r="H119" i="3"/>
  <c r="I119" i="3" s="1"/>
  <c r="P119" i="3" s="1"/>
  <c r="AR118" i="3"/>
  <c r="AO118" i="3"/>
  <c r="AQ118" i="3" s="1"/>
  <c r="AN118" i="3"/>
  <c r="AG118" i="3"/>
  <c r="AH118" i="3" s="1"/>
  <c r="AA118" i="3"/>
  <c r="Z118" i="3"/>
  <c r="S118" i="3"/>
  <c r="T118" i="3" s="1"/>
  <c r="P118" i="3"/>
  <c r="M118" i="3"/>
  <c r="L118" i="3"/>
  <c r="H118" i="3"/>
  <c r="I118" i="3" s="1"/>
  <c r="AO117" i="3"/>
  <c r="AN117" i="3"/>
  <c r="AG117" i="3"/>
  <c r="AH117" i="3" s="1"/>
  <c r="AA117" i="3"/>
  <c r="AC117" i="3" s="1"/>
  <c r="Z117" i="3"/>
  <c r="S117" i="3"/>
  <c r="T117" i="3" s="1"/>
  <c r="M117" i="3"/>
  <c r="L117" i="3"/>
  <c r="I117" i="3"/>
  <c r="H117" i="3"/>
  <c r="AN116" i="3"/>
  <c r="AG116" i="3"/>
  <c r="AC116" i="3"/>
  <c r="AA116" i="3"/>
  <c r="Z116" i="3"/>
  <c r="T116" i="3"/>
  <c r="S116" i="3"/>
  <c r="M116" i="3"/>
  <c r="L116" i="3"/>
  <c r="H116" i="3"/>
  <c r="I116" i="3"/>
  <c r="AO115" i="3"/>
  <c r="AH115" i="3"/>
  <c r="AA115" i="3"/>
  <c r="V115" i="3"/>
  <c r="T115" i="3"/>
  <c r="M115" i="3"/>
  <c r="W115" i="3" s="1"/>
  <c r="I115" i="3"/>
  <c r="AR114" i="3"/>
  <c r="AO114" i="3"/>
  <c r="AQ114" i="3" s="1"/>
  <c r="AJ114" i="3"/>
  <c r="AH114" i="3"/>
  <c r="AD114" i="3"/>
  <c r="AC114" i="3"/>
  <c r="AA114" i="3"/>
  <c r="V114" i="3"/>
  <c r="T114" i="3"/>
  <c r="P114" i="3"/>
  <c r="O114" i="3"/>
  <c r="M114" i="3"/>
  <c r="W114" i="3" s="1"/>
  <c r="I114" i="3"/>
  <c r="AO113" i="3"/>
  <c r="AH113" i="3"/>
  <c r="AR113" i="3" s="1"/>
  <c r="AD113" i="3"/>
  <c r="AC113" i="3"/>
  <c r="AA113" i="3"/>
  <c r="T113" i="3"/>
  <c r="O113" i="3"/>
  <c r="M113" i="3"/>
  <c r="I113" i="3"/>
  <c r="AR112" i="3"/>
  <c r="AN112" i="3"/>
  <c r="AO112" i="3"/>
  <c r="AQ112" i="3" s="1"/>
  <c r="AJ112" i="3"/>
  <c r="AH112" i="3"/>
  <c r="AG112" i="3"/>
  <c r="Z112" i="3"/>
  <c r="AA112" i="3" s="1"/>
  <c r="S112" i="3"/>
  <c r="T112" i="3" s="1"/>
  <c r="AD112" i="3" s="1"/>
  <c r="L112" i="3"/>
  <c r="M112" i="3"/>
  <c r="V112" i="3" s="1"/>
  <c r="W112" i="3" s="1"/>
  <c r="I112" i="3"/>
  <c r="AO111" i="3"/>
  <c r="AH111" i="3"/>
  <c r="AA111" i="3"/>
  <c r="T111" i="3"/>
  <c r="M111" i="3"/>
  <c r="I111" i="3"/>
  <c r="P111" i="3" s="1"/>
  <c r="AO110" i="3"/>
  <c r="AN110" i="3"/>
  <c r="AH110" i="3"/>
  <c r="AG110" i="3"/>
  <c r="AA110" i="3"/>
  <c r="Z110" i="3"/>
  <c r="S110" i="3"/>
  <c r="T110" i="3" s="1"/>
  <c r="L110" i="3"/>
  <c r="M110" i="3" s="1"/>
  <c r="AN109" i="3"/>
  <c r="AO109" i="3" s="1"/>
  <c r="AQ109" i="3" s="1"/>
  <c r="AG109" i="3"/>
  <c r="AH109" i="3" s="1"/>
  <c r="AA109" i="3"/>
  <c r="Z109" i="3"/>
  <c r="S109" i="3"/>
  <c r="T109" i="3"/>
  <c r="M109" i="3"/>
  <c r="L109" i="3"/>
  <c r="AN108" i="3"/>
  <c r="AO108" i="3" s="1"/>
  <c r="AQ108" i="3" s="1"/>
  <c r="AG108" i="3"/>
  <c r="AH108" i="3" s="1"/>
  <c r="AC108" i="3"/>
  <c r="Z108" i="3"/>
  <c r="AA108" i="3" s="1"/>
  <c r="S108" i="3"/>
  <c r="T108" i="3" s="1"/>
  <c r="AD108" i="3" s="1"/>
  <c r="L108" i="3"/>
  <c r="M108" i="3" s="1"/>
  <c r="AQ107" i="3"/>
  <c r="AN107" i="3"/>
  <c r="AO107" i="3"/>
  <c r="AG107" i="3"/>
  <c r="AH107" i="3"/>
  <c r="AD107" i="3"/>
  <c r="AA107" i="3"/>
  <c r="Z107" i="3"/>
  <c r="T107" i="3"/>
  <c r="S107" i="3"/>
  <c r="L107" i="3"/>
  <c r="M107" i="3" s="1"/>
  <c r="I107" i="3"/>
  <c r="P107" i="3" s="1"/>
  <c r="AO106" i="3"/>
  <c r="AN106" i="3"/>
  <c r="AG106" i="3"/>
  <c r="AH106" i="3" s="1"/>
  <c r="AD106" i="3"/>
  <c r="Z106" i="3"/>
  <c r="AA106" i="3" s="1"/>
  <c r="S106" i="3"/>
  <c r="T106" i="3" s="1"/>
  <c r="L106" i="3"/>
  <c r="AN105" i="3"/>
  <c r="AO105" i="3" s="1"/>
  <c r="AQ105" i="3" s="1"/>
  <c r="AH105" i="3"/>
  <c r="AG105" i="3"/>
  <c r="Z105" i="3"/>
  <c r="AA105" i="3"/>
  <c r="T105" i="3"/>
  <c r="S105" i="3"/>
  <c r="M105" i="3"/>
  <c r="L105" i="3"/>
  <c r="AN104" i="3"/>
  <c r="AO104" i="3" s="1"/>
  <c r="AG104" i="3"/>
  <c r="AH104" i="3" s="1"/>
  <c r="Z104" i="3"/>
  <c r="AA104" i="3" s="1"/>
  <c r="S104" i="3"/>
  <c r="T104" i="3" s="1"/>
  <c r="L104" i="3"/>
  <c r="M104" i="3"/>
  <c r="AN103" i="3"/>
  <c r="AO103" i="3"/>
  <c r="AQ103" i="3" s="1"/>
  <c r="AH103" i="3"/>
  <c r="AG103" i="3"/>
  <c r="Z103" i="3"/>
  <c r="AA103" i="3" s="1"/>
  <c r="S103" i="3"/>
  <c r="T103" i="3" s="1"/>
  <c r="P103" i="3"/>
  <c r="O103" i="3"/>
  <c r="L103" i="3"/>
  <c r="M103" i="3" s="1"/>
  <c r="AN102" i="3"/>
  <c r="AJ102" i="3"/>
  <c r="AG102" i="3"/>
  <c r="AH102" i="3" s="1"/>
  <c r="AC102" i="3"/>
  <c r="AA102" i="3"/>
  <c r="Z102" i="3"/>
  <c r="S102" i="3"/>
  <c r="T102" i="3"/>
  <c r="M102" i="3"/>
  <c r="L102" i="3"/>
  <c r="AO101" i="3"/>
  <c r="AQ101" i="3" s="1"/>
  <c r="AH101" i="3"/>
  <c r="AA101" i="3"/>
  <c r="T101" i="3"/>
  <c r="M101" i="3"/>
  <c r="AN100" i="3"/>
  <c r="AO100" i="3" s="1"/>
  <c r="AG100" i="3"/>
  <c r="AH100" i="3"/>
  <c r="Z100" i="3"/>
  <c r="AA100" i="3"/>
  <c r="T100" i="3"/>
  <c r="S100" i="3"/>
  <c r="L100" i="3"/>
  <c r="M100" i="3" s="1"/>
  <c r="AR99" i="3"/>
  <c r="AN99" i="3"/>
  <c r="AO99" i="3" s="1"/>
  <c r="AQ99" i="3" s="1"/>
  <c r="AG99" i="3"/>
  <c r="AH99" i="3" s="1"/>
  <c r="Z99" i="3"/>
  <c r="S99" i="3"/>
  <c r="T99" i="3" s="1"/>
  <c r="L99" i="3"/>
  <c r="M99" i="3"/>
  <c r="AN98" i="3"/>
  <c r="AO98" i="3"/>
  <c r="AH98" i="3"/>
  <c r="AG98" i="3"/>
  <c r="AA98" i="3"/>
  <c r="Z98" i="3"/>
  <c r="S98" i="3"/>
  <c r="T98" i="3" s="1"/>
  <c r="L98" i="3"/>
  <c r="M98" i="3" s="1"/>
  <c r="AO97" i="3"/>
  <c r="AH97" i="3"/>
  <c r="AA97" i="3"/>
  <c r="T97" i="3"/>
  <c r="M97" i="3"/>
  <c r="I97" i="3"/>
  <c r="AM82" i="3"/>
  <c r="AF82" i="3"/>
  <c r="Y82" i="3"/>
  <c r="R82" i="3"/>
  <c r="K82" i="3"/>
  <c r="AM77" i="3"/>
  <c r="AF77" i="3"/>
  <c r="Y77" i="3"/>
  <c r="R77" i="3"/>
  <c r="K77" i="3"/>
  <c r="AM72" i="3"/>
  <c r="AF72" i="3"/>
  <c r="Y72" i="3"/>
  <c r="R72" i="3"/>
  <c r="K72" i="3"/>
  <c r="AM69" i="3"/>
  <c r="AO69" i="3" s="1"/>
  <c r="AF69" i="3"/>
  <c r="AH69" i="3" s="1"/>
  <c r="Y69" i="3"/>
  <c r="AA69" i="3" s="1"/>
  <c r="R69" i="3"/>
  <c r="T69" i="3" s="1"/>
  <c r="O69" i="3"/>
  <c r="K69" i="3"/>
  <c r="M69" i="3" s="1"/>
  <c r="I69" i="3"/>
  <c r="G69" i="3"/>
  <c r="AQ68" i="3"/>
  <c r="AM68" i="3"/>
  <c r="AO68" i="3" s="1"/>
  <c r="AR68" i="3" s="1"/>
  <c r="AH68" i="3"/>
  <c r="AF68" i="3"/>
  <c r="Y68" i="3"/>
  <c r="AA68" i="3" s="1"/>
  <c r="T68" i="3"/>
  <c r="R68" i="3"/>
  <c r="O68" i="3"/>
  <c r="K68" i="3"/>
  <c r="M68" i="3" s="1"/>
  <c r="W68" i="3" s="1"/>
  <c r="G68" i="3"/>
  <c r="I68" i="3" s="1"/>
  <c r="P68" i="3" s="1"/>
  <c r="AM67" i="3"/>
  <c r="AF67" i="3"/>
  <c r="Y67" i="3"/>
  <c r="R67" i="3"/>
  <c r="K67" i="3"/>
  <c r="H67" i="3"/>
  <c r="G67" i="3"/>
  <c r="AM66" i="3"/>
  <c r="AF66" i="3"/>
  <c r="Y66" i="3"/>
  <c r="R66" i="3"/>
  <c r="L66" i="3"/>
  <c r="K66" i="3"/>
  <c r="I66" i="3"/>
  <c r="H66" i="3"/>
  <c r="G66" i="3"/>
  <c r="AM65" i="3"/>
  <c r="AF65" i="3"/>
  <c r="Y65" i="3"/>
  <c r="R65" i="3"/>
  <c r="K65" i="3"/>
  <c r="H65" i="3"/>
  <c r="G65" i="3"/>
  <c r="AM64" i="3"/>
  <c r="AF64" i="3"/>
  <c r="Y64" i="3"/>
  <c r="R64" i="3"/>
  <c r="M64" i="3"/>
  <c r="L64" i="3"/>
  <c r="S64" i="3" s="1"/>
  <c r="Z64" i="3" s="1"/>
  <c r="K64" i="3"/>
  <c r="I64" i="3"/>
  <c r="H64" i="3"/>
  <c r="G64" i="3"/>
  <c r="AM63" i="3"/>
  <c r="AF63" i="3"/>
  <c r="Y63" i="3"/>
  <c r="R63" i="3"/>
  <c r="K63" i="3"/>
  <c r="H63" i="3"/>
  <c r="G63" i="3"/>
  <c r="AQ62" i="3"/>
  <c r="AM62" i="3"/>
  <c r="AO62" i="3" s="1"/>
  <c r="AH62" i="3"/>
  <c r="AF62" i="3"/>
  <c r="Y62" i="3"/>
  <c r="AA62" i="3" s="1"/>
  <c r="T62" i="3"/>
  <c r="R62" i="3"/>
  <c r="O62" i="3"/>
  <c r="K62" i="3"/>
  <c r="M62" i="3" s="1"/>
  <c r="I62" i="3"/>
  <c r="G62" i="3"/>
  <c r="AM61" i="3"/>
  <c r="AF61" i="3"/>
  <c r="Y61" i="3"/>
  <c r="T61" i="3"/>
  <c r="R61" i="3"/>
  <c r="K61" i="3"/>
  <c r="G61" i="3"/>
  <c r="AM60" i="3"/>
  <c r="AF60" i="3"/>
  <c r="Z60" i="3"/>
  <c r="AA60" i="3" s="1"/>
  <c r="Y60" i="3"/>
  <c r="R60" i="3"/>
  <c r="L60" i="3"/>
  <c r="M60" i="3" s="1"/>
  <c r="K60" i="3"/>
  <c r="G60" i="3"/>
  <c r="AM59" i="3"/>
  <c r="AF59" i="3"/>
  <c r="Y59" i="3"/>
  <c r="R59" i="3"/>
  <c r="K59" i="3"/>
  <c r="G59" i="3"/>
  <c r="AM57" i="3"/>
  <c r="AF57" i="3"/>
  <c r="Z57" i="3"/>
  <c r="AA57" i="3" s="1"/>
  <c r="Y57" i="3"/>
  <c r="M57" i="3"/>
  <c r="L57" i="3"/>
  <c r="Y131" i="3"/>
  <c r="AN56" i="3"/>
  <c r="AG56" i="3"/>
  <c r="Z56" i="3"/>
  <c r="S56" i="3"/>
  <c r="S61" i="3" s="1"/>
  <c r="L56" i="3"/>
  <c r="L61" i="3" s="1"/>
  <c r="M61" i="3" s="1"/>
  <c r="H56" i="3"/>
  <c r="H61" i="3" s="1"/>
  <c r="I61" i="3" s="1"/>
  <c r="AO54" i="3"/>
  <c r="AH54" i="3"/>
  <c r="AC54" i="3"/>
  <c r="Y54" i="3"/>
  <c r="AA54" i="3" s="1"/>
  <c r="W54" i="3"/>
  <c r="T54" i="3"/>
  <c r="V54" i="3" s="1"/>
  <c r="R54" i="3"/>
  <c r="O54" i="3"/>
  <c r="K54" i="3"/>
  <c r="M54" i="3" s="1"/>
  <c r="I54" i="3"/>
  <c r="AO53" i="3"/>
  <c r="AQ53" i="3" s="1"/>
  <c r="AK53" i="3"/>
  <c r="AJ53" i="3"/>
  <c r="AH53" i="3"/>
  <c r="AC53" i="3"/>
  <c r="AA53" i="3"/>
  <c r="W53" i="3"/>
  <c r="T53" i="3"/>
  <c r="AD53" i="3" s="1"/>
  <c r="M53" i="3"/>
  <c r="I53" i="3"/>
  <c r="P53" i="3" s="1"/>
  <c r="AR52" i="3"/>
  <c r="AQ52" i="3"/>
  <c r="AO52" i="3"/>
  <c r="AJ52" i="3"/>
  <c r="AH52" i="3"/>
  <c r="AA52" i="3"/>
  <c r="AK52" i="3" s="1"/>
  <c r="L52" i="3"/>
  <c r="M52" i="3" s="1"/>
  <c r="H52" i="3"/>
  <c r="AR51" i="3"/>
  <c r="AQ51" i="3"/>
  <c r="AO51" i="3"/>
  <c r="AH51" i="3"/>
  <c r="AJ51" i="3" s="1"/>
  <c r="AA51" i="3"/>
  <c r="M51" i="3"/>
  <c r="L51" i="3"/>
  <c r="I51" i="3"/>
  <c r="H51" i="3"/>
  <c r="S51" i="3" s="1"/>
  <c r="T51" i="3" s="1"/>
  <c r="AN50" i="3"/>
  <c r="AG50" i="3"/>
  <c r="Z50" i="3"/>
  <c r="S50" i="3"/>
  <c r="L50" i="3"/>
  <c r="H50" i="3"/>
  <c r="AN48" i="3"/>
  <c r="AO48" i="3" s="1"/>
  <c r="AG48" i="3"/>
  <c r="AH48" i="3" s="1"/>
  <c r="AC48" i="3"/>
  <c r="Z48" i="3"/>
  <c r="AA48" i="3" s="1"/>
  <c r="W48" i="3"/>
  <c r="T48" i="3"/>
  <c r="V48" i="3" s="1"/>
  <c r="S48" i="3"/>
  <c r="O48" i="3"/>
  <c r="L48" i="3"/>
  <c r="M48" i="3" s="1"/>
  <c r="I48" i="3"/>
  <c r="P48" i="3" s="1"/>
  <c r="H48" i="3"/>
  <c r="AO47" i="3"/>
  <c r="AN47" i="3"/>
  <c r="AG47" i="3"/>
  <c r="AH47" i="3" s="1"/>
  <c r="AA47" i="3"/>
  <c r="Z47" i="3"/>
  <c r="S47" i="3"/>
  <c r="T47" i="3" s="1"/>
  <c r="O47" i="3"/>
  <c r="M47" i="3"/>
  <c r="L47" i="3"/>
  <c r="H47" i="3"/>
  <c r="I47" i="3" s="1"/>
  <c r="P47" i="3" s="1"/>
  <c r="AN46" i="3"/>
  <c r="AO46" i="3" s="1"/>
  <c r="AQ46" i="3" s="1"/>
  <c r="AG46" i="3"/>
  <c r="AH46" i="3" s="1"/>
  <c r="AA46" i="3"/>
  <c r="AC46" i="3" s="1"/>
  <c r="Z46" i="3"/>
  <c r="S46" i="3"/>
  <c r="T46" i="3" s="1"/>
  <c r="L46" i="3"/>
  <c r="M46" i="3" s="1"/>
  <c r="W46" i="3" s="1"/>
  <c r="I46" i="3"/>
  <c r="H46" i="3"/>
  <c r="AQ45" i="3"/>
  <c r="AN45" i="3"/>
  <c r="AO45" i="3" s="1"/>
  <c r="AJ45" i="3"/>
  <c r="AH45" i="3"/>
  <c r="AG45" i="3"/>
  <c r="Z45" i="3"/>
  <c r="AA45" i="3" s="1"/>
  <c r="AC45" i="3" s="1"/>
  <c r="T45" i="3"/>
  <c r="S45" i="3"/>
  <c r="L45" i="3"/>
  <c r="M45" i="3" s="1"/>
  <c r="H45" i="3"/>
  <c r="I45" i="3" s="1"/>
  <c r="P45" i="3" s="1"/>
  <c r="AN44" i="3"/>
  <c r="AO44" i="3" s="1"/>
  <c r="AH44" i="3"/>
  <c r="AG44" i="3"/>
  <c r="AD44" i="3"/>
  <c r="Z44" i="3"/>
  <c r="AA44" i="3" s="1"/>
  <c r="T44" i="3"/>
  <c r="S44" i="3"/>
  <c r="L44" i="3"/>
  <c r="M44" i="3" s="1"/>
  <c r="H44" i="3"/>
  <c r="I44" i="3" s="1"/>
  <c r="AR43" i="3"/>
  <c r="AO43" i="3"/>
  <c r="AQ43" i="3" s="1"/>
  <c r="AN43" i="3"/>
  <c r="AG43" i="3"/>
  <c r="AH43" i="3" s="1"/>
  <c r="AJ43" i="3" s="1"/>
  <c r="AD43" i="3"/>
  <c r="AA43" i="3"/>
  <c r="Z43" i="3"/>
  <c r="S43" i="3"/>
  <c r="T43" i="3" s="1"/>
  <c r="M43" i="3"/>
  <c r="L43" i="3"/>
  <c r="H43" i="3"/>
  <c r="I43" i="3" s="1"/>
  <c r="AO42" i="3"/>
  <c r="AQ42" i="3" s="1"/>
  <c r="AN42" i="3"/>
  <c r="AH42" i="3"/>
  <c r="AG42" i="3"/>
  <c r="AA42" i="3"/>
  <c r="Z42" i="3"/>
  <c r="S42" i="3"/>
  <c r="T42" i="3"/>
  <c r="L42" i="3"/>
  <c r="M42" i="3" s="1"/>
  <c r="H42" i="3"/>
  <c r="AO41" i="3"/>
  <c r="AQ41" i="3" s="1"/>
  <c r="AH41" i="3"/>
  <c r="AJ41" i="3" s="1"/>
  <c r="AA41" i="3"/>
  <c r="AK41" i="3" s="1"/>
  <c r="T41" i="3"/>
  <c r="M41" i="3"/>
  <c r="I41" i="3"/>
  <c r="AR40" i="3"/>
  <c r="AO40" i="3"/>
  <c r="AQ40" i="3" s="1"/>
  <c r="AH40" i="3"/>
  <c r="AA40" i="3"/>
  <c r="T40" i="3"/>
  <c r="O40" i="3"/>
  <c r="M40" i="3"/>
  <c r="W40" i="3" s="1"/>
  <c r="I40" i="3"/>
  <c r="AO39" i="3"/>
  <c r="AQ39" i="3" s="1"/>
  <c r="AH39" i="3"/>
  <c r="AC39" i="3"/>
  <c r="AA39" i="3"/>
  <c r="AK39" i="3" s="1"/>
  <c r="T39" i="3"/>
  <c r="M39" i="3"/>
  <c r="I39" i="3"/>
  <c r="AR38" i="3"/>
  <c r="AN38" i="3"/>
  <c r="AO38" i="3" s="1"/>
  <c r="AG38" i="3"/>
  <c r="AH38" i="3" s="1"/>
  <c r="Z38" i="3"/>
  <c r="S38" i="3"/>
  <c r="M38" i="3"/>
  <c r="L38" i="3"/>
  <c r="I38" i="3"/>
  <c r="AO37" i="3"/>
  <c r="AQ37" i="3" s="1"/>
  <c r="AH37" i="3"/>
  <c r="AA37" i="3"/>
  <c r="T37" i="3"/>
  <c r="O37" i="3"/>
  <c r="M37" i="3"/>
  <c r="I37" i="3"/>
  <c r="P37" i="3" s="1"/>
  <c r="AN36" i="3"/>
  <c r="AH36" i="3"/>
  <c r="AG36" i="3"/>
  <c r="AA36" i="3"/>
  <c r="Z36" i="3"/>
  <c r="T36" i="3"/>
  <c r="S36" i="3"/>
  <c r="L36" i="3"/>
  <c r="M36" i="3" s="1"/>
  <c r="AN35" i="3"/>
  <c r="AO35" i="3" s="1"/>
  <c r="AQ35" i="3" s="1"/>
  <c r="AG35" i="3"/>
  <c r="AH35" i="3" s="1"/>
  <c r="Z35" i="3"/>
  <c r="AA35" i="3" s="1"/>
  <c r="S35" i="3"/>
  <c r="O35" i="3"/>
  <c r="L35" i="3"/>
  <c r="M35" i="3" s="1"/>
  <c r="AO34" i="3"/>
  <c r="AQ34" i="3" s="1"/>
  <c r="AN34" i="3"/>
  <c r="AJ34" i="3"/>
  <c r="AH34" i="3"/>
  <c r="AG34" i="3"/>
  <c r="Z34" i="3"/>
  <c r="AA34" i="3"/>
  <c r="AD34" i="3" s="1"/>
  <c r="W34" i="3"/>
  <c r="S34" i="3"/>
  <c r="T34" i="3" s="1"/>
  <c r="O34" i="3"/>
  <c r="M34" i="3"/>
  <c r="P34" i="3" s="1"/>
  <c r="L34" i="3"/>
  <c r="AN33" i="3"/>
  <c r="AG33" i="3"/>
  <c r="AH33" i="3" s="1"/>
  <c r="Z33" i="3"/>
  <c r="AA33" i="3"/>
  <c r="S33" i="3"/>
  <c r="T33" i="3"/>
  <c r="M33" i="3"/>
  <c r="L33" i="3"/>
  <c r="I33" i="3"/>
  <c r="AQ32" i="3"/>
  <c r="AO32" i="3"/>
  <c r="AN32" i="3"/>
  <c r="AH32" i="3"/>
  <c r="AG32" i="3"/>
  <c r="AC32" i="3"/>
  <c r="AA32" i="3"/>
  <c r="Z32" i="3"/>
  <c r="W32" i="3"/>
  <c r="S32" i="3"/>
  <c r="T32" i="3" s="1"/>
  <c r="P32" i="3"/>
  <c r="L32" i="3"/>
  <c r="M32" i="3" s="1"/>
  <c r="O32" i="3" s="1"/>
  <c r="AQ31" i="3"/>
  <c r="AN31" i="3"/>
  <c r="AO31" i="3" s="1"/>
  <c r="AG31" i="3"/>
  <c r="AH31" i="3" s="1"/>
  <c r="AR31" i="3" s="1"/>
  <c r="Z31" i="3"/>
  <c r="T31" i="3"/>
  <c r="S31" i="3"/>
  <c r="M31" i="3"/>
  <c r="L31" i="3"/>
  <c r="AR30" i="3"/>
  <c r="AO30" i="3"/>
  <c r="AQ30" i="3" s="1"/>
  <c r="AN30" i="3"/>
  <c r="AH30" i="3"/>
  <c r="AG30" i="3"/>
  <c r="Z30" i="3"/>
  <c r="AA30" i="3" s="1"/>
  <c r="T30" i="3"/>
  <c r="S30" i="3"/>
  <c r="L30" i="3"/>
  <c r="M30" i="3" s="1"/>
  <c r="AN29" i="3"/>
  <c r="AO29" i="3" s="1"/>
  <c r="AJ29" i="3"/>
  <c r="AG29" i="3"/>
  <c r="AH29" i="3" s="1"/>
  <c r="AR29" i="3" s="1"/>
  <c r="AA29" i="3"/>
  <c r="Z29" i="3"/>
  <c r="T29" i="3"/>
  <c r="S29" i="3"/>
  <c r="L29" i="3"/>
  <c r="M29" i="3"/>
  <c r="AO28" i="3"/>
  <c r="AN28" i="3"/>
  <c r="AG28" i="3"/>
  <c r="AH28" i="3" s="1"/>
  <c r="AR28" i="3" s="1"/>
  <c r="Z28" i="3"/>
  <c r="S28" i="3"/>
  <c r="T28" i="3"/>
  <c r="L28" i="3"/>
  <c r="M28" i="3" s="1"/>
  <c r="AO27" i="3"/>
  <c r="AQ27" i="3" s="1"/>
  <c r="AH27" i="3"/>
  <c r="AJ27" i="3" s="1"/>
  <c r="AA27" i="3"/>
  <c r="T27" i="3"/>
  <c r="M27" i="3"/>
  <c r="AO26" i="3"/>
  <c r="AQ26" i="3" s="1"/>
  <c r="AN26" i="3"/>
  <c r="AG26" i="3"/>
  <c r="AH26" i="3"/>
  <c r="AA26" i="3"/>
  <c r="Z26" i="3"/>
  <c r="S26" i="3"/>
  <c r="T26" i="3" s="1"/>
  <c r="V26" i="3" s="1"/>
  <c r="P26" i="3"/>
  <c r="M26" i="3"/>
  <c r="L26" i="3"/>
  <c r="AQ25" i="3"/>
  <c r="AN25" i="3"/>
  <c r="AO25" i="3" s="1"/>
  <c r="AG25" i="3"/>
  <c r="AH25" i="3" s="1"/>
  <c r="Z25" i="3"/>
  <c r="AA25" i="3" s="1"/>
  <c r="S25" i="3"/>
  <c r="T25" i="3"/>
  <c r="O25" i="3"/>
  <c r="L25" i="3"/>
  <c r="M25" i="3"/>
  <c r="AR24" i="3"/>
  <c r="AO24" i="3"/>
  <c r="AQ24" i="3" s="1"/>
  <c r="AN24" i="3"/>
  <c r="AG24" i="3"/>
  <c r="AH24" i="3" s="1"/>
  <c r="AJ24" i="3" s="1"/>
  <c r="AA24" i="3"/>
  <c r="Z24" i="3"/>
  <c r="S24" i="3"/>
  <c r="T24" i="3" s="1"/>
  <c r="L24" i="3"/>
  <c r="AQ23" i="3"/>
  <c r="AO23" i="3"/>
  <c r="AH23" i="3"/>
  <c r="AC23" i="3"/>
  <c r="AA23" i="3"/>
  <c r="T23" i="3"/>
  <c r="M23" i="3"/>
  <c r="I23" i="3"/>
  <c r="AM132" i="2"/>
  <c r="AF132" i="2"/>
  <c r="AG111" i="2" s="1"/>
  <c r="AG112" i="2" s="1"/>
  <c r="Y132" i="2"/>
  <c r="R132" i="2"/>
  <c r="K132" i="2"/>
  <c r="AM127" i="2"/>
  <c r="AF127" i="2"/>
  <c r="Y127" i="2"/>
  <c r="R127" i="2"/>
  <c r="K127" i="2"/>
  <c r="AM124" i="2"/>
  <c r="AF124" i="2"/>
  <c r="Y124" i="2"/>
  <c r="R124" i="2"/>
  <c r="L124" i="2"/>
  <c r="K124" i="2"/>
  <c r="I124" i="2"/>
  <c r="G124" i="2"/>
  <c r="AM123" i="2"/>
  <c r="AG123" i="2"/>
  <c r="AF123" i="2"/>
  <c r="AA123" i="2"/>
  <c r="Y123" i="2"/>
  <c r="S123" i="2"/>
  <c r="Z123" i="2" s="1"/>
  <c r="R123" i="2"/>
  <c r="T123" i="2" s="1"/>
  <c r="L123" i="2"/>
  <c r="K123" i="2"/>
  <c r="M123" i="2" s="1"/>
  <c r="I123" i="2"/>
  <c r="G123" i="2"/>
  <c r="AN122" i="2"/>
  <c r="AO122" i="2" s="1"/>
  <c r="AM122" i="2"/>
  <c r="AG122" i="2"/>
  <c r="AH122" i="2" s="1"/>
  <c r="AF122" i="2"/>
  <c r="Z122" i="2"/>
  <c r="AA122" i="2" s="1"/>
  <c r="AC122" i="2" s="1"/>
  <c r="Y122" i="2"/>
  <c r="T122" i="2"/>
  <c r="S122" i="2"/>
  <c r="R122" i="2"/>
  <c r="O122" i="2"/>
  <c r="L122" i="2"/>
  <c r="K122" i="2"/>
  <c r="M122" i="2" s="1"/>
  <c r="I122" i="2"/>
  <c r="P122" i="2" s="1"/>
  <c r="H122" i="2"/>
  <c r="G122" i="2"/>
  <c r="AN121" i="2"/>
  <c r="AM121" i="2"/>
  <c r="AO121" i="2" s="1"/>
  <c r="AG121" i="2"/>
  <c r="AF121" i="2"/>
  <c r="AH121" i="2" s="1"/>
  <c r="Z121" i="2"/>
  <c r="AA121" i="2" s="1"/>
  <c r="Y121" i="2"/>
  <c r="T121" i="2"/>
  <c r="S121" i="2"/>
  <c r="R121" i="2"/>
  <c r="O121" i="2"/>
  <c r="L121" i="2"/>
  <c r="M121" i="2" s="1"/>
  <c r="K121" i="2"/>
  <c r="I121" i="2"/>
  <c r="H121" i="2"/>
  <c r="G121" i="2"/>
  <c r="AQ120" i="2"/>
  <c r="AN120" i="2"/>
  <c r="AO120" i="2" s="1"/>
  <c r="AM120" i="2"/>
  <c r="AG120" i="2"/>
  <c r="AH120" i="2" s="1"/>
  <c r="AF120" i="2"/>
  <c r="Z120" i="2"/>
  <c r="AA120" i="2" s="1"/>
  <c r="Y120" i="2"/>
  <c r="R120" i="2"/>
  <c r="L120" i="2"/>
  <c r="K120" i="2"/>
  <c r="M120" i="2" s="1"/>
  <c r="H120" i="2"/>
  <c r="S120" i="2" s="1"/>
  <c r="T120" i="2" s="1"/>
  <c r="G120" i="2"/>
  <c r="I120" i="2" s="1"/>
  <c r="AM119" i="2"/>
  <c r="AF119" i="2"/>
  <c r="Z119" i="2"/>
  <c r="AA119" i="2" s="1"/>
  <c r="Y119" i="2"/>
  <c r="R119" i="2"/>
  <c r="L119" i="2"/>
  <c r="M119" i="2" s="1"/>
  <c r="O119" i="2" s="1"/>
  <c r="K119" i="2"/>
  <c r="I119" i="2"/>
  <c r="H119" i="2"/>
  <c r="AG119" i="2" s="1"/>
  <c r="AH119" i="2" s="1"/>
  <c r="G119" i="2"/>
  <c r="AN118" i="2"/>
  <c r="AO118" i="2" s="1"/>
  <c r="AM118" i="2"/>
  <c r="AG118" i="2"/>
  <c r="AF118" i="2"/>
  <c r="AC118" i="2"/>
  <c r="Z118" i="2"/>
  <c r="AA118" i="2" s="1"/>
  <c r="Y118" i="2"/>
  <c r="T118" i="2"/>
  <c r="R118" i="2"/>
  <c r="L118" i="2"/>
  <c r="K118" i="2"/>
  <c r="M118" i="2" s="1"/>
  <c r="I118" i="2"/>
  <c r="H118" i="2"/>
  <c r="S118" i="2" s="1"/>
  <c r="G118" i="2"/>
  <c r="AQ117" i="2"/>
  <c r="AO117" i="2"/>
  <c r="AM117" i="2"/>
  <c r="AF117" i="2"/>
  <c r="AH117" i="2" s="1"/>
  <c r="AC117" i="2"/>
  <c r="AA117" i="2"/>
  <c r="Y117" i="2"/>
  <c r="V117" i="2"/>
  <c r="R117" i="2"/>
  <c r="T117" i="2" s="1"/>
  <c r="M117" i="2"/>
  <c r="K117" i="2"/>
  <c r="G117" i="2"/>
  <c r="I117" i="2" s="1"/>
  <c r="AM116" i="2"/>
  <c r="AF116" i="2"/>
  <c r="Y116" i="2"/>
  <c r="R116" i="2"/>
  <c r="L116" i="2"/>
  <c r="M116" i="2" s="1"/>
  <c r="K116" i="2"/>
  <c r="G116" i="2"/>
  <c r="AM115" i="2"/>
  <c r="AF115" i="2"/>
  <c r="Z115" i="2"/>
  <c r="AA115" i="2" s="1"/>
  <c r="Y115" i="2"/>
  <c r="R115" i="2"/>
  <c r="K115" i="2"/>
  <c r="H115" i="2"/>
  <c r="G115" i="2"/>
  <c r="AM114" i="2"/>
  <c r="AF114" i="2"/>
  <c r="Y114" i="2"/>
  <c r="R114" i="2"/>
  <c r="L114" i="2"/>
  <c r="M114" i="2" s="1"/>
  <c r="K114" i="2"/>
  <c r="G114" i="2"/>
  <c r="AN112" i="2"/>
  <c r="Z112" i="2"/>
  <c r="L112" i="2"/>
  <c r="H112" i="2"/>
  <c r="I112" i="2" s="1"/>
  <c r="AN111" i="2"/>
  <c r="AN115" i="2" s="1"/>
  <c r="AO115" i="2" s="1"/>
  <c r="AF111" i="2"/>
  <c r="Z111" i="2"/>
  <c r="Z116" i="2" s="1"/>
  <c r="AA116" i="2" s="1"/>
  <c r="P111" i="2"/>
  <c r="M111" i="2"/>
  <c r="O111" i="2" s="1"/>
  <c r="L111" i="2"/>
  <c r="L115" i="2" s="1"/>
  <c r="M115" i="2" s="1"/>
  <c r="I111" i="2"/>
  <c r="H111" i="2"/>
  <c r="H116" i="2" s="1"/>
  <c r="I116" i="2" s="1"/>
  <c r="AR109" i="2"/>
  <c r="AO109" i="2"/>
  <c r="AK109" i="2"/>
  <c r="AH109" i="2"/>
  <c r="AJ109" i="2" s="1"/>
  <c r="AC109" i="2"/>
  <c r="AA109" i="2"/>
  <c r="Y109" i="2"/>
  <c r="W109" i="2"/>
  <c r="V109" i="2"/>
  <c r="R109" i="2"/>
  <c r="T109" i="2" s="1"/>
  <c r="O109" i="2"/>
  <c r="M109" i="2"/>
  <c r="K109" i="2"/>
  <c r="I109" i="2"/>
  <c r="AO108" i="2"/>
  <c r="AJ108" i="2"/>
  <c r="AH108" i="2"/>
  <c r="AC108" i="2"/>
  <c r="AA108" i="2"/>
  <c r="AK108" i="2" s="1"/>
  <c r="T108" i="2"/>
  <c r="M108" i="2"/>
  <c r="I108" i="2"/>
  <c r="AQ107" i="2"/>
  <c r="AO107" i="2"/>
  <c r="AJ107" i="2"/>
  <c r="AH107" i="2"/>
  <c r="AA107" i="2"/>
  <c r="H107" i="2"/>
  <c r="AQ106" i="2"/>
  <c r="AO106" i="2"/>
  <c r="AK106" i="2"/>
  <c r="AJ106" i="2"/>
  <c r="AH106" i="2"/>
  <c r="AR106" i="2" s="1"/>
  <c r="AA106" i="2"/>
  <c r="L106" i="2"/>
  <c r="M106" i="2" s="1"/>
  <c r="H106" i="2"/>
  <c r="I106" i="2" s="1"/>
  <c r="AN105" i="2"/>
  <c r="Z105" i="2"/>
  <c r="L105" i="2"/>
  <c r="H105" i="2"/>
  <c r="AO103" i="2"/>
  <c r="AN103" i="2"/>
  <c r="AG103" i="2"/>
  <c r="AH103" i="2" s="1"/>
  <c r="AC103" i="2"/>
  <c r="AA103" i="2"/>
  <c r="AK103" i="2" s="1"/>
  <c r="Z103" i="2"/>
  <c r="S103" i="2"/>
  <c r="T103" i="2" s="1"/>
  <c r="M103" i="2"/>
  <c r="L103" i="2"/>
  <c r="H103" i="2"/>
  <c r="I103" i="2" s="1"/>
  <c r="AN102" i="2"/>
  <c r="AO102" i="2" s="1"/>
  <c r="AQ102" i="2" s="1"/>
  <c r="AJ102" i="2"/>
  <c r="AH102" i="2"/>
  <c r="AR102" i="2" s="1"/>
  <c r="AG102" i="2"/>
  <c r="Z102" i="2"/>
  <c r="AA102" i="2" s="1"/>
  <c r="T102" i="2"/>
  <c r="V102" i="2" s="1"/>
  <c r="S102" i="2"/>
  <c r="L102" i="2"/>
  <c r="M102" i="2" s="1"/>
  <c r="H102" i="2"/>
  <c r="AQ101" i="2"/>
  <c r="AO101" i="2"/>
  <c r="AK101" i="2"/>
  <c r="AJ101" i="2"/>
  <c r="AH101" i="2"/>
  <c r="AR101" i="2" s="1"/>
  <c r="AD101" i="2"/>
  <c r="AC101" i="2"/>
  <c r="AA101" i="2"/>
  <c r="T101" i="2"/>
  <c r="P101" i="2"/>
  <c r="M101" i="2"/>
  <c r="O101" i="2" s="1"/>
  <c r="I101" i="2"/>
  <c r="AQ100" i="2"/>
  <c r="AO100" i="2"/>
  <c r="AK100" i="2"/>
  <c r="AJ100" i="2"/>
  <c r="AH100" i="2"/>
  <c r="AR100" i="2" s="1"/>
  <c r="AD100" i="2"/>
  <c r="AC100" i="2"/>
  <c r="AA100" i="2"/>
  <c r="W100" i="2"/>
  <c r="T100" i="2"/>
  <c r="M100" i="2"/>
  <c r="I100" i="2"/>
  <c r="P100" i="2" s="1"/>
  <c r="AQ99" i="2"/>
  <c r="AO99" i="2"/>
  <c r="AK99" i="2"/>
  <c r="AH99" i="2"/>
  <c r="AR99" i="2" s="1"/>
  <c r="AC99" i="2"/>
  <c r="AA99" i="2"/>
  <c r="W99" i="2"/>
  <c r="T99" i="2"/>
  <c r="AD99" i="2" s="1"/>
  <c r="P99" i="2"/>
  <c r="M99" i="2"/>
  <c r="O99" i="2" s="1"/>
  <c r="I99" i="2"/>
  <c r="AO98" i="2"/>
  <c r="AH98" i="2"/>
  <c r="AR98" i="2" s="1"/>
  <c r="AA98" i="2"/>
  <c r="T98" i="2"/>
  <c r="M98" i="2"/>
  <c r="P98" i="2" s="1"/>
  <c r="I98" i="2"/>
  <c r="AO97" i="2"/>
  <c r="AJ97" i="2"/>
  <c r="AH97" i="2"/>
  <c r="AR97" i="2" s="1"/>
  <c r="AD97" i="2"/>
  <c r="AC97" i="2"/>
  <c r="AA97" i="2"/>
  <c r="T97" i="2"/>
  <c r="O97" i="2"/>
  <c r="M97" i="2"/>
  <c r="W97" i="2" s="1"/>
  <c r="I97" i="2"/>
  <c r="AO96" i="2"/>
  <c r="AH96" i="2"/>
  <c r="AC96" i="2"/>
  <c r="AA96" i="2"/>
  <c r="T96" i="2"/>
  <c r="AD96" i="2" s="1"/>
  <c r="M96" i="2"/>
  <c r="I96" i="2"/>
  <c r="AO95" i="2"/>
  <c r="AH95" i="2"/>
  <c r="AA95" i="2"/>
  <c r="T95" i="2"/>
  <c r="P95" i="2"/>
  <c r="O95" i="2"/>
  <c r="M95" i="2"/>
  <c r="AO94" i="2"/>
  <c r="AJ94" i="2"/>
  <c r="AH94" i="2"/>
  <c r="AR94" i="2" s="1"/>
  <c r="AA94" i="2"/>
  <c r="T94" i="2"/>
  <c r="M94" i="2"/>
  <c r="O94" i="2" s="1"/>
  <c r="AO93" i="2"/>
  <c r="AH93" i="2"/>
  <c r="AA93" i="2"/>
  <c r="W93" i="2"/>
  <c r="T93" i="2"/>
  <c r="V93" i="2" s="1"/>
  <c r="P93" i="2"/>
  <c r="M93" i="2"/>
  <c r="O93" i="2" s="1"/>
  <c r="I93" i="2"/>
  <c r="AQ92" i="2"/>
  <c r="AO92" i="2"/>
  <c r="AH92" i="2"/>
  <c r="AA92" i="2"/>
  <c r="T92" i="2"/>
  <c r="M92" i="2"/>
  <c r="AO91" i="2"/>
  <c r="AQ91" i="2" s="1"/>
  <c r="AH91" i="2"/>
  <c r="AA91" i="2"/>
  <c r="T91" i="2"/>
  <c r="V91" i="2" s="1"/>
  <c r="O91" i="2"/>
  <c r="M91" i="2"/>
  <c r="W91" i="2" s="1"/>
  <c r="AO90" i="2"/>
  <c r="AQ90" i="2" s="1"/>
  <c r="AJ90" i="2"/>
  <c r="AH90" i="2"/>
  <c r="AR90" i="2" s="1"/>
  <c r="AA90" i="2"/>
  <c r="AC90" i="2" s="1"/>
  <c r="V90" i="2"/>
  <c r="T90" i="2"/>
  <c r="P90" i="2"/>
  <c r="M90" i="2"/>
  <c r="O90" i="2" s="1"/>
  <c r="I90" i="2"/>
  <c r="AR89" i="2"/>
  <c r="AO89" i="2"/>
  <c r="AH89" i="2"/>
  <c r="AA89" i="2"/>
  <c r="T89" i="2"/>
  <c r="V89" i="2" s="1"/>
  <c r="P89" i="2"/>
  <c r="M89" i="2"/>
  <c r="AO88" i="2"/>
  <c r="AQ88" i="2" s="1"/>
  <c r="AH88" i="2"/>
  <c r="AA88" i="2"/>
  <c r="T88" i="2"/>
  <c r="M88" i="2"/>
  <c r="AO87" i="2"/>
  <c r="AQ87" i="2" s="1"/>
  <c r="AH87" i="2"/>
  <c r="AA87" i="2"/>
  <c r="T87" i="2"/>
  <c r="M87" i="2"/>
  <c r="AO86" i="2"/>
  <c r="AQ86" i="2" s="1"/>
  <c r="AK86" i="2"/>
  <c r="AH86" i="2"/>
  <c r="AA86" i="2"/>
  <c r="T86" i="2"/>
  <c r="M86" i="2"/>
  <c r="AO85" i="2"/>
  <c r="AH85" i="2"/>
  <c r="AA85" i="2"/>
  <c r="T85" i="2"/>
  <c r="M85" i="2"/>
  <c r="I85" i="2"/>
  <c r="AM70" i="2"/>
  <c r="AF70" i="2"/>
  <c r="Y70" i="2"/>
  <c r="R70" i="2"/>
  <c r="S43" i="2" s="1"/>
  <c r="K70" i="2"/>
  <c r="AM65" i="2"/>
  <c r="AF65" i="2"/>
  <c r="Y65" i="2"/>
  <c r="R65" i="2"/>
  <c r="K65" i="2"/>
  <c r="AN62" i="2"/>
  <c r="AO62" i="2" s="1"/>
  <c r="AM62" i="2"/>
  <c r="AG62" i="2"/>
  <c r="AH62" i="2" s="1"/>
  <c r="AF62" i="2"/>
  <c r="Z62" i="2"/>
  <c r="AA62" i="2" s="1"/>
  <c r="Y62" i="2"/>
  <c r="S62" i="2"/>
  <c r="R62" i="2"/>
  <c r="T62" i="2" s="1"/>
  <c r="L62" i="2"/>
  <c r="K62" i="2"/>
  <c r="I62" i="2"/>
  <c r="AN61" i="2"/>
  <c r="AO61" i="2" s="1"/>
  <c r="AQ61" i="2" s="1"/>
  <c r="AM61" i="2"/>
  <c r="AG61" i="2"/>
  <c r="AF61" i="2"/>
  <c r="AH61" i="2" s="1"/>
  <c r="Z61" i="2"/>
  <c r="Y61" i="2"/>
  <c r="T61" i="2"/>
  <c r="S61" i="2"/>
  <c r="R61" i="2"/>
  <c r="M61" i="2"/>
  <c r="L61" i="2"/>
  <c r="K61" i="2"/>
  <c r="I61" i="2"/>
  <c r="AN60" i="2"/>
  <c r="AM60" i="2"/>
  <c r="AH60" i="2"/>
  <c r="AJ60" i="2" s="1"/>
  <c r="AG60" i="2"/>
  <c r="AF60" i="2"/>
  <c r="AA60" i="2"/>
  <c r="Z60" i="2"/>
  <c r="Y60" i="2"/>
  <c r="T60" i="2"/>
  <c r="S60" i="2"/>
  <c r="R60" i="2"/>
  <c r="L60" i="2"/>
  <c r="M60" i="2" s="1"/>
  <c r="K60" i="2"/>
  <c r="I60" i="2"/>
  <c r="H60" i="2"/>
  <c r="AN59" i="2"/>
  <c r="AM59" i="2"/>
  <c r="AO59" i="2" s="1"/>
  <c r="AG59" i="2"/>
  <c r="AF59" i="2"/>
  <c r="AA59" i="2"/>
  <c r="Z59" i="2"/>
  <c r="Y59" i="2"/>
  <c r="T59" i="2"/>
  <c r="S59" i="2"/>
  <c r="R59" i="2"/>
  <c r="M59" i="2"/>
  <c r="L59" i="2"/>
  <c r="K59" i="2"/>
  <c r="I59" i="2"/>
  <c r="H59" i="2"/>
  <c r="AN58" i="2"/>
  <c r="AF58" i="2"/>
  <c r="Z58" i="2"/>
  <c r="Y58" i="2"/>
  <c r="L58" i="2"/>
  <c r="I58" i="2"/>
  <c r="H58" i="2"/>
  <c r="AG58" i="2" s="1"/>
  <c r="AH58" i="2" s="1"/>
  <c r="G58" i="2"/>
  <c r="K58" i="2" s="1"/>
  <c r="M58" i="2" s="1"/>
  <c r="S57" i="2"/>
  <c r="T57" i="2" s="1"/>
  <c r="H57" i="2"/>
  <c r="G57" i="2"/>
  <c r="R57" i="2" s="1"/>
  <c r="AN56" i="2"/>
  <c r="AF56" i="2"/>
  <c r="Z56" i="2"/>
  <c r="AA56" i="2" s="1"/>
  <c r="Y56" i="2"/>
  <c r="M56" i="2"/>
  <c r="L56" i="2"/>
  <c r="I56" i="2"/>
  <c r="H56" i="2"/>
  <c r="AG56" i="2" s="1"/>
  <c r="AH56" i="2" s="1"/>
  <c r="G56" i="2"/>
  <c r="K56" i="2" s="1"/>
  <c r="AO55" i="2"/>
  <c r="AQ55" i="2" s="1"/>
  <c r="AM55" i="2"/>
  <c r="AF55" i="2"/>
  <c r="AH55" i="2" s="1"/>
  <c r="AA55" i="2"/>
  <c r="Y55" i="2"/>
  <c r="R55" i="2"/>
  <c r="T55" i="2" s="1"/>
  <c r="M55" i="2"/>
  <c r="K55" i="2"/>
  <c r="I55" i="2"/>
  <c r="AM54" i="2"/>
  <c r="AG54" i="2"/>
  <c r="AH54" i="2" s="1"/>
  <c r="AF54" i="2"/>
  <c r="Y54" i="2"/>
  <c r="R54" i="2"/>
  <c r="K54" i="2"/>
  <c r="H54" i="2"/>
  <c r="I54" i="2" s="1"/>
  <c r="AN53" i="2"/>
  <c r="H53" i="2"/>
  <c r="I53" i="2" s="1"/>
  <c r="G53" i="2"/>
  <c r="R53" i="2" s="1"/>
  <c r="AF52" i="2"/>
  <c r="Y52" i="2"/>
  <c r="G52" i="2"/>
  <c r="K52" i="2" s="1"/>
  <c r="AN50" i="2"/>
  <c r="AF50" i="2"/>
  <c r="Y50" i="2"/>
  <c r="R50" i="2"/>
  <c r="H50" i="2"/>
  <c r="I50" i="2" s="1"/>
  <c r="AN49" i="2"/>
  <c r="AG49" i="2"/>
  <c r="AG52" i="2" s="1"/>
  <c r="AH52" i="2" s="1"/>
  <c r="AF49" i="2"/>
  <c r="AH49" i="2" s="1"/>
  <c r="Y49" i="2"/>
  <c r="R49" i="2"/>
  <c r="M49" i="2"/>
  <c r="L49" i="2"/>
  <c r="L52" i="2" s="1"/>
  <c r="M52" i="2" s="1"/>
  <c r="Y111" i="2"/>
  <c r="AA111" i="2" s="1"/>
  <c r="I49" i="2"/>
  <c r="H49" i="2"/>
  <c r="H52" i="2" s="1"/>
  <c r="I52" i="2" s="1"/>
  <c r="AO47" i="2"/>
  <c r="AQ47" i="2" s="1"/>
  <c r="AH47" i="2"/>
  <c r="AJ47" i="2" s="1"/>
  <c r="Y47" i="2"/>
  <c r="AA47" i="2" s="1"/>
  <c r="R47" i="2"/>
  <c r="T47" i="2" s="1"/>
  <c r="K47" i="2"/>
  <c r="M47" i="2" s="1"/>
  <c r="O47" i="2" s="1"/>
  <c r="I47" i="2"/>
  <c r="AO46" i="2"/>
  <c r="AR46" i="2" s="1"/>
  <c r="AH46" i="2"/>
  <c r="AC46" i="2"/>
  <c r="AA46" i="2"/>
  <c r="AK46" i="2" s="1"/>
  <c r="T46" i="2"/>
  <c r="M46" i="2"/>
  <c r="I46" i="2"/>
  <c r="P46" i="2" s="1"/>
  <c r="AO45" i="2"/>
  <c r="AJ45" i="2"/>
  <c r="AH45" i="2"/>
  <c r="AR45" i="2" s="1"/>
  <c r="AA45" i="2"/>
  <c r="S45" i="2"/>
  <c r="T45" i="2" s="1"/>
  <c r="L45" i="2"/>
  <c r="M45" i="2" s="1"/>
  <c r="H45" i="2"/>
  <c r="I45" i="2" s="1"/>
  <c r="AQ44" i="2"/>
  <c r="AO44" i="2"/>
  <c r="AK44" i="2"/>
  <c r="AH44" i="2"/>
  <c r="AR44" i="2" s="1"/>
  <c r="AA44" i="2"/>
  <c r="W44" i="2"/>
  <c r="O44" i="2"/>
  <c r="P44" i="2" s="1"/>
  <c r="L44" i="2"/>
  <c r="M44" i="2" s="1"/>
  <c r="I44" i="2"/>
  <c r="H44" i="2"/>
  <c r="S44" i="2" s="1"/>
  <c r="T44" i="2" s="1"/>
  <c r="V44" i="2" s="1"/>
  <c r="AN43" i="2"/>
  <c r="AG43" i="2"/>
  <c r="L43" i="2"/>
  <c r="H43" i="2"/>
  <c r="AN41" i="2"/>
  <c r="AO41" i="2" s="1"/>
  <c r="AG41" i="2"/>
  <c r="AH41" i="2" s="1"/>
  <c r="AR41" i="2" s="1"/>
  <c r="Z41" i="2"/>
  <c r="AA41" i="2" s="1"/>
  <c r="V41" i="2"/>
  <c r="S41" i="2"/>
  <c r="T41" i="2" s="1"/>
  <c r="L41" i="2"/>
  <c r="M41" i="2" s="1"/>
  <c r="W41" i="2" s="1"/>
  <c r="H41" i="2"/>
  <c r="I41" i="2" s="1"/>
  <c r="P41" i="2" s="1"/>
  <c r="AR40" i="2"/>
  <c r="AO40" i="2"/>
  <c r="AN40" i="2"/>
  <c r="AH40" i="2"/>
  <c r="AJ40" i="2" s="1"/>
  <c r="AG40" i="2"/>
  <c r="AA40" i="2"/>
  <c r="Z40" i="2"/>
  <c r="T40" i="2"/>
  <c r="AD40" i="2" s="1"/>
  <c r="S40" i="2"/>
  <c r="M40" i="2"/>
  <c r="L40" i="2"/>
  <c r="H40" i="2"/>
  <c r="AR39" i="2"/>
  <c r="AQ39" i="2"/>
  <c r="AO39" i="2"/>
  <c r="AH39" i="2"/>
  <c r="AJ39" i="2" s="1"/>
  <c r="AD39" i="2"/>
  <c r="AC39" i="2"/>
  <c r="AA39" i="2"/>
  <c r="AK39" i="2" s="1"/>
  <c r="W39" i="2"/>
  <c r="T39" i="2"/>
  <c r="M39" i="2"/>
  <c r="O39" i="2" s="1"/>
  <c r="I39" i="2"/>
  <c r="AR38" i="2"/>
  <c r="AQ38" i="2"/>
  <c r="AO38" i="2"/>
  <c r="AH38" i="2"/>
  <c r="AJ38" i="2" s="1"/>
  <c r="AD38" i="2"/>
  <c r="AC38" i="2"/>
  <c r="AA38" i="2"/>
  <c r="AK38" i="2" s="1"/>
  <c r="T38" i="2"/>
  <c r="M38" i="2"/>
  <c r="I38" i="2"/>
  <c r="P38" i="2" s="1"/>
  <c r="AR37" i="2"/>
  <c r="AQ37" i="2"/>
  <c r="AO37" i="2"/>
  <c r="AH37" i="2"/>
  <c r="AJ37" i="2" s="1"/>
  <c r="AD37" i="2"/>
  <c r="AC37" i="2"/>
  <c r="AA37" i="2"/>
  <c r="AK37" i="2" s="1"/>
  <c r="T37" i="2"/>
  <c r="M37" i="2"/>
  <c r="I37" i="2"/>
  <c r="AR36" i="2"/>
  <c r="AQ36" i="2"/>
  <c r="AO36" i="2"/>
  <c r="AH36" i="2"/>
  <c r="AJ36" i="2" s="1"/>
  <c r="AD36" i="2"/>
  <c r="AC36" i="2"/>
  <c r="AA36" i="2"/>
  <c r="AK36" i="2" s="1"/>
  <c r="W36" i="2"/>
  <c r="T36" i="2"/>
  <c r="V36" i="2" s="1"/>
  <c r="M36" i="2"/>
  <c r="I36" i="2"/>
  <c r="P36" i="2" s="1"/>
  <c r="AR35" i="2"/>
  <c r="AQ35" i="2"/>
  <c r="AO35" i="2"/>
  <c r="AH35" i="2"/>
  <c r="AJ35" i="2" s="1"/>
  <c r="AD35" i="2"/>
  <c r="AC35" i="2"/>
  <c r="AA35" i="2"/>
  <c r="AK35" i="2" s="1"/>
  <c r="T35" i="2"/>
  <c r="M35" i="2"/>
  <c r="I35" i="2"/>
  <c r="P35" i="2" s="1"/>
  <c r="AQ34" i="2"/>
  <c r="AO34" i="2"/>
  <c r="AH34" i="2"/>
  <c r="AA34" i="2"/>
  <c r="T34" i="2"/>
  <c r="O34" i="2"/>
  <c r="M34" i="2"/>
  <c r="I34" i="2"/>
  <c r="AO33" i="2"/>
  <c r="AQ33" i="2" s="1"/>
  <c r="AH33" i="2"/>
  <c r="AA33" i="2"/>
  <c r="AK33" i="2" s="1"/>
  <c r="T33" i="2"/>
  <c r="M33" i="2"/>
  <c r="AR32" i="2"/>
  <c r="AO32" i="2"/>
  <c r="AH32" i="2"/>
  <c r="AJ32" i="2" s="1"/>
  <c r="AD32" i="2"/>
  <c r="AA32" i="2"/>
  <c r="T32" i="2"/>
  <c r="V32" i="2" s="1"/>
  <c r="P32" i="2"/>
  <c r="M32" i="2"/>
  <c r="O32" i="2" s="1"/>
  <c r="AO31" i="2"/>
  <c r="AQ31" i="2" s="1"/>
  <c r="AH31" i="2"/>
  <c r="AA31" i="2"/>
  <c r="T31" i="2"/>
  <c r="M31" i="2"/>
  <c r="I31" i="2"/>
  <c r="P31" i="2" s="1"/>
  <c r="AO30" i="2"/>
  <c r="AH30" i="2"/>
  <c r="AA30" i="2"/>
  <c r="T30" i="2"/>
  <c r="O30" i="2"/>
  <c r="M30" i="2"/>
  <c r="P30" i="2" s="1"/>
  <c r="AR29" i="2"/>
  <c r="AO29" i="2"/>
  <c r="AQ29" i="2" s="1"/>
  <c r="AH29" i="2"/>
  <c r="AA29" i="2"/>
  <c r="T29" i="2"/>
  <c r="M29" i="2"/>
  <c r="AO28" i="2"/>
  <c r="AH28" i="2"/>
  <c r="AA28" i="2"/>
  <c r="T28" i="2"/>
  <c r="M28" i="2"/>
  <c r="I28" i="2"/>
  <c r="P28" i="2" s="1"/>
  <c r="AO27" i="2"/>
  <c r="AH27" i="2"/>
  <c r="AD27" i="2"/>
  <c r="AA27" i="2"/>
  <c r="AK27" i="2" s="1"/>
  <c r="T27" i="2"/>
  <c r="M27" i="2"/>
  <c r="AO26" i="2"/>
  <c r="AK26" i="2"/>
  <c r="AH26" i="2"/>
  <c r="AR26" i="2" s="1"/>
  <c r="AA26" i="2"/>
  <c r="AC26" i="2" s="1"/>
  <c r="T26" i="2"/>
  <c r="AD26" i="2" s="1"/>
  <c r="O26" i="2"/>
  <c r="M26" i="2"/>
  <c r="P26" i="2" s="1"/>
  <c r="AO25" i="2"/>
  <c r="AJ25" i="2"/>
  <c r="AH25" i="2"/>
  <c r="AA25" i="2"/>
  <c r="AK25" i="2" s="1"/>
  <c r="V25" i="2"/>
  <c r="T25" i="2"/>
  <c r="P25" i="2"/>
  <c r="M25" i="2"/>
  <c r="W25" i="2" s="1"/>
  <c r="AO24" i="2"/>
  <c r="AQ24" i="2" s="1"/>
  <c r="AK24" i="2"/>
  <c r="AH24" i="2"/>
  <c r="AR24" i="2" s="1"/>
  <c r="AA24" i="2"/>
  <c r="T24" i="2"/>
  <c r="O24" i="2"/>
  <c r="M24" i="2"/>
  <c r="P24" i="2" s="1"/>
  <c r="AO23" i="2"/>
  <c r="AJ23" i="2"/>
  <c r="AH23" i="2"/>
  <c r="AA23" i="2"/>
  <c r="T23" i="2"/>
  <c r="M23" i="2"/>
  <c r="I23" i="2"/>
  <c r="AM206" i="1"/>
  <c r="AF206" i="1"/>
  <c r="AG185" i="1" s="1"/>
  <c r="Y206" i="1"/>
  <c r="Z179" i="1" s="1"/>
  <c r="R206" i="1"/>
  <c r="AM201" i="1"/>
  <c r="AF201" i="1"/>
  <c r="Y201" i="1"/>
  <c r="R201" i="1"/>
  <c r="K201" i="1"/>
  <c r="AM198" i="1"/>
  <c r="AF198" i="1"/>
  <c r="Y198" i="1"/>
  <c r="S198" i="1"/>
  <c r="R198" i="1"/>
  <c r="O198" i="1"/>
  <c r="L198" i="1"/>
  <c r="K198" i="1"/>
  <c r="M198" i="1" s="1"/>
  <c r="I198" i="1"/>
  <c r="AM197" i="1"/>
  <c r="AF197" i="1"/>
  <c r="Y197" i="1"/>
  <c r="T197" i="1"/>
  <c r="R197" i="1"/>
  <c r="O197" i="1"/>
  <c r="L197" i="1"/>
  <c r="S197" i="1" s="1"/>
  <c r="Z197" i="1" s="1"/>
  <c r="AG197" i="1" s="1"/>
  <c r="K197" i="1"/>
  <c r="I197" i="1"/>
  <c r="AO196" i="1"/>
  <c r="AQ196" i="1" s="1"/>
  <c r="AN196" i="1"/>
  <c r="AM196" i="1"/>
  <c r="AH196" i="1"/>
  <c r="AG196" i="1"/>
  <c r="AF196" i="1"/>
  <c r="Z196" i="1"/>
  <c r="AA196" i="1" s="1"/>
  <c r="Y196" i="1"/>
  <c r="S196" i="1"/>
  <c r="T196" i="1" s="1"/>
  <c r="R196" i="1"/>
  <c r="L196" i="1"/>
  <c r="M196" i="1" s="1"/>
  <c r="K196" i="1"/>
  <c r="I196" i="1"/>
  <c r="AO195" i="1"/>
  <c r="AN195" i="1"/>
  <c r="AM195" i="1"/>
  <c r="AG195" i="1"/>
  <c r="AH195" i="1" s="1"/>
  <c r="AF195" i="1"/>
  <c r="AA195" i="1"/>
  <c r="Z195" i="1"/>
  <c r="Y195" i="1"/>
  <c r="S195" i="1"/>
  <c r="T195" i="1" s="1"/>
  <c r="R195" i="1"/>
  <c r="L195" i="1"/>
  <c r="M195" i="1" s="1"/>
  <c r="K195" i="1"/>
  <c r="I195" i="1"/>
  <c r="AN194" i="1"/>
  <c r="AO194" i="1" s="1"/>
  <c r="AQ194" i="1" s="1"/>
  <c r="AM194" i="1"/>
  <c r="AF194" i="1"/>
  <c r="Y194" i="1"/>
  <c r="S194" i="1"/>
  <c r="T194" i="1" s="1"/>
  <c r="R194" i="1"/>
  <c r="K194" i="1"/>
  <c r="I194" i="1"/>
  <c r="H194" i="1"/>
  <c r="AG194" i="1" s="1"/>
  <c r="AH194" i="1" s="1"/>
  <c r="AN193" i="1"/>
  <c r="AO193" i="1" s="1"/>
  <c r="AM193" i="1"/>
  <c r="AG193" i="1"/>
  <c r="AH193" i="1" s="1"/>
  <c r="AF193" i="1"/>
  <c r="Z193" i="1"/>
  <c r="Y193" i="1"/>
  <c r="Y179" i="1" s="1"/>
  <c r="R193" i="1"/>
  <c r="L193" i="1"/>
  <c r="M193" i="1" s="1"/>
  <c r="K193" i="1"/>
  <c r="H193" i="1"/>
  <c r="I193" i="1" s="1"/>
  <c r="AM192" i="1"/>
  <c r="AG192" i="1"/>
  <c r="AH192" i="1" s="1"/>
  <c r="AF192" i="1"/>
  <c r="Y192" i="1"/>
  <c r="S192" i="1"/>
  <c r="R192" i="1"/>
  <c r="K192" i="1"/>
  <c r="K179" i="1" s="1"/>
  <c r="H192" i="1"/>
  <c r="AO191" i="1"/>
  <c r="AM191" i="1"/>
  <c r="AF191" i="1"/>
  <c r="AH191" i="1" s="1"/>
  <c r="AC191" i="1"/>
  <c r="AA191" i="1"/>
  <c r="Y191" i="1"/>
  <c r="V191" i="1"/>
  <c r="W191" i="1" s="1"/>
  <c r="R191" i="1"/>
  <c r="T191" i="1" s="1"/>
  <c r="AD191" i="1" s="1"/>
  <c r="M191" i="1"/>
  <c r="O191" i="1" s="1"/>
  <c r="P191" i="1" s="1"/>
  <c r="K191" i="1"/>
  <c r="I191" i="1"/>
  <c r="AM190" i="1"/>
  <c r="AF190" i="1"/>
  <c r="Z190" i="1"/>
  <c r="AA190" i="1" s="1"/>
  <c r="Y190" i="1"/>
  <c r="R190" i="1"/>
  <c r="K190" i="1"/>
  <c r="H190" i="1"/>
  <c r="I190" i="1" s="1"/>
  <c r="AM189" i="1"/>
  <c r="AF189" i="1"/>
  <c r="Y189" i="1"/>
  <c r="R189" i="1"/>
  <c r="K189" i="1"/>
  <c r="I189" i="1"/>
  <c r="H189" i="1"/>
  <c r="AM188" i="1"/>
  <c r="AF188" i="1"/>
  <c r="Y188" i="1"/>
  <c r="R188" i="1"/>
  <c r="K188" i="1"/>
  <c r="I188" i="1"/>
  <c r="H188" i="1"/>
  <c r="AN186" i="1"/>
  <c r="H186" i="1"/>
  <c r="I186" i="1" s="1"/>
  <c r="AN185" i="1"/>
  <c r="AN190" i="1" s="1"/>
  <c r="AO190" i="1" s="1"/>
  <c r="Z185" i="1"/>
  <c r="Z186" i="1" s="1"/>
  <c r="L185" i="1"/>
  <c r="L190" i="1" s="1"/>
  <c r="M190" i="1" s="1"/>
  <c r="I185" i="1"/>
  <c r="H185" i="1"/>
  <c r="AO183" i="1"/>
  <c r="AQ183" i="1" s="1"/>
  <c r="AH183" i="1"/>
  <c r="Y183" i="1"/>
  <c r="AA183" i="1" s="1"/>
  <c r="AC183" i="1" s="1"/>
  <c r="R183" i="1"/>
  <c r="T183" i="1" s="1"/>
  <c r="K183" i="1"/>
  <c r="M183" i="1" s="1"/>
  <c r="I183" i="1"/>
  <c r="AR182" i="1"/>
  <c r="AO182" i="1"/>
  <c r="AQ182" i="1" s="1"/>
  <c r="AH182" i="1"/>
  <c r="AA182" i="1"/>
  <c r="T182" i="1"/>
  <c r="M182" i="1"/>
  <c r="I182" i="1"/>
  <c r="P182" i="1" s="1"/>
  <c r="AO181" i="1"/>
  <c r="AH181" i="1"/>
  <c r="AA181" i="1"/>
  <c r="L181" i="1"/>
  <c r="M181" i="1" s="1"/>
  <c r="H181" i="1"/>
  <c r="I181" i="1" s="1"/>
  <c r="AQ180" i="1"/>
  <c r="AO180" i="1"/>
  <c r="AH180" i="1"/>
  <c r="AK180" i="1" s="1"/>
  <c r="AA180" i="1"/>
  <c r="L180" i="1"/>
  <c r="M180" i="1" s="1"/>
  <c r="O180" i="1" s="1"/>
  <c r="H180" i="1"/>
  <c r="S180" i="1" s="1"/>
  <c r="T180" i="1" s="1"/>
  <c r="AC180" i="1" s="1"/>
  <c r="I180" i="1"/>
  <c r="AN179" i="1"/>
  <c r="AO179" i="1" s="1"/>
  <c r="AM179" i="1"/>
  <c r="AG179" i="1"/>
  <c r="AF179" i="1"/>
  <c r="R179" i="1"/>
  <c r="L179" i="1"/>
  <c r="M179" i="1" s="1"/>
  <c r="I179" i="1"/>
  <c r="H179" i="1"/>
  <c r="G179" i="1"/>
  <c r="AN177" i="1"/>
  <c r="AO177" i="1" s="1"/>
  <c r="AG177" i="1"/>
  <c r="AH177" i="1" s="1"/>
  <c r="AR177" i="1" s="1"/>
  <c r="Z177" i="1"/>
  <c r="AA177" i="1" s="1"/>
  <c r="S177" i="1"/>
  <c r="T177" i="1" s="1"/>
  <c r="AD177" i="1" s="1"/>
  <c r="L177" i="1"/>
  <c r="M177" i="1" s="1"/>
  <c r="H177" i="1"/>
  <c r="I177" i="1" s="1"/>
  <c r="P177" i="1" s="1"/>
  <c r="AR176" i="1"/>
  <c r="AO176" i="1"/>
  <c r="AQ176" i="1" s="1"/>
  <c r="AN176" i="1"/>
  <c r="AH176" i="1"/>
  <c r="AG176" i="1"/>
  <c r="AA176" i="1"/>
  <c r="Z176" i="1"/>
  <c r="T176" i="1"/>
  <c r="S176" i="1"/>
  <c r="M176" i="1"/>
  <c r="L176" i="1"/>
  <c r="H176" i="1"/>
  <c r="AQ175" i="1"/>
  <c r="AO175" i="1"/>
  <c r="AH175" i="1"/>
  <c r="AK175" i="1" s="1"/>
  <c r="AD175" i="1"/>
  <c r="AC175" i="1"/>
  <c r="AA175" i="1"/>
  <c r="W175" i="1"/>
  <c r="T175" i="1"/>
  <c r="V175" i="1" s="1"/>
  <c r="M175" i="1"/>
  <c r="I175" i="1"/>
  <c r="P175" i="1" s="1"/>
  <c r="AQ174" i="1"/>
  <c r="AO174" i="1"/>
  <c r="AH174" i="1"/>
  <c r="AK174" i="1" s="1"/>
  <c r="AD174" i="1"/>
  <c r="AC174" i="1"/>
  <c r="AA174" i="1"/>
  <c r="W174" i="1"/>
  <c r="T174" i="1"/>
  <c r="V174" i="1" s="1"/>
  <c r="M174" i="1"/>
  <c r="O174" i="1" s="1"/>
  <c r="I174" i="1"/>
  <c r="P174" i="1" s="1"/>
  <c r="AQ173" i="1"/>
  <c r="AO173" i="1"/>
  <c r="AH173" i="1"/>
  <c r="AK173" i="1" s="1"/>
  <c r="AD173" i="1"/>
  <c r="AC173" i="1"/>
  <c r="AA173" i="1"/>
  <c r="W173" i="1"/>
  <c r="T173" i="1"/>
  <c r="V173" i="1" s="1"/>
  <c r="M173" i="1"/>
  <c r="I173" i="1"/>
  <c r="P173" i="1" s="1"/>
  <c r="AQ172" i="1"/>
  <c r="AO172" i="1"/>
  <c r="AH172" i="1"/>
  <c r="AK172" i="1" s="1"/>
  <c r="AD172" i="1"/>
  <c r="AC172" i="1"/>
  <c r="AA172" i="1"/>
  <c r="W172" i="1"/>
  <c r="T172" i="1"/>
  <c r="V172" i="1" s="1"/>
  <c r="M172" i="1"/>
  <c r="I172" i="1"/>
  <c r="P172" i="1" s="1"/>
  <c r="AQ171" i="1"/>
  <c r="AO171" i="1"/>
  <c r="AH171" i="1"/>
  <c r="AK171" i="1" s="1"/>
  <c r="AD171" i="1"/>
  <c r="AC171" i="1"/>
  <c r="AA171" i="1"/>
  <c r="W171" i="1"/>
  <c r="T171" i="1"/>
  <c r="V171" i="1" s="1"/>
  <c r="M171" i="1"/>
  <c r="I171" i="1"/>
  <c r="P171" i="1" s="1"/>
  <c r="AQ170" i="1"/>
  <c r="AO170" i="1"/>
  <c r="AH170" i="1"/>
  <c r="AK170" i="1" s="1"/>
  <c r="AD170" i="1"/>
  <c r="AC170" i="1"/>
  <c r="AA170" i="1"/>
  <c r="W170" i="1"/>
  <c r="T170" i="1"/>
  <c r="V170" i="1" s="1"/>
  <c r="M170" i="1"/>
  <c r="O170" i="1" s="1"/>
  <c r="I170" i="1"/>
  <c r="P170" i="1" s="1"/>
  <c r="AO169" i="1"/>
  <c r="AQ169" i="1" s="1"/>
  <c r="AH169" i="1"/>
  <c r="AA169" i="1"/>
  <c r="AK169" i="1" s="1"/>
  <c r="T169" i="1"/>
  <c r="O169" i="1"/>
  <c r="M169" i="1"/>
  <c r="I169" i="1"/>
  <c r="P169" i="1" s="1"/>
  <c r="AO168" i="1"/>
  <c r="AH168" i="1"/>
  <c r="AA168" i="1"/>
  <c r="W168" i="1"/>
  <c r="T168" i="1"/>
  <c r="V168" i="1" s="1"/>
  <c r="M168" i="1"/>
  <c r="AR167" i="1"/>
  <c r="AO167" i="1"/>
  <c r="AQ167" i="1" s="1"/>
  <c r="AH167" i="1"/>
  <c r="AA167" i="1"/>
  <c r="T167" i="1"/>
  <c r="P167" i="1"/>
  <c r="M167" i="1"/>
  <c r="O167" i="1" s="1"/>
  <c r="AO166" i="1"/>
  <c r="AK166" i="1"/>
  <c r="AH166" i="1"/>
  <c r="AJ166" i="1" s="1"/>
  <c r="AA166" i="1"/>
  <c r="W166" i="1"/>
  <c r="T166" i="1"/>
  <c r="M166" i="1"/>
  <c r="AO165" i="1"/>
  <c r="AH165" i="1"/>
  <c r="AA165" i="1"/>
  <c r="T165" i="1"/>
  <c r="P165" i="1"/>
  <c r="M165" i="1"/>
  <c r="O165" i="1" s="1"/>
  <c r="I165" i="1"/>
  <c r="AO164" i="1"/>
  <c r="AQ164" i="1" s="1"/>
  <c r="AH164" i="1"/>
  <c r="AA164" i="1"/>
  <c r="T164" i="1"/>
  <c r="M164" i="1"/>
  <c r="AO163" i="1"/>
  <c r="AH163" i="1"/>
  <c r="AR163" i="1" s="1"/>
  <c r="AA163" i="1"/>
  <c r="T163" i="1"/>
  <c r="AD163" i="1" s="1"/>
  <c r="M163" i="1"/>
  <c r="AO162" i="1"/>
  <c r="AQ162" i="1" s="1"/>
  <c r="AH162" i="1"/>
  <c r="AC162" i="1"/>
  <c r="AA162" i="1"/>
  <c r="T162" i="1"/>
  <c r="O162" i="1"/>
  <c r="M162" i="1"/>
  <c r="AO161" i="1"/>
  <c r="AH161" i="1"/>
  <c r="AR161" i="1" s="1"/>
  <c r="AA161" i="1"/>
  <c r="T161" i="1"/>
  <c r="M161" i="1"/>
  <c r="AO160" i="1"/>
  <c r="AQ160" i="1" s="1"/>
  <c r="AH160" i="1"/>
  <c r="AA160" i="1"/>
  <c r="AK160" i="1" s="1"/>
  <c r="T160" i="1"/>
  <c r="M160" i="1"/>
  <c r="O160" i="1" s="1"/>
  <c r="AO159" i="1"/>
  <c r="AH159" i="1"/>
  <c r="AA159" i="1"/>
  <c r="V159" i="1"/>
  <c r="T159" i="1"/>
  <c r="M159" i="1"/>
  <c r="AQ158" i="1"/>
  <c r="AO158" i="1"/>
  <c r="AH158" i="1"/>
  <c r="AA158" i="1"/>
  <c r="AK158" i="1" s="1"/>
  <c r="T158" i="1"/>
  <c r="M158" i="1"/>
  <c r="AO157" i="1"/>
  <c r="AQ157" i="1" s="1"/>
  <c r="AH157" i="1"/>
  <c r="AA157" i="1"/>
  <c r="T157" i="1"/>
  <c r="AD157" i="1" s="1"/>
  <c r="M157" i="1"/>
  <c r="AO156" i="1"/>
  <c r="AQ156" i="1" s="1"/>
  <c r="AH156" i="1"/>
  <c r="AA156" i="1"/>
  <c r="AK156" i="1" s="1"/>
  <c r="T156" i="1"/>
  <c r="O156" i="1"/>
  <c r="M156" i="1"/>
  <c r="AO155" i="1"/>
  <c r="AJ155" i="1"/>
  <c r="AH155" i="1"/>
  <c r="AH178" i="1" s="1"/>
  <c r="AA155" i="1"/>
  <c r="T155" i="1"/>
  <c r="M155" i="1"/>
  <c r="I155" i="1"/>
  <c r="AM140" i="1"/>
  <c r="AF140" i="1"/>
  <c r="AG119" i="1" s="1"/>
  <c r="Y140" i="1"/>
  <c r="R140" i="1"/>
  <c r="AM135" i="1"/>
  <c r="AF135" i="1"/>
  <c r="Y135" i="1"/>
  <c r="R135" i="1"/>
  <c r="K135" i="1"/>
  <c r="AN132" i="1"/>
  <c r="AM132" i="1"/>
  <c r="AO132" i="1" s="1"/>
  <c r="AQ132" i="1" s="1"/>
  <c r="AJ132" i="1"/>
  <c r="AG132" i="1"/>
  <c r="AH132" i="1" s="1"/>
  <c r="AF132" i="1"/>
  <c r="AA132" i="1"/>
  <c r="AC132" i="1" s="1"/>
  <c r="Z132" i="1"/>
  <c r="Y132" i="1"/>
  <c r="S132" i="1"/>
  <c r="T132" i="1" s="1"/>
  <c r="R132" i="1"/>
  <c r="M132" i="1"/>
  <c r="W132" i="1" s="1"/>
  <c r="L132" i="1"/>
  <c r="K132" i="1"/>
  <c r="I132" i="1"/>
  <c r="AN131" i="1"/>
  <c r="AO131" i="1" s="1"/>
  <c r="AQ131" i="1" s="1"/>
  <c r="AM131" i="1"/>
  <c r="AG131" i="1"/>
  <c r="AH131" i="1" s="1"/>
  <c r="AJ131" i="1" s="1"/>
  <c r="AF131" i="1"/>
  <c r="AA131" i="1"/>
  <c r="Z131" i="1"/>
  <c r="Y131" i="1"/>
  <c r="S131" i="1"/>
  <c r="R131" i="1"/>
  <c r="P131" i="1"/>
  <c r="M131" i="1"/>
  <c r="L131" i="1"/>
  <c r="K131" i="1"/>
  <c r="I131" i="1"/>
  <c r="AO130" i="1"/>
  <c r="AN130" i="1"/>
  <c r="AM130" i="1"/>
  <c r="AG130" i="1"/>
  <c r="AF130" i="1"/>
  <c r="AA130" i="1"/>
  <c r="Z130" i="1"/>
  <c r="Y130" i="1"/>
  <c r="S130" i="1"/>
  <c r="T130" i="1" s="1"/>
  <c r="R130" i="1"/>
  <c r="L130" i="1"/>
  <c r="K130" i="1"/>
  <c r="M130" i="1" s="1"/>
  <c r="I130" i="1"/>
  <c r="AO129" i="1"/>
  <c r="AN129" i="1"/>
  <c r="AM129" i="1"/>
  <c r="AG129" i="1"/>
  <c r="AH129" i="1" s="1"/>
  <c r="AF129" i="1"/>
  <c r="Z129" i="1"/>
  <c r="Y129" i="1"/>
  <c r="AA129" i="1" s="1"/>
  <c r="V129" i="1"/>
  <c r="S129" i="1"/>
  <c r="T129" i="1" s="1"/>
  <c r="R129" i="1"/>
  <c r="M129" i="1"/>
  <c r="W129" i="1" s="1"/>
  <c r="L129" i="1"/>
  <c r="K129" i="1"/>
  <c r="I129" i="1"/>
  <c r="AM128" i="1"/>
  <c r="AG128" i="1"/>
  <c r="AH128" i="1" s="1"/>
  <c r="AF128" i="1"/>
  <c r="Z128" i="1"/>
  <c r="AA128" i="1" s="1"/>
  <c r="Y128" i="1"/>
  <c r="R128" i="1"/>
  <c r="K128" i="1"/>
  <c r="H128" i="1"/>
  <c r="I128" i="1" s="1"/>
  <c r="AM127" i="1"/>
  <c r="AF127" i="1"/>
  <c r="Y127" i="1"/>
  <c r="R127" i="1"/>
  <c r="R113" i="1" s="1"/>
  <c r="K127" i="1"/>
  <c r="H127" i="1"/>
  <c r="AN127" i="1" s="1"/>
  <c r="AO127" i="1" s="1"/>
  <c r="AM126" i="1"/>
  <c r="AF126" i="1"/>
  <c r="Y126" i="1"/>
  <c r="Y113" i="1" s="1"/>
  <c r="AA113" i="1" s="1"/>
  <c r="R126" i="1"/>
  <c r="K126" i="1"/>
  <c r="K113" i="1" s="1"/>
  <c r="H126" i="1"/>
  <c r="L126" i="1" s="1"/>
  <c r="M126" i="1" s="1"/>
  <c r="AM125" i="1"/>
  <c r="AO125" i="1" s="1"/>
  <c r="AJ125" i="1"/>
  <c r="AF125" i="1"/>
  <c r="AH125" i="1" s="1"/>
  <c r="AK125" i="1" s="1"/>
  <c r="Y125" i="1"/>
  <c r="AA125" i="1" s="1"/>
  <c r="R125" i="1"/>
  <c r="T125" i="1" s="1"/>
  <c r="K125" i="1"/>
  <c r="M125" i="1" s="1"/>
  <c r="I125" i="1"/>
  <c r="AM124" i="1"/>
  <c r="AG124" i="1"/>
  <c r="AH124" i="1" s="1"/>
  <c r="AF124" i="1"/>
  <c r="Y124" i="1"/>
  <c r="R124" i="1"/>
  <c r="M124" i="1"/>
  <c r="O124" i="1" s="1"/>
  <c r="L124" i="1"/>
  <c r="K124" i="1"/>
  <c r="H124" i="1"/>
  <c r="I124" i="1" s="1"/>
  <c r="AM123" i="1"/>
  <c r="AF123" i="1"/>
  <c r="Z123" i="1"/>
  <c r="AA123" i="1" s="1"/>
  <c r="Y123" i="1"/>
  <c r="R123" i="1"/>
  <c r="O123" i="1"/>
  <c r="P123" i="1" s="1"/>
  <c r="L123" i="1"/>
  <c r="M123" i="1" s="1"/>
  <c r="K123" i="1"/>
  <c r="I123" i="1"/>
  <c r="H123" i="1"/>
  <c r="AM122" i="1"/>
  <c r="AG122" i="1"/>
  <c r="AF122" i="1"/>
  <c r="Y122" i="1"/>
  <c r="R122" i="1"/>
  <c r="K122" i="1"/>
  <c r="I122" i="1"/>
  <c r="H122" i="1"/>
  <c r="Z120" i="1"/>
  <c r="M120" i="1"/>
  <c r="L120" i="1"/>
  <c r="I120" i="1"/>
  <c r="H120" i="1"/>
  <c r="AN119" i="1"/>
  <c r="Z119" i="1"/>
  <c r="Z122" i="1" s="1"/>
  <c r="AA122" i="1" s="1"/>
  <c r="S119" i="1"/>
  <c r="M119" i="1"/>
  <c r="L119" i="1"/>
  <c r="L122" i="1" s="1"/>
  <c r="H119" i="1"/>
  <c r="I119" i="1" s="1"/>
  <c r="AO117" i="1"/>
  <c r="AQ117" i="1" s="1"/>
  <c r="AH117" i="1"/>
  <c r="AR117" i="1" s="1"/>
  <c r="Y117" i="1"/>
  <c r="AA117" i="1" s="1"/>
  <c r="T117" i="1"/>
  <c r="R117" i="1"/>
  <c r="K117" i="1"/>
  <c r="M117" i="1" s="1"/>
  <c r="I117" i="1"/>
  <c r="AR116" i="1"/>
  <c r="AQ116" i="1"/>
  <c r="AO116" i="1"/>
  <c r="AH116" i="1"/>
  <c r="AA116" i="1"/>
  <c r="AK116" i="1" s="1"/>
  <c r="T116" i="1"/>
  <c r="AD116" i="1" s="1"/>
  <c r="M116" i="1"/>
  <c r="I116" i="1"/>
  <c r="P116" i="1" s="1"/>
  <c r="AQ115" i="1"/>
  <c r="AO115" i="1"/>
  <c r="AH115" i="1"/>
  <c r="AJ115" i="1" s="1"/>
  <c r="AA115" i="1"/>
  <c r="AK115" i="1" s="1"/>
  <c r="L115" i="1"/>
  <c r="M115" i="1" s="1"/>
  <c r="H115" i="1"/>
  <c r="I115" i="1" s="1"/>
  <c r="AR114" i="1"/>
  <c r="AQ114" i="1"/>
  <c r="AO114" i="1"/>
  <c r="AJ114" i="1"/>
  <c r="AH114" i="1"/>
  <c r="AA114" i="1"/>
  <c r="AC114" i="1" s="1"/>
  <c r="L114" i="1"/>
  <c r="M114" i="1" s="1"/>
  <c r="H114" i="1"/>
  <c r="S114" i="1" s="1"/>
  <c r="T114" i="1" s="1"/>
  <c r="AN113" i="1"/>
  <c r="AO113" i="1" s="1"/>
  <c r="AQ113" i="1" s="1"/>
  <c r="AM113" i="1"/>
  <c r="AH113" i="1"/>
  <c r="AR113" i="1" s="1"/>
  <c r="AG113" i="1"/>
  <c r="AF113" i="1"/>
  <c r="Z113" i="1"/>
  <c r="S113" i="1"/>
  <c r="T113" i="1" s="1"/>
  <c r="L113" i="1"/>
  <c r="M113" i="1" s="1"/>
  <c r="H113" i="1"/>
  <c r="I113" i="1" s="1"/>
  <c r="G113" i="1"/>
  <c r="AN111" i="1"/>
  <c r="AO111" i="1" s="1"/>
  <c r="AG111" i="1"/>
  <c r="AH111" i="1" s="1"/>
  <c r="Z111" i="1"/>
  <c r="AA111" i="1" s="1"/>
  <c r="S111" i="1"/>
  <c r="T111" i="1" s="1"/>
  <c r="L111" i="1"/>
  <c r="M111" i="1" s="1"/>
  <c r="I111" i="1"/>
  <c r="H111" i="1"/>
  <c r="AO110" i="1"/>
  <c r="AR110" i="1" s="1"/>
  <c r="AN110" i="1"/>
  <c r="AH110" i="1"/>
  <c r="AG110" i="1"/>
  <c r="AA110" i="1"/>
  <c r="AD110" i="1" s="1"/>
  <c r="Z110" i="1"/>
  <c r="T110" i="1"/>
  <c r="S110" i="1"/>
  <c r="M110" i="1"/>
  <c r="V110" i="1" s="1"/>
  <c r="L110" i="1"/>
  <c r="H110" i="1"/>
  <c r="I110" i="1" s="1"/>
  <c r="P110" i="1" s="1"/>
  <c r="AO109" i="1"/>
  <c r="AQ109" i="1" s="1"/>
  <c r="AK109" i="1"/>
  <c r="AJ109" i="1"/>
  <c r="AH109" i="1"/>
  <c r="AR109" i="1" s="1"/>
  <c r="AC109" i="1"/>
  <c r="AA109" i="1"/>
  <c r="T109" i="1"/>
  <c r="V109" i="1" s="1"/>
  <c r="P109" i="1"/>
  <c r="M109" i="1"/>
  <c r="W109" i="1" s="1"/>
  <c r="I109" i="1"/>
  <c r="O109" i="1" s="1"/>
  <c r="AO108" i="1"/>
  <c r="AQ108" i="1" s="1"/>
  <c r="AK108" i="1"/>
  <c r="AJ108" i="1"/>
  <c r="AH108" i="1"/>
  <c r="AR108" i="1" s="1"/>
  <c r="AC108" i="1"/>
  <c r="AA108" i="1"/>
  <c r="T108" i="1"/>
  <c r="V108" i="1" s="1"/>
  <c r="P108" i="1"/>
  <c r="M108" i="1"/>
  <c r="W108" i="1" s="1"/>
  <c r="I108" i="1"/>
  <c r="O108" i="1" s="1"/>
  <c r="AO107" i="1"/>
  <c r="AQ107" i="1" s="1"/>
  <c r="AK107" i="1"/>
  <c r="AJ107" i="1"/>
  <c r="AH107" i="1"/>
  <c r="AR107" i="1" s="1"/>
  <c r="AC107" i="1"/>
  <c r="AA107" i="1"/>
  <c r="T107" i="1"/>
  <c r="V107" i="1" s="1"/>
  <c r="P107" i="1"/>
  <c r="M107" i="1"/>
  <c r="W107" i="1" s="1"/>
  <c r="I107" i="1"/>
  <c r="O107" i="1" s="1"/>
  <c r="AO106" i="1"/>
  <c r="AQ106" i="1" s="1"/>
  <c r="AK106" i="1"/>
  <c r="AJ106" i="1"/>
  <c r="AH106" i="1"/>
  <c r="AR106" i="1" s="1"/>
  <c r="AC106" i="1"/>
  <c r="AA106" i="1"/>
  <c r="T106" i="1"/>
  <c r="V106" i="1" s="1"/>
  <c r="P106" i="1"/>
  <c r="M106" i="1"/>
  <c r="W106" i="1" s="1"/>
  <c r="I106" i="1"/>
  <c r="O106" i="1" s="1"/>
  <c r="AO105" i="1"/>
  <c r="AQ105" i="1" s="1"/>
  <c r="AK105" i="1"/>
  <c r="AJ105" i="1"/>
  <c r="AH105" i="1"/>
  <c r="AR105" i="1" s="1"/>
  <c r="AC105" i="1"/>
  <c r="AA105" i="1"/>
  <c r="T105" i="1"/>
  <c r="V105" i="1" s="1"/>
  <c r="P105" i="1"/>
  <c r="M105" i="1"/>
  <c r="W105" i="1" s="1"/>
  <c r="I105" i="1"/>
  <c r="O105" i="1" s="1"/>
  <c r="AO104" i="1"/>
  <c r="AQ104" i="1" s="1"/>
  <c r="AK104" i="1"/>
  <c r="AJ104" i="1"/>
  <c r="AH104" i="1"/>
  <c r="AR104" i="1" s="1"/>
  <c r="AC104" i="1"/>
  <c r="AA104" i="1"/>
  <c r="T104" i="1"/>
  <c r="V104" i="1" s="1"/>
  <c r="P104" i="1"/>
  <c r="M104" i="1"/>
  <c r="W104" i="1" s="1"/>
  <c r="I104" i="1"/>
  <c r="O104" i="1" s="1"/>
  <c r="AO103" i="1"/>
  <c r="AH103" i="1"/>
  <c r="AA103" i="1"/>
  <c r="T103" i="1"/>
  <c r="M103" i="1"/>
  <c r="I103" i="1"/>
  <c r="P103" i="1" s="1"/>
  <c r="AO102" i="1"/>
  <c r="AQ102" i="1" s="1"/>
  <c r="AH102" i="1"/>
  <c r="AA102" i="1"/>
  <c r="T102" i="1"/>
  <c r="M102" i="1"/>
  <c r="I102" i="1"/>
  <c r="AO101" i="1"/>
  <c r="AQ101" i="1" s="1"/>
  <c r="AH101" i="1"/>
  <c r="AR101" i="1" s="1"/>
  <c r="AA101" i="1"/>
  <c r="AC101" i="1" s="1"/>
  <c r="T101" i="1"/>
  <c r="AD101" i="1" s="1"/>
  <c r="M101" i="1"/>
  <c r="V101" i="1" s="1"/>
  <c r="I101" i="1"/>
  <c r="AO100" i="1"/>
  <c r="AH100" i="1"/>
  <c r="AA100" i="1"/>
  <c r="T100" i="1"/>
  <c r="M100" i="1"/>
  <c r="I100" i="1"/>
  <c r="AO99" i="1"/>
  <c r="AH99" i="1"/>
  <c r="AA99" i="1"/>
  <c r="T99" i="1"/>
  <c r="M99" i="1"/>
  <c r="I99" i="1"/>
  <c r="AO98" i="1"/>
  <c r="AQ98" i="1" s="1"/>
  <c r="AH98" i="1"/>
  <c r="AR98" i="1" s="1"/>
  <c r="AA98" i="1"/>
  <c r="T98" i="1"/>
  <c r="M98" i="1"/>
  <c r="I98" i="1"/>
  <c r="P98" i="1" s="1"/>
  <c r="AO97" i="1"/>
  <c r="AH97" i="1"/>
  <c r="AJ97" i="1" s="1"/>
  <c r="AA97" i="1"/>
  <c r="AK97" i="1" s="1"/>
  <c r="T97" i="1"/>
  <c r="AC97" i="1" s="1"/>
  <c r="O97" i="1"/>
  <c r="M97" i="1"/>
  <c r="W97" i="1" s="1"/>
  <c r="I97" i="1"/>
  <c r="P97" i="1" s="1"/>
  <c r="AO96" i="1"/>
  <c r="AH96" i="1"/>
  <c r="AA96" i="1"/>
  <c r="T96" i="1"/>
  <c r="O96" i="1"/>
  <c r="M96" i="1"/>
  <c r="I96" i="1"/>
  <c r="P96" i="1" s="1"/>
  <c r="AO95" i="1"/>
  <c r="AH95" i="1"/>
  <c r="AA95" i="1"/>
  <c r="T95" i="1"/>
  <c r="M95" i="1"/>
  <c r="I95" i="1"/>
  <c r="P95" i="1" s="1"/>
  <c r="AO94" i="1"/>
  <c r="AQ94" i="1" s="1"/>
  <c r="AH94" i="1"/>
  <c r="AA94" i="1"/>
  <c r="AK94" i="1" s="1"/>
  <c r="T94" i="1"/>
  <c r="M94" i="1"/>
  <c r="I94" i="1"/>
  <c r="AO93" i="1"/>
  <c r="AQ93" i="1" s="1"/>
  <c r="AH93" i="1"/>
  <c r="AR93" i="1" s="1"/>
  <c r="AA93" i="1"/>
  <c r="AC93" i="1" s="1"/>
  <c r="T93" i="1"/>
  <c r="AD93" i="1" s="1"/>
  <c r="M93" i="1"/>
  <c r="P93" i="1" s="1"/>
  <c r="I93" i="1"/>
  <c r="AO92" i="1"/>
  <c r="AH92" i="1"/>
  <c r="AA92" i="1"/>
  <c r="T92" i="1"/>
  <c r="M92" i="1"/>
  <c r="I92" i="1"/>
  <c r="AO91" i="1"/>
  <c r="AH91" i="1"/>
  <c r="AA91" i="1"/>
  <c r="T91" i="1"/>
  <c r="M91" i="1"/>
  <c r="I91" i="1"/>
  <c r="AO90" i="1"/>
  <c r="AQ90" i="1" s="1"/>
  <c r="AH90" i="1"/>
  <c r="AR90" i="1" s="1"/>
  <c r="AA90" i="1"/>
  <c r="T90" i="1"/>
  <c r="AD90" i="1" s="1"/>
  <c r="M90" i="1"/>
  <c r="I90" i="1"/>
  <c r="AO89" i="1"/>
  <c r="AH89" i="1"/>
  <c r="AA89" i="1"/>
  <c r="T89" i="1"/>
  <c r="O89" i="1"/>
  <c r="M89" i="1"/>
  <c r="I89" i="1"/>
  <c r="P89" i="1" s="1"/>
  <c r="AM74" i="1"/>
  <c r="AN53" i="1" s="1"/>
  <c r="AF74" i="1"/>
  <c r="AG47" i="1" s="1"/>
  <c r="Y74" i="1"/>
  <c r="R74" i="1"/>
  <c r="AM69" i="1"/>
  <c r="AF69" i="1"/>
  <c r="Y69" i="1"/>
  <c r="R69" i="1"/>
  <c r="K69" i="1"/>
  <c r="AN66" i="1"/>
  <c r="AO66" i="1" s="1"/>
  <c r="AQ66" i="1" s="1"/>
  <c r="AM66" i="1"/>
  <c r="AG66" i="1"/>
  <c r="AH66" i="1" s="1"/>
  <c r="AF66" i="1"/>
  <c r="Z66" i="1"/>
  <c r="Y66" i="1"/>
  <c r="AA66" i="1" s="1"/>
  <c r="S66" i="1"/>
  <c r="R66" i="1"/>
  <c r="T66" i="1" s="1"/>
  <c r="L66" i="1"/>
  <c r="M66" i="1" s="1"/>
  <c r="K66" i="1"/>
  <c r="I66" i="1"/>
  <c r="AN65" i="1"/>
  <c r="AM65" i="1"/>
  <c r="AO65" i="1" s="1"/>
  <c r="AQ65" i="1" s="1"/>
  <c r="AG65" i="1"/>
  <c r="AF65" i="1"/>
  <c r="AH65" i="1" s="1"/>
  <c r="Z65" i="1"/>
  <c r="AA65" i="1" s="1"/>
  <c r="Y65" i="1"/>
  <c r="T65" i="1"/>
  <c r="S65" i="1"/>
  <c r="R65" i="1"/>
  <c r="M65" i="1"/>
  <c r="O65" i="1" s="1"/>
  <c r="L65" i="1"/>
  <c r="K65" i="1"/>
  <c r="I65" i="1"/>
  <c r="P65" i="1" s="1"/>
  <c r="AN64" i="1"/>
  <c r="AO64" i="1" s="1"/>
  <c r="AQ64" i="1" s="1"/>
  <c r="AM64" i="1"/>
  <c r="AH64" i="1"/>
  <c r="AG64" i="1"/>
  <c r="AF64" i="1"/>
  <c r="AA64" i="1"/>
  <c r="Z64" i="1"/>
  <c r="Y64" i="1"/>
  <c r="S64" i="1"/>
  <c r="T64" i="1" s="1"/>
  <c r="R64" i="1"/>
  <c r="L64" i="1"/>
  <c r="M64" i="1" s="1"/>
  <c r="K64" i="1"/>
  <c r="I64" i="1"/>
  <c r="AO63" i="1"/>
  <c r="AN63" i="1"/>
  <c r="AM63" i="1"/>
  <c r="AG63" i="1"/>
  <c r="AH63" i="1" s="1"/>
  <c r="AF63" i="1"/>
  <c r="Z63" i="1"/>
  <c r="AA63" i="1" s="1"/>
  <c r="Y63" i="1"/>
  <c r="S63" i="1"/>
  <c r="T63" i="1" s="1"/>
  <c r="R63" i="1"/>
  <c r="L63" i="1"/>
  <c r="K63" i="1"/>
  <c r="M63" i="1" s="1"/>
  <c r="I63" i="1"/>
  <c r="AR62" i="1"/>
  <c r="AN62" i="1"/>
  <c r="AO62" i="1" s="1"/>
  <c r="AQ62" i="1" s="1"/>
  <c r="AM62" i="1"/>
  <c r="AG62" i="1"/>
  <c r="AH62" i="1" s="1"/>
  <c r="AJ62" i="1" s="1"/>
  <c r="AF62" i="1"/>
  <c r="Y62" i="1"/>
  <c r="R62" i="1"/>
  <c r="R47" i="1" s="1"/>
  <c r="T47" i="1" s="1"/>
  <c r="L62" i="1"/>
  <c r="M62" i="1" s="1"/>
  <c r="K62" i="1"/>
  <c r="I62" i="1"/>
  <c r="H62" i="1"/>
  <c r="Z62" i="1" s="1"/>
  <c r="AA62" i="1" s="1"/>
  <c r="AN61" i="1"/>
  <c r="AO61" i="1" s="1"/>
  <c r="AQ61" i="1" s="1"/>
  <c r="AM61" i="1"/>
  <c r="AG61" i="1"/>
  <c r="AH61" i="1" s="1"/>
  <c r="AF61" i="1"/>
  <c r="Z61" i="1"/>
  <c r="AA61" i="1" s="1"/>
  <c r="Y61" i="1"/>
  <c r="R61" i="1"/>
  <c r="L61" i="1"/>
  <c r="M61" i="1" s="1"/>
  <c r="K61" i="1"/>
  <c r="I61" i="1"/>
  <c r="H61" i="1"/>
  <c r="S61" i="1" s="1"/>
  <c r="T61" i="1" s="1"/>
  <c r="AM60" i="1"/>
  <c r="AF60" i="1"/>
  <c r="AF47" i="1" s="1"/>
  <c r="Y60" i="1"/>
  <c r="R60" i="1"/>
  <c r="K60" i="1"/>
  <c r="H60" i="1"/>
  <c r="Z60" i="1" s="1"/>
  <c r="AA60" i="1" s="1"/>
  <c r="AO59" i="1"/>
  <c r="AM59" i="1"/>
  <c r="AF59" i="1"/>
  <c r="AH59" i="1" s="1"/>
  <c r="AA59" i="1"/>
  <c r="Y59" i="1"/>
  <c r="R59" i="1"/>
  <c r="T59" i="1" s="1"/>
  <c r="M59" i="1"/>
  <c r="K59" i="1"/>
  <c r="I59" i="1"/>
  <c r="AM58" i="1"/>
  <c r="AF58" i="1"/>
  <c r="Z58" i="1"/>
  <c r="AA58" i="1" s="1"/>
  <c r="Y58" i="1"/>
  <c r="S58" i="1"/>
  <c r="T58" i="1" s="1"/>
  <c r="R58" i="1"/>
  <c r="K58" i="1"/>
  <c r="H58" i="1"/>
  <c r="I58" i="1" s="1"/>
  <c r="AM57" i="1"/>
  <c r="AF57" i="1"/>
  <c r="Y57" i="1"/>
  <c r="S57" i="1"/>
  <c r="T57" i="1" s="1"/>
  <c r="R57" i="1"/>
  <c r="L57" i="1"/>
  <c r="M57" i="1" s="1"/>
  <c r="K57" i="1"/>
  <c r="H57" i="1"/>
  <c r="I57" i="1" s="1"/>
  <c r="AM56" i="1"/>
  <c r="AF56" i="1"/>
  <c r="Y56" i="1"/>
  <c r="R56" i="1"/>
  <c r="L56" i="1"/>
  <c r="M56" i="1" s="1"/>
  <c r="K56" i="1"/>
  <c r="H56" i="1"/>
  <c r="I56" i="1" s="1"/>
  <c r="AM54" i="1"/>
  <c r="AF54" i="1"/>
  <c r="R54" i="1"/>
  <c r="AF120" i="1"/>
  <c r="I54" i="1"/>
  <c r="H54" i="1"/>
  <c r="AF53" i="1"/>
  <c r="Z53" i="1"/>
  <c r="Z54" i="1" s="1"/>
  <c r="Y53" i="1"/>
  <c r="S53" i="1"/>
  <c r="S56" i="1" s="1"/>
  <c r="T56" i="1" s="1"/>
  <c r="M53" i="1"/>
  <c r="O53" i="1" s="1"/>
  <c r="L53" i="1"/>
  <c r="L58" i="1" s="1"/>
  <c r="M58" i="1" s="1"/>
  <c r="I53" i="1"/>
  <c r="H53" i="1"/>
  <c r="AO51" i="1"/>
  <c r="AQ51" i="1" s="1"/>
  <c r="AH51" i="1"/>
  <c r="AR51" i="1" s="1"/>
  <c r="Y51" i="1"/>
  <c r="AA51" i="1" s="1"/>
  <c r="R51" i="1"/>
  <c r="T51" i="1" s="1"/>
  <c r="K51" i="1"/>
  <c r="M51" i="1" s="1"/>
  <c r="I51" i="1"/>
  <c r="AR50" i="1"/>
  <c r="AO50" i="1"/>
  <c r="AQ50" i="1" s="1"/>
  <c r="AH50" i="1"/>
  <c r="AA50" i="1"/>
  <c r="AJ50" i="1" s="1"/>
  <c r="T50" i="1"/>
  <c r="AD50" i="1" s="1"/>
  <c r="M50" i="1"/>
  <c r="I50" i="1"/>
  <c r="AR49" i="1"/>
  <c r="AQ49" i="1"/>
  <c r="AO49" i="1"/>
  <c r="AH49" i="1"/>
  <c r="AJ49" i="1" s="1"/>
  <c r="AA49" i="1"/>
  <c r="AK49" i="1" s="1"/>
  <c r="L49" i="1"/>
  <c r="M49" i="1" s="1"/>
  <c r="I49" i="1"/>
  <c r="H49" i="1"/>
  <c r="S49" i="1" s="1"/>
  <c r="T49" i="1" s="1"/>
  <c r="AD49" i="1" s="1"/>
  <c r="AR48" i="1"/>
  <c r="AQ48" i="1"/>
  <c r="AO48" i="1"/>
  <c r="AK48" i="1"/>
  <c r="AJ48" i="1"/>
  <c r="AH48" i="1"/>
  <c r="AA48" i="1"/>
  <c r="L48" i="1"/>
  <c r="M48" i="1" s="1"/>
  <c r="H48" i="1"/>
  <c r="I48" i="1" s="1"/>
  <c r="AN47" i="1"/>
  <c r="AO47" i="1" s="1"/>
  <c r="AM47" i="1"/>
  <c r="AA47" i="1"/>
  <c r="Z47" i="1"/>
  <c r="Y47" i="1"/>
  <c r="S47" i="1"/>
  <c r="L47" i="1"/>
  <c r="H47" i="1"/>
  <c r="G47" i="1"/>
  <c r="AN45" i="1"/>
  <c r="AO45" i="1" s="1"/>
  <c r="AG45" i="1"/>
  <c r="AH45" i="1" s="1"/>
  <c r="AJ45" i="1" s="1"/>
  <c r="AD45" i="1"/>
  <c r="Z45" i="1"/>
  <c r="AA45" i="1" s="1"/>
  <c r="S45" i="1"/>
  <c r="T45" i="1" s="1"/>
  <c r="V45" i="1" s="1"/>
  <c r="L45" i="1"/>
  <c r="M45" i="1" s="1"/>
  <c r="I45" i="1"/>
  <c r="H45" i="1"/>
  <c r="AO44" i="1"/>
  <c r="AQ44" i="1" s="1"/>
  <c r="AN44" i="1"/>
  <c r="AH44" i="1"/>
  <c r="AG44" i="1"/>
  <c r="AA44" i="1"/>
  <c r="Z44" i="1"/>
  <c r="T44" i="1"/>
  <c r="S44" i="1"/>
  <c r="M44" i="1"/>
  <c r="L44" i="1"/>
  <c r="H44" i="1"/>
  <c r="I44" i="1" s="1"/>
  <c r="AR43" i="1"/>
  <c r="AQ43" i="1"/>
  <c r="AO43" i="1"/>
  <c r="AK43" i="1"/>
  <c r="AJ43" i="1"/>
  <c r="AH43" i="1"/>
  <c r="AD43" i="1"/>
  <c r="AC43" i="1"/>
  <c r="AA43" i="1"/>
  <c r="T43" i="1"/>
  <c r="V43" i="1" s="1"/>
  <c r="P43" i="1"/>
  <c r="M43" i="1"/>
  <c r="W43" i="1" s="1"/>
  <c r="I43" i="1"/>
  <c r="AR42" i="1"/>
  <c r="AQ42" i="1"/>
  <c r="AO42" i="1"/>
  <c r="AK42" i="1"/>
  <c r="AJ42" i="1"/>
  <c r="AH42" i="1"/>
  <c r="AD42" i="1"/>
  <c r="AC42" i="1"/>
  <c r="AA42" i="1"/>
  <c r="T42" i="1"/>
  <c r="V42" i="1" s="1"/>
  <c r="P42" i="1"/>
  <c r="M42" i="1"/>
  <c r="W42" i="1" s="1"/>
  <c r="I42" i="1"/>
  <c r="AR41" i="1"/>
  <c r="AQ41" i="1"/>
  <c r="AO41" i="1"/>
  <c r="AK41" i="1"/>
  <c r="AJ41" i="1"/>
  <c r="AH41" i="1"/>
  <c r="AD41" i="1"/>
  <c r="AC41" i="1"/>
  <c r="AA41" i="1"/>
  <c r="T41" i="1"/>
  <c r="V41" i="1" s="1"/>
  <c r="P41" i="1"/>
  <c r="M41" i="1"/>
  <c r="W41" i="1" s="1"/>
  <c r="I41" i="1"/>
  <c r="AR40" i="1"/>
  <c r="AQ40" i="1"/>
  <c r="AO40" i="1"/>
  <c r="AK40" i="1"/>
  <c r="AJ40" i="1"/>
  <c r="AH40" i="1"/>
  <c r="AD40" i="1"/>
  <c r="AC40" i="1"/>
  <c r="AA40" i="1"/>
  <c r="T40" i="1"/>
  <c r="V40" i="1" s="1"/>
  <c r="P40" i="1"/>
  <c r="M40" i="1"/>
  <c r="W40" i="1" s="1"/>
  <c r="I40" i="1"/>
  <c r="AR39" i="1"/>
  <c r="AO39" i="1"/>
  <c r="AK39" i="1"/>
  <c r="AJ39" i="1"/>
  <c r="AH39" i="1"/>
  <c r="AQ39" i="1" s="1"/>
  <c r="AD39" i="1"/>
  <c r="AC39" i="1"/>
  <c r="AA39" i="1"/>
  <c r="T39" i="1"/>
  <c r="V39" i="1" s="1"/>
  <c r="P39" i="1"/>
  <c r="M39" i="1"/>
  <c r="W39" i="1" s="1"/>
  <c r="I39" i="1"/>
  <c r="AR38" i="1"/>
  <c r="AO38" i="1"/>
  <c r="AK38" i="1"/>
  <c r="AJ38" i="1"/>
  <c r="AH38" i="1"/>
  <c r="AQ38" i="1" s="1"/>
  <c r="AD38" i="1"/>
  <c r="AC38" i="1"/>
  <c r="AA38" i="1"/>
  <c r="T38" i="1"/>
  <c r="V38" i="1" s="1"/>
  <c r="P38" i="1"/>
  <c r="M38" i="1"/>
  <c r="W38" i="1" s="1"/>
  <c r="I38" i="1"/>
  <c r="AO37" i="1"/>
  <c r="AH37" i="1"/>
  <c r="AA37" i="1"/>
  <c r="AC37" i="1" s="1"/>
  <c r="T37" i="1"/>
  <c r="M37" i="1"/>
  <c r="O37" i="1" s="1"/>
  <c r="I37" i="1"/>
  <c r="AO36" i="1"/>
  <c r="AH36" i="1"/>
  <c r="AA36" i="1"/>
  <c r="T36" i="1"/>
  <c r="M36" i="1"/>
  <c r="W36" i="1" s="1"/>
  <c r="I36" i="1"/>
  <c r="P36" i="1" s="1"/>
  <c r="AO35" i="1"/>
  <c r="AQ35" i="1" s="1"/>
  <c r="AH35" i="1"/>
  <c r="AA35" i="1"/>
  <c r="T35" i="1"/>
  <c r="M35" i="1"/>
  <c r="I35" i="1"/>
  <c r="AO34" i="1"/>
  <c r="AJ34" i="1"/>
  <c r="AH34" i="1"/>
  <c r="AA34" i="1"/>
  <c r="V34" i="1"/>
  <c r="T34" i="1"/>
  <c r="P34" i="1"/>
  <c r="M34" i="1"/>
  <c r="I34" i="1"/>
  <c r="O34" i="1" s="1"/>
  <c r="AO33" i="1"/>
  <c r="AH33" i="1"/>
  <c r="AJ33" i="1" s="1"/>
  <c r="AD33" i="1"/>
  <c r="AA33" i="1"/>
  <c r="T33" i="1"/>
  <c r="V33" i="1" s="1"/>
  <c r="P33" i="1"/>
  <c r="M33" i="1"/>
  <c r="I33" i="1"/>
  <c r="AO32" i="1"/>
  <c r="AQ32" i="1" s="1"/>
  <c r="AH32" i="1"/>
  <c r="AR32" i="1" s="1"/>
  <c r="AA32" i="1"/>
  <c r="T32" i="1"/>
  <c r="M32" i="1"/>
  <c r="I32" i="1"/>
  <c r="P32" i="1" s="1"/>
  <c r="AO31" i="1"/>
  <c r="AH31" i="1"/>
  <c r="AA31" i="1"/>
  <c r="T31" i="1"/>
  <c r="P31" i="1"/>
  <c r="O31" i="1"/>
  <c r="M31" i="1"/>
  <c r="W31" i="1" s="1"/>
  <c r="I31" i="1"/>
  <c r="AQ30" i="1"/>
  <c r="AO30" i="1"/>
  <c r="AH30" i="1"/>
  <c r="AC30" i="1"/>
  <c r="AA30" i="1"/>
  <c r="T30" i="1"/>
  <c r="O30" i="1"/>
  <c r="M30" i="1"/>
  <c r="I30" i="1"/>
  <c r="P30" i="1" s="1"/>
  <c r="AO29" i="1"/>
  <c r="AQ29" i="1" s="1"/>
  <c r="AK29" i="1"/>
  <c r="AH29" i="1"/>
  <c r="AA29" i="1"/>
  <c r="AC29" i="1" s="1"/>
  <c r="T29" i="1"/>
  <c r="M29" i="1"/>
  <c r="I29" i="1"/>
  <c r="P29" i="1" s="1"/>
  <c r="AO28" i="1"/>
  <c r="AQ28" i="1" s="1"/>
  <c r="AH28" i="1"/>
  <c r="AA28" i="1"/>
  <c r="T28" i="1"/>
  <c r="M28" i="1"/>
  <c r="I28" i="1"/>
  <c r="P28" i="1" s="1"/>
  <c r="AO27" i="1"/>
  <c r="AQ27" i="1" s="1"/>
  <c r="AH27" i="1"/>
  <c r="AA27" i="1"/>
  <c r="AA46" i="1" s="1"/>
  <c r="T27" i="1"/>
  <c r="M27" i="1"/>
  <c r="I27" i="1"/>
  <c r="AO26" i="1"/>
  <c r="AH26" i="1"/>
  <c r="AA26" i="1"/>
  <c r="V26" i="1"/>
  <c r="T26" i="1"/>
  <c r="P26" i="1"/>
  <c r="M26" i="1"/>
  <c r="I26" i="1"/>
  <c r="O26" i="1" s="1"/>
  <c r="AO25" i="1"/>
  <c r="AQ25" i="1" s="1"/>
  <c r="AH25" i="1"/>
  <c r="AJ25" i="1" s="1"/>
  <c r="AD25" i="1"/>
  <c r="AA25" i="1"/>
  <c r="T25" i="1"/>
  <c r="V25" i="1" s="1"/>
  <c r="M25" i="1"/>
  <c r="I25" i="1"/>
  <c r="AO24" i="1"/>
  <c r="AQ24" i="1" s="1"/>
  <c r="AH24" i="1"/>
  <c r="AA24" i="1"/>
  <c r="T24" i="1"/>
  <c r="AD24" i="1" s="1"/>
  <c r="M24" i="1"/>
  <c r="I24" i="1"/>
  <c r="AO23" i="1"/>
  <c r="AH23" i="1"/>
  <c r="AA23" i="1"/>
  <c r="T23" i="1"/>
  <c r="M23" i="1"/>
  <c r="M46" i="1" s="1"/>
  <c r="I23" i="1"/>
  <c r="AA52" i="1" l="1"/>
  <c r="AC46" i="1"/>
  <c r="O51" i="1"/>
  <c r="W51" i="1"/>
  <c r="P51" i="1"/>
  <c r="AK61" i="1"/>
  <c r="AC61" i="1"/>
  <c r="AJ63" i="1"/>
  <c r="AC98" i="1"/>
  <c r="AK98" i="1"/>
  <c r="AD103" i="1"/>
  <c r="V103" i="1"/>
  <c r="AJ111" i="1"/>
  <c r="AR111" i="1"/>
  <c r="O63" i="1"/>
  <c r="V66" i="1"/>
  <c r="AD66" i="1"/>
  <c r="AK91" i="1"/>
  <c r="AC91" i="1"/>
  <c r="O95" i="1"/>
  <c r="AQ99" i="1"/>
  <c r="AQ100" i="1"/>
  <c r="AR100" i="1"/>
  <c r="AR37" i="1"/>
  <c r="AJ37" i="1"/>
  <c r="AK59" i="1"/>
  <c r="AC92" i="1"/>
  <c r="AJ92" i="1"/>
  <c r="AK92" i="1"/>
  <c r="AD92" i="1"/>
  <c r="AC23" i="1"/>
  <c r="V23" i="1"/>
  <c r="AD23" i="1"/>
  <c r="T46" i="1"/>
  <c r="AR33" i="1"/>
  <c r="AQ36" i="1"/>
  <c r="AQ45" i="1"/>
  <c r="AC51" i="1"/>
  <c r="AK51" i="1"/>
  <c r="AD61" i="1"/>
  <c r="V61" i="1"/>
  <c r="W61" i="1" s="1"/>
  <c r="AJ61" i="1"/>
  <c r="AR61" i="1"/>
  <c r="AJ65" i="1"/>
  <c r="AR65" i="1"/>
  <c r="AJ91" i="1"/>
  <c r="AR91" i="1"/>
  <c r="V94" i="1"/>
  <c r="AD94" i="1"/>
  <c r="AD95" i="1"/>
  <c r="V95" i="1"/>
  <c r="W95" i="1" s="1"/>
  <c r="W96" i="1"/>
  <c r="V96" i="1"/>
  <c r="AC96" i="1"/>
  <c r="AD96" i="1" s="1"/>
  <c r="AR103" i="1"/>
  <c r="AJ103" i="1"/>
  <c r="V35" i="1"/>
  <c r="O35" i="1"/>
  <c r="W35" i="1"/>
  <c r="P24" i="1"/>
  <c r="O24" i="1"/>
  <c r="W24" i="1"/>
  <c r="W25" i="1"/>
  <c r="O25" i="1"/>
  <c r="AQ26" i="1"/>
  <c r="AK26" i="1"/>
  <c r="AR26" i="1"/>
  <c r="AD27" i="1"/>
  <c r="AQ37" i="1"/>
  <c r="O48" i="1"/>
  <c r="P48" i="1" s="1"/>
  <c r="V56" i="1"/>
  <c r="AC90" i="1"/>
  <c r="AA112" i="1"/>
  <c r="AK90" i="1"/>
  <c r="P25" i="1"/>
  <c r="AJ26" i="1"/>
  <c r="O29" i="1"/>
  <c r="V30" i="1"/>
  <c r="W30" i="1"/>
  <c r="AR30" i="1"/>
  <c r="V31" i="1"/>
  <c r="AC31" i="1"/>
  <c r="AD31" i="1"/>
  <c r="O32" i="1"/>
  <c r="W32" i="1"/>
  <c r="W33" i="1"/>
  <c r="O33" i="1"/>
  <c r="AQ34" i="1"/>
  <c r="AK34" i="1"/>
  <c r="AR34" i="1"/>
  <c r="AD35" i="1"/>
  <c r="P37" i="1"/>
  <c r="AD44" i="1"/>
  <c r="AR45" i="1"/>
  <c r="AQ59" i="1"/>
  <c r="AR59" i="1" s="1"/>
  <c r="AQ63" i="1"/>
  <c r="AR63" i="1" s="1"/>
  <c r="AC64" i="1"/>
  <c r="AK66" i="1"/>
  <c r="AC66" i="1"/>
  <c r="AH112" i="1"/>
  <c r="AQ91" i="1"/>
  <c r="AR92" i="1"/>
  <c r="AQ92" i="1"/>
  <c r="AC95" i="1"/>
  <c r="AK95" i="1"/>
  <c r="O100" i="1"/>
  <c r="V100" i="1"/>
  <c r="W100" i="1"/>
  <c r="P100" i="1"/>
  <c r="AJ102" i="1"/>
  <c r="AK102" i="1" s="1"/>
  <c r="AR102" i="1"/>
  <c r="AQ103" i="1"/>
  <c r="AD117" i="1"/>
  <c r="AC117" i="1"/>
  <c r="AK117" i="1"/>
  <c r="AJ117" i="1"/>
  <c r="AJ129" i="1"/>
  <c r="V130" i="1"/>
  <c r="O190" i="1"/>
  <c r="P190" i="1"/>
  <c r="O62" i="1"/>
  <c r="O115" i="1"/>
  <c r="O44" i="1"/>
  <c r="W44" i="1"/>
  <c r="V44" i="1"/>
  <c r="AD51" i="1"/>
  <c r="V51" i="1"/>
  <c r="AC103" i="1"/>
  <c r="AK103" i="1"/>
  <c r="V28" i="1"/>
  <c r="W28" i="1" s="1"/>
  <c r="AD28" i="1"/>
  <c r="K47" i="1"/>
  <c r="M47" i="1" s="1"/>
  <c r="V63" i="1"/>
  <c r="W63" i="1" s="1"/>
  <c r="I112" i="1"/>
  <c r="AR95" i="1"/>
  <c r="AJ95" i="1"/>
  <c r="O113" i="1"/>
  <c r="P113" i="1" s="1"/>
  <c r="AD114" i="1"/>
  <c r="V114" i="1"/>
  <c r="W114" i="1" s="1"/>
  <c r="V27" i="1"/>
  <c r="O27" i="1"/>
  <c r="W27" i="1"/>
  <c r="O50" i="1"/>
  <c r="W50" i="1"/>
  <c r="AC58" i="1"/>
  <c r="V64" i="1"/>
  <c r="W64" i="1" s="1"/>
  <c r="AD64" i="1"/>
  <c r="AJ99" i="1"/>
  <c r="AR99" i="1"/>
  <c r="V102" i="1"/>
  <c r="AD102" i="1"/>
  <c r="AJ27" i="1"/>
  <c r="AK27" i="1" s="1"/>
  <c r="AC27" i="1"/>
  <c r="AD29" i="1"/>
  <c r="V29" i="1"/>
  <c r="W45" i="1"/>
  <c r="O45" i="1"/>
  <c r="V49" i="1"/>
  <c r="M112" i="1"/>
  <c r="AC24" i="1"/>
  <c r="AK24" i="1"/>
  <c r="AK25" i="1"/>
  <c r="AC25" i="1"/>
  <c r="W29" i="1"/>
  <c r="AK31" i="1"/>
  <c r="AD32" i="1"/>
  <c r="AC35" i="1"/>
  <c r="AJ35" i="1"/>
  <c r="AK35" i="1"/>
  <c r="V36" i="1"/>
  <c r="AD36" i="1"/>
  <c r="AD37" i="1"/>
  <c r="V37" i="1"/>
  <c r="W37" i="1" s="1"/>
  <c r="AJ44" i="1"/>
  <c r="AC44" i="1"/>
  <c r="AK44" i="1"/>
  <c r="P45" i="1"/>
  <c r="AC47" i="1"/>
  <c r="AD47" i="1" s="1"/>
  <c r="O57" i="1"/>
  <c r="P57" i="1" s="1"/>
  <c r="O61" i="1"/>
  <c r="P61" i="1" s="1"/>
  <c r="AK62" i="1"/>
  <c r="AO112" i="1"/>
  <c r="O92" i="1"/>
  <c r="V92" i="1"/>
  <c r="W92" i="1" s="1"/>
  <c r="P92" i="1"/>
  <c r="AJ94" i="1"/>
  <c r="AR94" i="1"/>
  <c r="AQ95" i="1"/>
  <c r="AJ96" i="1"/>
  <c r="AK96" i="1" s="1"/>
  <c r="AQ96" i="1"/>
  <c r="AR96" i="1"/>
  <c r="O98" i="1"/>
  <c r="W98" i="1"/>
  <c r="W99" i="1"/>
  <c r="P99" i="1"/>
  <c r="O99" i="1"/>
  <c r="W111" i="1"/>
  <c r="P111" i="1"/>
  <c r="O111" i="1"/>
  <c r="V113" i="1"/>
  <c r="W113" i="1" s="1"/>
  <c r="AC128" i="1"/>
  <c r="AO46" i="1"/>
  <c r="AJ36" i="1"/>
  <c r="AR36" i="1"/>
  <c r="O58" i="1"/>
  <c r="P58" i="1" s="1"/>
  <c r="P63" i="1"/>
  <c r="O66" i="1"/>
  <c r="W66" i="1"/>
  <c r="V91" i="1"/>
  <c r="AD91" i="1"/>
  <c r="P117" i="1"/>
  <c r="O117" i="1"/>
  <c r="W117" i="1"/>
  <c r="V117" i="1"/>
  <c r="AQ33" i="1"/>
  <c r="AC65" i="1"/>
  <c r="AK65" i="1"/>
  <c r="I46" i="1"/>
  <c r="P23" i="1"/>
  <c r="O23" i="1"/>
  <c r="AQ23" i="1"/>
  <c r="AR23" i="1" s="1"/>
  <c r="AH46" i="1"/>
  <c r="AJ23" i="1"/>
  <c r="AK23" i="1" s="1"/>
  <c r="AD26" i="1"/>
  <c r="AC26" i="1"/>
  <c r="W26" i="1"/>
  <c r="P27" i="1"/>
  <c r="AR27" i="1"/>
  <c r="AK28" i="1"/>
  <c r="AC32" i="1"/>
  <c r="AK32" i="1"/>
  <c r="AK33" i="1"/>
  <c r="AC33" i="1"/>
  <c r="P53" i="1"/>
  <c r="O56" i="1"/>
  <c r="P56" i="1" s="1"/>
  <c r="W56" i="1"/>
  <c r="V58" i="1"/>
  <c r="W58" i="1" s="1"/>
  <c r="AD58" i="1"/>
  <c r="V59" i="1"/>
  <c r="W59" i="1" s="1"/>
  <c r="P62" i="1"/>
  <c r="AK63" i="1"/>
  <c r="AC63" i="1"/>
  <c r="AD63" i="1" s="1"/>
  <c r="O64" i="1"/>
  <c r="P64" i="1" s="1"/>
  <c r="AR64" i="1"/>
  <c r="P66" i="1"/>
  <c r="AJ66" i="1"/>
  <c r="AR66" i="1"/>
  <c r="P90" i="1"/>
  <c r="V99" i="1"/>
  <c r="AD99" i="1"/>
  <c r="AC100" i="1"/>
  <c r="AJ100" i="1"/>
  <c r="AK100" i="1"/>
  <c r="AD100" i="1"/>
  <c r="V111" i="1"/>
  <c r="AD111" i="1"/>
  <c r="P115" i="1"/>
  <c r="AH47" i="1"/>
  <c r="AC113" i="1"/>
  <c r="AD113" i="1" s="1"/>
  <c r="AR25" i="1"/>
  <c r="AK37" i="1"/>
  <c r="AJ59" i="1"/>
  <c r="AN57" i="1"/>
  <c r="AO57" i="1" s="1"/>
  <c r="AO53" i="1"/>
  <c r="AN56" i="1"/>
  <c r="AO56" i="1" s="1"/>
  <c r="AN58" i="1"/>
  <c r="AO58" i="1" s="1"/>
  <c r="AN54" i="1"/>
  <c r="AO54" i="1" s="1"/>
  <c r="W94" i="1"/>
  <c r="AQ111" i="1"/>
  <c r="AR24" i="1"/>
  <c r="AJ28" i="1"/>
  <c r="AR28" i="1"/>
  <c r="AR29" i="1"/>
  <c r="AJ29" i="1"/>
  <c r="AJ30" i="1"/>
  <c r="AK30" i="1" s="1"/>
  <c r="AD30" i="1"/>
  <c r="AQ31" i="1"/>
  <c r="AJ31" i="1"/>
  <c r="AR31" i="1"/>
  <c r="AC34" i="1"/>
  <c r="W34" i="1"/>
  <c r="AD34" i="1"/>
  <c r="P35" i="1"/>
  <c r="AR35" i="1"/>
  <c r="AK36" i="1"/>
  <c r="P44" i="1"/>
  <c r="AR44" i="1"/>
  <c r="AK45" i="1"/>
  <c r="AC45" i="1"/>
  <c r="O49" i="1"/>
  <c r="P49" i="1" s="1"/>
  <c r="W49" i="1"/>
  <c r="P50" i="1"/>
  <c r="V57" i="1"/>
  <c r="W57" i="1" s="1"/>
  <c r="AD65" i="1"/>
  <c r="T112" i="1"/>
  <c r="O90" i="1"/>
  <c r="W90" i="1"/>
  <c r="W91" i="1"/>
  <c r="P91" i="1"/>
  <c r="O91" i="1"/>
  <c r="AD98" i="1"/>
  <c r="AK99" i="1"/>
  <c r="AC99" i="1"/>
  <c r="W102" i="1"/>
  <c r="O103" i="1"/>
  <c r="W103" i="1"/>
  <c r="AK111" i="1"/>
  <c r="AC111" i="1"/>
  <c r="O116" i="1"/>
  <c r="W116" i="1"/>
  <c r="S48" i="1"/>
  <c r="T48" i="1" s="1"/>
  <c r="AC48" i="1" s="1"/>
  <c r="AQ89" i="1"/>
  <c r="V93" i="1"/>
  <c r="AQ97" i="1"/>
  <c r="AJ24" i="1"/>
  <c r="O28" i="1"/>
  <c r="V32" i="1"/>
  <c r="AC36" i="1"/>
  <c r="S62" i="1"/>
  <c r="T62" i="1" s="1"/>
  <c r="AC62" i="1" s="1"/>
  <c r="AJ64" i="1"/>
  <c r="AK64" i="1" s="1"/>
  <c r="V65" i="1"/>
  <c r="AD89" i="1"/>
  <c r="AR89" i="1"/>
  <c r="V90" i="1"/>
  <c r="AJ90" i="1"/>
  <c r="W93" i="1"/>
  <c r="AK93" i="1"/>
  <c r="O94" i="1"/>
  <c r="AC94" i="1"/>
  <c r="AD97" i="1"/>
  <c r="AR97" i="1"/>
  <c r="V98" i="1"/>
  <c r="AJ98" i="1"/>
  <c r="W101" i="1"/>
  <c r="AK101" i="1"/>
  <c r="O102" i="1"/>
  <c r="AC102" i="1"/>
  <c r="AD104" i="1"/>
  <c r="AD105" i="1"/>
  <c r="AD106" i="1"/>
  <c r="AD107" i="1"/>
  <c r="AD108" i="1"/>
  <c r="AD109" i="1"/>
  <c r="W110" i="1"/>
  <c r="AK110" i="1"/>
  <c r="AJ113" i="1"/>
  <c r="AK113" i="1" s="1"/>
  <c r="I114" i="1"/>
  <c r="O114" i="1" s="1"/>
  <c r="AK114" i="1"/>
  <c r="AR115" i="1"/>
  <c r="V116" i="1"/>
  <c r="S127" i="1"/>
  <c r="T127" i="1" s="1"/>
  <c r="AJ128" i="1"/>
  <c r="AK128" i="1" s="1"/>
  <c r="O130" i="1"/>
  <c r="P130" i="1" s="1"/>
  <c r="W130" i="1"/>
  <c r="T131" i="1"/>
  <c r="AC131" i="1" s="1"/>
  <c r="O132" i="1"/>
  <c r="AQ155" i="1"/>
  <c r="AO178" i="1"/>
  <c r="W158" i="1"/>
  <c r="P158" i="1"/>
  <c r="P159" i="1"/>
  <c r="O159" i="1"/>
  <c r="W159" i="1"/>
  <c r="AD161" i="1"/>
  <c r="V162" i="1"/>
  <c r="AD162" i="1"/>
  <c r="V163" i="1"/>
  <c r="AK164" i="1"/>
  <c r="AK167" i="1"/>
  <c r="AJ167" i="1"/>
  <c r="O173" i="1"/>
  <c r="AK176" i="1"/>
  <c r="AJ176" i="1"/>
  <c r="V177" i="1"/>
  <c r="AR183" i="1"/>
  <c r="AJ183" i="1"/>
  <c r="AO186" i="1"/>
  <c r="L189" i="1"/>
  <c r="M189" i="1" s="1"/>
  <c r="S185" i="1"/>
  <c r="S179" i="1"/>
  <c r="T179" i="1" s="1"/>
  <c r="W28" i="2"/>
  <c r="V28" i="2"/>
  <c r="P33" i="2"/>
  <c r="W33" i="2"/>
  <c r="O33" i="2"/>
  <c r="O37" i="2"/>
  <c r="W37" i="2"/>
  <c r="AC41" i="2"/>
  <c r="AK41" i="2"/>
  <c r="P88" i="2"/>
  <c r="O88" i="2"/>
  <c r="AK26" i="3"/>
  <c r="AC26" i="3"/>
  <c r="AJ26" i="3"/>
  <c r="V36" i="3"/>
  <c r="V42" i="3"/>
  <c r="W42" i="3" s="1"/>
  <c r="AK50" i="1"/>
  <c r="AJ93" i="1"/>
  <c r="AJ101" i="1"/>
  <c r="AJ110" i="1"/>
  <c r="V24" i="1"/>
  <c r="AC28" i="1"/>
  <c r="AJ32" i="1"/>
  <c r="O36" i="1"/>
  <c r="V50" i="1"/>
  <c r="AF185" i="1"/>
  <c r="R185" i="1"/>
  <c r="AF119" i="1"/>
  <c r="AH119" i="1" s="1"/>
  <c r="AM185" i="1"/>
  <c r="AG53" i="1"/>
  <c r="O59" i="1"/>
  <c r="P59" i="1" s="1"/>
  <c r="AC59" i="1"/>
  <c r="AD59" i="1" s="1"/>
  <c r="O38" i="1"/>
  <c r="O39" i="1"/>
  <c r="O40" i="1"/>
  <c r="O41" i="1"/>
  <c r="O42" i="1"/>
  <c r="O43" i="1"/>
  <c r="AC49" i="1"/>
  <c r="AJ51" i="1"/>
  <c r="S54" i="1"/>
  <c r="T54" i="1" s="1"/>
  <c r="Z56" i="1"/>
  <c r="AA56" i="1" s="1"/>
  <c r="AN60" i="1"/>
  <c r="AO60" i="1" s="1"/>
  <c r="W65" i="1"/>
  <c r="P94" i="1"/>
  <c r="P102" i="1"/>
  <c r="R119" i="1"/>
  <c r="T119" i="1" s="1"/>
  <c r="AH122" i="1"/>
  <c r="O125" i="1"/>
  <c r="P125" i="1" s="1"/>
  <c r="AQ125" i="1"/>
  <c r="AR125" i="1" s="1"/>
  <c r="AC130" i="1"/>
  <c r="AD130" i="1" s="1"/>
  <c r="P132" i="1"/>
  <c r="W156" i="1"/>
  <c r="P156" i="1"/>
  <c r="P157" i="1"/>
  <c r="O157" i="1"/>
  <c r="W157" i="1"/>
  <c r="O158" i="1"/>
  <c r="AD159" i="1"/>
  <c r="V160" i="1"/>
  <c r="AD160" i="1"/>
  <c r="V161" i="1"/>
  <c r="AC163" i="1"/>
  <c r="AK163" i="1"/>
  <c r="AC164" i="1"/>
  <c r="AQ165" i="1"/>
  <c r="AR165" i="1" s="1"/>
  <c r="AD166" i="1"/>
  <c r="AC166" i="1"/>
  <c r="AC177" i="1"/>
  <c r="AK177" i="1"/>
  <c r="AH179" i="1"/>
  <c r="AR181" i="1"/>
  <c r="AQ181" i="1"/>
  <c r="AK181" i="1"/>
  <c r="AJ181" i="1"/>
  <c r="AK183" i="1"/>
  <c r="AA179" i="1"/>
  <c r="AK29" i="2"/>
  <c r="AJ29" i="2"/>
  <c r="AC29" i="2"/>
  <c r="O31" i="2"/>
  <c r="W31" i="2"/>
  <c r="O155" i="1"/>
  <c r="P155" i="1" s="1"/>
  <c r="M178" i="1"/>
  <c r="V158" i="1"/>
  <c r="AD158" i="1"/>
  <c r="AC161" i="1"/>
  <c r="AK161" i="1"/>
  <c r="AJ164" i="1"/>
  <c r="AR164" i="1"/>
  <c r="AG188" i="1"/>
  <c r="AH188" i="1" s="1"/>
  <c r="AG186" i="1"/>
  <c r="AH186" i="1" s="1"/>
  <c r="AG189" i="1"/>
  <c r="AH189" i="1" s="1"/>
  <c r="AG190" i="1"/>
  <c r="AH190" i="1" s="1"/>
  <c r="AD24" i="2"/>
  <c r="AC24" i="2"/>
  <c r="W24" i="2"/>
  <c r="V24" i="2"/>
  <c r="AD30" i="2"/>
  <c r="AC30" i="2"/>
  <c r="W30" i="2"/>
  <c r="V30" i="2"/>
  <c r="AF186" i="1"/>
  <c r="R186" i="1"/>
  <c r="R120" i="1"/>
  <c r="AM120" i="1"/>
  <c r="AM186" i="1"/>
  <c r="V89" i="1"/>
  <c r="W89" i="1" s="1"/>
  <c r="AJ89" i="1"/>
  <c r="AK89" i="1" s="1"/>
  <c r="O93" i="1"/>
  <c r="V97" i="1"/>
  <c r="O101" i="1"/>
  <c r="O110" i="1"/>
  <c r="AC110" i="1"/>
  <c r="AQ110" i="1"/>
  <c r="AC116" i="1"/>
  <c r="AM119" i="1"/>
  <c r="AO119" i="1" s="1"/>
  <c r="O120" i="1"/>
  <c r="V125" i="1"/>
  <c r="W125" i="1" s="1"/>
  <c r="L127" i="1"/>
  <c r="M127" i="1" s="1"/>
  <c r="AG127" i="1"/>
  <c r="AH127" i="1" s="1"/>
  <c r="Z127" i="1"/>
  <c r="AA127" i="1" s="1"/>
  <c r="AK131" i="1"/>
  <c r="AD132" i="1"/>
  <c r="AK132" i="1"/>
  <c r="AD155" i="1"/>
  <c r="T178" i="1"/>
  <c r="V156" i="1"/>
  <c r="AD156" i="1"/>
  <c r="V157" i="1"/>
  <c r="AC159" i="1"/>
  <c r="AK159" i="1"/>
  <c r="AC160" i="1"/>
  <c r="AJ162" i="1"/>
  <c r="AK162" i="1" s="1"/>
  <c r="AR162" i="1"/>
  <c r="AJ163" i="1"/>
  <c r="W167" i="1"/>
  <c r="V167" i="1"/>
  <c r="V169" i="1"/>
  <c r="W169" i="1" s="1"/>
  <c r="AD169" i="1"/>
  <c r="W176" i="1"/>
  <c r="V176" i="1"/>
  <c r="AJ177" i="1"/>
  <c r="L188" i="1"/>
  <c r="M188" i="1" s="1"/>
  <c r="L186" i="1"/>
  <c r="M186" i="1" s="1"/>
  <c r="M185" i="1"/>
  <c r="AJ191" i="1"/>
  <c r="AC196" i="1"/>
  <c r="AD196" i="1"/>
  <c r="O52" i="2"/>
  <c r="O87" i="2"/>
  <c r="W87" i="2"/>
  <c r="P87" i="2"/>
  <c r="S60" i="1"/>
  <c r="T60" i="1" s="1"/>
  <c r="S120" i="1"/>
  <c r="T120" i="1" s="1"/>
  <c r="S123" i="1"/>
  <c r="T123" i="1" s="1"/>
  <c r="AC123" i="1" s="1"/>
  <c r="W165" i="1"/>
  <c r="V165" i="1"/>
  <c r="AC168" i="1"/>
  <c r="AD168" i="1" s="1"/>
  <c r="P195" i="1"/>
  <c r="O195" i="1"/>
  <c r="AC50" i="1"/>
  <c r="I60" i="1"/>
  <c r="W23" i="1"/>
  <c r="AA53" i="1"/>
  <c r="AM53" i="1"/>
  <c r="L54" i="1"/>
  <c r="M54" i="1" s="1"/>
  <c r="Z57" i="1"/>
  <c r="AA57" i="1" s="1"/>
  <c r="AG60" i="1"/>
  <c r="AH60" i="1" s="1"/>
  <c r="P101" i="1"/>
  <c r="S115" i="1"/>
  <c r="T115" i="1" s="1"/>
  <c r="AN124" i="1"/>
  <c r="AO124" i="1" s="1"/>
  <c r="AQ124" i="1" s="1"/>
  <c r="AN120" i="1"/>
  <c r="AO120" i="1" s="1"/>
  <c r="AQ120" i="1" s="1"/>
  <c r="AN122" i="1"/>
  <c r="AO122" i="1" s="1"/>
  <c r="S124" i="1"/>
  <c r="T124" i="1" s="1"/>
  <c r="I127" i="1"/>
  <c r="AC129" i="1"/>
  <c r="AK129" i="1"/>
  <c r="AH130" i="1"/>
  <c r="AQ130" i="1" s="1"/>
  <c r="V132" i="1"/>
  <c r="V155" i="1"/>
  <c r="W155" i="1" s="1"/>
  <c r="AC157" i="1"/>
  <c r="AK157" i="1"/>
  <c r="AC158" i="1"/>
  <c r="AJ160" i="1"/>
  <c r="AR160" i="1"/>
  <c r="AJ161" i="1"/>
  <c r="AQ163" i="1"/>
  <c r="AC165" i="1"/>
  <c r="P166" i="1"/>
  <c r="O166" i="1"/>
  <c r="AJ168" i="1"/>
  <c r="O171" i="1"/>
  <c r="O175" i="1"/>
  <c r="AQ177" i="1"/>
  <c r="O179" i="1"/>
  <c r="P179" i="1" s="1"/>
  <c r="O182" i="1"/>
  <c r="W182" i="1"/>
  <c r="O183" i="1"/>
  <c r="P183" i="1" s="1"/>
  <c r="AK191" i="1"/>
  <c r="V195" i="1"/>
  <c r="W195" i="1" s="1"/>
  <c r="AQ195" i="1"/>
  <c r="AR195" i="1" s="1"/>
  <c r="AN197" i="1"/>
  <c r="AO197" i="1" s="1"/>
  <c r="AH197" i="1"/>
  <c r="AD34" i="2"/>
  <c r="V34" i="2"/>
  <c r="W34" i="2" s="1"/>
  <c r="AC34" i="2"/>
  <c r="AD92" i="2"/>
  <c r="V92" i="2"/>
  <c r="AJ93" i="2"/>
  <c r="O96" i="2"/>
  <c r="S122" i="1"/>
  <c r="T122" i="1" s="1"/>
  <c r="AC122" i="1" s="1"/>
  <c r="AN126" i="1"/>
  <c r="AO126" i="1" s="1"/>
  <c r="AQ126" i="1" s="1"/>
  <c r="Z126" i="1"/>
  <c r="AA126" i="1" s="1"/>
  <c r="I126" i="1"/>
  <c r="O126" i="1" s="1"/>
  <c r="AR25" i="2"/>
  <c r="AQ25" i="2"/>
  <c r="Y50" i="3"/>
  <c r="AA50" i="3" s="1"/>
  <c r="AF50" i="3"/>
  <c r="K50" i="3"/>
  <c r="AM50" i="3"/>
  <c r="R50" i="3"/>
  <c r="G50" i="3"/>
  <c r="G43" i="2"/>
  <c r="I47" i="1"/>
  <c r="R53" i="1"/>
  <c r="T53" i="1" s="1"/>
  <c r="Y54" i="1"/>
  <c r="AA54" i="1" s="1"/>
  <c r="L60" i="1"/>
  <c r="M60" i="1" s="1"/>
  <c r="Y119" i="1"/>
  <c r="AA119" i="1" s="1"/>
  <c r="AC125" i="1"/>
  <c r="AG126" i="1"/>
  <c r="AH126" i="1" s="1"/>
  <c r="AQ129" i="1"/>
  <c r="AR129" i="1" s="1"/>
  <c r="W131" i="1"/>
  <c r="O131" i="1"/>
  <c r="AA178" i="1"/>
  <c r="AJ178" i="1" s="1"/>
  <c r="AC155" i="1"/>
  <c r="AK155" i="1"/>
  <c r="AC156" i="1"/>
  <c r="AR157" i="1"/>
  <c r="AJ158" i="1"/>
  <c r="AR158" i="1"/>
  <c r="AJ159" i="1"/>
  <c r="AQ161" i="1"/>
  <c r="W164" i="1"/>
  <c r="P164" i="1"/>
  <c r="AD165" i="1"/>
  <c r="AC167" i="1"/>
  <c r="P168" i="1"/>
  <c r="O168" i="1"/>
  <c r="AK168" i="1"/>
  <c r="AC169" i="1"/>
  <c r="AC176" i="1"/>
  <c r="P180" i="1"/>
  <c r="O181" i="1"/>
  <c r="P181" i="1" s="1"/>
  <c r="AD182" i="1"/>
  <c r="AD183" i="1"/>
  <c r="Y185" i="1"/>
  <c r="AA185" i="1" s="1"/>
  <c r="O193" i="1"/>
  <c r="P193" i="1" s="1"/>
  <c r="AR30" i="2"/>
  <c r="AQ30" i="2"/>
  <c r="AK30" i="2"/>
  <c r="AJ30" i="2"/>
  <c r="AK31" i="2"/>
  <c r="AC31" i="2"/>
  <c r="O58" i="2"/>
  <c r="P58" i="2" s="1"/>
  <c r="AD125" i="1"/>
  <c r="Z198" i="1"/>
  <c r="T198" i="1"/>
  <c r="W198" i="1" s="1"/>
  <c r="AJ116" i="1"/>
  <c r="M122" i="1"/>
  <c r="Y120" i="1"/>
  <c r="AN123" i="1"/>
  <c r="AO123" i="1" s="1"/>
  <c r="AD129" i="1"/>
  <c r="AR132" i="1"/>
  <c r="AG123" i="1"/>
  <c r="AH123" i="1" s="1"/>
  <c r="AG120" i="1"/>
  <c r="AH120" i="1" s="1"/>
  <c r="AR155" i="1"/>
  <c r="AJ156" i="1"/>
  <c r="AR156" i="1"/>
  <c r="AJ157" i="1"/>
  <c r="AQ159" i="1"/>
  <c r="AR159" i="1" s="1"/>
  <c r="W162" i="1"/>
  <c r="P162" i="1"/>
  <c r="P163" i="1"/>
  <c r="O163" i="1"/>
  <c r="W163" i="1"/>
  <c r="O164" i="1"/>
  <c r="V166" i="1"/>
  <c r="AR166" i="1"/>
  <c r="AQ166" i="1"/>
  <c r="AD167" i="1"/>
  <c r="AJ169" i="1"/>
  <c r="AR169" i="1"/>
  <c r="O172" i="1"/>
  <c r="I176" i="1"/>
  <c r="P176" i="1" s="1"/>
  <c r="AD176" i="1"/>
  <c r="O177" i="1"/>
  <c r="W177" i="1"/>
  <c r="V180" i="1"/>
  <c r="W180" i="1" s="1"/>
  <c r="AD180" i="1"/>
  <c r="V182" i="1"/>
  <c r="V183" i="1"/>
  <c r="W183" i="1" s="1"/>
  <c r="Y186" i="1"/>
  <c r="AA186" i="1" s="1"/>
  <c r="AQ191" i="1"/>
  <c r="AR191" i="1" s="1"/>
  <c r="AR194" i="1"/>
  <c r="W29" i="2"/>
  <c r="P29" i="2"/>
  <c r="O29" i="2"/>
  <c r="AC56" i="2"/>
  <c r="AK56" i="2"/>
  <c r="AJ56" i="2"/>
  <c r="AC62" i="2"/>
  <c r="AK62" i="2"/>
  <c r="AC89" i="1"/>
  <c r="O119" i="1"/>
  <c r="P119" i="1" s="1"/>
  <c r="P120" i="1"/>
  <c r="AA120" i="1"/>
  <c r="P124" i="1"/>
  <c r="S126" i="1"/>
  <c r="T126" i="1" s="1"/>
  <c r="P129" i="1"/>
  <c r="O129" i="1"/>
  <c r="AR131" i="1"/>
  <c r="W160" i="1"/>
  <c r="P160" i="1"/>
  <c r="P161" i="1"/>
  <c r="O161" i="1"/>
  <c r="W161" i="1"/>
  <c r="V164" i="1"/>
  <c r="AD164" i="1"/>
  <c r="AK165" i="1"/>
  <c r="AJ165" i="1"/>
  <c r="AR168" i="1"/>
  <c r="AQ168" i="1"/>
  <c r="AK182" i="1"/>
  <c r="AJ182" i="1"/>
  <c r="AC182" i="1"/>
  <c r="AH185" i="1"/>
  <c r="AK195" i="1"/>
  <c r="AD195" i="1"/>
  <c r="AC195" i="1"/>
  <c r="O196" i="1"/>
  <c r="P196" i="1" s="1"/>
  <c r="M42" i="2"/>
  <c r="W23" i="2"/>
  <c r="AR28" i="2"/>
  <c r="V29" i="2"/>
  <c r="AR34" i="2"/>
  <c r="AJ34" i="2"/>
  <c r="AD45" i="2"/>
  <c r="AC45" i="2"/>
  <c r="V45" i="2"/>
  <c r="W45" i="2" s="1"/>
  <c r="V46" i="2"/>
  <c r="AD46" i="2"/>
  <c r="AR54" i="2"/>
  <c r="AC55" i="2"/>
  <c r="O56" i="2"/>
  <c r="P56" i="2" s="1"/>
  <c r="O60" i="2"/>
  <c r="W60" i="2"/>
  <c r="W61" i="2"/>
  <c r="O61" i="2"/>
  <c r="AH104" i="2"/>
  <c r="AJ85" i="2"/>
  <c r="AK85" i="2" s="1"/>
  <c r="AD94" i="2"/>
  <c r="V94" i="2"/>
  <c r="O108" i="2"/>
  <c r="W108" i="2"/>
  <c r="V108" i="2"/>
  <c r="P108" i="2"/>
  <c r="AQ115" i="2"/>
  <c r="Z130" i="3"/>
  <c r="Z124" i="3"/>
  <c r="AC23" i="4"/>
  <c r="AD51" i="4"/>
  <c r="AC51" i="4"/>
  <c r="V51" i="4"/>
  <c r="L128" i="1"/>
  <c r="M128" i="1" s="1"/>
  <c r="AR170" i="1"/>
  <c r="AR171" i="1"/>
  <c r="AR172" i="1"/>
  <c r="AR173" i="1"/>
  <c r="AR174" i="1"/>
  <c r="AR175" i="1"/>
  <c r="AR180" i="1"/>
  <c r="O23" i="2"/>
  <c r="P23" i="2" s="1"/>
  <c r="AJ24" i="2"/>
  <c r="V26" i="2"/>
  <c r="W26" i="2" s="1"/>
  <c r="AQ26" i="2"/>
  <c r="AC27" i="2"/>
  <c r="O28" i="2"/>
  <c r="AJ28" i="2"/>
  <c r="AK28" i="2" s="1"/>
  <c r="AC32" i="2"/>
  <c r="AC33" i="2"/>
  <c r="P34" i="2"/>
  <c r="P37" i="2"/>
  <c r="V39" i="2"/>
  <c r="V40" i="2"/>
  <c r="AQ40" i="2"/>
  <c r="AK47" i="2"/>
  <c r="AC47" i="2"/>
  <c r="AO49" i="2"/>
  <c r="AQ49" i="2" s="1"/>
  <c r="AJ55" i="2"/>
  <c r="AK55" i="2" s="1"/>
  <c r="AR55" i="2"/>
  <c r="AA58" i="2"/>
  <c r="O59" i="2"/>
  <c r="AH59" i="2"/>
  <c r="AQ59" i="2" s="1"/>
  <c r="P60" i="2"/>
  <c r="AQ85" i="2"/>
  <c r="AR85" i="2" s="1"/>
  <c r="AO104" i="2"/>
  <c r="AR87" i="2"/>
  <c r="O89" i="2"/>
  <c r="W89" i="2"/>
  <c r="P92" i="2"/>
  <c r="W92" i="2"/>
  <c r="O92" i="2"/>
  <c r="AK93" i="2"/>
  <c r="AC93" i="2"/>
  <c r="AC94" i="2"/>
  <c r="AK94" i="2"/>
  <c r="AC102" i="2"/>
  <c r="AK102" i="2"/>
  <c r="AD102" i="2"/>
  <c r="W103" i="2"/>
  <c r="V103" i="2"/>
  <c r="O103" i="2"/>
  <c r="P117" i="2"/>
  <c r="O117" i="2"/>
  <c r="V121" i="2"/>
  <c r="W123" i="2"/>
  <c r="O123" i="2"/>
  <c r="V123" i="2"/>
  <c r="P123" i="2"/>
  <c r="P23" i="3"/>
  <c r="V25" i="3"/>
  <c r="AD25" i="3"/>
  <c r="O61" i="3"/>
  <c r="W61" i="3"/>
  <c r="AJ69" i="3"/>
  <c r="AR69" i="3"/>
  <c r="AQ69" i="3"/>
  <c r="S181" i="1"/>
  <c r="T181" i="1" s="1"/>
  <c r="Z189" i="1"/>
  <c r="AA189" i="1" s="1"/>
  <c r="AA193" i="1"/>
  <c r="AJ193" i="1" s="1"/>
  <c r="AQ193" i="1"/>
  <c r="AR193" i="1" s="1"/>
  <c r="V196" i="1"/>
  <c r="W196" i="1" s="1"/>
  <c r="AR196" i="1"/>
  <c r="T42" i="2"/>
  <c r="AJ27" i="2"/>
  <c r="AQ28" i="2"/>
  <c r="AJ33" i="2"/>
  <c r="V37" i="2"/>
  <c r="I40" i="2"/>
  <c r="P40" i="2" s="1"/>
  <c r="AC40" i="2"/>
  <c r="AH42" i="2"/>
  <c r="O49" i="2"/>
  <c r="P49" i="2" s="1"/>
  <c r="V61" i="2"/>
  <c r="M104" i="2"/>
  <c r="O85" i="2"/>
  <c r="P85" i="2" s="1"/>
  <c r="P86" i="2"/>
  <c r="O86" i="2"/>
  <c r="V88" i="2"/>
  <c r="W88" i="2" s="1"/>
  <c r="AD88" i="2"/>
  <c r="V95" i="2"/>
  <c r="AD95" i="2"/>
  <c r="W95" i="2"/>
  <c r="O115" i="2"/>
  <c r="AC120" i="2"/>
  <c r="P100" i="3"/>
  <c r="O100" i="3"/>
  <c r="W100" i="3"/>
  <c r="AK109" i="3"/>
  <c r="AC109" i="3"/>
  <c r="AN189" i="1"/>
  <c r="AO189" i="1" s="1"/>
  <c r="AN188" i="1"/>
  <c r="AO188" i="1" s="1"/>
  <c r="T192" i="1"/>
  <c r="AJ196" i="1"/>
  <c r="AK196" i="1" s="1"/>
  <c r="M197" i="1"/>
  <c r="AA197" i="1"/>
  <c r="AD197" i="1" s="1"/>
  <c r="P198" i="1"/>
  <c r="V23" i="2"/>
  <c r="AO42" i="2"/>
  <c r="O27" i="2"/>
  <c r="AD29" i="2"/>
  <c r="O35" i="2"/>
  <c r="AJ41" i="2"/>
  <c r="V59" i="2"/>
  <c r="V60" i="2"/>
  <c r="AO60" i="2"/>
  <c r="AQ60" i="2" s="1"/>
  <c r="AJ62" i="2"/>
  <c r="V86" i="2"/>
  <c r="AD86" i="2"/>
  <c r="V87" i="2"/>
  <c r="AC89" i="2"/>
  <c r="AK89" i="2"/>
  <c r="AK91" i="2"/>
  <c r="AC91" i="2"/>
  <c r="AK92" i="2"/>
  <c r="AC92" i="2"/>
  <c r="AQ93" i="2"/>
  <c r="AR93" i="2" s="1"/>
  <c r="O106" i="2"/>
  <c r="P106" i="2" s="1"/>
  <c r="AR119" i="2"/>
  <c r="AJ119" i="2"/>
  <c r="AK119" i="2"/>
  <c r="AR121" i="2"/>
  <c r="AJ121" i="2"/>
  <c r="AK121" i="2" s="1"/>
  <c r="AJ122" i="2"/>
  <c r="AR122" i="2"/>
  <c r="V24" i="3"/>
  <c r="AK25" i="3"/>
  <c r="AC25" i="3"/>
  <c r="V28" i="3"/>
  <c r="W28" i="3" s="1"/>
  <c r="Z124" i="1"/>
  <c r="AA124" i="1" s="1"/>
  <c r="AN128" i="1"/>
  <c r="AO128" i="1" s="1"/>
  <c r="AQ128" i="1" s="1"/>
  <c r="AJ170" i="1"/>
  <c r="AJ171" i="1"/>
  <c r="AJ172" i="1"/>
  <c r="AJ173" i="1"/>
  <c r="AJ174" i="1"/>
  <c r="AJ175" i="1"/>
  <c r="AJ180" i="1"/>
  <c r="AO185" i="1"/>
  <c r="AQ185" i="1" s="1"/>
  <c r="Z188" i="1"/>
  <c r="AA188" i="1" s="1"/>
  <c r="Z194" i="1"/>
  <c r="AA194" i="1" s="1"/>
  <c r="AJ194" i="1" s="1"/>
  <c r="L194" i="1"/>
  <c r="M194" i="1" s="1"/>
  <c r="V194" i="1" s="1"/>
  <c r="AQ23" i="2"/>
  <c r="AR23" i="2" s="1"/>
  <c r="AC25" i="2"/>
  <c r="P27" i="2"/>
  <c r="AJ31" i="2"/>
  <c r="V33" i="2"/>
  <c r="AK34" i="2"/>
  <c r="V35" i="2"/>
  <c r="O38" i="2"/>
  <c r="AC44" i="2"/>
  <c r="P47" i="2"/>
  <c r="O55" i="2"/>
  <c r="P55" i="2" s="1"/>
  <c r="P61" i="2"/>
  <c r="AA61" i="2"/>
  <c r="M62" i="2"/>
  <c r="T104" i="2"/>
  <c r="V85" i="2"/>
  <c r="W85" i="2" s="1"/>
  <c r="W86" i="2"/>
  <c r="AC87" i="2"/>
  <c r="AK87" i="2"/>
  <c r="AC88" i="2"/>
  <c r="AD89" i="2"/>
  <c r="AD91" i="2"/>
  <c r="AC95" i="2"/>
  <c r="V98" i="2"/>
  <c r="AD98" i="2"/>
  <c r="AC98" i="2"/>
  <c r="O100" i="2"/>
  <c r="O120" i="2"/>
  <c r="P120" i="2" s="1"/>
  <c r="W121" i="2"/>
  <c r="S124" i="2"/>
  <c r="M124" i="2"/>
  <c r="P124" i="2" s="1"/>
  <c r="AK33" i="3"/>
  <c r="AC33" i="3"/>
  <c r="AJ33" i="3"/>
  <c r="O51" i="3"/>
  <c r="P51" i="3" s="1"/>
  <c r="I52" i="3"/>
  <c r="S52" i="3"/>
  <c r="T52" i="3" s="1"/>
  <c r="S128" i="1"/>
  <c r="T128" i="1" s="1"/>
  <c r="AJ195" i="1"/>
  <c r="AA42" i="2"/>
  <c r="AK23" i="2"/>
  <c r="AD25" i="2"/>
  <c r="V27" i="2"/>
  <c r="W27" i="2" s="1"/>
  <c r="AQ27" i="2"/>
  <c r="AC28" i="2"/>
  <c r="AD28" i="2" s="1"/>
  <c r="W35" i="2"/>
  <c r="V38" i="2"/>
  <c r="O41" i="2"/>
  <c r="AQ41" i="2"/>
  <c r="AD44" i="2"/>
  <c r="O45" i="2"/>
  <c r="P45" i="2" s="1"/>
  <c r="V55" i="2"/>
  <c r="W55" i="2" s="1"/>
  <c r="AD55" i="2"/>
  <c r="P59" i="2"/>
  <c r="AR61" i="2"/>
  <c r="AD62" i="2"/>
  <c r="AQ62" i="2"/>
  <c r="AA104" i="2"/>
  <c r="AC85" i="2"/>
  <c r="AD85" i="2" s="1"/>
  <c r="AC86" i="2"/>
  <c r="AD87" i="2"/>
  <c r="AJ88" i="2"/>
  <c r="AR88" i="2"/>
  <c r="AJ89" i="2"/>
  <c r="AD90" i="2"/>
  <c r="AR91" i="2"/>
  <c r="AJ91" i="2"/>
  <c r="AJ95" i="2"/>
  <c r="AR95" i="2"/>
  <c r="AQ95" i="2"/>
  <c r="W102" i="2"/>
  <c r="AR103" i="2"/>
  <c r="AQ103" i="2"/>
  <c r="AJ103" i="2"/>
  <c r="I107" i="2"/>
  <c r="S107" i="2"/>
  <c r="T107" i="2" s="1"/>
  <c r="L107" i="2"/>
  <c r="M107" i="2" s="1"/>
  <c r="AQ108" i="2"/>
  <c r="AR108" i="2"/>
  <c r="V120" i="2"/>
  <c r="AD120" i="2"/>
  <c r="AQ121" i="2"/>
  <c r="AQ122" i="2"/>
  <c r="O29" i="3"/>
  <c r="P29" i="3"/>
  <c r="L192" i="1"/>
  <c r="M192" i="1" s="1"/>
  <c r="I192" i="1"/>
  <c r="Z192" i="1"/>
  <c r="AA192" i="1" s="1"/>
  <c r="AN192" i="1"/>
  <c r="AO192" i="1" s="1"/>
  <c r="AQ192" i="1" s="1"/>
  <c r="AC23" i="2"/>
  <c r="AD23" i="2" s="1"/>
  <c r="O25" i="2"/>
  <c r="AJ26" i="2"/>
  <c r="AR27" i="2"/>
  <c r="V31" i="2"/>
  <c r="AQ32" i="2"/>
  <c r="O36" i="2"/>
  <c r="W38" i="2"/>
  <c r="P39" i="2"/>
  <c r="AD41" i="2"/>
  <c r="W46" i="2"/>
  <c r="O46" i="2"/>
  <c r="V47" i="2"/>
  <c r="W47" i="2" s="1"/>
  <c r="AD47" i="2"/>
  <c r="P52" i="2"/>
  <c r="AN57" i="2"/>
  <c r="Z57" i="2"/>
  <c r="AA57" i="2" s="1"/>
  <c r="L57" i="2"/>
  <c r="AG57" i="2"/>
  <c r="I57" i="2"/>
  <c r="AC59" i="2"/>
  <c r="AD59" i="2" s="1"/>
  <c r="AK60" i="2"/>
  <c r="AC60" i="2"/>
  <c r="AR62" i="2"/>
  <c r="Z43" i="2"/>
  <c r="Z49" i="2"/>
  <c r="AJ86" i="2"/>
  <c r="AR86" i="2"/>
  <c r="AJ87" i="2"/>
  <c r="AK88" i="2"/>
  <c r="AQ89" i="2"/>
  <c r="AR96" i="2"/>
  <c r="AQ96" i="2"/>
  <c r="AK96" i="2"/>
  <c r="AJ96" i="2"/>
  <c r="P103" i="2"/>
  <c r="O118" i="2"/>
  <c r="P118" i="2" s="1"/>
  <c r="W36" i="3"/>
  <c r="P61" i="3"/>
  <c r="O60" i="3"/>
  <c r="AD31" i="2"/>
  <c r="AR31" i="2"/>
  <c r="W32" i="2"/>
  <c r="AK32" i="2"/>
  <c r="AD33" i="2"/>
  <c r="AR33" i="2"/>
  <c r="W40" i="2"/>
  <c r="AK40" i="2"/>
  <c r="AK45" i="2"/>
  <c r="AF53" i="2"/>
  <c r="AF57" i="2"/>
  <c r="W90" i="2"/>
  <c r="AK90" i="2"/>
  <c r="P91" i="2"/>
  <c r="P97" i="2"/>
  <c r="AK97" i="2"/>
  <c r="W98" i="2"/>
  <c r="AQ98" i="2"/>
  <c r="V101" i="2"/>
  <c r="R111" i="2"/>
  <c r="AH111" i="2"/>
  <c r="M112" i="2"/>
  <c r="AN114" i="2"/>
  <c r="AO114" i="2" s="1"/>
  <c r="AR117" i="2"/>
  <c r="W118" i="2"/>
  <c r="P119" i="2"/>
  <c r="AK122" i="2"/>
  <c r="AH123" i="2"/>
  <c r="AN123" i="2"/>
  <c r="AO123" i="2" s="1"/>
  <c r="M49" i="3"/>
  <c r="AC24" i="3"/>
  <c r="AK24" i="3"/>
  <c r="P25" i="3"/>
  <c r="W25" i="3"/>
  <c r="AD26" i="3"/>
  <c r="O27" i="3"/>
  <c r="W27" i="3"/>
  <c r="AD29" i="3"/>
  <c r="V29" i="3"/>
  <c r="W29" i="3" s="1"/>
  <c r="AC30" i="3"/>
  <c r="AJ35" i="3"/>
  <c r="AR35" i="3"/>
  <c r="AR37" i="3"/>
  <c r="AJ37" i="3"/>
  <c r="I42" i="3"/>
  <c r="P43" i="3"/>
  <c r="AQ47" i="3"/>
  <c r="P54" i="3"/>
  <c r="AR54" i="3"/>
  <c r="AJ54" i="3"/>
  <c r="W98" i="3"/>
  <c r="P98" i="3"/>
  <c r="O98" i="3"/>
  <c r="AC104" i="3"/>
  <c r="AJ44" i="2"/>
  <c r="AR47" i="2"/>
  <c r="AM49" i="2"/>
  <c r="Y112" i="2"/>
  <c r="AA112" i="2" s="1"/>
  <c r="AF112" i="2"/>
  <c r="AH112" i="2" s="1"/>
  <c r="AM112" i="2"/>
  <c r="AO112" i="2" s="1"/>
  <c r="AG50" i="2"/>
  <c r="AH50" i="2" s="1"/>
  <c r="AM52" i="2"/>
  <c r="K53" i="2"/>
  <c r="AG53" i="2"/>
  <c r="AN54" i="2"/>
  <c r="AO54" i="2" s="1"/>
  <c r="AQ54" i="2" s="1"/>
  <c r="AM56" i="2"/>
  <c r="AO56" i="2" s="1"/>
  <c r="K57" i="2"/>
  <c r="AM58" i="2"/>
  <c r="AO58" i="2" s="1"/>
  <c r="W59" i="2"/>
  <c r="AD60" i="2"/>
  <c r="W94" i="2"/>
  <c r="AK95" i="2"/>
  <c r="V97" i="2"/>
  <c r="W101" i="2"/>
  <c r="AD103" i="2"/>
  <c r="AR107" i="2"/>
  <c r="AK107" i="2"/>
  <c r="AD108" i="2"/>
  <c r="P109" i="2"/>
  <c r="W117" i="2"/>
  <c r="AJ117" i="2"/>
  <c r="AH118" i="2"/>
  <c r="W120" i="2"/>
  <c r="P121" i="2"/>
  <c r="O23" i="3"/>
  <c r="M24" i="3"/>
  <c r="AD24" i="3"/>
  <c r="O26" i="3"/>
  <c r="W26" i="3"/>
  <c r="AR26" i="3"/>
  <c r="P27" i="3"/>
  <c r="AQ29" i="3"/>
  <c r="P35" i="3"/>
  <c r="AK37" i="3"/>
  <c r="O46" i="3"/>
  <c r="AO50" i="3"/>
  <c r="AC51" i="3"/>
  <c r="AK51" i="3"/>
  <c r="L65" i="3"/>
  <c r="I65" i="3"/>
  <c r="S193" i="1"/>
  <c r="T193" i="1" s="1"/>
  <c r="AQ45" i="2"/>
  <c r="AJ46" i="2"/>
  <c r="L50" i="2"/>
  <c r="M50" i="2" s="1"/>
  <c r="R52" i="2"/>
  <c r="AN52" i="2"/>
  <c r="AO52" i="2" s="1"/>
  <c r="L53" i="2"/>
  <c r="M53" i="2" s="1"/>
  <c r="R56" i="2"/>
  <c r="R58" i="2"/>
  <c r="AR92" i="2"/>
  <c r="AQ94" i="2"/>
  <c r="AQ97" i="2"/>
  <c r="AM111" i="2"/>
  <c r="AO111" i="2" s="1"/>
  <c r="AQ111" i="2" s="1"/>
  <c r="R112" i="2"/>
  <c r="AJ120" i="2"/>
  <c r="AK120" i="2" s="1"/>
  <c r="AR120" i="2"/>
  <c r="AC121" i="2"/>
  <c r="AD121" i="2" s="1"/>
  <c r="V122" i="2"/>
  <c r="AD122" i="2"/>
  <c r="AD123" i="2"/>
  <c r="S111" i="2"/>
  <c r="S105" i="2"/>
  <c r="V23" i="3"/>
  <c r="W23" i="3" s="1"/>
  <c r="AD23" i="3"/>
  <c r="AJ25" i="3"/>
  <c r="AR25" i="3"/>
  <c r="AQ28" i="3"/>
  <c r="W39" i="3"/>
  <c r="O39" i="3"/>
  <c r="W41" i="3"/>
  <c r="O41" i="3"/>
  <c r="W43" i="3"/>
  <c r="V43" i="3"/>
  <c r="O43" i="3"/>
  <c r="AR44" i="3"/>
  <c r="AJ44" i="3"/>
  <c r="T123" i="3"/>
  <c r="AD97" i="3"/>
  <c r="V97" i="3"/>
  <c r="W97" i="3" s="1"/>
  <c r="P101" i="3"/>
  <c r="O101" i="3"/>
  <c r="W101" i="3"/>
  <c r="V101" i="3"/>
  <c r="AJ106" i="3"/>
  <c r="AR106" i="3"/>
  <c r="AC110" i="3"/>
  <c r="S49" i="2"/>
  <c r="Y53" i="2"/>
  <c r="S56" i="2"/>
  <c r="T56" i="2" s="1"/>
  <c r="Y57" i="2"/>
  <c r="S58" i="2"/>
  <c r="T58" i="2" s="1"/>
  <c r="AR60" i="2"/>
  <c r="AJ92" i="2"/>
  <c r="AD93" i="2"/>
  <c r="V96" i="2"/>
  <c r="W96" i="2" s="1"/>
  <c r="AJ99" i="2"/>
  <c r="V100" i="2"/>
  <c r="I102" i="2"/>
  <c r="P102" i="2" s="1"/>
  <c r="S106" i="2"/>
  <c r="T106" i="2" s="1"/>
  <c r="I115" i="2"/>
  <c r="AD117" i="2"/>
  <c r="V27" i="3"/>
  <c r="AR27" i="3"/>
  <c r="P30" i="3"/>
  <c r="O30" i="3"/>
  <c r="W30" i="3"/>
  <c r="AJ30" i="3"/>
  <c r="AK30" i="3" s="1"/>
  <c r="V32" i="3"/>
  <c r="AD32" i="3"/>
  <c r="AJ32" i="3"/>
  <c r="AR32" i="3"/>
  <c r="W33" i="3"/>
  <c r="P33" i="3"/>
  <c r="O33" i="3"/>
  <c r="V41" i="3"/>
  <c r="AD41" i="3"/>
  <c r="AD47" i="3"/>
  <c r="AC47" i="3"/>
  <c r="V47" i="3"/>
  <c r="AJ48" i="3"/>
  <c r="AR48" i="3"/>
  <c r="AQ48" i="3"/>
  <c r="AK48" i="3"/>
  <c r="V51" i="3"/>
  <c r="W51" i="3" s="1"/>
  <c r="AD51" i="3"/>
  <c r="AC60" i="3"/>
  <c r="P99" i="3"/>
  <c r="W99" i="3"/>
  <c r="V99" i="3"/>
  <c r="O99" i="3"/>
  <c r="P104" i="3"/>
  <c r="W104" i="3"/>
  <c r="V104" i="3"/>
  <c r="O104" i="3"/>
  <c r="O116" i="2"/>
  <c r="P116" i="2" s="1"/>
  <c r="V118" i="2"/>
  <c r="AD118" i="2"/>
  <c r="AG115" i="2"/>
  <c r="AH115" i="2" s="1"/>
  <c r="AG116" i="2"/>
  <c r="AH116" i="2" s="1"/>
  <c r="AG114" i="2"/>
  <c r="AH114" i="2" s="1"/>
  <c r="V33" i="3"/>
  <c r="AD33" i="3"/>
  <c r="O36" i="3"/>
  <c r="P36" i="3"/>
  <c r="AK40" i="3"/>
  <c r="AC40" i="3"/>
  <c r="O44" i="3"/>
  <c r="W44" i="3"/>
  <c r="V44" i="3"/>
  <c r="P44" i="3"/>
  <c r="AN60" i="3"/>
  <c r="AO60" i="3" s="1"/>
  <c r="AN57" i="3"/>
  <c r="AO57" i="3" s="1"/>
  <c r="AN61" i="3"/>
  <c r="AO61" i="3" s="1"/>
  <c r="AN59" i="3"/>
  <c r="AO59" i="3" s="1"/>
  <c r="V61" i="3"/>
  <c r="AK68" i="3"/>
  <c r="AD68" i="3"/>
  <c r="AC68" i="3"/>
  <c r="AC101" i="3"/>
  <c r="AD101" i="3" s="1"/>
  <c r="AK101" i="3"/>
  <c r="AJ101" i="3"/>
  <c r="AJ115" i="3"/>
  <c r="AR115" i="3"/>
  <c r="AQ46" i="2"/>
  <c r="AM50" i="2"/>
  <c r="AO50" i="2" s="1"/>
  <c r="AQ50" i="2" s="1"/>
  <c r="AM53" i="2"/>
  <c r="AO53" i="2" s="1"/>
  <c r="L54" i="2"/>
  <c r="M54" i="2" s="1"/>
  <c r="AM57" i="2"/>
  <c r="P94" i="2"/>
  <c r="O98" i="2"/>
  <c r="AJ98" i="2"/>
  <c r="V99" i="2"/>
  <c r="AG105" i="2"/>
  <c r="AD109" i="2"/>
  <c r="AQ109" i="2"/>
  <c r="AN116" i="2"/>
  <c r="AO116" i="2" s="1"/>
  <c r="AQ116" i="2" s="1"/>
  <c r="W122" i="2"/>
  <c r="AH49" i="3"/>
  <c r="AJ23" i="3"/>
  <c r="AK23" i="3" s="1"/>
  <c r="AR23" i="3"/>
  <c r="AC27" i="3"/>
  <c r="AD27" i="3" s="1"/>
  <c r="AK27" i="3"/>
  <c r="P28" i="3"/>
  <c r="O28" i="3"/>
  <c r="V31" i="3"/>
  <c r="AD31" i="3"/>
  <c r="AD37" i="3"/>
  <c r="AC37" i="3"/>
  <c r="W37" i="3"/>
  <c r="V37" i="3"/>
  <c r="AD40" i="3"/>
  <c r="AK43" i="3"/>
  <c r="AC43" i="3"/>
  <c r="W45" i="3"/>
  <c r="O45" i="3"/>
  <c r="AJ46" i="3"/>
  <c r="AR46" i="3"/>
  <c r="H60" i="3"/>
  <c r="I60" i="3" s="1"/>
  <c r="H57" i="3"/>
  <c r="I57" i="3" s="1"/>
  <c r="O57" i="3" s="1"/>
  <c r="I56" i="3"/>
  <c r="H59" i="3"/>
  <c r="I59" i="3" s="1"/>
  <c r="L63" i="3"/>
  <c r="I63" i="3"/>
  <c r="V69" i="3"/>
  <c r="AD69" i="3"/>
  <c r="AC98" i="3"/>
  <c r="AK98" i="3"/>
  <c r="AR100" i="3"/>
  <c r="AQ100" i="3"/>
  <c r="AJ100" i="3"/>
  <c r="AC103" i="3"/>
  <c r="AK103" i="3"/>
  <c r="V106" i="3"/>
  <c r="W110" i="3"/>
  <c r="P110" i="3"/>
  <c r="O110" i="3"/>
  <c r="O138" i="3"/>
  <c r="W138" i="3"/>
  <c r="V138" i="3"/>
  <c r="P96" i="2"/>
  <c r="AK98" i="2"/>
  <c r="AK117" i="2"/>
  <c r="AC123" i="2"/>
  <c r="AK123" i="2"/>
  <c r="AD30" i="3"/>
  <c r="V30" i="3"/>
  <c r="AC34" i="3"/>
  <c r="AK34" i="3"/>
  <c r="AK35" i="3"/>
  <c r="AJ36" i="3"/>
  <c r="O38" i="3"/>
  <c r="AJ39" i="3"/>
  <c r="AR39" i="3"/>
  <c r="AR47" i="3"/>
  <c r="AJ47" i="3"/>
  <c r="Y130" i="3"/>
  <c r="AF130" i="3"/>
  <c r="AH130" i="3" s="1"/>
  <c r="AM130" i="3"/>
  <c r="AM56" i="3"/>
  <c r="AO56" i="3" s="1"/>
  <c r="AQ56" i="3" s="1"/>
  <c r="R130" i="3"/>
  <c r="AF56" i="3"/>
  <c r="R56" i="3"/>
  <c r="M56" i="3"/>
  <c r="Y56" i="3"/>
  <c r="AA56" i="3" s="1"/>
  <c r="V62" i="3"/>
  <c r="W62" i="3" s="1"/>
  <c r="AD62" i="3"/>
  <c r="S66" i="3"/>
  <c r="M66" i="3"/>
  <c r="AK69" i="3"/>
  <c r="AC69" i="3"/>
  <c r="P116" i="3"/>
  <c r="AA31" i="3"/>
  <c r="AO33" i="3"/>
  <c r="AQ33" i="3" s="1"/>
  <c r="V34" i="3"/>
  <c r="AR34" i="3"/>
  <c r="P39" i="3"/>
  <c r="AR41" i="3"/>
  <c r="AR45" i="3"/>
  <c r="AK46" i="3"/>
  <c r="AD48" i="3"/>
  <c r="T50" i="3"/>
  <c r="AD54" i="3"/>
  <c r="V68" i="3"/>
  <c r="AK102" i="3"/>
  <c r="M106" i="3"/>
  <c r="AK107" i="3"/>
  <c r="AC107" i="3"/>
  <c r="AQ115" i="3"/>
  <c r="V121" i="3"/>
  <c r="AD121" i="3"/>
  <c r="W121" i="3"/>
  <c r="P122" i="3"/>
  <c r="AK128" i="3"/>
  <c r="AJ128" i="3"/>
  <c r="AD128" i="3"/>
  <c r="AC141" i="3"/>
  <c r="AD141" i="3" s="1"/>
  <c r="O142" i="3"/>
  <c r="W142" i="3"/>
  <c r="V36" i="4"/>
  <c r="AD33" i="5"/>
  <c r="V33" i="5"/>
  <c r="P57" i="5"/>
  <c r="O57" i="5"/>
  <c r="AA56" i="5"/>
  <c r="Z57" i="5"/>
  <c r="AA57" i="5" s="1"/>
  <c r="AC97" i="3"/>
  <c r="P105" i="3"/>
  <c r="O105" i="3"/>
  <c r="O107" i="3"/>
  <c r="W107" i="3"/>
  <c r="W108" i="3"/>
  <c r="P108" i="3"/>
  <c r="W109" i="3"/>
  <c r="O109" i="3"/>
  <c r="O111" i="3"/>
  <c r="AJ117" i="3"/>
  <c r="AR117" i="3"/>
  <c r="V118" i="3"/>
  <c r="AD118" i="3"/>
  <c r="AR120" i="3"/>
  <c r="AJ120" i="3"/>
  <c r="AK120" i="3"/>
  <c r="W122" i="3"/>
  <c r="O122" i="3"/>
  <c r="AK143" i="3"/>
  <c r="AD143" i="3"/>
  <c r="AC143" i="3"/>
  <c r="AJ30" i="4"/>
  <c r="AR30" i="4"/>
  <c r="AK29" i="3"/>
  <c r="P31" i="3"/>
  <c r="O31" i="3"/>
  <c r="W31" i="3"/>
  <c r="AO36" i="3"/>
  <c r="AQ36" i="3" s="1"/>
  <c r="T38" i="3"/>
  <c r="AJ40" i="3"/>
  <c r="AJ42" i="3"/>
  <c r="AR42" i="3"/>
  <c r="AD45" i="3"/>
  <c r="AK45" i="3"/>
  <c r="V46" i="3"/>
  <c r="AD46" i="3"/>
  <c r="I50" i="3"/>
  <c r="AR53" i="3"/>
  <c r="S57" i="3"/>
  <c r="AR98" i="3"/>
  <c r="AJ98" i="3"/>
  <c r="O102" i="3"/>
  <c r="AJ104" i="3"/>
  <c r="AK104" i="3" s="1"/>
  <c r="AR105" i="3"/>
  <c r="AJ107" i="3"/>
  <c r="AR107" i="3"/>
  <c r="O108" i="3"/>
  <c r="AJ108" i="3"/>
  <c r="AR108" i="3"/>
  <c r="P109" i="3"/>
  <c r="AR109" i="3"/>
  <c r="AR110" i="3"/>
  <c r="AJ110" i="3"/>
  <c r="AK110" i="3" s="1"/>
  <c r="AQ111" i="3"/>
  <c r="AR111" i="3"/>
  <c r="P115" i="3"/>
  <c r="O115" i="3"/>
  <c r="AK117" i="3"/>
  <c r="AQ120" i="3"/>
  <c r="AK121" i="3"/>
  <c r="AC121" i="3"/>
  <c r="I135" i="3"/>
  <c r="AC142" i="3"/>
  <c r="AK142" i="3"/>
  <c r="P41" i="4"/>
  <c r="O41" i="4"/>
  <c r="AR42" i="4"/>
  <c r="Z114" i="2"/>
  <c r="AA114" i="2" s="1"/>
  <c r="AN119" i="2"/>
  <c r="AO119" i="2" s="1"/>
  <c r="AQ119" i="2" s="1"/>
  <c r="AA28" i="3"/>
  <c r="AD28" i="3" s="1"/>
  <c r="AC29" i="3"/>
  <c r="T35" i="3"/>
  <c r="T49" i="3" s="1"/>
  <c r="V39" i="3"/>
  <c r="P40" i="3"/>
  <c r="AC41" i="3"/>
  <c r="AQ44" i="3"/>
  <c r="V45" i="3"/>
  <c r="O53" i="3"/>
  <c r="AQ54" i="3"/>
  <c r="AC62" i="3"/>
  <c r="AA64" i="3"/>
  <c r="AG64" i="3"/>
  <c r="W69" i="3"/>
  <c r="P69" i="3"/>
  <c r="AJ97" i="3"/>
  <c r="AK97" i="3" s="1"/>
  <c r="V98" i="3"/>
  <c r="AD98" i="3"/>
  <c r="AD99" i="3"/>
  <c r="V100" i="3"/>
  <c r="P102" i="3"/>
  <c r="AR103" i="3"/>
  <c r="AJ103" i="3"/>
  <c r="AJ105" i="3"/>
  <c r="AK108" i="3"/>
  <c r="V109" i="3"/>
  <c r="AD109" i="3"/>
  <c r="AJ109" i="3"/>
  <c r="V110" i="3"/>
  <c r="AD110" i="3"/>
  <c r="AC112" i="3"/>
  <c r="AK112" i="3"/>
  <c r="P113" i="3"/>
  <c r="AJ113" i="3"/>
  <c r="AD125" i="3"/>
  <c r="AC125" i="3"/>
  <c r="V125" i="3"/>
  <c r="W125" i="3" s="1"/>
  <c r="W126" i="3"/>
  <c r="W127" i="3"/>
  <c r="O127" i="3"/>
  <c r="O134" i="3"/>
  <c r="V137" i="3"/>
  <c r="AD137" i="3"/>
  <c r="O141" i="3"/>
  <c r="P141" i="3" s="1"/>
  <c r="AQ34" i="4"/>
  <c r="AR34" i="4"/>
  <c r="AQ35" i="4"/>
  <c r="AJ60" i="4"/>
  <c r="S119" i="2"/>
  <c r="T119" i="2" s="1"/>
  <c r="AC119" i="2" s="1"/>
  <c r="AK32" i="3"/>
  <c r="AC36" i="3"/>
  <c r="AD36" i="3" s="1"/>
  <c r="AK36" i="3"/>
  <c r="P38" i="3"/>
  <c r="AK47" i="3"/>
  <c r="M50" i="3"/>
  <c r="S60" i="3"/>
  <c r="T60" i="3" s="1"/>
  <c r="O64" i="3"/>
  <c r="P64" i="3" s="1"/>
  <c r="I123" i="3"/>
  <c r="AQ98" i="3"/>
  <c r="AR101" i="3"/>
  <c r="V102" i="3"/>
  <c r="W102" i="3" s="1"/>
  <c r="AD102" i="3"/>
  <c r="V103" i="3"/>
  <c r="W103" i="3" s="1"/>
  <c r="AD103" i="3"/>
  <c r="AD104" i="3"/>
  <c r="AD105" i="3"/>
  <c r="V105" i="3"/>
  <c r="V108" i="3"/>
  <c r="V111" i="3"/>
  <c r="W111" i="3" s="1"/>
  <c r="P112" i="3"/>
  <c r="O112" i="3"/>
  <c r="W113" i="3"/>
  <c r="V113" i="3"/>
  <c r="AQ117" i="3"/>
  <c r="O120" i="3"/>
  <c r="W120" i="3"/>
  <c r="AK122" i="3"/>
  <c r="AC122" i="3"/>
  <c r="AC126" i="3"/>
  <c r="AK126" i="3"/>
  <c r="V127" i="3"/>
  <c r="AD127" i="3"/>
  <c r="AC139" i="3"/>
  <c r="AD139" i="3" s="1"/>
  <c r="W24" i="4"/>
  <c r="O24" i="4"/>
  <c r="O32" i="4"/>
  <c r="P32" i="4"/>
  <c r="O42" i="3"/>
  <c r="AK42" i="3"/>
  <c r="AG60" i="3"/>
  <c r="AH60" i="3" s="1"/>
  <c r="AG57" i="3"/>
  <c r="AH57" i="3" s="1"/>
  <c r="AH56" i="3"/>
  <c r="AG59" i="3"/>
  <c r="AH59" i="3" s="1"/>
  <c r="AG61" i="3"/>
  <c r="AH61" i="3" s="1"/>
  <c r="P62" i="3"/>
  <c r="AJ62" i="3"/>
  <c r="AK62" i="3" s="1"/>
  <c r="AR62" i="3"/>
  <c r="L67" i="3"/>
  <c r="I67" i="3"/>
  <c r="AJ68" i="3"/>
  <c r="M123" i="3"/>
  <c r="O97" i="3"/>
  <c r="P97" i="3" s="1"/>
  <c r="AQ97" i="3"/>
  <c r="AR97" i="3" s="1"/>
  <c r="AC100" i="3"/>
  <c r="AD100" i="3" s="1"/>
  <c r="AK100" i="3"/>
  <c r="AQ104" i="3"/>
  <c r="AR104" i="3" s="1"/>
  <c r="W105" i="3"/>
  <c r="AQ106" i="3"/>
  <c r="V107" i="3"/>
  <c r="AC111" i="3"/>
  <c r="AK111" i="3"/>
  <c r="AJ111" i="3"/>
  <c r="W116" i="3"/>
  <c r="O116" i="3"/>
  <c r="W117" i="3"/>
  <c r="O117" i="3"/>
  <c r="O125" i="3"/>
  <c r="P125" i="3" s="1"/>
  <c r="O131" i="3"/>
  <c r="O140" i="3"/>
  <c r="AJ140" i="3"/>
  <c r="AR140" i="3"/>
  <c r="H114" i="2"/>
  <c r="I114" i="2" s="1"/>
  <c r="AA38" i="3"/>
  <c r="AQ38" i="3"/>
  <c r="AD39" i="3"/>
  <c r="V40" i="3"/>
  <c r="P41" i="3"/>
  <c r="AC42" i="3"/>
  <c r="AD42" i="3" s="1"/>
  <c r="AC44" i="3"/>
  <c r="AK44" i="3"/>
  <c r="P46" i="3"/>
  <c r="W47" i="3"/>
  <c r="AH50" i="3"/>
  <c r="V53" i="3"/>
  <c r="AK54" i="3"/>
  <c r="T56" i="3"/>
  <c r="S59" i="3"/>
  <c r="T59" i="3" s="1"/>
  <c r="T64" i="3"/>
  <c r="AA99" i="3"/>
  <c r="AA123" i="3" s="1"/>
  <c r="AO102" i="3"/>
  <c r="AQ102" i="3" s="1"/>
  <c r="AC105" i="3"/>
  <c r="AK105" i="3"/>
  <c r="AC106" i="3"/>
  <c r="AK106" i="3"/>
  <c r="AQ110" i="3"/>
  <c r="AD111" i="3"/>
  <c r="AK115" i="3"/>
  <c r="AD115" i="3"/>
  <c r="AC115" i="3"/>
  <c r="W143" i="3"/>
  <c r="O143" i="3"/>
  <c r="P117" i="3"/>
  <c r="W118" i="3"/>
  <c r="O118" i="3"/>
  <c r="AC119" i="3"/>
  <c r="AK119" i="3"/>
  <c r="P120" i="3"/>
  <c r="P127" i="3"/>
  <c r="V128" i="3"/>
  <c r="S134" i="3"/>
  <c r="T134" i="3" s="1"/>
  <c r="S131" i="3"/>
  <c r="T130" i="3"/>
  <c r="AR137" i="3"/>
  <c r="AH138" i="3"/>
  <c r="P140" i="3"/>
  <c r="AK140" i="3"/>
  <c r="AC140" i="3"/>
  <c r="P142" i="3"/>
  <c r="AD24" i="4"/>
  <c r="V24" i="4"/>
  <c r="AC25" i="4"/>
  <c r="AK25" i="4"/>
  <c r="V27" i="4"/>
  <c r="W27" i="4" s="1"/>
  <c r="AD27" i="4"/>
  <c r="W29" i="4"/>
  <c r="P29" i="4"/>
  <c r="O29" i="4"/>
  <c r="AQ30" i="4"/>
  <c r="V47" i="4"/>
  <c r="AD47" i="4"/>
  <c r="AK52" i="4"/>
  <c r="AJ52" i="4"/>
  <c r="AC31" i="5"/>
  <c r="AK31" i="5"/>
  <c r="AC54" i="5"/>
  <c r="AK54" i="5"/>
  <c r="AD23" i="4"/>
  <c r="V23" i="4"/>
  <c r="O50" i="4"/>
  <c r="AJ56" i="4"/>
  <c r="AR56" i="4"/>
  <c r="AC59" i="4"/>
  <c r="R64" i="4"/>
  <c r="Y64" i="4" s="1"/>
  <c r="M64" i="4"/>
  <c r="O53" i="5"/>
  <c r="P53" i="5" s="1"/>
  <c r="R57" i="3"/>
  <c r="L59" i="3"/>
  <c r="M59" i="3" s="1"/>
  <c r="AQ113" i="3"/>
  <c r="AK114" i="3"/>
  <c r="AH116" i="3"/>
  <c r="O119" i="3"/>
  <c r="W119" i="3"/>
  <c r="AD120" i="3"/>
  <c r="V120" i="3"/>
  <c r="P121" i="3"/>
  <c r="AJ122" i="3"/>
  <c r="AD126" i="3"/>
  <c r="V126" i="3"/>
  <c r="AJ126" i="3"/>
  <c r="AK136" i="3"/>
  <c r="AD138" i="3"/>
  <c r="AD142" i="3"/>
  <c r="V142" i="3"/>
  <c r="AJ143" i="3"/>
  <c r="AJ23" i="4"/>
  <c r="AK23" i="4" s="1"/>
  <c r="AQ23" i="4"/>
  <c r="AR23" i="4" s="1"/>
  <c r="V29" i="4"/>
  <c r="AD37" i="4"/>
  <c r="AC37" i="4"/>
  <c r="V37" i="4"/>
  <c r="O42" i="4"/>
  <c r="I52" i="4"/>
  <c r="S52" i="4"/>
  <c r="T52" i="4" s="1"/>
  <c r="AQ57" i="4"/>
  <c r="AF65" i="4"/>
  <c r="AM65" i="4" s="1"/>
  <c r="AO65" i="4" s="1"/>
  <c r="AA65" i="4"/>
  <c r="O45" i="5"/>
  <c r="W45" i="5"/>
  <c r="V117" i="3"/>
  <c r="AD117" i="3"/>
  <c r="AK118" i="3"/>
  <c r="AC118" i="3"/>
  <c r="AJ119" i="3"/>
  <c r="AJ121" i="3"/>
  <c r="AR121" i="3"/>
  <c r="P126" i="3"/>
  <c r="AC127" i="3"/>
  <c r="W128" i="3"/>
  <c r="H134" i="3"/>
  <c r="I134" i="3" s="1"/>
  <c r="H131" i="3"/>
  <c r="I131" i="3" s="1"/>
  <c r="I130" i="3"/>
  <c r="AN134" i="3"/>
  <c r="AO134" i="3" s="1"/>
  <c r="AN131" i="3"/>
  <c r="AO131" i="3" s="1"/>
  <c r="AN133" i="3"/>
  <c r="AO133" i="3" s="1"/>
  <c r="V139" i="3"/>
  <c r="W139" i="3" s="1"/>
  <c r="AC24" i="4"/>
  <c r="AC35" i="4"/>
  <c r="O36" i="4"/>
  <c r="W36" i="4"/>
  <c r="P36" i="4"/>
  <c r="AD46" i="4"/>
  <c r="V46" i="4"/>
  <c r="AR23" i="5"/>
  <c r="AJ23" i="5"/>
  <c r="AK23" i="5" s="1"/>
  <c r="P25" i="5"/>
  <c r="O25" i="5"/>
  <c r="W25" i="5"/>
  <c r="W39" i="5"/>
  <c r="O39" i="5"/>
  <c r="Z59" i="3"/>
  <c r="AA59" i="3" s="1"/>
  <c r="Z61" i="3"/>
  <c r="AA61" i="3" s="1"/>
  <c r="V116" i="3"/>
  <c r="AD116" i="3"/>
  <c r="AQ122" i="3"/>
  <c r="O128" i="3"/>
  <c r="P128" i="3" s="1"/>
  <c r="AO130" i="3"/>
  <c r="S135" i="3"/>
  <c r="T135" i="3" s="1"/>
  <c r="AD140" i="3"/>
  <c r="AQ143" i="3"/>
  <c r="W47" i="4"/>
  <c r="O35" i="5"/>
  <c r="P35" i="5"/>
  <c r="W35" i="5"/>
  <c r="R131" i="3"/>
  <c r="AM131" i="3"/>
  <c r="AF131" i="3"/>
  <c r="AK113" i="3"/>
  <c r="AO116" i="3"/>
  <c r="AQ116" i="3" s="1"/>
  <c r="AJ118" i="3"/>
  <c r="AR119" i="3"/>
  <c r="V122" i="3"/>
  <c r="O130" i="3"/>
  <c r="S133" i="3"/>
  <c r="T133" i="3" s="1"/>
  <c r="W136" i="3"/>
  <c r="W137" i="3"/>
  <c r="P138" i="3"/>
  <c r="AC138" i="3"/>
  <c r="V140" i="3"/>
  <c r="W140" i="3" s="1"/>
  <c r="V141" i="3"/>
  <c r="W141" i="3" s="1"/>
  <c r="AR142" i="3"/>
  <c r="AJ142" i="3"/>
  <c r="V143" i="3"/>
  <c r="M49" i="4"/>
  <c r="AK32" i="4"/>
  <c r="V42" i="4"/>
  <c r="W42" i="4" s="1"/>
  <c r="W53" i="4"/>
  <c r="O53" i="4"/>
  <c r="T57" i="4"/>
  <c r="W65" i="5"/>
  <c r="V65" i="5"/>
  <c r="O65" i="5"/>
  <c r="O66" i="5"/>
  <c r="P66" i="5"/>
  <c r="AJ25" i="4"/>
  <c r="AR25" i="4"/>
  <c r="AR27" i="4"/>
  <c r="AC31" i="4"/>
  <c r="AC34" i="4"/>
  <c r="AK34" i="4"/>
  <c r="W51" i="4"/>
  <c r="P53" i="4"/>
  <c r="AR53" i="4"/>
  <c r="AK53" i="4"/>
  <c r="AJ53" i="4"/>
  <c r="V65" i="4"/>
  <c r="W65" i="4" s="1"/>
  <c r="P67" i="4"/>
  <c r="Y69" i="4"/>
  <c r="AF69" i="4" s="1"/>
  <c r="T69" i="4"/>
  <c r="AN50" i="4"/>
  <c r="AO50" i="4" s="1"/>
  <c r="AQ50" i="4" s="1"/>
  <c r="AN59" i="4"/>
  <c r="AA46" i="5"/>
  <c r="AK28" i="5"/>
  <c r="P32" i="5"/>
  <c r="O32" i="5"/>
  <c r="W32" i="5"/>
  <c r="P45" i="5"/>
  <c r="AJ66" i="5"/>
  <c r="AK66" i="5" s="1"/>
  <c r="AD40" i="7"/>
  <c r="V40" i="7"/>
  <c r="M49" i="8"/>
  <c r="P23" i="8"/>
  <c r="O23" i="8"/>
  <c r="AR24" i="8"/>
  <c r="AK24" i="8"/>
  <c r="AJ24" i="8"/>
  <c r="AQ24" i="8"/>
  <c r="AJ125" i="3"/>
  <c r="AG131" i="3"/>
  <c r="AH131" i="3" s="1"/>
  <c r="AG134" i="3"/>
  <c r="AH134" i="3" s="1"/>
  <c r="AJ137" i="3"/>
  <c r="AK137" i="3" s="1"/>
  <c r="AJ139" i="3"/>
  <c r="AK139" i="3" s="1"/>
  <c r="AJ141" i="3"/>
  <c r="AK141" i="3" s="1"/>
  <c r="P24" i="4"/>
  <c r="W25" i="4"/>
  <c r="AQ26" i="4"/>
  <c r="AR26" i="4" s="1"/>
  <c r="AJ27" i="4"/>
  <c r="O28" i="4"/>
  <c r="W28" i="4"/>
  <c r="AC28" i="4"/>
  <c r="AA29" i="4"/>
  <c r="AA49" i="4" s="1"/>
  <c r="V30" i="4"/>
  <c r="O31" i="4"/>
  <c r="W31" i="4"/>
  <c r="AD31" i="4"/>
  <c r="AO32" i="4"/>
  <c r="P34" i="4"/>
  <c r="AD34" i="4"/>
  <c r="T38" i="4"/>
  <c r="AJ38" i="4"/>
  <c r="AR38" i="4"/>
  <c r="AD39" i="4"/>
  <c r="W39" i="4"/>
  <c r="AQ40" i="4"/>
  <c r="AJ41" i="4"/>
  <c r="AR41" i="4"/>
  <c r="AJ42" i="4"/>
  <c r="AK42" i="4" s="1"/>
  <c r="O43" i="4"/>
  <c r="AJ43" i="4"/>
  <c r="O44" i="4"/>
  <c r="AJ44" i="4"/>
  <c r="AR44" i="4"/>
  <c r="O45" i="4"/>
  <c r="AK45" i="4"/>
  <c r="AJ46" i="4"/>
  <c r="AQ47" i="4"/>
  <c r="V48" i="4"/>
  <c r="AD48" i="4"/>
  <c r="T50" i="4"/>
  <c r="AK50" i="4"/>
  <c r="O51" i="4"/>
  <c r="AQ51" i="4"/>
  <c r="V54" i="4"/>
  <c r="W54" i="4" s="1"/>
  <c r="O56" i="4"/>
  <c r="P56" i="4" s="1"/>
  <c r="T66" i="4"/>
  <c r="AQ24" i="5"/>
  <c r="AC25" i="5"/>
  <c r="P26" i="5"/>
  <c r="O26" i="5"/>
  <c r="AC28" i="5"/>
  <c r="AJ29" i="5"/>
  <c r="AR29" i="5"/>
  <c r="V30" i="5"/>
  <c r="AR41" i="5"/>
  <c r="AQ41" i="5"/>
  <c r="AK41" i="5"/>
  <c r="AJ41" i="5"/>
  <c r="AJ45" i="5"/>
  <c r="AR45" i="5"/>
  <c r="W60" i="5"/>
  <c r="O60" i="5"/>
  <c r="P60" i="5" s="1"/>
  <c r="AN47" i="5"/>
  <c r="AN56" i="5"/>
  <c r="AH31" i="4"/>
  <c r="AQ31" i="4" s="1"/>
  <c r="AD40" i="4"/>
  <c r="W40" i="4"/>
  <c r="AQ41" i="4"/>
  <c r="AQ43" i="4"/>
  <c r="V44" i="4"/>
  <c r="AD44" i="4"/>
  <c r="V45" i="4"/>
  <c r="AQ45" i="4"/>
  <c r="AQ46" i="4"/>
  <c r="AK56" i="4"/>
  <c r="AH59" i="4"/>
  <c r="Y62" i="4"/>
  <c r="T62" i="4"/>
  <c r="O63" i="4"/>
  <c r="P63" i="4" s="1"/>
  <c r="AH65" i="4"/>
  <c r="O67" i="4"/>
  <c r="M69" i="4"/>
  <c r="AD34" i="5"/>
  <c r="P36" i="5"/>
  <c r="AK44" i="5"/>
  <c r="AC44" i="5"/>
  <c r="O56" i="5"/>
  <c r="P56" i="5" s="1"/>
  <c r="P61" i="5"/>
  <c r="O61" i="5"/>
  <c r="AC26" i="4"/>
  <c r="AD26" i="4" s="1"/>
  <c r="AD28" i="4"/>
  <c r="AJ28" i="4"/>
  <c r="AC33" i="4"/>
  <c r="AQ33" i="4"/>
  <c r="V34" i="4"/>
  <c r="AJ34" i="4"/>
  <c r="O35" i="4"/>
  <c r="W35" i="4"/>
  <c r="AD35" i="4"/>
  <c r="AQ36" i="4"/>
  <c r="AR36" i="4" s="1"/>
  <c r="AK37" i="4"/>
  <c r="P38" i="4"/>
  <c r="AC39" i="4"/>
  <c r="P42" i="4"/>
  <c r="V43" i="4"/>
  <c r="AR43" i="4"/>
  <c r="W45" i="4"/>
  <c r="AR45" i="4"/>
  <c r="AC47" i="4"/>
  <c r="P48" i="4"/>
  <c r="AC50" i="4"/>
  <c r="O54" i="4"/>
  <c r="P54" i="4" s="1"/>
  <c r="V56" i="4"/>
  <c r="W56" i="4" s="1"/>
  <c r="AD56" i="4"/>
  <c r="AO56" i="4"/>
  <c r="AQ56" i="4" s="1"/>
  <c r="O62" i="4"/>
  <c r="P62" i="4" s="1"/>
  <c r="T63" i="4"/>
  <c r="P65" i="4"/>
  <c r="V67" i="4"/>
  <c r="W67" i="4" s="1"/>
  <c r="AA68" i="4"/>
  <c r="AG68" i="4"/>
  <c r="AQ23" i="5"/>
  <c r="AC24" i="5"/>
  <c r="AK24" i="5"/>
  <c r="AD26" i="5"/>
  <c r="V26" i="5"/>
  <c r="W26" i="5" s="1"/>
  <c r="AC27" i="5"/>
  <c r="P28" i="5"/>
  <c r="O28" i="5"/>
  <c r="W28" i="5"/>
  <c r="AJ28" i="5"/>
  <c r="V29" i="5"/>
  <c r="AD29" i="5"/>
  <c r="V32" i="5"/>
  <c r="AQ32" i="5"/>
  <c r="AC33" i="5"/>
  <c r="AK33" i="5"/>
  <c r="AD35" i="5"/>
  <c r="V35" i="5"/>
  <c r="AC36" i="5"/>
  <c r="AK36" i="5"/>
  <c r="P38" i="5"/>
  <c r="O38" i="5"/>
  <c r="AD39" i="5"/>
  <c r="V39" i="5"/>
  <c r="AO46" i="5"/>
  <c r="I48" i="5"/>
  <c r="S48" i="5"/>
  <c r="T48" i="5" s="1"/>
  <c r="AJ57" i="5"/>
  <c r="AG133" i="3"/>
  <c r="AH133" i="3" s="1"/>
  <c r="AG135" i="3"/>
  <c r="AH135" i="3" s="1"/>
  <c r="AQ135" i="3" s="1"/>
  <c r="AJ24" i="4"/>
  <c r="AD25" i="4"/>
  <c r="AC27" i="4"/>
  <c r="AK27" i="4"/>
  <c r="AC30" i="4"/>
  <c r="AK30" i="4"/>
  <c r="W34" i="4"/>
  <c r="AJ39" i="4"/>
  <c r="AR39" i="4"/>
  <c r="AD41" i="4"/>
  <c r="W41" i="4"/>
  <c r="AC42" i="4"/>
  <c r="AD42" i="4" s="1"/>
  <c r="AQ42" i="4"/>
  <c r="AC46" i="4"/>
  <c r="AK46" i="4"/>
  <c r="P50" i="4"/>
  <c r="AF63" i="4"/>
  <c r="AM63" i="4" s="1"/>
  <c r="AO63" i="4" s="1"/>
  <c r="AA63" i="4"/>
  <c r="T64" i="4"/>
  <c r="AF67" i="4"/>
  <c r="AM67" i="4" s="1"/>
  <c r="AO67" i="4" s="1"/>
  <c r="AA67" i="4"/>
  <c r="V28" i="5"/>
  <c r="AD28" i="5"/>
  <c r="W30" i="5"/>
  <c r="P30" i="5"/>
  <c r="AR31" i="5"/>
  <c r="AJ31" i="5"/>
  <c r="AJ33" i="5"/>
  <c r="AR33" i="5"/>
  <c r="AJ34" i="5"/>
  <c r="AK34" i="5" s="1"/>
  <c r="AR34" i="5"/>
  <c r="O50" i="5"/>
  <c r="W50" i="5"/>
  <c r="V50" i="5"/>
  <c r="V59" i="5"/>
  <c r="W59" i="5" s="1"/>
  <c r="O59" i="5"/>
  <c r="P59" i="5" s="1"/>
  <c r="L133" i="3"/>
  <c r="M133" i="3" s="1"/>
  <c r="L135" i="3"/>
  <c r="M135" i="3" s="1"/>
  <c r="I49" i="4"/>
  <c r="O27" i="4"/>
  <c r="AO28" i="4"/>
  <c r="P30" i="4"/>
  <c r="W33" i="4"/>
  <c r="P33" i="4"/>
  <c r="AH35" i="4"/>
  <c r="AK36" i="4"/>
  <c r="AK39" i="4"/>
  <c r="V41" i="4"/>
  <c r="P44" i="4"/>
  <c r="P51" i="4"/>
  <c r="O52" i="4"/>
  <c r="AR52" i="4"/>
  <c r="AR54" i="4"/>
  <c r="AQ54" i="4"/>
  <c r="R66" i="4"/>
  <c r="Y66" i="4" s="1"/>
  <c r="M66" i="4"/>
  <c r="AA69" i="4"/>
  <c r="Z61" i="4"/>
  <c r="AA61" i="4" s="1"/>
  <c r="Z60" i="4"/>
  <c r="AA60" i="4" s="1"/>
  <c r="T46" i="5"/>
  <c r="V23" i="5"/>
  <c r="P24" i="5"/>
  <c r="O24" i="5"/>
  <c r="V25" i="5"/>
  <c r="AC26" i="5"/>
  <c r="AK26" i="5"/>
  <c r="O30" i="5"/>
  <c r="O36" i="5"/>
  <c r="AD42" i="5"/>
  <c r="V42" i="5"/>
  <c r="AJ53" i="5"/>
  <c r="AK53" i="5" s="1"/>
  <c r="AR53" i="5"/>
  <c r="AQ53" i="5"/>
  <c r="P23" i="4"/>
  <c r="W23" i="4"/>
  <c r="O26" i="4"/>
  <c r="AK26" i="4"/>
  <c r="P27" i="4"/>
  <c r="T32" i="4"/>
  <c r="AC32" i="4" s="1"/>
  <c r="O33" i="4"/>
  <c r="AC36" i="4"/>
  <c r="AD36" i="4" s="1"/>
  <c r="W37" i="4"/>
  <c r="AQ39" i="4"/>
  <c r="AJ40" i="4"/>
  <c r="AR40" i="4"/>
  <c r="O46" i="4"/>
  <c r="W46" i="4"/>
  <c r="O47" i="4"/>
  <c r="AJ48" i="4"/>
  <c r="AR48" i="4"/>
  <c r="AJ51" i="4"/>
  <c r="AR51" i="4"/>
  <c r="AD53" i="4"/>
  <c r="V53" i="4"/>
  <c r="AC53" i="4"/>
  <c r="AF57" i="4"/>
  <c r="R57" i="4"/>
  <c r="Y57" i="4"/>
  <c r="AA57" i="4" s="1"/>
  <c r="M57" i="4"/>
  <c r="AH57" i="4"/>
  <c r="AD59" i="4"/>
  <c r="AH63" i="4"/>
  <c r="O65" i="4"/>
  <c r="AH67" i="4"/>
  <c r="AR24" i="5"/>
  <c r="AJ24" i="5"/>
  <c r="AJ26" i="5"/>
  <c r="AR26" i="5"/>
  <c r="AJ27" i="5"/>
  <c r="AR27" i="5"/>
  <c r="AK29" i="5"/>
  <c r="AC29" i="5"/>
  <c r="AQ31" i="5"/>
  <c r="P33" i="5"/>
  <c r="O33" i="5"/>
  <c r="W33" i="5"/>
  <c r="AC39" i="5"/>
  <c r="O58" i="5"/>
  <c r="W58" i="5"/>
  <c r="V58" i="5"/>
  <c r="AR60" i="5"/>
  <c r="AJ60" i="5"/>
  <c r="AK60" i="5" s="1"/>
  <c r="AQ60" i="5"/>
  <c r="AK37" i="5"/>
  <c r="O41" i="5"/>
  <c r="W56" i="5"/>
  <c r="AD58" i="5"/>
  <c r="V62" i="5"/>
  <c r="W62" i="5" s="1"/>
  <c r="AD62" i="5"/>
  <c r="AH63" i="5"/>
  <c r="V97" i="5"/>
  <c r="W97" i="5" s="1"/>
  <c r="AJ116" i="5"/>
  <c r="AR116" i="5"/>
  <c r="H61" i="4"/>
  <c r="I61" i="4" s="1"/>
  <c r="S61" i="4"/>
  <c r="T61" i="4" s="1"/>
  <c r="I46" i="5"/>
  <c r="W23" i="5"/>
  <c r="AQ35" i="5"/>
  <c r="AJ40" i="5"/>
  <c r="AR40" i="5"/>
  <c r="AC42" i="5"/>
  <c r="AK42" i="5"/>
  <c r="AJ44" i="5"/>
  <c r="AR44" i="5"/>
  <c r="AQ45" i="5"/>
  <c r="I47" i="5"/>
  <c r="AK49" i="5"/>
  <c r="AQ94" i="5"/>
  <c r="AO117" i="5"/>
  <c r="AJ96" i="5"/>
  <c r="AR96" i="5"/>
  <c r="K47" i="5"/>
  <c r="M47" i="5" s="1"/>
  <c r="AF47" i="5"/>
  <c r="AH47" i="5" s="1"/>
  <c r="R47" i="5"/>
  <c r="R50" i="4"/>
  <c r="AC54" i="4"/>
  <c r="M68" i="4"/>
  <c r="P68" i="4" s="1"/>
  <c r="AK25" i="5"/>
  <c r="W27" i="5"/>
  <c r="AR28" i="5"/>
  <c r="AD30" i="5"/>
  <c r="AK32" i="5"/>
  <c r="W34" i="5"/>
  <c r="AR35" i="5"/>
  <c r="AH39" i="5"/>
  <c r="W40" i="5"/>
  <c r="V41" i="5"/>
  <c r="V43" i="5"/>
  <c r="V45" i="5"/>
  <c r="O48" i="5"/>
  <c r="AR48" i="5"/>
  <c r="O51" i="5"/>
  <c r="W51" i="5"/>
  <c r="V53" i="5"/>
  <c r="AD53" i="5"/>
  <c r="AR54" i="5"/>
  <c r="AJ54" i="5"/>
  <c r="AC58" i="5"/>
  <c r="AK58" i="5"/>
  <c r="AQ59" i="5"/>
  <c r="AR59" i="5" s="1"/>
  <c r="P62" i="5"/>
  <c r="AK65" i="5"/>
  <c r="AD65" i="5"/>
  <c r="AC131" i="5"/>
  <c r="AK131" i="5"/>
  <c r="AJ131" i="5"/>
  <c r="P24" i="6"/>
  <c r="O24" i="6"/>
  <c r="W24" i="6"/>
  <c r="V24" i="6"/>
  <c r="O39" i="6"/>
  <c r="AR40" i="6"/>
  <c r="AQ40" i="6"/>
  <c r="AJ40" i="6"/>
  <c r="AG61" i="4"/>
  <c r="AH61" i="4" s="1"/>
  <c r="AC35" i="5"/>
  <c r="V36" i="5"/>
  <c r="W36" i="5" s="1"/>
  <c r="AR36" i="5"/>
  <c r="AK43" i="5"/>
  <c r="AD43" i="5"/>
  <c r="M46" i="5"/>
  <c r="P49" i="5"/>
  <c r="AR49" i="5"/>
  <c r="AJ49" i="5"/>
  <c r="AR58" i="5"/>
  <c r="V60" i="5"/>
  <c r="AD60" i="5"/>
  <c r="AJ61" i="5"/>
  <c r="AR61" i="5"/>
  <c r="V63" i="5"/>
  <c r="W63" i="5" s="1"/>
  <c r="AD63" i="5"/>
  <c r="AQ66" i="5"/>
  <c r="AR66" i="5" s="1"/>
  <c r="AK95" i="5"/>
  <c r="AJ102" i="5"/>
  <c r="AJ106" i="5"/>
  <c r="AR106" i="5"/>
  <c r="V113" i="5"/>
  <c r="AD113" i="5"/>
  <c r="O120" i="5"/>
  <c r="L59" i="4"/>
  <c r="AC23" i="5"/>
  <c r="AD23" i="5" s="1"/>
  <c r="AD24" i="5"/>
  <c r="AK27" i="5"/>
  <c r="W29" i="5"/>
  <c r="AR30" i="5"/>
  <c r="AD31" i="5"/>
  <c r="AJ36" i="5"/>
  <c r="O37" i="5"/>
  <c r="AJ37" i="5"/>
  <c r="AQ42" i="5"/>
  <c r="AC43" i="5"/>
  <c r="W44" i="5"/>
  <c r="AC45" i="5"/>
  <c r="AK45" i="5"/>
  <c r="AM47" i="5"/>
  <c r="V54" i="5"/>
  <c r="W54" i="5" s="1"/>
  <c r="AD54" i="5"/>
  <c r="AJ58" i="5"/>
  <c r="AK59" i="5"/>
  <c r="AD59" i="5"/>
  <c r="AK61" i="5"/>
  <c r="P97" i="5"/>
  <c r="O97" i="5"/>
  <c r="V98" i="5"/>
  <c r="W98" i="5" s="1"/>
  <c r="AD98" i="5"/>
  <c r="P102" i="5"/>
  <c r="O102" i="5"/>
  <c r="W102" i="5"/>
  <c r="AC115" i="5"/>
  <c r="AK115" i="5"/>
  <c r="V40" i="5"/>
  <c r="AD40" i="5"/>
  <c r="T47" i="5"/>
  <c r="AC47" i="5" s="1"/>
  <c r="W53" i="5"/>
  <c r="V56" i="5"/>
  <c r="V57" i="5"/>
  <c r="W57" i="5" s="1"/>
  <c r="P63" i="5"/>
  <c r="P65" i="5"/>
  <c r="AD96" i="5"/>
  <c r="AR99" i="5"/>
  <c r="AJ99" i="5"/>
  <c r="P110" i="5"/>
  <c r="AQ37" i="5"/>
  <c r="P39" i="5"/>
  <c r="AK40" i="5"/>
  <c r="AC41" i="5"/>
  <c r="O42" i="5"/>
  <c r="W42" i="5"/>
  <c r="V44" i="5"/>
  <c r="AD44" i="5"/>
  <c r="AK48" i="5"/>
  <c r="AC48" i="5"/>
  <c r="P50" i="5"/>
  <c r="P54" i="5"/>
  <c r="P58" i="5"/>
  <c r="AC60" i="5"/>
  <c r="V61" i="5"/>
  <c r="W61" i="5" s="1"/>
  <c r="AD61" i="5"/>
  <c r="AR62" i="5"/>
  <c r="AJ62" i="5"/>
  <c r="AK62" i="5" s="1"/>
  <c r="AC63" i="5"/>
  <c r="AK64" i="5"/>
  <c r="AC94" i="5"/>
  <c r="V105" i="5"/>
  <c r="T64" i="5"/>
  <c r="AC64" i="5" s="1"/>
  <c r="I117" i="5"/>
  <c r="AQ96" i="5"/>
  <c r="T99" i="5"/>
  <c r="AC99" i="5" s="1"/>
  <c r="AD100" i="5"/>
  <c r="V100" i="5"/>
  <c r="AJ100" i="5"/>
  <c r="AJ103" i="5"/>
  <c r="AC111" i="5"/>
  <c r="AK111" i="5"/>
  <c r="AC113" i="5"/>
  <c r="AK113" i="5"/>
  <c r="O114" i="5"/>
  <c r="O115" i="5"/>
  <c r="W115" i="5"/>
  <c r="V125" i="5"/>
  <c r="W125" i="5" s="1"/>
  <c r="AA133" i="5"/>
  <c r="AK100" i="5"/>
  <c r="V102" i="5"/>
  <c r="V103" i="5"/>
  <c r="AK108" i="5"/>
  <c r="AD108" i="5"/>
  <c r="AC108" i="5"/>
  <c r="V110" i="5"/>
  <c r="W110" i="5" s="1"/>
  <c r="AD110" i="5"/>
  <c r="V115" i="5"/>
  <c r="AD115" i="5"/>
  <c r="W116" i="5"/>
  <c r="AQ116" i="5"/>
  <c r="W118" i="5"/>
  <c r="O118" i="5"/>
  <c r="AK119" i="5"/>
  <c r="AJ119" i="5"/>
  <c r="AK120" i="5"/>
  <c r="AJ124" i="5"/>
  <c r="AR124" i="5"/>
  <c r="K130" i="5"/>
  <c r="I130" i="5"/>
  <c r="V34" i="6"/>
  <c r="V54" i="6"/>
  <c r="W54" i="6" s="1"/>
  <c r="AD54" i="6"/>
  <c r="S49" i="5"/>
  <c r="T49" i="5" s="1"/>
  <c r="I64" i="5"/>
  <c r="AR64" i="5"/>
  <c r="AJ64" i="5"/>
  <c r="O94" i="5"/>
  <c r="P94" i="5" s="1"/>
  <c r="AR94" i="5"/>
  <c r="AH117" i="5"/>
  <c r="AK96" i="5"/>
  <c r="AA97" i="5"/>
  <c r="AK98" i="5"/>
  <c r="AK99" i="5"/>
  <c r="W100" i="5"/>
  <c r="AD101" i="5"/>
  <c r="AQ101" i="5"/>
  <c r="AK102" i="5"/>
  <c r="AQ102" i="5"/>
  <c r="AR102" i="5" s="1"/>
  <c r="V104" i="5"/>
  <c r="AD104" i="5"/>
  <c r="AK112" i="5"/>
  <c r="AC112" i="5"/>
  <c r="AQ124" i="5"/>
  <c r="AQ133" i="5"/>
  <c r="AR133" i="5" s="1"/>
  <c r="O137" i="5"/>
  <c r="P137" i="5" s="1"/>
  <c r="O23" i="6"/>
  <c r="M46" i="6"/>
  <c r="P23" i="6"/>
  <c r="AH56" i="5"/>
  <c r="AJ94" i="5"/>
  <c r="AK94" i="5" s="1"/>
  <c r="AC96" i="5"/>
  <c r="AC98" i="5"/>
  <c r="AQ99" i="5"/>
  <c r="AQ100" i="5"/>
  <c r="V101" i="5"/>
  <c r="AC110" i="5"/>
  <c r="AD112" i="5"/>
  <c r="AR113" i="5"/>
  <c r="I119" i="5"/>
  <c r="S119" i="5"/>
  <c r="T119" i="5" s="1"/>
  <c r="AC125" i="5"/>
  <c r="AD125" i="5" s="1"/>
  <c r="M127" i="5"/>
  <c r="L128" i="5"/>
  <c r="M128" i="5" s="1"/>
  <c r="L129" i="5"/>
  <c r="M129" i="5" s="1"/>
  <c r="AD32" i="6"/>
  <c r="V32" i="6"/>
  <c r="AD66" i="5"/>
  <c r="V66" i="5"/>
  <c r="W66" i="5" s="1"/>
  <c r="AD94" i="5"/>
  <c r="AR100" i="5"/>
  <c r="AC102" i="5"/>
  <c r="AC104" i="5"/>
  <c r="AK104" i="5"/>
  <c r="V106" i="5"/>
  <c r="W106" i="5" s="1"/>
  <c r="AD106" i="5"/>
  <c r="AJ28" i="6"/>
  <c r="AD48" i="6"/>
  <c r="V48" i="6"/>
  <c r="AJ95" i="5"/>
  <c r="AR98" i="5"/>
  <c r="W101" i="5"/>
  <c r="O101" i="5"/>
  <c r="O103" i="5"/>
  <c r="P103" i="5"/>
  <c r="AC106" i="5"/>
  <c r="AK106" i="5"/>
  <c r="AR110" i="5"/>
  <c r="AJ110" i="5"/>
  <c r="AK110" i="5" s="1"/>
  <c r="V111" i="5"/>
  <c r="AD111" i="5"/>
  <c r="AK116" i="5"/>
  <c r="AC116" i="5"/>
  <c r="S128" i="5"/>
  <c r="T128" i="5" s="1"/>
  <c r="T127" i="5"/>
  <c r="S129" i="5"/>
  <c r="T129" i="5" s="1"/>
  <c r="AF135" i="5"/>
  <c r="AM135" i="5" s="1"/>
  <c r="AA135" i="5"/>
  <c r="O62" i="6"/>
  <c r="AO63" i="5"/>
  <c r="W94" i="5"/>
  <c r="O99" i="5"/>
  <c r="P99" i="5"/>
  <c r="AH104" i="5"/>
  <c r="AQ109" i="5"/>
  <c r="W111" i="5"/>
  <c r="O112" i="5"/>
  <c r="AJ112" i="5"/>
  <c r="P118" i="5"/>
  <c r="V121" i="5"/>
  <c r="W121" i="5" s="1"/>
  <c r="AC121" i="5"/>
  <c r="AH97" i="5"/>
  <c r="AH101" i="5"/>
  <c r="AD103" i="5"/>
  <c r="AA105" i="5"/>
  <c r="AJ105" i="5" s="1"/>
  <c r="O107" i="5"/>
  <c r="AJ108" i="5"/>
  <c r="V112" i="5"/>
  <c r="I116" i="5"/>
  <c r="P116" i="5" s="1"/>
  <c r="Z118" i="5"/>
  <c r="AA118" i="5" s="1"/>
  <c r="P120" i="5"/>
  <c r="AJ120" i="5"/>
  <c r="M122" i="5"/>
  <c r="T124" i="5"/>
  <c r="R134" i="5"/>
  <c r="M134" i="5"/>
  <c r="P136" i="5"/>
  <c r="AH24" i="6"/>
  <c r="AH46" i="6" s="1"/>
  <c r="AQ28" i="6"/>
  <c r="AR28" i="6" s="1"/>
  <c r="AR30" i="6"/>
  <c r="AD31" i="6"/>
  <c r="AQ31" i="6"/>
  <c r="AR31" i="6" s="1"/>
  <c r="P33" i="6"/>
  <c r="O33" i="6"/>
  <c r="W33" i="6"/>
  <c r="P36" i="6"/>
  <c r="O36" i="6"/>
  <c r="W36" i="6"/>
  <c r="V39" i="6"/>
  <c r="W39" i="6" s="1"/>
  <c r="AK42" i="6"/>
  <c r="AJ42" i="6"/>
  <c r="AC42" i="6"/>
  <c r="AK45" i="6"/>
  <c r="AJ45" i="6"/>
  <c r="AC45" i="6"/>
  <c r="AC47" i="6"/>
  <c r="AO53" i="6"/>
  <c r="AC60" i="6"/>
  <c r="AK60" i="6"/>
  <c r="I44" i="7"/>
  <c r="AR131" i="5"/>
  <c r="V135" i="5"/>
  <c r="V136" i="5"/>
  <c r="AF137" i="5"/>
  <c r="AA137" i="5"/>
  <c r="T46" i="6"/>
  <c r="V23" i="6"/>
  <c r="W23" i="6" s="1"/>
  <c r="AJ27" i="6"/>
  <c r="AR27" i="6"/>
  <c r="AC32" i="6"/>
  <c r="AK32" i="6"/>
  <c r="O44" i="6"/>
  <c r="O47" i="6"/>
  <c r="P47" i="6" s="1"/>
  <c r="W48" i="6"/>
  <c r="O48" i="6"/>
  <c r="P48" i="6" s="1"/>
  <c r="P54" i="6"/>
  <c r="I56" i="6"/>
  <c r="O56" i="6" s="1"/>
  <c r="H57" i="6"/>
  <c r="I57" i="6" s="1"/>
  <c r="AR60" i="6"/>
  <c r="AJ60" i="6"/>
  <c r="AD63" i="6"/>
  <c r="R132" i="5"/>
  <c r="Y132" i="5" s="1"/>
  <c r="AF132" i="5" s="1"/>
  <c r="AM132" i="5" s="1"/>
  <c r="AO132" i="5" s="1"/>
  <c r="M132" i="5"/>
  <c r="V133" i="5"/>
  <c r="AH135" i="5"/>
  <c r="Z129" i="5"/>
  <c r="AA129" i="5" s="1"/>
  <c r="Z128" i="5"/>
  <c r="AA128" i="5" s="1"/>
  <c r="AA46" i="6"/>
  <c r="AC23" i="6"/>
  <c r="AD23" i="6" s="1"/>
  <c r="P27" i="6"/>
  <c r="O27" i="6"/>
  <c r="W30" i="6"/>
  <c r="P30" i="6"/>
  <c r="O30" i="6"/>
  <c r="AJ32" i="6"/>
  <c r="AR32" i="6"/>
  <c r="AC39" i="6"/>
  <c r="AD39" i="6" s="1"/>
  <c r="V43" i="6"/>
  <c r="AD43" i="6"/>
  <c r="AC43" i="6"/>
  <c r="W43" i="6"/>
  <c r="AD44" i="6"/>
  <c r="AC44" i="6"/>
  <c r="V44" i="6"/>
  <c r="AF53" i="6"/>
  <c r="AH53" i="6" s="1"/>
  <c r="AM53" i="6"/>
  <c r="R53" i="6"/>
  <c r="M53" i="6"/>
  <c r="AK54" i="6"/>
  <c r="AC54" i="6"/>
  <c r="V30" i="7"/>
  <c r="AO103" i="5"/>
  <c r="AQ103" i="5" s="1"/>
  <c r="P105" i="5"/>
  <c r="O105" i="5"/>
  <c r="W105" i="5"/>
  <c r="AR105" i="5"/>
  <c r="O106" i="5"/>
  <c r="AQ106" i="5"/>
  <c r="AK109" i="5"/>
  <c r="AD109" i="5"/>
  <c r="AC109" i="5"/>
  <c r="AJ115" i="5"/>
  <c r="AR115" i="5"/>
  <c r="P121" i="5"/>
  <c r="AD122" i="5"/>
  <c r="AC122" i="5"/>
  <c r="I124" i="5"/>
  <c r="AO125" i="5"/>
  <c r="AQ125" i="5" s="1"/>
  <c r="AH132" i="5"/>
  <c r="W135" i="5"/>
  <c r="W136" i="5"/>
  <c r="AG118" i="5"/>
  <c r="AH118" i="5" s="1"/>
  <c r="AQ118" i="5" s="1"/>
  <c r="AG127" i="5"/>
  <c r="AD25" i="6"/>
  <c r="V25" i="6"/>
  <c r="V27" i="6"/>
  <c r="W27" i="6" s="1"/>
  <c r="AD27" i="6"/>
  <c r="AQ27" i="6"/>
  <c r="W29" i="6"/>
  <c r="P29" i="6"/>
  <c r="AC31" i="6"/>
  <c r="AK31" i="6"/>
  <c r="AC34" i="6"/>
  <c r="AD34" i="6" s="1"/>
  <c r="P39" i="6"/>
  <c r="AD40" i="6"/>
  <c r="AC40" i="6"/>
  <c r="V40" i="6"/>
  <c r="O41" i="6"/>
  <c r="W41" i="6"/>
  <c r="P45" i="6"/>
  <c r="O45" i="6"/>
  <c r="W47" i="6"/>
  <c r="AJ47" i="6"/>
  <c r="AK47" i="6" s="1"/>
  <c r="AR47" i="6"/>
  <c r="AJ54" i="6"/>
  <c r="O57" i="6"/>
  <c r="W59" i="6"/>
  <c r="V59" i="6"/>
  <c r="O59" i="6"/>
  <c r="P59" i="6" s="1"/>
  <c r="AQ60" i="6"/>
  <c r="V61" i="6"/>
  <c r="W24" i="7"/>
  <c r="V24" i="7"/>
  <c r="O24" i="7"/>
  <c r="AK124" i="5"/>
  <c r="AA127" i="5"/>
  <c r="V131" i="5"/>
  <c r="W131" i="5" s="1"/>
  <c r="AD131" i="5"/>
  <c r="AR136" i="5"/>
  <c r="AJ23" i="6"/>
  <c r="AK23" i="6" s="1"/>
  <c r="P26" i="6"/>
  <c r="O26" i="6"/>
  <c r="V30" i="6"/>
  <c r="AD30" i="6"/>
  <c r="AJ39" i="6"/>
  <c r="AK39" i="6" s="1"/>
  <c r="AR39" i="6"/>
  <c r="W42" i="6"/>
  <c r="V42" i="6"/>
  <c r="P42" i="6"/>
  <c r="O42" i="6"/>
  <c r="AR64" i="6"/>
  <c r="T95" i="5"/>
  <c r="AC95" i="5" s="1"/>
  <c r="AK103" i="5"/>
  <c r="AJ111" i="5"/>
  <c r="AR111" i="5"/>
  <c r="V116" i="5"/>
  <c r="AD116" i="5"/>
  <c r="V118" i="5"/>
  <c r="O124" i="5"/>
  <c r="AC124" i="5"/>
  <c r="I125" i="5"/>
  <c r="P135" i="5"/>
  <c r="AA136" i="5"/>
  <c r="AJ136" i="5" s="1"/>
  <c r="AO46" i="6"/>
  <c r="AQ23" i="6"/>
  <c r="AR23" i="6" s="1"/>
  <c r="AC25" i="6"/>
  <c r="AK25" i="6"/>
  <c r="AK28" i="6"/>
  <c r="AC28" i="6"/>
  <c r="AD28" i="6" s="1"/>
  <c r="AC30" i="6"/>
  <c r="AK30" i="6"/>
  <c r="P31" i="6"/>
  <c r="O31" i="6"/>
  <c r="W31" i="6"/>
  <c r="AJ31" i="6"/>
  <c r="AC33" i="6"/>
  <c r="P34" i="6"/>
  <c r="O34" i="6"/>
  <c r="W34" i="6"/>
  <c r="AJ34" i="6"/>
  <c r="AK34" i="6" s="1"/>
  <c r="AR34" i="6"/>
  <c r="AC36" i="6"/>
  <c r="AK40" i="6"/>
  <c r="AC41" i="6"/>
  <c r="AK41" i="6"/>
  <c r="AJ41" i="6"/>
  <c r="AD47" i="6"/>
  <c r="Y53" i="6"/>
  <c r="O54" i="6"/>
  <c r="AQ56" i="6"/>
  <c r="AC61" i="6"/>
  <c r="AD61" i="6" s="1"/>
  <c r="AJ64" i="6"/>
  <c r="AC66" i="6"/>
  <c r="AD66" i="6" s="1"/>
  <c r="AK66" i="6"/>
  <c r="AD27" i="7"/>
  <c r="AC27" i="7"/>
  <c r="V27" i="7"/>
  <c r="M96" i="5"/>
  <c r="AC103" i="5"/>
  <c r="W104" i="5"/>
  <c r="W107" i="5"/>
  <c r="AC107" i="5"/>
  <c r="O110" i="5"/>
  <c r="P111" i="5"/>
  <c r="O113" i="5"/>
  <c r="W113" i="5"/>
  <c r="AQ113" i="5"/>
  <c r="AJ114" i="5"/>
  <c r="O119" i="5"/>
  <c r="AF125" i="5"/>
  <c r="AH125" i="5" s="1"/>
  <c r="AM125" i="5"/>
  <c r="H128" i="5"/>
  <c r="I128" i="5" s="1"/>
  <c r="I127" i="5"/>
  <c r="W133" i="5"/>
  <c r="AO135" i="5"/>
  <c r="AQ135" i="5" s="1"/>
  <c r="T137" i="5"/>
  <c r="AC24" i="6"/>
  <c r="AJ25" i="6"/>
  <c r="AR25" i="6"/>
  <c r="V26" i="6"/>
  <c r="W26" i="6" s="1"/>
  <c r="AK27" i="6"/>
  <c r="V29" i="6"/>
  <c r="AD29" i="6"/>
  <c r="AD33" i="6"/>
  <c r="AD36" i="6"/>
  <c r="AD41" i="6"/>
  <c r="AD42" i="6"/>
  <c r="AR44" i="6"/>
  <c r="AQ44" i="6"/>
  <c r="AJ44" i="6"/>
  <c r="AD45" i="6"/>
  <c r="V47" i="6"/>
  <c r="P49" i="6"/>
  <c r="O49" i="6"/>
  <c r="AQ54" i="6"/>
  <c r="AR54" i="6" s="1"/>
  <c r="AK59" i="6"/>
  <c r="AJ59" i="6"/>
  <c r="AD59" i="6"/>
  <c r="Z57" i="6"/>
  <c r="AA57" i="6" s="1"/>
  <c r="AA56" i="6"/>
  <c r="AQ38" i="6"/>
  <c r="AA53" i="6"/>
  <c r="AC58" i="6"/>
  <c r="AC63" i="6"/>
  <c r="V65" i="6"/>
  <c r="AH44" i="7"/>
  <c r="AK24" i="7"/>
  <c r="AK25" i="7"/>
  <c r="AC25" i="7"/>
  <c r="AD25" i="7" s="1"/>
  <c r="AJ26" i="7"/>
  <c r="AR26" i="7"/>
  <c r="AQ27" i="7"/>
  <c r="AC30" i="7"/>
  <c r="AD30" i="7" s="1"/>
  <c r="AK33" i="7"/>
  <c r="AC33" i="7"/>
  <c r="AJ33" i="7"/>
  <c r="AC34" i="7"/>
  <c r="AK34" i="7"/>
  <c r="AC39" i="7"/>
  <c r="AK39" i="7"/>
  <c r="AD39" i="7"/>
  <c r="AK43" i="7"/>
  <c r="AC43" i="7"/>
  <c r="P51" i="7"/>
  <c r="W25" i="6"/>
  <c r="AR26" i="6"/>
  <c r="W32" i="6"/>
  <c r="AR33" i="6"/>
  <c r="W37" i="6"/>
  <c r="AR38" i="6"/>
  <c r="AR43" i="6"/>
  <c r="AR58" i="6"/>
  <c r="AJ62" i="6"/>
  <c r="O63" i="6"/>
  <c r="P63" i="6" s="1"/>
  <c r="W63" i="6"/>
  <c r="P64" i="6"/>
  <c r="AQ64" i="6"/>
  <c r="W65" i="6"/>
  <c r="AR65" i="6"/>
  <c r="AJ24" i="7"/>
  <c r="AK26" i="7"/>
  <c r="O38" i="7"/>
  <c r="AK40" i="7"/>
  <c r="AC40" i="7"/>
  <c r="O57" i="7"/>
  <c r="P57" i="7" s="1"/>
  <c r="I46" i="6"/>
  <c r="V35" i="6"/>
  <c r="AJ35" i="6"/>
  <c r="AJ36" i="6"/>
  <c r="W40" i="6"/>
  <c r="W44" i="6"/>
  <c r="W58" i="6"/>
  <c r="V60" i="6"/>
  <c r="AD60" i="6"/>
  <c r="W61" i="6"/>
  <c r="AR63" i="6"/>
  <c r="AJ63" i="6"/>
  <c r="AK63" i="6" s="1"/>
  <c r="AK64" i="6"/>
  <c r="V26" i="7"/>
  <c r="AD26" i="7"/>
  <c r="V29" i="7"/>
  <c r="AD29" i="7"/>
  <c r="V38" i="7"/>
  <c r="W38" i="7" s="1"/>
  <c r="AQ45" i="7"/>
  <c r="AR45" i="7" s="1"/>
  <c r="S120" i="5"/>
  <c r="T120" i="5" s="1"/>
  <c r="O25" i="6"/>
  <c r="O32" i="6"/>
  <c r="W35" i="6"/>
  <c r="AK35" i="6"/>
  <c r="AK36" i="6"/>
  <c r="AQ37" i="6"/>
  <c r="AC48" i="6"/>
  <c r="AK58" i="6"/>
  <c r="W60" i="6"/>
  <c r="V62" i="6"/>
  <c r="W62" i="6" s="1"/>
  <c r="AC65" i="6"/>
  <c r="AJ66" i="6"/>
  <c r="AR66" i="6"/>
  <c r="W26" i="7"/>
  <c r="AQ26" i="7"/>
  <c r="AD37" i="7"/>
  <c r="AC37" i="7"/>
  <c r="P46" i="7"/>
  <c r="AD48" i="7"/>
  <c r="AC48" i="7"/>
  <c r="AK26" i="6"/>
  <c r="W28" i="6"/>
  <c r="AR29" i="6"/>
  <c r="AK33" i="6"/>
  <c r="AJ49" i="6"/>
  <c r="AR49" i="6"/>
  <c r="T53" i="6"/>
  <c r="S57" i="6"/>
  <c r="T57" i="6" s="1"/>
  <c r="O61" i="6"/>
  <c r="P61" i="6" s="1"/>
  <c r="P65" i="6"/>
  <c r="W27" i="7"/>
  <c r="O27" i="7"/>
  <c r="AR28" i="7"/>
  <c r="AJ28" i="7"/>
  <c r="AQ30" i="7"/>
  <c r="AR30" i="7" s="1"/>
  <c r="O33" i="7"/>
  <c r="W33" i="7"/>
  <c r="P33" i="7"/>
  <c r="AC35" i="7"/>
  <c r="AK35" i="7"/>
  <c r="AJ36" i="7"/>
  <c r="AQ36" i="7"/>
  <c r="AR36" i="7" s="1"/>
  <c r="O59" i="7"/>
  <c r="P59" i="7" s="1"/>
  <c r="V59" i="7"/>
  <c r="W59" i="7" s="1"/>
  <c r="AN54" i="7"/>
  <c r="AO54" i="7" s="1"/>
  <c r="AQ54" i="7" s="1"/>
  <c r="AO53" i="7"/>
  <c r="AQ53" i="7" s="1"/>
  <c r="AN55" i="7"/>
  <c r="AO55" i="7" s="1"/>
  <c r="S49" i="6"/>
  <c r="T49" i="6" s="1"/>
  <c r="AR57" i="6"/>
  <c r="AC62" i="6"/>
  <c r="AD62" i="6" s="1"/>
  <c r="AK62" i="6"/>
  <c r="V63" i="6"/>
  <c r="V25" i="7"/>
  <c r="O43" i="7"/>
  <c r="W43" i="7"/>
  <c r="V53" i="7"/>
  <c r="AC53" i="7"/>
  <c r="AD53" i="7" s="1"/>
  <c r="W38" i="6"/>
  <c r="I53" i="6"/>
  <c r="AH56" i="6"/>
  <c r="V58" i="6"/>
  <c r="AH61" i="6"/>
  <c r="AQ61" i="6" s="1"/>
  <c r="T64" i="6"/>
  <c r="AK65" i="6"/>
  <c r="W66" i="6"/>
  <c r="P27" i="7"/>
  <c r="AJ27" i="7"/>
  <c r="AJ35" i="7"/>
  <c r="AR35" i="7"/>
  <c r="O41" i="7"/>
  <c r="W41" i="7"/>
  <c r="V41" i="7"/>
  <c r="P43" i="7"/>
  <c r="I62" i="6"/>
  <c r="P24" i="7"/>
  <c r="O25" i="7"/>
  <c r="P25" i="7" s="1"/>
  <c r="W25" i="7"/>
  <c r="AK27" i="7"/>
  <c r="AC29" i="7"/>
  <c r="AR29" i="7"/>
  <c r="W31" i="7"/>
  <c r="P31" i="7"/>
  <c r="O31" i="7"/>
  <c r="W32" i="7"/>
  <c r="O32" i="7"/>
  <c r="V36" i="7"/>
  <c r="W36" i="7"/>
  <c r="AQ37" i="7"/>
  <c r="AR40" i="7"/>
  <c r="AQ40" i="7"/>
  <c r="AJ40" i="7"/>
  <c r="W42" i="7"/>
  <c r="O42" i="7"/>
  <c r="V42" i="7"/>
  <c r="AJ43" i="7"/>
  <c r="AR43" i="7"/>
  <c r="O46" i="7"/>
  <c r="W46" i="7"/>
  <c r="V47" i="7"/>
  <c r="AD47" i="7"/>
  <c r="AC47" i="7"/>
  <c r="W54" i="7"/>
  <c r="AC24" i="7"/>
  <c r="AD24" i="7" s="1"/>
  <c r="AO44" i="7"/>
  <c r="AQ24" i="7"/>
  <c r="AR24" i="7" s="1"/>
  <c r="AR25" i="7"/>
  <c r="P29" i="7"/>
  <c r="W29" i="7"/>
  <c r="AR32" i="7"/>
  <c r="AR33" i="7"/>
  <c r="AJ34" i="7"/>
  <c r="AR34" i="7"/>
  <c r="P38" i="7"/>
  <c r="O45" i="7"/>
  <c r="P45" i="7" s="1"/>
  <c r="AQ60" i="7"/>
  <c r="AK34" i="8"/>
  <c r="AC34" i="8"/>
  <c r="AC28" i="7"/>
  <c r="AK28" i="7"/>
  <c r="V35" i="7"/>
  <c r="AD35" i="7"/>
  <c r="AQ35" i="7"/>
  <c r="AD45" i="7"/>
  <c r="V45" i="7"/>
  <c r="W45" i="7" s="1"/>
  <c r="AK45" i="7"/>
  <c r="O51" i="7"/>
  <c r="P56" i="7"/>
  <c r="AR59" i="7"/>
  <c r="AJ59" i="7"/>
  <c r="V62" i="7"/>
  <c r="AD62" i="7"/>
  <c r="P31" i="8"/>
  <c r="W31" i="8"/>
  <c r="O31" i="8"/>
  <c r="AJ25" i="7"/>
  <c r="P28" i="7"/>
  <c r="O29" i="7"/>
  <c r="O30" i="7"/>
  <c r="P30" i="7"/>
  <c r="W30" i="7"/>
  <c r="AJ30" i="7"/>
  <c r="AK30" i="7" s="1"/>
  <c r="V31" i="7"/>
  <c r="AD33" i="7"/>
  <c r="V33" i="7"/>
  <c r="AD34" i="7"/>
  <c r="P39" i="7"/>
  <c r="W40" i="7"/>
  <c r="O40" i="7"/>
  <c r="P41" i="7"/>
  <c r="AK42" i="7"/>
  <c r="AC42" i="7"/>
  <c r="P47" i="7"/>
  <c r="AC60" i="7"/>
  <c r="AD60" i="7"/>
  <c r="AR27" i="8"/>
  <c r="AJ27" i="8"/>
  <c r="T44" i="7"/>
  <c r="V28" i="7"/>
  <c r="W28" i="7" s="1"/>
  <c r="AD28" i="7"/>
  <c r="AK31" i="7"/>
  <c r="AC32" i="7"/>
  <c r="AK32" i="7"/>
  <c r="W35" i="7"/>
  <c r="P35" i="7"/>
  <c r="AJ37" i="7"/>
  <c r="AR37" i="7"/>
  <c r="AC46" i="7"/>
  <c r="V46" i="7"/>
  <c r="AK46" i="7"/>
  <c r="AR46" i="7"/>
  <c r="AQ46" i="7"/>
  <c r="AJ46" i="7"/>
  <c r="AJ58" i="7"/>
  <c r="AR58" i="7"/>
  <c r="AJ60" i="7"/>
  <c r="AK60" i="7" s="1"/>
  <c r="AR60" i="7"/>
  <c r="AO31" i="7"/>
  <c r="M34" i="7"/>
  <c r="M44" i="7" s="1"/>
  <c r="M37" i="7"/>
  <c r="AJ39" i="7"/>
  <c r="AD42" i="7"/>
  <c r="V43" i="7"/>
  <c r="W47" i="7"/>
  <c r="S55" i="7"/>
  <c r="T55" i="7" s="1"/>
  <c r="V57" i="7"/>
  <c r="W57" i="7" s="1"/>
  <c r="AA61" i="7"/>
  <c r="AJ61" i="7" s="1"/>
  <c r="O62" i="7"/>
  <c r="W62" i="7"/>
  <c r="AK63" i="7"/>
  <c r="AD24" i="8"/>
  <c r="V24" i="8"/>
  <c r="W24" i="8" s="1"/>
  <c r="W26" i="8"/>
  <c r="P26" i="8"/>
  <c r="O26" i="8"/>
  <c r="V27" i="8"/>
  <c r="W27" i="8" s="1"/>
  <c r="AD27" i="8"/>
  <c r="AR32" i="8"/>
  <c r="AJ32" i="8"/>
  <c r="W34" i="8"/>
  <c r="P34" i="8"/>
  <c r="O34" i="8"/>
  <c r="AR34" i="8"/>
  <c r="AJ34" i="8"/>
  <c r="AJ38" i="8"/>
  <c r="AR38" i="8"/>
  <c r="AK37" i="7"/>
  <c r="AF50" i="7"/>
  <c r="R50" i="7"/>
  <c r="T50" i="7" s="1"/>
  <c r="AM50" i="7"/>
  <c r="AO50" i="7" s="1"/>
  <c r="M50" i="7"/>
  <c r="H55" i="7"/>
  <c r="I55" i="7" s="1"/>
  <c r="H54" i="7"/>
  <c r="I54" i="7" s="1"/>
  <c r="O54" i="7" s="1"/>
  <c r="W56" i="7"/>
  <c r="AQ58" i="7"/>
  <c r="W61" i="7"/>
  <c r="AH49" i="8"/>
  <c r="AJ23" i="8"/>
  <c r="AR23" i="8"/>
  <c r="P25" i="8"/>
  <c r="O25" i="8"/>
  <c r="W25" i="8"/>
  <c r="AJ25" i="8"/>
  <c r="AR25" i="8"/>
  <c r="AQ27" i="8"/>
  <c r="AJ29" i="8"/>
  <c r="AR29" i="8"/>
  <c r="AC33" i="8"/>
  <c r="AD33" i="8"/>
  <c r="AK33" i="8"/>
  <c r="O62" i="8"/>
  <c r="AJ28" i="8"/>
  <c r="AR28" i="8"/>
  <c r="V30" i="8"/>
  <c r="AD30" i="8"/>
  <c r="AH56" i="8"/>
  <c r="AJ65" i="8"/>
  <c r="AA36" i="7"/>
  <c r="AA38" i="7"/>
  <c r="AD38" i="7" s="1"/>
  <c r="V39" i="7"/>
  <c r="P42" i="7"/>
  <c r="M48" i="7"/>
  <c r="AR51" i="7"/>
  <c r="AR56" i="7"/>
  <c r="AA59" i="7"/>
  <c r="O61" i="7"/>
  <c r="AR39" i="7"/>
  <c r="AC41" i="7"/>
  <c r="AD43" i="7"/>
  <c r="AJ45" i="7"/>
  <c r="AC54" i="7"/>
  <c r="AD54" i="7" s="1"/>
  <c r="AD56" i="7"/>
  <c r="AC57" i="7"/>
  <c r="AD57" i="7" s="1"/>
  <c r="P61" i="7"/>
  <c r="AC62" i="7"/>
  <c r="AQ63" i="7"/>
  <c r="AR63" i="7" s="1"/>
  <c r="P24" i="8"/>
  <c r="AC24" i="8"/>
  <c r="V25" i="8"/>
  <c r="V26" i="8"/>
  <c r="AQ26" i="8"/>
  <c r="AD29" i="8"/>
  <c r="V29" i="8"/>
  <c r="AQ29" i="8"/>
  <c r="AC30" i="8"/>
  <c r="AD32" i="8"/>
  <c r="V32" i="8"/>
  <c r="AC43" i="8"/>
  <c r="AD43" i="8" s="1"/>
  <c r="AK43" i="8"/>
  <c r="O44" i="8"/>
  <c r="W44" i="8"/>
  <c r="V44" i="8"/>
  <c r="AD40" i="8"/>
  <c r="V40" i="8"/>
  <c r="P43" i="8"/>
  <c r="AR38" i="7"/>
  <c r="AR42" i="7"/>
  <c r="AH54" i="7"/>
  <c r="AR57" i="7"/>
  <c r="M58" i="7"/>
  <c r="O60" i="7"/>
  <c r="P60" i="7" s="1"/>
  <c r="W63" i="7"/>
  <c r="AA49" i="8"/>
  <c r="AK23" i="8"/>
  <c r="AC25" i="8"/>
  <c r="V31" i="8"/>
  <c r="AJ35" i="8"/>
  <c r="AC39" i="8"/>
  <c r="AK39" i="8"/>
  <c r="AC40" i="8"/>
  <c r="AD41" i="8"/>
  <c r="V41" i="8"/>
  <c r="R51" i="7"/>
  <c r="T51" i="7" s="1"/>
  <c r="AM51" i="7"/>
  <c r="AO51" i="7" s="1"/>
  <c r="AQ51" i="7" s="1"/>
  <c r="Y51" i="7"/>
  <c r="AA51" i="7" s="1"/>
  <c r="AR61" i="7"/>
  <c r="T28" i="8"/>
  <c r="AC28" i="8" s="1"/>
  <c r="AJ30" i="8"/>
  <c r="AJ39" i="8"/>
  <c r="AC42" i="8"/>
  <c r="AK42" i="8"/>
  <c r="AR66" i="8"/>
  <c r="AQ66" i="8"/>
  <c r="AJ66" i="8"/>
  <c r="O38" i="8"/>
  <c r="AD44" i="8"/>
  <c r="AC44" i="8"/>
  <c r="AK44" i="8"/>
  <c r="W45" i="8"/>
  <c r="O45" i="8"/>
  <c r="W46" i="8"/>
  <c r="V46" i="8"/>
  <c r="AD46" i="8"/>
  <c r="V56" i="7"/>
  <c r="AK58" i="7"/>
  <c r="AO59" i="7"/>
  <c r="AQ59" i="7" s="1"/>
  <c r="P63" i="7"/>
  <c r="AO49" i="8"/>
  <c r="AC26" i="8"/>
  <c r="AK26" i="8"/>
  <c r="AK28" i="8"/>
  <c r="AQ31" i="8"/>
  <c r="AR31" i="8" s="1"/>
  <c r="V37" i="8"/>
  <c r="AD37" i="8"/>
  <c r="AQ38" i="8"/>
  <c r="P45" i="8"/>
  <c r="AR45" i="8"/>
  <c r="AK46" i="8"/>
  <c r="AC46" i="8"/>
  <c r="AJ51" i="8"/>
  <c r="AR51" i="8"/>
  <c r="W65" i="8"/>
  <c r="O65" i="8"/>
  <c r="P65" i="8" s="1"/>
  <c r="AO57" i="7"/>
  <c r="AQ57" i="7" s="1"/>
  <c r="AC58" i="7"/>
  <c r="AD58" i="7" s="1"/>
  <c r="AQ23" i="8"/>
  <c r="AC27" i="8"/>
  <c r="AA31" i="8"/>
  <c r="P32" i="8"/>
  <c r="AK32" i="8"/>
  <c r="AC32" i="8"/>
  <c r="P33" i="8"/>
  <c r="W33" i="8"/>
  <c r="V33" i="8"/>
  <c r="AC35" i="8"/>
  <c r="AK35" i="8"/>
  <c r="AK37" i="8"/>
  <c r="AC37" i="8"/>
  <c r="P44" i="8"/>
  <c r="AD47" i="8"/>
  <c r="V47" i="8"/>
  <c r="W47" i="8"/>
  <c r="AH50" i="7"/>
  <c r="W53" i="7"/>
  <c r="V61" i="7"/>
  <c r="AJ62" i="7"/>
  <c r="AR62" i="7"/>
  <c r="AC63" i="7"/>
  <c r="AD63" i="7" s="1"/>
  <c r="AH53" i="7"/>
  <c r="AG55" i="7"/>
  <c r="AH55" i="7" s="1"/>
  <c r="T49" i="8"/>
  <c r="V23" i="8"/>
  <c r="W23" i="8" s="1"/>
  <c r="P27" i="8"/>
  <c r="O27" i="8"/>
  <c r="P28" i="8"/>
  <c r="O28" i="8"/>
  <c r="AK29" i="8"/>
  <c r="W30" i="8"/>
  <c r="O35" i="8"/>
  <c r="W35" i="8"/>
  <c r="AJ44" i="8"/>
  <c r="V45" i="8"/>
  <c r="I51" i="8"/>
  <c r="S51" i="8"/>
  <c r="T51" i="8" s="1"/>
  <c r="V35" i="8"/>
  <c r="AQ35" i="8"/>
  <c r="AR35" i="8" s="1"/>
  <c r="P37" i="8"/>
  <c r="AJ37" i="8"/>
  <c r="AR37" i="8"/>
  <c r="V38" i="8"/>
  <c r="W38" i="8" s="1"/>
  <c r="AJ42" i="8"/>
  <c r="O43" i="8"/>
  <c r="AK45" i="8"/>
  <c r="AC45" i="8"/>
  <c r="AJ46" i="8"/>
  <c r="AR46" i="8"/>
  <c r="P50" i="8"/>
  <c r="AK52" i="8"/>
  <c r="L55" i="8"/>
  <c r="AQ55" i="8"/>
  <c r="AR55" i="8" s="1"/>
  <c r="AO56" i="8"/>
  <c r="AQ56" i="8" s="1"/>
  <c r="AJ59" i="8"/>
  <c r="AK59" i="8" s="1"/>
  <c r="O64" i="8"/>
  <c r="W64" i="8"/>
  <c r="AK65" i="8"/>
  <c r="O67" i="8"/>
  <c r="AQ67" i="8"/>
  <c r="AD68" i="8"/>
  <c r="AC68" i="8"/>
  <c r="AK68" i="8"/>
  <c r="I49" i="8"/>
  <c r="AK27" i="8"/>
  <c r="W29" i="8"/>
  <c r="AR30" i="8"/>
  <c r="AJ33" i="8"/>
  <c r="AR33" i="8"/>
  <c r="V34" i="8"/>
  <c r="AD34" i="8"/>
  <c r="W37" i="8"/>
  <c r="AK38" i="8"/>
  <c r="AR44" i="8"/>
  <c r="AQ44" i="8"/>
  <c r="O48" i="8"/>
  <c r="W48" i="8"/>
  <c r="AQ48" i="8"/>
  <c r="AR50" i="8"/>
  <c r="AQ51" i="8"/>
  <c r="AO60" i="8"/>
  <c r="AQ60" i="8" s="1"/>
  <c r="O61" i="8"/>
  <c r="P61" i="8" s="1"/>
  <c r="AQ61" i="8"/>
  <c r="AR61" i="8" s="1"/>
  <c r="V63" i="8"/>
  <c r="W63" i="8" s="1"/>
  <c r="O66" i="8"/>
  <c r="W66" i="8"/>
  <c r="AD67" i="8"/>
  <c r="V67" i="8"/>
  <c r="AQ34" i="8"/>
  <c r="AJ43" i="8"/>
  <c r="AC47" i="8"/>
  <c r="AD48" i="8"/>
  <c r="O50" i="8"/>
  <c r="AD62" i="8"/>
  <c r="V62" i="8"/>
  <c r="W62" i="8" s="1"/>
  <c r="V65" i="8"/>
  <c r="AJ36" i="8"/>
  <c r="AR36" i="8"/>
  <c r="P38" i="8"/>
  <c r="AC38" i="8"/>
  <c r="AD39" i="8"/>
  <c r="V39" i="8"/>
  <c r="V43" i="8"/>
  <c r="W43" i="8" s="1"/>
  <c r="AQ43" i="8"/>
  <c r="AR43" i="8" s="1"/>
  <c r="AJ45" i="8"/>
  <c r="AR47" i="8"/>
  <c r="AJ47" i="8"/>
  <c r="V48" i="8"/>
  <c r="T52" i="8"/>
  <c r="AC52" i="8" s="1"/>
  <c r="AJ52" i="8"/>
  <c r="AM56" i="8"/>
  <c r="Y56" i="8"/>
  <c r="AF56" i="8"/>
  <c r="AR59" i="8"/>
  <c r="V61" i="8"/>
  <c r="W61" i="8" s="1"/>
  <c r="AC62" i="8"/>
  <c r="AK62" i="8"/>
  <c r="AC63" i="8"/>
  <c r="AD63" i="8" s="1"/>
  <c r="AD64" i="8"/>
  <c r="V64" i="8"/>
  <c r="AQ65" i="8"/>
  <c r="AR65" i="8" s="1"/>
  <c r="O68" i="8"/>
  <c r="W68" i="8"/>
  <c r="AJ68" i="8"/>
  <c r="AD53" i="8"/>
  <c r="AC53" i="8"/>
  <c r="W53" i="8"/>
  <c r="V53" i="8"/>
  <c r="P62" i="8"/>
  <c r="P63" i="8"/>
  <c r="AC64" i="8"/>
  <c r="AK64" i="8"/>
  <c r="AD66" i="8"/>
  <c r="V66" i="8"/>
  <c r="AC48" i="8"/>
  <c r="AK48" i="8"/>
  <c r="V50" i="8"/>
  <c r="W50" i="8" s="1"/>
  <c r="AR52" i="8"/>
  <c r="AR60" i="8"/>
  <c r="AJ60" i="8"/>
  <c r="AC61" i="8"/>
  <c r="AD61" i="8" s="1"/>
  <c r="AK61" i="8"/>
  <c r="AR62" i="8"/>
  <c r="P64" i="8"/>
  <c r="AD65" i="8"/>
  <c r="AC66" i="8"/>
  <c r="AK66" i="8"/>
  <c r="AR67" i="8"/>
  <c r="AJ67" i="8"/>
  <c r="AR68" i="8"/>
  <c r="AQ68" i="8"/>
  <c r="V36" i="8"/>
  <c r="W36" i="8" s="1"/>
  <c r="AD36" i="8"/>
  <c r="AJ40" i="8"/>
  <c r="AC41" i="8"/>
  <c r="AD42" i="8"/>
  <c r="V42" i="8"/>
  <c r="O47" i="8"/>
  <c r="AC50" i="8"/>
  <c r="AD50" i="8" s="1"/>
  <c r="AK50" i="8"/>
  <c r="AK51" i="8"/>
  <c r="AC51" i="8"/>
  <c r="O52" i="8"/>
  <c r="P52" i="8" s="1"/>
  <c r="AJ63" i="8"/>
  <c r="AK63" i="8" s="1"/>
  <c r="AR63" i="8"/>
  <c r="AR64" i="8"/>
  <c r="AK67" i="8"/>
  <c r="Y55" i="8"/>
  <c r="AA55" i="8" s="1"/>
  <c r="AJ55" i="8" s="1"/>
  <c r="H56" i="8"/>
  <c r="I56" i="8" s="1"/>
  <c r="S56" i="8"/>
  <c r="T56" i="8" s="1"/>
  <c r="H59" i="8"/>
  <c r="I59" i="8" s="1"/>
  <c r="S59" i="8"/>
  <c r="T59" i="8" s="1"/>
  <c r="W39" i="8"/>
  <c r="W40" i="8"/>
  <c r="W41" i="8"/>
  <c r="W42" i="8"/>
  <c r="Z58" i="8"/>
  <c r="AA58" i="8" s="1"/>
  <c r="Z60" i="8"/>
  <c r="AA60" i="8" s="1"/>
  <c r="R55" i="8"/>
  <c r="T55" i="8" s="1"/>
  <c r="AN58" i="8"/>
  <c r="AO58" i="8" s="1"/>
  <c r="AQ58" i="8" s="1"/>
  <c r="AD35" i="8"/>
  <c r="H58" i="8"/>
  <c r="I58" i="8" s="1"/>
  <c r="S58" i="8"/>
  <c r="T58" i="8" s="1"/>
  <c r="H60" i="8"/>
  <c r="I60" i="8" s="1"/>
  <c r="S60" i="8"/>
  <c r="T60" i="8" s="1"/>
  <c r="Z56" i="8"/>
  <c r="AA56" i="8" s="1"/>
  <c r="AG58" i="8"/>
  <c r="AH58" i="8" s="1"/>
  <c r="AC56" i="3" l="1"/>
  <c r="AC54" i="1"/>
  <c r="M49" i="7"/>
  <c r="O44" i="7"/>
  <c r="AJ119" i="1"/>
  <c r="AC50" i="3"/>
  <c r="AH52" i="6"/>
  <c r="AJ46" i="6"/>
  <c r="AK185" i="1"/>
  <c r="AC51" i="7"/>
  <c r="AK51" i="7"/>
  <c r="AJ51" i="7"/>
  <c r="AA55" i="4"/>
  <c r="O47" i="1"/>
  <c r="V47" i="1"/>
  <c r="W47" i="1" s="1"/>
  <c r="M52" i="1"/>
  <c r="AQ58" i="2"/>
  <c r="AR58" i="2"/>
  <c r="AQ112" i="2"/>
  <c r="AK186" i="1"/>
  <c r="P54" i="1"/>
  <c r="V119" i="1"/>
  <c r="W119" i="1"/>
  <c r="AJ112" i="2"/>
  <c r="AR112" i="2"/>
  <c r="V55" i="8"/>
  <c r="AC123" i="3"/>
  <c r="V49" i="3"/>
  <c r="T55" i="3"/>
  <c r="AQ56" i="2"/>
  <c r="AR56" i="2" s="1"/>
  <c r="AK112" i="2"/>
  <c r="AQ119" i="1"/>
  <c r="AR119" i="1" s="1"/>
  <c r="V49" i="8"/>
  <c r="T54" i="8"/>
  <c r="AJ50" i="7"/>
  <c r="AC67" i="4"/>
  <c r="AK67" i="4"/>
  <c r="AN64" i="3"/>
  <c r="AO64" i="3" s="1"/>
  <c r="AH64" i="3"/>
  <c r="AJ118" i="2"/>
  <c r="T48" i="2"/>
  <c r="V42" i="2"/>
  <c r="W42" i="2" s="1"/>
  <c r="O185" i="1"/>
  <c r="AJ186" i="1"/>
  <c r="AJ47" i="1"/>
  <c r="AO118" i="1"/>
  <c r="AQ112" i="1"/>
  <c r="L59" i="8"/>
  <c r="M59" i="8" s="1"/>
  <c r="L56" i="8"/>
  <c r="M56" i="8" s="1"/>
  <c r="M55" i="8"/>
  <c r="L60" i="8"/>
  <c r="M60" i="8" s="1"/>
  <c r="L58" i="8"/>
  <c r="M58" i="8" s="1"/>
  <c r="V51" i="8"/>
  <c r="W51" i="8" s="1"/>
  <c r="AD51" i="8"/>
  <c r="AR53" i="7"/>
  <c r="AJ53" i="7"/>
  <c r="AK53" i="7" s="1"/>
  <c r="V34" i="7"/>
  <c r="AA44" i="7"/>
  <c r="P62" i="6"/>
  <c r="AR56" i="6"/>
  <c r="AJ56" i="6"/>
  <c r="AQ55" i="7"/>
  <c r="P124" i="5"/>
  <c r="AC129" i="5"/>
  <c r="O134" i="5"/>
  <c r="P134" i="5" s="1"/>
  <c r="AR101" i="5"/>
  <c r="AJ101" i="5"/>
  <c r="AQ63" i="5"/>
  <c r="V129" i="5"/>
  <c r="AD129" i="5"/>
  <c r="AJ56" i="5"/>
  <c r="AR56" i="5"/>
  <c r="AR103" i="5"/>
  <c r="L61" i="4"/>
  <c r="M61" i="4" s="1"/>
  <c r="L60" i="4"/>
  <c r="M60" i="4" s="1"/>
  <c r="M59" i="4"/>
  <c r="O46" i="5"/>
  <c r="M52" i="5"/>
  <c r="AJ57" i="4"/>
  <c r="AR57" i="4"/>
  <c r="AA66" i="4"/>
  <c r="AF66" i="4"/>
  <c r="AQ28" i="4"/>
  <c r="AR28" i="4"/>
  <c r="AQ67" i="4"/>
  <c r="AO47" i="5"/>
  <c r="AQ47" i="5" s="1"/>
  <c r="AA52" i="5"/>
  <c r="AC46" i="5"/>
  <c r="AO49" i="4"/>
  <c r="AQ133" i="3"/>
  <c r="P52" i="4"/>
  <c r="AO123" i="3"/>
  <c r="AR50" i="4"/>
  <c r="AC64" i="3"/>
  <c r="AK31" i="3"/>
  <c r="AJ31" i="3"/>
  <c r="AC31" i="3"/>
  <c r="AO49" i="3"/>
  <c r="AJ116" i="2"/>
  <c r="AK116" i="2" s="1"/>
  <c r="AR116" i="2"/>
  <c r="AA49" i="3"/>
  <c r="AJ49" i="3" s="1"/>
  <c r="V193" i="1"/>
  <c r="W193" i="1" s="1"/>
  <c r="AQ50" i="3"/>
  <c r="AQ123" i="2"/>
  <c r="O112" i="2"/>
  <c r="P112" i="2" s="1"/>
  <c r="AH57" i="2"/>
  <c r="AK192" i="1"/>
  <c r="AC192" i="1"/>
  <c r="AD107" i="2"/>
  <c r="V107" i="2"/>
  <c r="AC107" i="2"/>
  <c r="V104" i="2"/>
  <c r="AC124" i="1"/>
  <c r="O114" i="2"/>
  <c r="P114" i="2" s="1"/>
  <c r="AJ192" i="1"/>
  <c r="M110" i="2"/>
  <c r="W104" i="2"/>
  <c r="AR104" i="2"/>
  <c r="AJ104" i="2"/>
  <c r="M48" i="2"/>
  <c r="O42" i="2"/>
  <c r="AR185" i="1"/>
  <c r="AJ185" i="1"/>
  <c r="AA198" i="1"/>
  <c r="AG198" i="1"/>
  <c r="P47" i="1"/>
  <c r="O186" i="1"/>
  <c r="P186" i="1" s="1"/>
  <c r="AJ188" i="1"/>
  <c r="AG56" i="1"/>
  <c r="AH56" i="1" s="1"/>
  <c r="AG54" i="1"/>
  <c r="AH54" i="1" s="1"/>
  <c r="AG58" i="1"/>
  <c r="AH58" i="1" s="1"/>
  <c r="AG57" i="1"/>
  <c r="AH57" i="1" s="1"/>
  <c r="AH53" i="1"/>
  <c r="AQ53" i="1" s="1"/>
  <c r="AQ57" i="1"/>
  <c r="I52" i="1"/>
  <c r="AA118" i="1"/>
  <c r="AC112" i="1"/>
  <c r="V58" i="8"/>
  <c r="AC31" i="8"/>
  <c r="AK31" i="8"/>
  <c r="AJ114" i="2"/>
  <c r="AR114" i="2"/>
  <c r="AQ114" i="2"/>
  <c r="W107" i="2"/>
  <c r="O107" i="2"/>
  <c r="AH48" i="2"/>
  <c r="AJ42" i="2"/>
  <c r="AK42" i="2" s="1"/>
  <c r="AQ104" i="2"/>
  <c r="AO110" i="2"/>
  <c r="O54" i="1"/>
  <c r="V59" i="8"/>
  <c r="O51" i="8"/>
  <c r="P51" i="8" s="1"/>
  <c r="O58" i="7"/>
  <c r="P58" i="7" s="1"/>
  <c r="W58" i="7"/>
  <c r="V58" i="7"/>
  <c r="AC38" i="7"/>
  <c r="AK38" i="7"/>
  <c r="AJ38" i="7"/>
  <c r="AH54" i="8"/>
  <c r="AR49" i="8"/>
  <c r="AJ49" i="8"/>
  <c r="W50" i="7"/>
  <c r="O50" i="7"/>
  <c r="P50" i="7" s="1"/>
  <c r="AC56" i="6"/>
  <c r="AD56" i="6" s="1"/>
  <c r="AK56" i="6"/>
  <c r="AK24" i="6"/>
  <c r="P127" i="5"/>
  <c r="W96" i="5"/>
  <c r="P96" i="5"/>
  <c r="O96" i="5"/>
  <c r="AJ53" i="6"/>
  <c r="AQ53" i="6"/>
  <c r="AR53" i="6" s="1"/>
  <c r="Y134" i="5"/>
  <c r="T134" i="5"/>
  <c r="AC118" i="5"/>
  <c r="AK118" i="5"/>
  <c r="AD118" i="5"/>
  <c r="AJ97" i="5"/>
  <c r="AR97" i="5"/>
  <c r="V127" i="5"/>
  <c r="W127" i="5" s="1"/>
  <c r="O129" i="5"/>
  <c r="P129" i="5" s="1"/>
  <c r="W129" i="5"/>
  <c r="M117" i="5"/>
  <c r="AC120" i="5"/>
  <c r="O116" i="5"/>
  <c r="V64" i="5"/>
  <c r="W64" i="5" s="1"/>
  <c r="AD64" i="5"/>
  <c r="T117" i="5"/>
  <c r="AR67" i="4"/>
  <c r="AJ67" i="4"/>
  <c r="O57" i="4"/>
  <c r="P57" i="4" s="1"/>
  <c r="V64" i="4"/>
  <c r="AD48" i="5"/>
  <c r="V48" i="5"/>
  <c r="W48" i="5" s="1"/>
  <c r="O69" i="4"/>
  <c r="P69" i="4" s="1"/>
  <c r="V62" i="4"/>
  <c r="AQ32" i="4"/>
  <c r="AR32" i="4"/>
  <c r="AN60" i="4"/>
  <c r="AO60" i="4" s="1"/>
  <c r="AO59" i="4"/>
  <c r="AQ59" i="4" s="1"/>
  <c r="AN61" i="4"/>
  <c r="AO61" i="4" s="1"/>
  <c r="AQ61" i="4" s="1"/>
  <c r="V133" i="3"/>
  <c r="AQ131" i="3"/>
  <c r="AH49" i="4"/>
  <c r="AJ138" i="3"/>
  <c r="AK138" i="3" s="1"/>
  <c r="V59" i="3"/>
  <c r="AJ61" i="3"/>
  <c r="AD35" i="3"/>
  <c r="V35" i="3"/>
  <c r="O56" i="3"/>
  <c r="P56" i="3" s="1"/>
  <c r="AR36" i="3"/>
  <c r="M63" i="3"/>
  <c r="S63" i="3"/>
  <c r="AQ59" i="3"/>
  <c r="AR59" i="3" s="1"/>
  <c r="AJ115" i="2"/>
  <c r="AR115" i="2"/>
  <c r="AK115" i="2"/>
  <c r="V56" i="2"/>
  <c r="W56" i="2" s="1"/>
  <c r="AD56" i="2"/>
  <c r="AH53" i="2"/>
  <c r="AR123" i="2"/>
  <c r="AJ123" i="2"/>
  <c r="AR111" i="2"/>
  <c r="AJ111" i="2"/>
  <c r="Z53" i="2"/>
  <c r="AA53" i="2" s="1"/>
  <c r="Z50" i="2"/>
  <c r="AA50" i="2" s="1"/>
  <c r="AA49" i="2"/>
  <c r="Z52" i="2"/>
  <c r="AA52" i="2" s="1"/>
  <c r="Z54" i="2"/>
  <c r="AA54" i="2" s="1"/>
  <c r="M57" i="2"/>
  <c r="P107" i="2"/>
  <c r="O62" i="2"/>
  <c r="W62" i="2"/>
  <c r="V62" i="2"/>
  <c r="V192" i="1"/>
  <c r="W192" i="1" s="1"/>
  <c r="AD192" i="1"/>
  <c r="P62" i="2"/>
  <c r="AJ126" i="1"/>
  <c r="AR126" i="1"/>
  <c r="AM105" i="2"/>
  <c r="AO105" i="2" s="1"/>
  <c r="R105" i="2"/>
  <c r="T105" i="2" s="1"/>
  <c r="AF105" i="2"/>
  <c r="AH105" i="2" s="1"/>
  <c r="AM43" i="2"/>
  <c r="AO43" i="2" s="1"/>
  <c r="AQ43" i="2" s="1"/>
  <c r="K105" i="2"/>
  <c r="M105" i="2" s="1"/>
  <c r="Y105" i="2"/>
  <c r="AA105" i="2" s="1"/>
  <c r="Y43" i="2"/>
  <c r="I43" i="2"/>
  <c r="AF43" i="2"/>
  <c r="AH43" i="2" s="1"/>
  <c r="K43" i="2"/>
  <c r="M43" i="2" s="1"/>
  <c r="R43" i="2"/>
  <c r="T43" i="2" s="1"/>
  <c r="G105" i="2"/>
  <c r="I105" i="2" s="1"/>
  <c r="I42" i="2"/>
  <c r="AJ130" i="1"/>
  <c r="AK130" i="1" s="1"/>
  <c r="AR130" i="1"/>
  <c r="V115" i="1"/>
  <c r="W115" i="1" s="1"/>
  <c r="AD115" i="1"/>
  <c r="AC115" i="1"/>
  <c r="AC53" i="1"/>
  <c r="O188" i="1"/>
  <c r="P188" i="1" s="1"/>
  <c r="AC127" i="1"/>
  <c r="M184" i="1"/>
  <c r="O178" i="1"/>
  <c r="AJ179" i="1"/>
  <c r="AQ60" i="1"/>
  <c r="V127" i="1"/>
  <c r="AD127" i="1"/>
  <c r="AO52" i="1"/>
  <c r="AQ46" i="1"/>
  <c r="AK47" i="1"/>
  <c r="O48" i="7"/>
  <c r="V52" i="8"/>
  <c r="W52" i="8" s="1"/>
  <c r="AD52" i="8"/>
  <c r="V49" i="6"/>
  <c r="AD49" i="6"/>
  <c r="AC49" i="6"/>
  <c r="W49" i="6"/>
  <c r="AD52" i="4"/>
  <c r="V52" i="4"/>
  <c r="O59" i="3"/>
  <c r="W59" i="3"/>
  <c r="AK38" i="3"/>
  <c r="AC38" i="3"/>
  <c r="Z124" i="2"/>
  <c r="T124" i="2"/>
  <c r="AD53" i="1"/>
  <c r="V53" i="1"/>
  <c r="AH49" i="7"/>
  <c r="AJ44" i="7"/>
  <c r="AC57" i="6"/>
  <c r="AG129" i="5"/>
  <c r="AH129" i="5" s="1"/>
  <c r="AG128" i="5"/>
  <c r="AH128" i="5" s="1"/>
  <c r="AH127" i="5"/>
  <c r="AR135" i="5"/>
  <c r="AJ135" i="5"/>
  <c r="V46" i="6"/>
  <c r="T52" i="6"/>
  <c r="AA132" i="5"/>
  <c r="V128" i="5"/>
  <c r="W128" i="5" s="1"/>
  <c r="O128" i="5"/>
  <c r="P128" i="5" s="1"/>
  <c r="W46" i="6"/>
  <c r="M52" i="6"/>
  <c r="O46" i="6"/>
  <c r="AJ133" i="5"/>
  <c r="V47" i="5"/>
  <c r="AD47" i="5"/>
  <c r="AJ47" i="5"/>
  <c r="AC57" i="4"/>
  <c r="AK57" i="4"/>
  <c r="AC63" i="4"/>
  <c r="AD63" i="4" s="1"/>
  <c r="P48" i="5"/>
  <c r="V63" i="4"/>
  <c r="W63" i="4" s="1"/>
  <c r="AF62" i="4"/>
  <c r="AA62" i="4"/>
  <c r="AD50" i="4"/>
  <c r="V50" i="4"/>
  <c r="AR131" i="3"/>
  <c r="AK47" i="5"/>
  <c r="AK31" i="4"/>
  <c r="AK61" i="3"/>
  <c r="AC61" i="3"/>
  <c r="AQ134" i="3"/>
  <c r="AR134" i="3" s="1"/>
  <c r="AD56" i="3"/>
  <c r="V56" i="3"/>
  <c r="W56" i="3" s="1"/>
  <c r="O123" i="3"/>
  <c r="M129" i="3"/>
  <c r="AJ59" i="3"/>
  <c r="W32" i="4"/>
  <c r="P123" i="3"/>
  <c r="AR33" i="3"/>
  <c r="P106" i="3"/>
  <c r="O106" i="3"/>
  <c r="W106" i="3"/>
  <c r="AC35" i="3"/>
  <c r="P59" i="3"/>
  <c r="AH55" i="3"/>
  <c r="AQ61" i="3"/>
  <c r="AR61" i="3" s="1"/>
  <c r="S116" i="2"/>
  <c r="T116" i="2" s="1"/>
  <c r="S114" i="2"/>
  <c r="T114" i="2" s="1"/>
  <c r="S115" i="2"/>
  <c r="T115" i="2" s="1"/>
  <c r="S112" i="2"/>
  <c r="T112" i="2" s="1"/>
  <c r="AC112" i="2" s="1"/>
  <c r="T111" i="2"/>
  <c r="O53" i="2"/>
  <c r="P53" i="2" s="1"/>
  <c r="M65" i="3"/>
  <c r="S65" i="3"/>
  <c r="AA43" i="2"/>
  <c r="AC57" i="2"/>
  <c r="AD57" i="2" s="1"/>
  <c r="O192" i="1"/>
  <c r="P192" i="1" s="1"/>
  <c r="AC42" i="2"/>
  <c r="AD42" i="2" s="1"/>
  <c r="AC61" i="2"/>
  <c r="AK61" i="2"/>
  <c r="AJ61" i="2"/>
  <c r="AQ42" i="2"/>
  <c r="AR42" i="2" s="1"/>
  <c r="AO48" i="2"/>
  <c r="AQ188" i="1"/>
  <c r="AR188" i="1" s="1"/>
  <c r="AJ59" i="2"/>
  <c r="AK59" i="2" s="1"/>
  <c r="AR59" i="2"/>
  <c r="V126" i="1"/>
  <c r="W126" i="1" s="1"/>
  <c r="I104" i="2"/>
  <c r="AQ123" i="1"/>
  <c r="AR123" i="1" s="1"/>
  <c r="K124" i="3"/>
  <c r="M124" i="3" s="1"/>
  <c r="AF124" i="3"/>
  <c r="AH124" i="3" s="1"/>
  <c r="R124" i="3"/>
  <c r="T124" i="3" s="1"/>
  <c r="G124" i="3"/>
  <c r="I124" i="3" s="1"/>
  <c r="I129" i="3" s="1"/>
  <c r="Y124" i="3"/>
  <c r="AA124" i="3" s="1"/>
  <c r="AM124" i="3"/>
  <c r="AO124" i="3" s="1"/>
  <c r="AQ124" i="3" s="1"/>
  <c r="AR197" i="1"/>
  <c r="AJ197" i="1"/>
  <c r="AJ127" i="1"/>
  <c r="AK127" i="1" s="1"/>
  <c r="AK179" i="1"/>
  <c r="AC179" i="1"/>
  <c r="V179" i="1"/>
  <c r="W179" i="1" s="1"/>
  <c r="AD179" i="1"/>
  <c r="AQ178" i="1"/>
  <c r="AO184" i="1"/>
  <c r="V62" i="1"/>
  <c r="W62" i="1" s="1"/>
  <c r="AD62" i="1"/>
  <c r="AD48" i="1"/>
  <c r="V48" i="1"/>
  <c r="W48" i="1" s="1"/>
  <c r="AQ190" i="1"/>
  <c r="AR190" i="1" s="1"/>
  <c r="AH118" i="1"/>
  <c r="AJ112" i="1"/>
  <c r="AK112" i="1" s="1"/>
  <c r="AR112" i="1"/>
  <c r="AD28" i="8"/>
  <c r="V28" i="8"/>
  <c r="W28" i="8" s="1"/>
  <c r="AJ31" i="8"/>
  <c r="V53" i="6"/>
  <c r="W53" i="6" s="1"/>
  <c r="I123" i="5"/>
  <c r="V61" i="4"/>
  <c r="T129" i="3"/>
  <c r="AD123" i="3"/>
  <c r="V123" i="3"/>
  <c r="W123" i="3" s="1"/>
  <c r="V60" i="1"/>
  <c r="AD51" i="7"/>
  <c r="V51" i="7"/>
  <c r="AD31" i="8"/>
  <c r="O37" i="7"/>
  <c r="W37" i="7"/>
  <c r="P37" i="7"/>
  <c r="V37" i="7"/>
  <c r="AC55" i="7"/>
  <c r="AC60" i="8"/>
  <c r="AK60" i="8"/>
  <c r="AK54" i="7"/>
  <c r="AJ54" i="7"/>
  <c r="AR54" i="7"/>
  <c r="AC59" i="7"/>
  <c r="AD59" i="7" s="1"/>
  <c r="AK59" i="7"/>
  <c r="V50" i="7"/>
  <c r="O34" i="7"/>
  <c r="P34" i="7"/>
  <c r="W34" i="7"/>
  <c r="T49" i="7"/>
  <c r="V44" i="7"/>
  <c r="W44" i="7" s="1"/>
  <c r="AC50" i="7"/>
  <c r="AD50" i="7" s="1"/>
  <c r="AD64" i="6"/>
  <c r="AC64" i="6"/>
  <c r="V64" i="6"/>
  <c r="P46" i="6"/>
  <c r="I52" i="6"/>
  <c r="AC127" i="5"/>
  <c r="AD127" i="5" s="1"/>
  <c r="AR118" i="5"/>
  <c r="AJ118" i="5"/>
  <c r="AJ57" i="6"/>
  <c r="AK57" i="6" s="1"/>
  <c r="AC137" i="5"/>
  <c r="AD137" i="5" s="1"/>
  <c r="O125" i="5"/>
  <c r="P125" i="5" s="1"/>
  <c r="AC135" i="5"/>
  <c r="AD135" i="5" s="1"/>
  <c r="AK135" i="5"/>
  <c r="O127" i="5"/>
  <c r="O47" i="5"/>
  <c r="W47" i="5"/>
  <c r="P47" i="5"/>
  <c r="T52" i="5"/>
  <c r="AD46" i="5"/>
  <c r="V46" i="5"/>
  <c r="W46" i="5" s="1"/>
  <c r="I55" i="4"/>
  <c r="AQ63" i="4"/>
  <c r="AQ46" i="5"/>
  <c r="AJ59" i="4"/>
  <c r="AK59" i="4" s="1"/>
  <c r="V66" i="4"/>
  <c r="W66" i="4" s="1"/>
  <c r="M54" i="8"/>
  <c r="W49" i="8"/>
  <c r="O49" i="8"/>
  <c r="V69" i="4"/>
  <c r="W69" i="4" s="1"/>
  <c r="AK59" i="3"/>
  <c r="AC59" i="3"/>
  <c r="AD59" i="3" s="1"/>
  <c r="AH46" i="5"/>
  <c r="P130" i="3"/>
  <c r="AC65" i="4"/>
  <c r="AD65" i="4" s="1"/>
  <c r="AK65" i="4"/>
  <c r="O64" i="4"/>
  <c r="P64" i="4" s="1"/>
  <c r="W64" i="4"/>
  <c r="W50" i="4"/>
  <c r="V130" i="3"/>
  <c r="W130" i="3" s="1"/>
  <c r="AJ56" i="3"/>
  <c r="AK56" i="3" s="1"/>
  <c r="AR56" i="3"/>
  <c r="AR102" i="3"/>
  <c r="AC28" i="3"/>
  <c r="AK28" i="3"/>
  <c r="AJ28" i="3"/>
  <c r="AQ138" i="3"/>
  <c r="AR138" i="3" s="1"/>
  <c r="AQ57" i="3"/>
  <c r="P115" i="2"/>
  <c r="T49" i="2"/>
  <c r="S52" i="2"/>
  <c r="T52" i="2" s="1"/>
  <c r="S54" i="2"/>
  <c r="T54" i="2" s="1"/>
  <c r="S50" i="2"/>
  <c r="T50" i="2" s="1"/>
  <c r="S53" i="2"/>
  <c r="T53" i="2" s="1"/>
  <c r="AQ52" i="2"/>
  <c r="AR52" i="2" s="1"/>
  <c r="W35" i="3"/>
  <c r="O24" i="3"/>
  <c r="W24" i="3"/>
  <c r="P24" i="3"/>
  <c r="AO57" i="2"/>
  <c r="AQ57" i="2" s="1"/>
  <c r="AK118" i="2"/>
  <c r="O40" i="2"/>
  <c r="AQ189" i="1"/>
  <c r="AR189" i="1" s="1"/>
  <c r="AC193" i="1"/>
  <c r="AD193" i="1" s="1"/>
  <c r="AK193" i="1"/>
  <c r="AK111" i="2"/>
  <c r="AR120" i="1"/>
  <c r="AJ120" i="1"/>
  <c r="AQ197" i="1"/>
  <c r="W127" i="1"/>
  <c r="O127" i="1"/>
  <c r="P185" i="1"/>
  <c r="AJ122" i="1"/>
  <c r="AK122" i="1" s="1"/>
  <c r="AC56" i="1"/>
  <c r="T185" i="1"/>
  <c r="S186" i="1"/>
  <c r="T186" i="1" s="1"/>
  <c r="AC186" i="1" s="1"/>
  <c r="S189" i="1"/>
  <c r="T189" i="1" s="1"/>
  <c r="S190" i="1"/>
  <c r="T190" i="1" s="1"/>
  <c r="S188" i="1"/>
  <c r="T188" i="1" s="1"/>
  <c r="AR128" i="1"/>
  <c r="AD112" i="1"/>
  <c r="T118" i="1"/>
  <c r="V112" i="1"/>
  <c r="AH184" i="1"/>
  <c r="AJ124" i="1"/>
  <c r="AK124" i="1" s="1"/>
  <c r="I118" i="1"/>
  <c r="AD56" i="1"/>
  <c r="AR55" i="7"/>
  <c r="AJ55" i="7"/>
  <c r="AK55" i="7" s="1"/>
  <c r="AK53" i="6"/>
  <c r="AC53" i="6"/>
  <c r="AD53" i="6" s="1"/>
  <c r="AC136" i="5"/>
  <c r="AK136" i="5"/>
  <c r="AC128" i="5"/>
  <c r="AD128" i="5" s="1"/>
  <c r="O66" i="4"/>
  <c r="P66" i="4" s="1"/>
  <c r="AN57" i="5"/>
  <c r="AO57" i="5" s="1"/>
  <c r="AO56" i="5"/>
  <c r="AQ56" i="5" s="1"/>
  <c r="AD64" i="3"/>
  <c r="V64" i="3"/>
  <c r="W64" i="3"/>
  <c r="AD50" i="3"/>
  <c r="V50" i="3"/>
  <c r="W50" i="3" s="1"/>
  <c r="V58" i="2"/>
  <c r="W58" i="2" s="1"/>
  <c r="AD58" i="2"/>
  <c r="AD198" i="1"/>
  <c r="V198" i="1"/>
  <c r="AD122" i="1"/>
  <c r="V122" i="1"/>
  <c r="AR58" i="8"/>
  <c r="AJ58" i="8"/>
  <c r="AC36" i="7"/>
  <c r="AD36" i="7" s="1"/>
  <c r="AK36" i="7"/>
  <c r="AQ50" i="7"/>
  <c r="AR50" i="7" s="1"/>
  <c r="AK61" i="7"/>
  <c r="AC61" i="7"/>
  <c r="AD61" i="7" s="1"/>
  <c r="AC56" i="8"/>
  <c r="AD56" i="8" s="1"/>
  <c r="V56" i="8"/>
  <c r="V60" i="8"/>
  <c r="AD60" i="8"/>
  <c r="AC58" i="8"/>
  <c r="AD58" i="8" s="1"/>
  <c r="AK58" i="8"/>
  <c r="AC59" i="8"/>
  <c r="AD59" i="8" s="1"/>
  <c r="I54" i="8"/>
  <c r="P49" i="8"/>
  <c r="AQ31" i="7"/>
  <c r="AR31" i="7"/>
  <c r="W51" i="7"/>
  <c r="W64" i="6"/>
  <c r="AR125" i="5"/>
  <c r="AJ125" i="5"/>
  <c r="AK125" i="5" s="1"/>
  <c r="P57" i="6"/>
  <c r="AM137" i="5"/>
  <c r="AO137" i="5" s="1"/>
  <c r="AQ137" i="5" s="1"/>
  <c r="AH137" i="5"/>
  <c r="V124" i="5"/>
  <c r="AD124" i="5"/>
  <c r="W124" i="5"/>
  <c r="AJ104" i="5"/>
  <c r="AR104" i="5"/>
  <c r="AQ104" i="5"/>
  <c r="AC97" i="5"/>
  <c r="AK97" i="5"/>
  <c r="P64" i="5"/>
  <c r="O64" i="5"/>
  <c r="T132" i="5"/>
  <c r="AK101" i="5"/>
  <c r="AQ97" i="5"/>
  <c r="AD97" i="5"/>
  <c r="AC60" i="4"/>
  <c r="AD60" i="4" s="1"/>
  <c r="AK60" i="4"/>
  <c r="AR35" i="4"/>
  <c r="AJ35" i="4"/>
  <c r="AK35" i="4" s="1"/>
  <c r="O135" i="3"/>
  <c r="P135" i="3" s="1"/>
  <c r="W52" i="4"/>
  <c r="AN68" i="4"/>
  <c r="AO68" i="4" s="1"/>
  <c r="AH68" i="4"/>
  <c r="W62" i="4"/>
  <c r="AH69" i="4"/>
  <c r="AM69" i="4"/>
  <c r="AO69" i="4" s="1"/>
  <c r="V135" i="3"/>
  <c r="W135" i="3" s="1"/>
  <c r="P131" i="3"/>
  <c r="AQ65" i="4"/>
  <c r="AR116" i="3"/>
  <c r="AJ116" i="3"/>
  <c r="AK116" i="3" s="1"/>
  <c r="AA64" i="4"/>
  <c r="AF64" i="4"/>
  <c r="T131" i="3"/>
  <c r="AR57" i="3"/>
  <c r="AJ57" i="3"/>
  <c r="AK57" i="3" s="1"/>
  <c r="V60" i="3"/>
  <c r="W60" i="3" s="1"/>
  <c r="AD60" i="3"/>
  <c r="V119" i="2"/>
  <c r="AD119" i="2"/>
  <c r="W119" i="2"/>
  <c r="AH123" i="3"/>
  <c r="T57" i="3"/>
  <c r="AC57" i="5"/>
  <c r="AD57" i="5" s="1"/>
  <c r="AK57" i="5"/>
  <c r="O66" i="3"/>
  <c r="P66" i="3" s="1"/>
  <c r="P57" i="3"/>
  <c r="AQ60" i="3"/>
  <c r="AD61" i="2"/>
  <c r="AR50" i="2"/>
  <c r="AK104" i="2"/>
  <c r="AA110" i="2"/>
  <c r="AC104" i="2"/>
  <c r="AD104" i="2" s="1"/>
  <c r="AR49" i="2"/>
  <c r="O194" i="1"/>
  <c r="P194" i="1" s="1"/>
  <c r="W194" i="1"/>
  <c r="AC189" i="1"/>
  <c r="AC58" i="2"/>
  <c r="AJ58" i="2"/>
  <c r="AK58" i="2" s="1"/>
  <c r="AC120" i="1"/>
  <c r="AK120" i="1"/>
  <c r="AK119" i="1"/>
  <c r="AC119" i="1"/>
  <c r="AD119" i="1" s="1"/>
  <c r="P126" i="1"/>
  <c r="P127" i="1"/>
  <c r="V178" i="1"/>
  <c r="W178" i="1" s="1"/>
  <c r="T184" i="1"/>
  <c r="V54" i="1"/>
  <c r="W54" i="1" s="1"/>
  <c r="AD54" i="1"/>
  <c r="AR192" i="1"/>
  <c r="O176" i="1"/>
  <c r="AQ47" i="1"/>
  <c r="AR47" i="1" s="1"/>
  <c r="AQ54" i="1"/>
  <c r="AJ46" i="1"/>
  <c r="AK46" i="1" s="1"/>
  <c r="AH52" i="1"/>
  <c r="AR46" i="1"/>
  <c r="AQ179" i="1"/>
  <c r="AR179" i="1" s="1"/>
  <c r="AR124" i="1"/>
  <c r="O46" i="1"/>
  <c r="P46" i="1" s="1"/>
  <c r="AC55" i="8"/>
  <c r="AD55" i="8" s="1"/>
  <c r="AK55" i="8"/>
  <c r="O55" i="7"/>
  <c r="P55" i="7" s="1"/>
  <c r="AQ49" i="8"/>
  <c r="AO54" i="8"/>
  <c r="AJ56" i="8"/>
  <c r="AK56" i="8" s="1"/>
  <c r="AR56" i="8"/>
  <c r="P48" i="7"/>
  <c r="V55" i="7"/>
  <c r="W55" i="7" s="1"/>
  <c r="AD55" i="7"/>
  <c r="AD120" i="5"/>
  <c r="V120" i="5"/>
  <c r="W120" i="5" s="1"/>
  <c r="V137" i="5"/>
  <c r="V95" i="5"/>
  <c r="AD95" i="5"/>
  <c r="W95" i="5"/>
  <c r="O132" i="5"/>
  <c r="P132" i="5" s="1"/>
  <c r="P56" i="6"/>
  <c r="AD136" i="5"/>
  <c r="O122" i="5"/>
  <c r="W122" i="5"/>
  <c r="V122" i="5"/>
  <c r="P122" i="5"/>
  <c r="AD119" i="5"/>
  <c r="V119" i="5"/>
  <c r="W119" i="5" s="1"/>
  <c r="W137" i="5"/>
  <c r="V49" i="5"/>
  <c r="W49" i="5" s="1"/>
  <c r="AD49" i="5"/>
  <c r="AC49" i="5"/>
  <c r="AC119" i="5"/>
  <c r="V99" i="5"/>
  <c r="AD99" i="5"/>
  <c r="W99" i="5"/>
  <c r="V96" i="5"/>
  <c r="AJ63" i="5"/>
  <c r="AK63" i="5" s="1"/>
  <c r="AR63" i="5"/>
  <c r="AD32" i="4"/>
  <c r="V32" i="4"/>
  <c r="AK61" i="4"/>
  <c r="AC61" i="4"/>
  <c r="AD61" i="4" s="1"/>
  <c r="W133" i="3"/>
  <c r="O133" i="3"/>
  <c r="AR135" i="3"/>
  <c r="AK68" i="4"/>
  <c r="AR65" i="4"/>
  <c r="AJ65" i="4"/>
  <c r="AD57" i="4"/>
  <c r="V57" i="4"/>
  <c r="W57" i="4" s="1"/>
  <c r="O49" i="4"/>
  <c r="P49" i="4" s="1"/>
  <c r="M55" i="4"/>
  <c r="AQ130" i="3"/>
  <c r="AR130" i="3" s="1"/>
  <c r="P134" i="3"/>
  <c r="AC52" i="4"/>
  <c r="V134" i="3"/>
  <c r="W134" i="3" s="1"/>
  <c r="AJ50" i="3"/>
  <c r="AK50" i="3" s="1"/>
  <c r="AR50" i="3"/>
  <c r="M67" i="3"/>
  <c r="S67" i="3"/>
  <c r="AR60" i="3"/>
  <c r="AJ60" i="3"/>
  <c r="AK60" i="3" s="1"/>
  <c r="O50" i="3"/>
  <c r="P50" i="3" s="1"/>
  <c r="AK114" i="2"/>
  <c r="AC114" i="2"/>
  <c r="P133" i="3"/>
  <c r="AK56" i="5"/>
  <c r="AC56" i="5"/>
  <c r="AD56" i="5" s="1"/>
  <c r="Z66" i="3"/>
  <c r="T66" i="3"/>
  <c r="P60" i="3"/>
  <c r="AJ38" i="3"/>
  <c r="AD61" i="3"/>
  <c r="V106" i="2"/>
  <c r="W106" i="2" s="1"/>
  <c r="AD106" i="2"/>
  <c r="AC106" i="2"/>
  <c r="O50" i="2"/>
  <c r="P50" i="2" s="1"/>
  <c r="O52" i="3"/>
  <c r="P52" i="3" s="1"/>
  <c r="AD128" i="1"/>
  <c r="V128" i="1"/>
  <c r="AK194" i="1"/>
  <c r="AC194" i="1"/>
  <c r="AD194" i="1" s="1"/>
  <c r="AC197" i="1"/>
  <c r="AK197" i="1"/>
  <c r="V181" i="1"/>
  <c r="W181" i="1" s="1"/>
  <c r="AD181" i="1"/>
  <c r="AC181" i="1"/>
  <c r="AJ123" i="1"/>
  <c r="AK123" i="1" s="1"/>
  <c r="O122" i="1"/>
  <c r="P122" i="1" s="1"/>
  <c r="W122" i="1"/>
  <c r="AA184" i="1"/>
  <c r="AK178" i="1"/>
  <c r="AC178" i="1"/>
  <c r="AD178" i="1" s="1"/>
  <c r="W60" i="1"/>
  <c r="O60" i="1"/>
  <c r="P60" i="1" s="1"/>
  <c r="AC126" i="1"/>
  <c r="AD126" i="1" s="1"/>
  <c r="AK126" i="1"/>
  <c r="V124" i="1"/>
  <c r="W124" i="1" s="1"/>
  <c r="AD124" i="1"/>
  <c r="AJ60" i="1"/>
  <c r="AK60" i="1" s="1"/>
  <c r="AR60" i="1"/>
  <c r="AQ118" i="2"/>
  <c r="AR118" i="2" s="1"/>
  <c r="V123" i="1"/>
  <c r="W123" i="1" s="1"/>
  <c r="AD123" i="1"/>
  <c r="AJ190" i="1"/>
  <c r="AK190" i="1" s="1"/>
  <c r="W53" i="1"/>
  <c r="O189" i="1"/>
  <c r="P189" i="1" s="1"/>
  <c r="V131" i="1"/>
  <c r="AD131" i="1"/>
  <c r="AR178" i="1"/>
  <c r="M118" i="1"/>
  <c r="O112" i="1"/>
  <c r="P112" i="1" s="1"/>
  <c r="W112" i="1"/>
  <c r="AQ127" i="1"/>
  <c r="AR127" i="1" s="1"/>
  <c r="I178" i="1"/>
  <c r="AC49" i="8"/>
  <c r="AD49" i="8" s="1"/>
  <c r="AK49" i="8"/>
  <c r="AA54" i="8"/>
  <c r="P54" i="7"/>
  <c r="AO49" i="7"/>
  <c r="AQ44" i="7"/>
  <c r="AR44" i="7" s="1"/>
  <c r="AR61" i="6"/>
  <c r="AJ61" i="6"/>
  <c r="AK61" i="6"/>
  <c r="V57" i="6"/>
  <c r="W57" i="6" s="1"/>
  <c r="AD57" i="6"/>
  <c r="V48" i="7"/>
  <c r="W48" i="7" s="1"/>
  <c r="AK50" i="7"/>
  <c r="AO52" i="6"/>
  <c r="AQ46" i="6"/>
  <c r="AR46" i="6" s="1"/>
  <c r="AJ132" i="5"/>
  <c r="O53" i="6"/>
  <c r="P53" i="6" s="1"/>
  <c r="AC46" i="6"/>
  <c r="AD46" i="6" s="1"/>
  <c r="AA52" i="6"/>
  <c r="AK46" i="6"/>
  <c r="AQ132" i="5"/>
  <c r="AR132" i="5" s="1"/>
  <c r="I49" i="7"/>
  <c r="P44" i="7"/>
  <c r="AJ24" i="6"/>
  <c r="AR24" i="6"/>
  <c r="AQ24" i="6"/>
  <c r="AK105" i="5"/>
  <c r="AC105" i="5"/>
  <c r="AD105" i="5" s="1"/>
  <c r="P119" i="5"/>
  <c r="AH123" i="5"/>
  <c r="R130" i="5"/>
  <c r="M130" i="5"/>
  <c r="AC133" i="5"/>
  <c r="AD133" i="5" s="1"/>
  <c r="AK133" i="5"/>
  <c r="AA117" i="5"/>
  <c r="AJ117" i="5" s="1"/>
  <c r="AJ61" i="4"/>
  <c r="AR61" i="4"/>
  <c r="AJ39" i="5"/>
  <c r="AK39" i="5" s="1"/>
  <c r="O68" i="4"/>
  <c r="W68" i="4"/>
  <c r="T68" i="4"/>
  <c r="AO123" i="5"/>
  <c r="AQ117" i="5"/>
  <c r="AR117" i="5" s="1"/>
  <c r="P46" i="5"/>
  <c r="I52" i="5"/>
  <c r="AR63" i="4"/>
  <c r="AJ63" i="4"/>
  <c r="AK63" i="4" s="1"/>
  <c r="AC69" i="4"/>
  <c r="AD69" i="4" s="1"/>
  <c r="AJ133" i="3"/>
  <c r="AR133" i="3"/>
  <c r="AD67" i="4"/>
  <c r="AQ39" i="5"/>
  <c r="AR39" i="5" s="1"/>
  <c r="AR31" i="4"/>
  <c r="AJ31" i="4"/>
  <c r="V38" i="4"/>
  <c r="AD38" i="4"/>
  <c r="AC38" i="4"/>
  <c r="W38" i="4"/>
  <c r="AC29" i="4"/>
  <c r="AK29" i="4"/>
  <c r="AJ29" i="4"/>
  <c r="AD29" i="4"/>
  <c r="T49" i="4"/>
  <c r="AC49" i="4" s="1"/>
  <c r="AC99" i="3"/>
  <c r="AK99" i="3"/>
  <c r="AJ99" i="3"/>
  <c r="AD38" i="3"/>
  <c r="V38" i="3"/>
  <c r="W38" i="3" s="1"/>
  <c r="O54" i="2"/>
  <c r="P54" i="2" s="1"/>
  <c r="P42" i="3"/>
  <c r="I49" i="3"/>
  <c r="O49" i="3"/>
  <c r="M55" i="3"/>
  <c r="W49" i="3"/>
  <c r="O102" i="2"/>
  <c r="V52" i="3"/>
  <c r="AD52" i="3"/>
  <c r="AC52" i="3"/>
  <c r="W52" i="3"/>
  <c r="O124" i="2"/>
  <c r="W124" i="2"/>
  <c r="AC188" i="1"/>
  <c r="AK188" i="1"/>
  <c r="P197" i="1"/>
  <c r="W197" i="1"/>
  <c r="V197" i="1"/>
  <c r="W128" i="1"/>
  <c r="O128" i="1"/>
  <c r="P128" i="1" s="1"/>
  <c r="Z134" i="3"/>
  <c r="AA134" i="3" s="1"/>
  <c r="AJ134" i="3" s="1"/>
  <c r="Z131" i="3"/>
  <c r="AA131" i="3" s="1"/>
  <c r="AJ131" i="3" s="1"/>
  <c r="AA130" i="3"/>
  <c r="AJ130" i="3" s="1"/>
  <c r="Z135" i="3"/>
  <c r="AA135" i="3" s="1"/>
  <c r="Z133" i="3"/>
  <c r="AA133" i="3" s="1"/>
  <c r="AQ122" i="1"/>
  <c r="AR122" i="1" s="1"/>
  <c r="AC57" i="1"/>
  <c r="AD57" i="1" s="1"/>
  <c r="AD120" i="1"/>
  <c r="V120" i="1"/>
  <c r="W120" i="1" s="1"/>
  <c r="AJ189" i="1"/>
  <c r="AK189" i="1" s="1"/>
  <c r="AQ186" i="1"/>
  <c r="AR186" i="1" s="1"/>
  <c r="P114" i="1"/>
  <c r="AQ56" i="1"/>
  <c r="AC60" i="1"/>
  <c r="AD60" i="1" s="1"/>
  <c r="AD46" i="1"/>
  <c r="T52" i="1"/>
  <c r="V46" i="1"/>
  <c r="W46" i="1" s="1"/>
  <c r="AC52" i="1"/>
  <c r="AA55" i="1"/>
  <c r="W185" i="1" l="1"/>
  <c r="AD133" i="3"/>
  <c r="AC124" i="3"/>
  <c r="AA129" i="3"/>
  <c r="I132" i="3"/>
  <c r="AJ105" i="2"/>
  <c r="AR105" i="2"/>
  <c r="AH110" i="2"/>
  <c r="V105" i="2"/>
  <c r="T110" i="2"/>
  <c r="O55" i="4"/>
  <c r="M58" i="4"/>
  <c r="AH55" i="1"/>
  <c r="AJ52" i="1"/>
  <c r="AK52" i="1" s="1"/>
  <c r="V52" i="5"/>
  <c r="W52" i="5" s="1"/>
  <c r="T55" i="5"/>
  <c r="AQ48" i="2"/>
  <c r="AO51" i="2"/>
  <c r="AC52" i="2"/>
  <c r="AK52" i="2"/>
  <c r="AJ52" i="2"/>
  <c r="AJ53" i="2"/>
  <c r="AR53" i="2"/>
  <c r="AH64" i="2"/>
  <c r="AH55" i="4"/>
  <c r="AJ49" i="4"/>
  <c r="T123" i="5"/>
  <c r="V117" i="5"/>
  <c r="V134" i="5"/>
  <c r="AA121" i="1"/>
  <c r="AC118" i="1"/>
  <c r="AD118" i="1" s="1"/>
  <c r="AJ58" i="1"/>
  <c r="AK58" i="1"/>
  <c r="O48" i="2"/>
  <c r="M51" i="2"/>
  <c r="AO121" i="1"/>
  <c r="AQ118" i="1"/>
  <c r="AH55" i="6"/>
  <c r="AJ52" i="6"/>
  <c r="AK52" i="6" s="1"/>
  <c r="T121" i="1"/>
  <c r="V118" i="1"/>
  <c r="P52" i="6"/>
  <c r="I55" i="6"/>
  <c r="AH58" i="3"/>
  <c r="AJ55" i="3"/>
  <c r="O129" i="3"/>
  <c r="P129" i="3" s="1"/>
  <c r="M132" i="3"/>
  <c r="AC55" i="1"/>
  <c r="AC134" i="3"/>
  <c r="AK134" i="3"/>
  <c r="O130" i="5"/>
  <c r="P130" i="5" s="1"/>
  <c r="M121" i="1"/>
  <c r="W118" i="1"/>
  <c r="O118" i="1"/>
  <c r="AJ135" i="3"/>
  <c r="AJ123" i="3"/>
  <c r="AH129" i="3"/>
  <c r="AO52" i="5"/>
  <c r="I110" i="2"/>
  <c r="P104" i="2"/>
  <c r="V111" i="2"/>
  <c r="W111" i="2"/>
  <c r="AC111" i="2"/>
  <c r="AD111" i="2" s="1"/>
  <c r="AJ127" i="5"/>
  <c r="AK127" i="5" s="1"/>
  <c r="AQ127" i="5"/>
  <c r="AR127" i="5" s="1"/>
  <c r="M71" i="3"/>
  <c r="V43" i="2"/>
  <c r="AC49" i="2"/>
  <c r="AD49" i="2" s="1"/>
  <c r="AK49" i="2"/>
  <c r="AJ49" i="2"/>
  <c r="AF134" i="5"/>
  <c r="AA134" i="5"/>
  <c r="AJ54" i="8"/>
  <c r="AH57" i="8"/>
  <c r="AJ54" i="1"/>
  <c r="AK54" i="1" s="1"/>
  <c r="AR54" i="1"/>
  <c r="M55" i="5"/>
  <c r="O52" i="5"/>
  <c r="AK123" i="3"/>
  <c r="M55" i="1"/>
  <c r="O52" i="1"/>
  <c r="AK49" i="4"/>
  <c r="V184" i="1"/>
  <c r="T187" i="1"/>
  <c r="AD132" i="5"/>
  <c r="V132" i="5"/>
  <c r="AA68" i="1"/>
  <c r="V129" i="3"/>
  <c r="W129" i="3" s="1"/>
  <c r="T132" i="3"/>
  <c r="V112" i="2"/>
  <c r="AD112" i="2"/>
  <c r="AJ128" i="5"/>
  <c r="AK128" i="5" s="1"/>
  <c r="AR128" i="5"/>
  <c r="AQ128" i="5"/>
  <c r="AH52" i="7"/>
  <c r="AQ52" i="1"/>
  <c r="AR52" i="1" s="1"/>
  <c r="AO55" i="1"/>
  <c r="M187" i="1"/>
  <c r="W184" i="1"/>
  <c r="O43" i="2"/>
  <c r="W43" i="2"/>
  <c r="AC50" i="2"/>
  <c r="AD50" i="2" s="1"/>
  <c r="T63" i="3"/>
  <c r="Z63" i="3"/>
  <c r="AH51" i="2"/>
  <c r="AR48" i="2"/>
  <c r="AR56" i="1"/>
  <c r="AH68" i="1"/>
  <c r="AJ56" i="1"/>
  <c r="AK56" i="1" s="1"/>
  <c r="AH198" i="1"/>
  <c r="AN198" i="1"/>
  <c r="AO198" i="1" s="1"/>
  <c r="AQ198" i="1" s="1"/>
  <c r="AA55" i="3"/>
  <c r="AK49" i="3"/>
  <c r="AC49" i="3"/>
  <c r="AD49" i="3" s="1"/>
  <c r="W134" i="5"/>
  <c r="AA49" i="7"/>
  <c r="AK44" i="7"/>
  <c r="AC44" i="7"/>
  <c r="AD44" i="7" s="1"/>
  <c r="O58" i="8"/>
  <c r="W58" i="8"/>
  <c r="T51" i="2"/>
  <c r="V48" i="2"/>
  <c r="W48" i="2" s="1"/>
  <c r="V66" i="3"/>
  <c r="AD131" i="3"/>
  <c r="V131" i="3"/>
  <c r="W131" i="3" s="1"/>
  <c r="V53" i="2"/>
  <c r="AD53" i="2"/>
  <c r="M58" i="3"/>
  <c r="P52" i="5"/>
  <c r="I55" i="5"/>
  <c r="AQ58" i="1"/>
  <c r="AR58" i="1" s="1"/>
  <c r="AA66" i="3"/>
  <c r="AG66" i="3"/>
  <c r="AD134" i="3"/>
  <c r="AM64" i="4"/>
  <c r="AO64" i="4" s="1"/>
  <c r="AH64" i="4"/>
  <c r="AQ69" i="4"/>
  <c r="AR69" i="4" s="1"/>
  <c r="V188" i="1"/>
  <c r="W188" i="1" s="1"/>
  <c r="AD188" i="1"/>
  <c r="T200" i="1"/>
  <c r="V50" i="2"/>
  <c r="W50" i="2" s="1"/>
  <c r="AJ46" i="5"/>
  <c r="AK46" i="5" s="1"/>
  <c r="AH52" i="5"/>
  <c r="AR46" i="5"/>
  <c r="O54" i="8"/>
  <c r="M57" i="8"/>
  <c r="W54" i="8"/>
  <c r="V115" i="2"/>
  <c r="AD115" i="2"/>
  <c r="W115" i="2"/>
  <c r="AC115" i="2"/>
  <c r="AC132" i="5"/>
  <c r="AK132" i="5"/>
  <c r="AJ129" i="5"/>
  <c r="AR129" i="5"/>
  <c r="AQ129" i="5"/>
  <c r="AJ43" i="2"/>
  <c r="AK43" i="2" s="1"/>
  <c r="AR43" i="2"/>
  <c r="AQ105" i="2"/>
  <c r="AC53" i="2"/>
  <c r="AK53" i="2"/>
  <c r="O63" i="3"/>
  <c r="P63" i="3" s="1"/>
  <c r="I55" i="1"/>
  <c r="P52" i="1"/>
  <c r="AK198" i="1"/>
  <c r="AC198" i="1"/>
  <c r="AJ57" i="2"/>
  <c r="AK57" i="2" s="1"/>
  <c r="AR57" i="2"/>
  <c r="O60" i="8"/>
  <c r="P60" i="8" s="1"/>
  <c r="W60" i="8"/>
  <c r="AC185" i="1"/>
  <c r="AO52" i="7"/>
  <c r="AQ49" i="7"/>
  <c r="AR49" i="7" s="1"/>
  <c r="AQ54" i="8"/>
  <c r="AR54" i="8" s="1"/>
  <c r="AO57" i="8"/>
  <c r="AC110" i="2"/>
  <c r="AA113" i="2"/>
  <c r="W66" i="3"/>
  <c r="AC64" i="4"/>
  <c r="AD64" i="4" s="1"/>
  <c r="AJ69" i="4"/>
  <c r="AK69" i="4" s="1"/>
  <c r="P118" i="1"/>
  <c r="I121" i="1"/>
  <c r="V190" i="1"/>
  <c r="AC190" i="1"/>
  <c r="AD190" i="1" s="1"/>
  <c r="W190" i="1"/>
  <c r="V54" i="2"/>
  <c r="W54" i="2" s="1"/>
  <c r="V124" i="3"/>
  <c r="AD124" i="3"/>
  <c r="AC43" i="2"/>
  <c r="AD43" i="2" s="1"/>
  <c r="AD114" i="2"/>
  <c r="V114" i="2"/>
  <c r="W114" i="2" s="1"/>
  <c r="P43" i="2"/>
  <c r="AO55" i="4"/>
  <c r="AQ49" i="4"/>
  <c r="AR49" i="4" s="1"/>
  <c r="AM66" i="4"/>
  <c r="AO66" i="4" s="1"/>
  <c r="AH66" i="4"/>
  <c r="O59" i="4"/>
  <c r="P59" i="4" s="1"/>
  <c r="V59" i="4"/>
  <c r="W59" i="4" s="1"/>
  <c r="AK129" i="5"/>
  <c r="O55" i="8"/>
  <c r="W55" i="8"/>
  <c r="P55" i="8"/>
  <c r="P58" i="8"/>
  <c r="AA55" i="6"/>
  <c r="AC52" i="6"/>
  <c r="Y130" i="5"/>
  <c r="T130" i="5"/>
  <c r="AC54" i="8"/>
  <c r="AA57" i="8"/>
  <c r="AK54" i="8"/>
  <c r="V52" i="1"/>
  <c r="W52" i="1" s="1"/>
  <c r="T55" i="1"/>
  <c r="AD52" i="1"/>
  <c r="AJ123" i="5"/>
  <c r="AH126" i="5"/>
  <c r="AK133" i="3"/>
  <c r="AC133" i="3"/>
  <c r="I55" i="3"/>
  <c r="P49" i="3"/>
  <c r="I52" i="7"/>
  <c r="I184" i="1"/>
  <c r="O184" i="1" s="1"/>
  <c r="P178" i="1"/>
  <c r="AJ137" i="5"/>
  <c r="AK137" i="5" s="1"/>
  <c r="AR137" i="5"/>
  <c r="AD189" i="1"/>
  <c r="V189" i="1"/>
  <c r="W189" i="1" s="1"/>
  <c r="V52" i="2"/>
  <c r="W52" i="2" s="1"/>
  <c r="T64" i="2"/>
  <c r="AD52" i="2"/>
  <c r="I58" i="4"/>
  <c r="P55" i="4"/>
  <c r="I126" i="5"/>
  <c r="AR124" i="3"/>
  <c r="AJ124" i="3"/>
  <c r="AK124" i="3" s="1"/>
  <c r="T65" i="3"/>
  <c r="Z65" i="3"/>
  <c r="AD116" i="2"/>
  <c r="V116" i="2"/>
  <c r="W116" i="2" s="1"/>
  <c r="AC116" i="2"/>
  <c r="AC62" i="4"/>
  <c r="AD62" i="4" s="1"/>
  <c r="O52" i="6"/>
  <c r="W52" i="6"/>
  <c r="M55" i="6"/>
  <c r="T55" i="6"/>
  <c r="V52" i="6"/>
  <c r="AD52" i="6"/>
  <c r="AD124" i="2"/>
  <c r="V124" i="2"/>
  <c r="O104" i="2"/>
  <c r="W112" i="2"/>
  <c r="AC66" i="4"/>
  <c r="AD66" i="4" s="1"/>
  <c r="O60" i="4"/>
  <c r="P60" i="4" s="1"/>
  <c r="W60" i="4"/>
  <c r="V60" i="4"/>
  <c r="O56" i="8"/>
  <c r="P56" i="8" s="1"/>
  <c r="W56" i="8"/>
  <c r="AQ53" i="2"/>
  <c r="AD54" i="8"/>
  <c r="V54" i="8"/>
  <c r="T57" i="8"/>
  <c r="AA187" i="1"/>
  <c r="AC184" i="1"/>
  <c r="AD184" i="1" s="1"/>
  <c r="AK184" i="1"/>
  <c r="V57" i="3"/>
  <c r="W57" i="3"/>
  <c r="AC57" i="3"/>
  <c r="AD57" i="3" s="1"/>
  <c r="AQ123" i="5"/>
  <c r="AR123" i="5" s="1"/>
  <c r="AO126" i="5"/>
  <c r="T67" i="3"/>
  <c r="Z67" i="3"/>
  <c r="AQ57" i="5"/>
  <c r="AR57" i="5" s="1"/>
  <c r="AH187" i="1"/>
  <c r="AR184" i="1"/>
  <c r="AJ184" i="1"/>
  <c r="V186" i="1"/>
  <c r="AD186" i="1"/>
  <c r="V49" i="2"/>
  <c r="W49" i="2" s="1"/>
  <c r="AJ118" i="1"/>
  <c r="AK118" i="1" s="1"/>
  <c r="AR118" i="1"/>
  <c r="AH121" i="1"/>
  <c r="AO187" i="1"/>
  <c r="AQ184" i="1"/>
  <c r="W124" i="3"/>
  <c r="O124" i="3"/>
  <c r="P124" i="3" s="1"/>
  <c r="O65" i="3"/>
  <c r="P65" i="3" s="1"/>
  <c r="AM62" i="4"/>
  <c r="AO62" i="4" s="1"/>
  <c r="AQ62" i="4" s="1"/>
  <c r="AH62" i="4"/>
  <c r="AA124" i="2"/>
  <c r="AG124" i="2"/>
  <c r="AC105" i="2"/>
  <c r="AD105" i="2" s="1"/>
  <c r="AK105" i="2"/>
  <c r="O57" i="2"/>
  <c r="P57" i="2" s="1"/>
  <c r="V57" i="2"/>
  <c r="W57" i="2" s="1"/>
  <c r="O117" i="5"/>
  <c r="P117" i="5" s="1"/>
  <c r="M123" i="5"/>
  <c r="W117" i="5"/>
  <c r="AQ110" i="2"/>
  <c r="AO113" i="2"/>
  <c r="AJ53" i="1"/>
  <c r="AK53" i="1" s="1"/>
  <c r="AR53" i="1"/>
  <c r="M113" i="2"/>
  <c r="AO129" i="3"/>
  <c r="AQ123" i="3"/>
  <c r="AR123" i="3" s="1"/>
  <c r="O61" i="4"/>
  <c r="P61" i="4" s="1"/>
  <c r="W61" i="4"/>
  <c r="O59" i="8"/>
  <c r="P59" i="8" s="1"/>
  <c r="W59" i="8"/>
  <c r="AJ64" i="3"/>
  <c r="AK64" i="3" s="1"/>
  <c r="T58" i="3"/>
  <c r="V55" i="3"/>
  <c r="W55" i="3" s="1"/>
  <c r="M52" i="7"/>
  <c r="O49" i="7"/>
  <c r="P49" i="7" s="1"/>
  <c r="W49" i="7"/>
  <c r="AC131" i="3"/>
  <c r="AK131" i="3"/>
  <c r="AK135" i="3"/>
  <c r="AC135" i="3"/>
  <c r="AD135" i="3" s="1"/>
  <c r="AC117" i="5"/>
  <c r="AD117" i="5" s="1"/>
  <c r="AA123" i="5"/>
  <c r="AK117" i="5"/>
  <c r="AJ68" i="4"/>
  <c r="AR68" i="4"/>
  <c r="AK130" i="3"/>
  <c r="AC130" i="3"/>
  <c r="AD130" i="3" s="1"/>
  <c r="T55" i="4"/>
  <c r="V49" i="4"/>
  <c r="AD49" i="4"/>
  <c r="AD68" i="4"/>
  <c r="V68" i="4"/>
  <c r="AO55" i="6"/>
  <c r="AQ52" i="6"/>
  <c r="AR52" i="6" s="1"/>
  <c r="O67" i="3"/>
  <c r="P67" i="3" s="1"/>
  <c r="W49" i="4"/>
  <c r="AC68" i="4"/>
  <c r="W132" i="5"/>
  <c r="AJ50" i="2"/>
  <c r="AK50" i="2" s="1"/>
  <c r="AQ68" i="4"/>
  <c r="P54" i="8"/>
  <c r="I57" i="8"/>
  <c r="AD185" i="1"/>
  <c r="V185" i="1"/>
  <c r="AR59" i="4"/>
  <c r="T52" i="7"/>
  <c r="V49" i="7"/>
  <c r="AA48" i="2"/>
  <c r="W53" i="2"/>
  <c r="AR47" i="5"/>
  <c r="I48" i="2"/>
  <c r="P42" i="2"/>
  <c r="W105" i="2"/>
  <c r="O105" i="2"/>
  <c r="P105" i="2" s="1"/>
  <c r="AC54" i="2"/>
  <c r="AD54" i="2" s="1"/>
  <c r="AJ54" i="2"/>
  <c r="AK54" i="2" s="1"/>
  <c r="AQ60" i="4"/>
  <c r="AR60" i="4" s="1"/>
  <c r="AJ57" i="1"/>
  <c r="AK57" i="1" s="1"/>
  <c r="AR57" i="1"/>
  <c r="W186" i="1"/>
  <c r="AO55" i="3"/>
  <c r="AQ49" i="3"/>
  <c r="AR49" i="3" s="1"/>
  <c r="AA55" i="5"/>
  <c r="AC52" i="5"/>
  <c r="AD52" i="5" s="1"/>
  <c r="AQ64" i="3"/>
  <c r="AR64" i="3" s="1"/>
  <c r="AC55" i="4"/>
  <c r="AA58" i="4"/>
  <c r="AA76" i="4" s="1"/>
  <c r="AA79" i="4" l="1"/>
  <c r="AA78" i="4"/>
  <c r="AD66" i="3"/>
  <c r="I70" i="8"/>
  <c r="V58" i="3"/>
  <c r="AG67" i="3"/>
  <c r="AA67" i="3"/>
  <c r="I71" i="4"/>
  <c r="I76" i="4"/>
  <c r="M72" i="3"/>
  <c r="M73" i="3"/>
  <c r="M74" i="3"/>
  <c r="AC48" i="2"/>
  <c r="AA51" i="2"/>
  <c r="AA70" i="8"/>
  <c r="AC57" i="8"/>
  <c r="W58" i="3"/>
  <c r="AJ62" i="4"/>
  <c r="AK62" i="4" s="1"/>
  <c r="AR62" i="4"/>
  <c r="AJ121" i="1"/>
  <c r="AH134" i="1"/>
  <c r="T65" i="2"/>
  <c r="V64" i="2"/>
  <c r="T66" i="2"/>
  <c r="AR126" i="5"/>
  <c r="V130" i="5"/>
  <c r="W130" i="5" s="1"/>
  <c r="AC113" i="2"/>
  <c r="AA126" i="2"/>
  <c r="AC49" i="7"/>
  <c r="AD49" i="7" s="1"/>
  <c r="AA52" i="7"/>
  <c r="AJ68" i="1"/>
  <c r="AH70" i="1"/>
  <c r="AH69" i="1"/>
  <c r="AJ49" i="7"/>
  <c r="AK49" i="7" s="1"/>
  <c r="M68" i="5"/>
  <c r="O55" i="5"/>
  <c r="M73" i="5"/>
  <c r="O121" i="1"/>
  <c r="M134" i="1"/>
  <c r="O51" i="2"/>
  <c r="M64" i="2"/>
  <c r="AH58" i="4"/>
  <c r="AR55" i="4"/>
  <c r="AJ55" i="4"/>
  <c r="AK55" i="4" s="1"/>
  <c r="AR55" i="1"/>
  <c r="AJ55" i="1"/>
  <c r="AK55" i="1" s="1"/>
  <c r="M76" i="3"/>
  <c r="O113" i="2"/>
  <c r="M126" i="2"/>
  <c r="AD57" i="8"/>
  <c r="T70" i="8"/>
  <c r="V57" i="8"/>
  <c r="W57" i="8" s="1"/>
  <c r="AF130" i="5"/>
  <c r="AA130" i="5"/>
  <c r="P121" i="1"/>
  <c r="I134" i="1"/>
  <c r="T201" i="1"/>
  <c r="T202" i="1"/>
  <c r="V132" i="3"/>
  <c r="T150" i="3"/>
  <c r="T145" i="3"/>
  <c r="V121" i="1"/>
  <c r="W121" i="1" s="1"/>
  <c r="T134" i="1"/>
  <c r="AH65" i="2"/>
  <c r="AH67" i="2" s="1"/>
  <c r="AH66" i="2"/>
  <c r="AQ51" i="2"/>
  <c r="AR51" i="2" s="1"/>
  <c r="AO64" i="2"/>
  <c r="AJ110" i="2"/>
  <c r="AK110" i="2" s="1"/>
  <c r="AH113" i="2"/>
  <c r="AR110" i="2"/>
  <c r="T65" i="7"/>
  <c r="T70" i="7"/>
  <c r="V52" i="7"/>
  <c r="W52" i="7" s="1"/>
  <c r="AJ187" i="1"/>
  <c r="AK187" i="1" s="1"/>
  <c r="AH200" i="1"/>
  <c r="AN66" i="3"/>
  <c r="AO66" i="3" s="1"/>
  <c r="AH66" i="3"/>
  <c r="M65" i="7"/>
  <c r="M70" i="7"/>
  <c r="O52" i="7"/>
  <c r="AA76" i="3"/>
  <c r="AC66" i="3"/>
  <c r="AH70" i="7"/>
  <c r="AH65" i="7"/>
  <c r="AJ129" i="3"/>
  <c r="AH132" i="3"/>
  <c r="M71" i="4"/>
  <c r="O58" i="4"/>
  <c r="P58" i="4" s="1"/>
  <c r="M76" i="4"/>
  <c r="P48" i="2"/>
  <c r="I51" i="2"/>
  <c r="I58" i="3"/>
  <c r="AD55" i="1"/>
  <c r="V55" i="1"/>
  <c r="T68" i="1"/>
  <c r="AC68" i="1" s="1"/>
  <c r="AQ57" i="8"/>
  <c r="AO70" i="8"/>
  <c r="V51" i="2"/>
  <c r="W51" i="2" s="1"/>
  <c r="AJ51" i="2"/>
  <c r="AA69" i="1"/>
  <c r="AA70" i="1"/>
  <c r="AK68" i="1"/>
  <c r="AR58" i="3"/>
  <c r="P52" i="7"/>
  <c r="I70" i="7"/>
  <c r="I65" i="7"/>
  <c r="AQ55" i="4"/>
  <c r="AO58" i="4"/>
  <c r="AO76" i="4" s="1"/>
  <c r="AC123" i="5"/>
  <c r="AA126" i="5"/>
  <c r="AA144" i="5" s="1"/>
  <c r="AK123" i="5"/>
  <c r="I139" i="5"/>
  <c r="I144" i="5"/>
  <c r="M70" i="8"/>
  <c r="O57" i="8"/>
  <c r="P57" i="8" s="1"/>
  <c r="AD48" i="2"/>
  <c r="T58" i="4"/>
  <c r="V55" i="4"/>
  <c r="W55" i="4" s="1"/>
  <c r="AD55" i="4"/>
  <c r="AQ113" i="2"/>
  <c r="AO126" i="2"/>
  <c r="T68" i="6"/>
  <c r="V55" i="6"/>
  <c r="AD55" i="6"/>
  <c r="T73" i="6"/>
  <c r="AA68" i="6"/>
  <c r="AC55" i="6"/>
  <c r="AA73" i="6"/>
  <c r="P55" i="5"/>
  <c r="I68" i="5"/>
  <c r="I73" i="5"/>
  <c r="AA58" i="3"/>
  <c r="AK55" i="3"/>
  <c r="AC55" i="3"/>
  <c r="AD55" i="3" s="1"/>
  <c r="AJ48" i="2"/>
  <c r="AK48" i="2" s="1"/>
  <c r="O55" i="1"/>
  <c r="W55" i="1"/>
  <c r="M68" i="1"/>
  <c r="AJ57" i="8"/>
  <c r="AK57" i="8" s="1"/>
  <c r="AR57" i="8"/>
  <c r="AH70" i="8"/>
  <c r="AH68" i="6"/>
  <c r="AR55" i="6"/>
  <c r="AJ55" i="6"/>
  <c r="AK55" i="6" s="1"/>
  <c r="AH73" i="6"/>
  <c r="T68" i="5"/>
  <c r="V55" i="5"/>
  <c r="W55" i="5" s="1"/>
  <c r="AD55" i="5"/>
  <c r="T73" i="5"/>
  <c r="AD110" i="2"/>
  <c r="V110" i="2"/>
  <c r="W110" i="2" s="1"/>
  <c r="T113" i="2"/>
  <c r="I145" i="3"/>
  <c r="I150" i="3"/>
  <c r="AA68" i="5"/>
  <c r="AC55" i="5"/>
  <c r="AA73" i="5"/>
  <c r="AJ52" i="5"/>
  <c r="AK52" i="5" s="1"/>
  <c r="AH55" i="5"/>
  <c r="AG63" i="3"/>
  <c r="AA63" i="3"/>
  <c r="M200" i="1"/>
  <c r="I68" i="6"/>
  <c r="P55" i="6"/>
  <c r="I73" i="6"/>
  <c r="V123" i="5"/>
  <c r="W123" i="5" s="1"/>
  <c r="AD123" i="5"/>
  <c r="T126" i="5"/>
  <c r="AJ64" i="4"/>
  <c r="AK64" i="4" s="1"/>
  <c r="M68" i="6"/>
  <c r="O55" i="6"/>
  <c r="W55" i="6"/>
  <c r="M73" i="6"/>
  <c r="AO132" i="3"/>
  <c r="AQ129" i="3"/>
  <c r="AR129" i="3" s="1"/>
  <c r="AH124" i="2"/>
  <c r="AN124" i="2"/>
  <c r="AO124" i="2" s="1"/>
  <c r="AQ124" i="2" s="1"/>
  <c r="V67" i="3"/>
  <c r="W67" i="3" s="1"/>
  <c r="AG65" i="3"/>
  <c r="AA65" i="3"/>
  <c r="AH76" i="4"/>
  <c r="AJ66" i="4"/>
  <c r="AK66" i="4" s="1"/>
  <c r="AO70" i="7"/>
  <c r="AO65" i="7"/>
  <c r="AQ52" i="7"/>
  <c r="AR52" i="7" s="1"/>
  <c r="T76" i="3"/>
  <c r="AR198" i="1"/>
  <c r="AJ198" i="1"/>
  <c r="V63" i="3"/>
  <c r="W63" i="3" s="1"/>
  <c r="T71" i="3"/>
  <c r="AQ55" i="1"/>
  <c r="AO68" i="1"/>
  <c r="V187" i="1"/>
  <c r="W187" i="1" s="1"/>
  <c r="AC134" i="5"/>
  <c r="AD134" i="5" s="1"/>
  <c r="P110" i="2"/>
  <c r="I113" i="2"/>
  <c r="AQ121" i="1"/>
  <c r="AR121" i="1" s="1"/>
  <c r="AO134" i="1"/>
  <c r="AK129" i="3"/>
  <c r="AA132" i="3"/>
  <c r="AC129" i="3"/>
  <c r="AD129" i="3" s="1"/>
  <c r="AA71" i="4"/>
  <c r="AC58" i="4"/>
  <c r="AQ55" i="3"/>
  <c r="AR55" i="3" s="1"/>
  <c r="AO58" i="3"/>
  <c r="AQ58" i="3" s="1"/>
  <c r="AO68" i="6"/>
  <c r="AQ55" i="6"/>
  <c r="AO73" i="6"/>
  <c r="O110" i="2"/>
  <c r="O123" i="5"/>
  <c r="P123" i="5" s="1"/>
  <c r="M126" i="5"/>
  <c r="AC124" i="2"/>
  <c r="AQ187" i="1"/>
  <c r="AR187" i="1" s="1"/>
  <c r="AO200" i="1"/>
  <c r="AQ126" i="5"/>
  <c r="AC187" i="1"/>
  <c r="AD187" i="1" s="1"/>
  <c r="AA200" i="1"/>
  <c r="V65" i="3"/>
  <c r="W65" i="3" s="1"/>
  <c r="I187" i="1"/>
  <c r="O187" i="1" s="1"/>
  <c r="P184" i="1"/>
  <c r="AQ66" i="4"/>
  <c r="AR66" i="4" s="1"/>
  <c r="P55" i="1"/>
  <c r="I68" i="1"/>
  <c r="AQ64" i="4"/>
  <c r="AR64" i="4" s="1"/>
  <c r="O55" i="3"/>
  <c r="P55" i="3" s="1"/>
  <c r="AM134" i="5"/>
  <c r="AO134" i="5" s="1"/>
  <c r="AH134" i="5"/>
  <c r="AO55" i="5"/>
  <c r="AQ52" i="5"/>
  <c r="AR52" i="5" s="1"/>
  <c r="O132" i="3"/>
  <c r="P132" i="3" s="1"/>
  <c r="W132" i="3"/>
  <c r="M150" i="3"/>
  <c r="M145" i="3"/>
  <c r="AK121" i="1"/>
  <c r="AC121" i="1"/>
  <c r="AD121" i="1" s="1"/>
  <c r="AA134" i="1"/>
  <c r="AA146" i="5" l="1"/>
  <c r="AD65" i="3"/>
  <c r="AQ76" i="4"/>
  <c r="AO78" i="4"/>
  <c r="AO79" i="4" s="1"/>
  <c r="AO70" i="6"/>
  <c r="AQ68" i="6"/>
  <c r="AO70" i="1"/>
  <c r="AQ70" i="1" s="1"/>
  <c r="AO69" i="1"/>
  <c r="AQ69" i="1" s="1"/>
  <c r="AQ68" i="1"/>
  <c r="AQ70" i="8"/>
  <c r="AR70" i="8" s="1"/>
  <c r="AO72" i="8"/>
  <c r="AO73" i="8"/>
  <c r="AO71" i="8"/>
  <c r="M73" i="7"/>
  <c r="W70" i="7"/>
  <c r="M72" i="7"/>
  <c r="O70" i="7"/>
  <c r="W73" i="5"/>
  <c r="M75" i="5"/>
  <c r="O73" i="5"/>
  <c r="AJ70" i="1"/>
  <c r="AR70" i="1"/>
  <c r="AH67" i="3"/>
  <c r="AN67" i="3"/>
  <c r="AO67" i="3" s="1"/>
  <c r="P113" i="2"/>
  <c r="I126" i="2"/>
  <c r="AQ65" i="7"/>
  <c r="AO68" i="7"/>
  <c r="AQ68" i="7" s="1"/>
  <c r="AO67" i="7"/>
  <c r="AQ67" i="7" s="1"/>
  <c r="W68" i="6"/>
  <c r="O68" i="6"/>
  <c r="P68" i="6" s="1"/>
  <c r="M70" i="6"/>
  <c r="I70" i="6"/>
  <c r="I71" i="6"/>
  <c r="AD113" i="2"/>
  <c r="V113" i="2"/>
  <c r="T126" i="2"/>
  <c r="AA75" i="6"/>
  <c r="AC73" i="6"/>
  <c r="AO129" i="2"/>
  <c r="AO128" i="2"/>
  <c r="AO127" i="2"/>
  <c r="AQ126" i="2"/>
  <c r="M72" i="8"/>
  <c r="O70" i="8"/>
  <c r="M71" i="8"/>
  <c r="M73" i="8" s="1"/>
  <c r="O76" i="4"/>
  <c r="M78" i="4"/>
  <c r="AH67" i="7"/>
  <c r="AH68" i="7"/>
  <c r="AR65" i="7"/>
  <c r="M67" i="7"/>
  <c r="O65" i="7"/>
  <c r="V145" i="3"/>
  <c r="T147" i="3"/>
  <c r="T146" i="3"/>
  <c r="T148" i="3" s="1"/>
  <c r="M127" i="2"/>
  <c r="O126" i="2"/>
  <c r="M128" i="2"/>
  <c r="AJ58" i="4"/>
  <c r="AK58" i="4" s="1"/>
  <c r="AH71" i="4"/>
  <c r="O126" i="5"/>
  <c r="M139" i="5"/>
  <c r="M144" i="5"/>
  <c r="P65" i="7"/>
  <c r="I68" i="7"/>
  <c r="I67" i="7"/>
  <c r="M153" i="3"/>
  <c r="M152" i="3"/>
  <c r="M151" i="3"/>
  <c r="O150" i="3"/>
  <c r="AK70" i="1"/>
  <c r="AO68" i="5"/>
  <c r="AQ55" i="5"/>
  <c r="AR55" i="5" s="1"/>
  <c r="AO73" i="5"/>
  <c r="V71" i="3"/>
  <c r="T72" i="3"/>
  <c r="T74" i="3"/>
  <c r="T73" i="3"/>
  <c r="AA75" i="5"/>
  <c r="AC73" i="5"/>
  <c r="AR70" i="7"/>
  <c r="AJ70" i="7"/>
  <c r="AH72" i="7"/>
  <c r="AH73" i="7"/>
  <c r="V70" i="7"/>
  <c r="T72" i="7"/>
  <c r="T73" i="7" s="1"/>
  <c r="T151" i="3"/>
  <c r="T153" i="3" s="1"/>
  <c r="T152" i="3"/>
  <c r="V150" i="3"/>
  <c r="W150" i="3" s="1"/>
  <c r="M66" i="2"/>
  <c r="W64" i="2"/>
  <c r="M65" i="2"/>
  <c r="M67" i="2" s="1"/>
  <c r="AA70" i="7"/>
  <c r="AK52" i="7"/>
  <c r="AA65" i="7"/>
  <c r="AJ65" i="7" s="1"/>
  <c r="AC52" i="7"/>
  <c r="AD52" i="7" s="1"/>
  <c r="AH135" i="1"/>
  <c r="AJ134" i="1"/>
  <c r="AK134" i="1" s="1"/>
  <c r="AH137" i="1"/>
  <c r="AH136" i="1"/>
  <c r="AJ134" i="5"/>
  <c r="AA74" i="4"/>
  <c r="AA73" i="4"/>
  <c r="AK134" i="5"/>
  <c r="AJ124" i="2"/>
  <c r="AR124" i="2"/>
  <c r="AH70" i="6"/>
  <c r="AJ68" i="6"/>
  <c r="AR68" i="6"/>
  <c r="I142" i="5"/>
  <c r="I141" i="5"/>
  <c r="I72" i="7"/>
  <c r="P70" i="7"/>
  <c r="AA71" i="1"/>
  <c r="AJ52" i="7"/>
  <c r="AH76" i="3"/>
  <c r="AJ66" i="3"/>
  <c r="AK66" i="3" s="1"/>
  <c r="T67" i="7"/>
  <c r="V65" i="7"/>
  <c r="W65" i="7" s="1"/>
  <c r="W113" i="2"/>
  <c r="M71" i="5"/>
  <c r="O68" i="5"/>
  <c r="M70" i="5"/>
  <c r="AC70" i="8"/>
  <c r="AA72" i="8"/>
  <c r="AA71" i="8"/>
  <c r="AA73" i="8" s="1"/>
  <c r="I71" i="8"/>
  <c r="P70" i="8"/>
  <c r="I73" i="8"/>
  <c r="I72" i="8"/>
  <c r="AJ73" i="6"/>
  <c r="AK73" i="6" s="1"/>
  <c r="AH76" i="6"/>
  <c r="AH75" i="6"/>
  <c r="AQ58" i="4"/>
  <c r="AR58" i="4" s="1"/>
  <c r="AO71" i="4"/>
  <c r="T70" i="1"/>
  <c r="AD68" i="1"/>
  <c r="T69" i="1"/>
  <c r="T71" i="1" s="1"/>
  <c r="V68" i="1"/>
  <c r="I136" i="1"/>
  <c r="I135" i="1"/>
  <c r="I137" i="1" s="1"/>
  <c r="P134" i="1"/>
  <c r="AO202" i="1"/>
  <c r="AO201" i="1"/>
  <c r="AQ201" i="1" s="1"/>
  <c r="AQ200" i="1"/>
  <c r="V126" i="5"/>
  <c r="W126" i="5" s="1"/>
  <c r="T139" i="5"/>
  <c r="T144" i="5"/>
  <c r="AC144" i="5" s="1"/>
  <c r="V73" i="5"/>
  <c r="AD73" i="5"/>
  <c r="T75" i="5"/>
  <c r="AH72" i="8"/>
  <c r="AH71" i="8"/>
  <c r="AH73" i="8" s="1"/>
  <c r="AJ70" i="8"/>
  <c r="AK70" i="8" s="1"/>
  <c r="AK68" i="6"/>
  <c r="AA71" i="6"/>
  <c r="AA70" i="6"/>
  <c r="AC68" i="6"/>
  <c r="P126" i="5"/>
  <c r="M73" i="4"/>
  <c r="O71" i="4"/>
  <c r="AO76" i="3"/>
  <c r="AQ66" i="3"/>
  <c r="AR66" i="3" s="1"/>
  <c r="AC130" i="5"/>
  <c r="AD130" i="5" s="1"/>
  <c r="M78" i="3"/>
  <c r="M77" i="3"/>
  <c r="O76" i="3"/>
  <c r="AJ126" i="5"/>
  <c r="AK51" i="2"/>
  <c r="AC51" i="2"/>
  <c r="AD51" i="2" s="1"/>
  <c r="AA64" i="2"/>
  <c r="I79" i="4"/>
  <c r="I78" i="4"/>
  <c r="P76" i="4"/>
  <c r="AD68" i="6"/>
  <c r="T71" i="6"/>
  <c r="V68" i="6"/>
  <c r="T70" i="6"/>
  <c r="AA136" i="1"/>
  <c r="AC134" i="1"/>
  <c r="AA135" i="1"/>
  <c r="AO73" i="7"/>
  <c r="AO72" i="7"/>
  <c r="AQ72" i="7" s="1"/>
  <c r="AQ70" i="7"/>
  <c r="M201" i="1"/>
  <c r="V201" i="1" s="1"/>
  <c r="O200" i="1"/>
  <c r="M202" i="1"/>
  <c r="M203" i="1"/>
  <c r="I147" i="5"/>
  <c r="I146" i="5"/>
  <c r="AQ134" i="5"/>
  <c r="AR134" i="5" s="1"/>
  <c r="P187" i="1"/>
  <c r="I200" i="1"/>
  <c r="AQ73" i="6"/>
  <c r="AR73" i="6" s="1"/>
  <c r="AO76" i="6"/>
  <c r="AQ76" i="6" s="1"/>
  <c r="AO75" i="6"/>
  <c r="AQ75" i="6" s="1"/>
  <c r="M146" i="3"/>
  <c r="O145" i="3"/>
  <c r="M147" i="3"/>
  <c r="W145" i="3"/>
  <c r="AK132" i="3"/>
  <c r="AC132" i="3"/>
  <c r="AD132" i="3" s="1"/>
  <c r="AA150" i="3"/>
  <c r="AA145" i="3"/>
  <c r="AH78" i="4"/>
  <c r="AR76" i="4"/>
  <c r="AJ76" i="4"/>
  <c r="AK76" i="4" s="1"/>
  <c r="AQ132" i="3"/>
  <c r="AR132" i="3" s="1"/>
  <c r="AO150" i="3"/>
  <c r="AO145" i="3"/>
  <c r="AC63" i="3"/>
  <c r="AD63" i="3" s="1"/>
  <c r="AA71" i="3"/>
  <c r="AA70" i="5"/>
  <c r="AC68" i="5"/>
  <c r="AD68" i="5" s="1"/>
  <c r="AA71" i="5"/>
  <c r="AC58" i="3"/>
  <c r="AD58" i="3" s="1"/>
  <c r="V73" i="6"/>
  <c r="W73" i="6" s="1"/>
  <c r="T76" i="6"/>
  <c r="T75" i="6"/>
  <c r="AD73" i="6"/>
  <c r="T71" i="4"/>
  <c r="AC71" i="4" s="1"/>
  <c r="AD58" i="4"/>
  <c r="V58" i="4"/>
  <c r="W58" i="4" s="1"/>
  <c r="T76" i="4"/>
  <c r="AJ58" i="3"/>
  <c r="AK58" i="3" s="1"/>
  <c r="AJ200" i="1"/>
  <c r="AK200" i="1" s="1"/>
  <c r="AH202" i="1"/>
  <c r="AR200" i="1"/>
  <c r="AH201" i="1"/>
  <c r="AJ113" i="2"/>
  <c r="AR113" i="2"/>
  <c r="AH126" i="2"/>
  <c r="AR65" i="2"/>
  <c r="V200" i="1"/>
  <c r="W200" i="1" s="1"/>
  <c r="AM130" i="5"/>
  <c r="AO130" i="5" s="1"/>
  <c r="AH130" i="5"/>
  <c r="M136" i="1"/>
  <c r="M135" i="1"/>
  <c r="M137" i="1" s="1"/>
  <c r="O134" i="1"/>
  <c r="AR69" i="1"/>
  <c r="AJ69" i="1"/>
  <c r="AK69" i="1" s="1"/>
  <c r="AA127" i="2"/>
  <c r="AA128" i="2"/>
  <c r="AC65" i="3"/>
  <c r="O73" i="6"/>
  <c r="P73" i="6" s="1"/>
  <c r="M76" i="6"/>
  <c r="M75" i="6"/>
  <c r="AH63" i="3"/>
  <c r="AN63" i="3"/>
  <c r="AO63" i="3" s="1"/>
  <c r="P150" i="3"/>
  <c r="I151" i="3"/>
  <c r="I153" i="3"/>
  <c r="I152" i="3"/>
  <c r="P73" i="5"/>
  <c r="I75" i="5"/>
  <c r="I76" i="5" s="1"/>
  <c r="AK126" i="5"/>
  <c r="AA139" i="5"/>
  <c r="AC126" i="5"/>
  <c r="AD126" i="5" s="1"/>
  <c r="P58" i="3"/>
  <c r="I71" i="3"/>
  <c r="I76" i="3"/>
  <c r="AJ132" i="3"/>
  <c r="AH150" i="3"/>
  <c r="AH145" i="3"/>
  <c r="AC76" i="3"/>
  <c r="AA77" i="3"/>
  <c r="AA78" i="3"/>
  <c r="T135" i="1"/>
  <c r="T137" i="1" s="1"/>
  <c r="V134" i="1"/>
  <c r="W134" i="1" s="1"/>
  <c r="T136" i="1"/>
  <c r="AD134" i="1"/>
  <c r="V202" i="1"/>
  <c r="AH71" i="1"/>
  <c r="V66" i="2"/>
  <c r="I74" i="4"/>
  <c r="I73" i="4"/>
  <c r="P71" i="4"/>
  <c r="I69" i="1"/>
  <c r="I70" i="1"/>
  <c r="AA201" i="1"/>
  <c r="AC200" i="1"/>
  <c r="AD200" i="1" s="1"/>
  <c r="AA203" i="1"/>
  <c r="AA202" i="1"/>
  <c r="AK124" i="2"/>
  <c r="AQ134" i="1"/>
  <c r="AR134" i="1" s="1"/>
  <c r="AO136" i="1"/>
  <c r="AQ136" i="1" s="1"/>
  <c r="AO137" i="1"/>
  <c r="AQ137" i="1" s="1"/>
  <c r="AO135" i="1"/>
  <c r="AQ135" i="1" s="1"/>
  <c r="T77" i="3"/>
  <c r="V76" i="3"/>
  <c r="W76" i="3" s="1"/>
  <c r="AD76" i="3"/>
  <c r="T78" i="3"/>
  <c r="AH65" i="3"/>
  <c r="AN65" i="3"/>
  <c r="AO65" i="3" s="1"/>
  <c r="AQ65" i="3" s="1"/>
  <c r="I75" i="6"/>
  <c r="I76" i="6" s="1"/>
  <c r="AJ55" i="5"/>
  <c r="AK55" i="5" s="1"/>
  <c r="AH68" i="5"/>
  <c r="AH73" i="5"/>
  <c r="P145" i="3"/>
  <c r="I146" i="3"/>
  <c r="I147" i="3"/>
  <c r="V68" i="5"/>
  <c r="W68" i="5" s="1"/>
  <c r="T70" i="5"/>
  <c r="M69" i="1"/>
  <c r="M71" i="1" s="1"/>
  <c r="O68" i="1"/>
  <c r="P68" i="1" s="1"/>
  <c r="M70" i="1"/>
  <c r="W68" i="1"/>
  <c r="I71" i="5"/>
  <c r="I70" i="5"/>
  <c r="P68" i="5"/>
  <c r="P51" i="2"/>
  <c r="I64" i="2"/>
  <c r="AQ64" i="2"/>
  <c r="AR64" i="2" s="1"/>
  <c r="AO67" i="2"/>
  <c r="AQ67" i="2" s="1"/>
  <c r="AO66" i="2"/>
  <c r="AQ66" i="2" s="1"/>
  <c r="AO65" i="2"/>
  <c r="AQ65" i="2" s="1"/>
  <c r="T203" i="1"/>
  <c r="T72" i="8"/>
  <c r="AD70" i="8"/>
  <c r="T71" i="8"/>
  <c r="V70" i="8"/>
  <c r="W70" i="8" s="1"/>
  <c r="AR68" i="1"/>
  <c r="AK113" i="2"/>
  <c r="T67" i="2"/>
  <c r="O58" i="3"/>
  <c r="W71" i="3"/>
  <c r="AC67" i="3"/>
  <c r="AD67" i="3" s="1"/>
  <c r="V71" i="1" l="1"/>
  <c r="AJ73" i="8"/>
  <c r="V153" i="3"/>
  <c r="O137" i="1"/>
  <c r="P137" i="1" s="1"/>
  <c r="V73" i="7"/>
  <c r="O73" i="8"/>
  <c r="V137" i="1"/>
  <c r="W137" i="1" s="1"/>
  <c r="AD71" i="3"/>
  <c r="AK73" i="8"/>
  <c r="AQ79" i="4"/>
  <c r="W71" i="1"/>
  <c r="AC201" i="1"/>
  <c r="AD201" i="1" s="1"/>
  <c r="AK201" i="1"/>
  <c r="AQ63" i="3"/>
  <c r="AO71" i="3"/>
  <c r="V76" i="6"/>
  <c r="W78" i="3"/>
  <c r="AD78" i="3"/>
  <c r="V78" i="3"/>
  <c r="AC78" i="3"/>
  <c r="I77" i="3"/>
  <c r="I79" i="3"/>
  <c r="I78" i="3"/>
  <c r="P76" i="3"/>
  <c r="O75" i="6"/>
  <c r="AO146" i="3"/>
  <c r="AO148" i="3" s="1"/>
  <c r="AQ148" i="3" s="1"/>
  <c r="AQ145" i="3"/>
  <c r="AO147" i="3"/>
  <c r="AQ147" i="3" s="1"/>
  <c r="AA152" i="3"/>
  <c r="AA151" i="3"/>
  <c r="AC150" i="3"/>
  <c r="AD150" i="3" s="1"/>
  <c r="AJ75" i="6"/>
  <c r="AR75" i="6"/>
  <c r="O70" i="5"/>
  <c r="AR66" i="2"/>
  <c r="O72" i="8"/>
  <c r="AK75" i="6"/>
  <c r="AC75" i="6"/>
  <c r="O70" i="6"/>
  <c r="W70" i="6"/>
  <c r="O75" i="5"/>
  <c r="AQ73" i="8"/>
  <c r="AR73" i="8" s="1"/>
  <c r="AQ70" i="6"/>
  <c r="O70" i="1"/>
  <c r="P70" i="1" s="1"/>
  <c r="AJ78" i="4"/>
  <c r="AR78" i="4"/>
  <c r="AC202" i="1"/>
  <c r="AD202" i="1" s="1"/>
  <c r="I73" i="3"/>
  <c r="I72" i="3"/>
  <c r="O71" i="3"/>
  <c r="P71" i="3" s="1"/>
  <c r="W76" i="6"/>
  <c r="O76" i="6"/>
  <c r="P76" i="6" s="1"/>
  <c r="AJ130" i="5"/>
  <c r="AK130" i="5" s="1"/>
  <c r="AH139" i="5"/>
  <c r="AR201" i="1"/>
  <c r="AJ201" i="1"/>
  <c r="AQ150" i="3"/>
  <c r="AR150" i="3" s="1"/>
  <c r="AO152" i="3"/>
  <c r="AO151" i="3"/>
  <c r="AQ73" i="7"/>
  <c r="V71" i="6"/>
  <c r="AC70" i="6"/>
  <c r="AD70" i="6" s="1"/>
  <c r="V75" i="5"/>
  <c r="W75" i="5" s="1"/>
  <c r="AR76" i="6"/>
  <c r="AA67" i="7"/>
  <c r="AK65" i="7"/>
  <c r="AC65" i="7"/>
  <c r="AD65" i="7" s="1"/>
  <c r="AQ73" i="5"/>
  <c r="AO75" i="5"/>
  <c r="W152" i="3"/>
  <c r="O152" i="3"/>
  <c r="P152" i="3" s="1"/>
  <c r="AH74" i="4"/>
  <c r="AH73" i="4"/>
  <c r="AJ71" i="4"/>
  <c r="AK71" i="4" s="1"/>
  <c r="AA76" i="6"/>
  <c r="AQ67" i="3"/>
  <c r="M76" i="5"/>
  <c r="AQ72" i="8"/>
  <c r="AO71" i="6"/>
  <c r="AQ71" i="6" s="1"/>
  <c r="AC203" i="1"/>
  <c r="O71" i="5"/>
  <c r="P71" i="5" s="1"/>
  <c r="AC77" i="3"/>
  <c r="AD71" i="4"/>
  <c r="V71" i="4"/>
  <c r="T73" i="4"/>
  <c r="AC71" i="6"/>
  <c r="AD71" i="6" s="1"/>
  <c r="AH79" i="3"/>
  <c r="AH78" i="3"/>
  <c r="AH77" i="3"/>
  <c r="AJ76" i="3"/>
  <c r="AK76" i="3" s="1"/>
  <c r="AC75" i="5"/>
  <c r="AD75" i="5" s="1"/>
  <c r="W153" i="3"/>
  <c r="O153" i="3"/>
  <c r="P153" i="3" s="1"/>
  <c r="AK78" i="4"/>
  <c r="O67" i="7"/>
  <c r="O78" i="4"/>
  <c r="AJ67" i="3"/>
  <c r="AK67" i="3" s="1"/>
  <c r="AR67" i="3"/>
  <c r="AC146" i="5"/>
  <c r="V71" i="8"/>
  <c r="V77" i="3"/>
  <c r="W77" i="3" s="1"/>
  <c r="AD77" i="3"/>
  <c r="P73" i="4"/>
  <c r="V136" i="1"/>
  <c r="AJ202" i="1"/>
  <c r="AK202" i="1" s="1"/>
  <c r="AC70" i="5"/>
  <c r="P200" i="1"/>
  <c r="I201" i="1"/>
  <c r="I202" i="1"/>
  <c r="I203" i="1"/>
  <c r="O203" i="1" s="1"/>
  <c r="O77" i="3"/>
  <c r="T76" i="5"/>
  <c r="AQ202" i="1"/>
  <c r="AR202" i="1" s="1"/>
  <c r="AC73" i="4"/>
  <c r="AR136" i="1"/>
  <c r="AJ136" i="1"/>
  <c r="AK70" i="7"/>
  <c r="AA72" i="7"/>
  <c r="AC70" i="7"/>
  <c r="V152" i="3"/>
  <c r="AR72" i="7"/>
  <c r="AA76" i="5"/>
  <c r="AO70" i="5"/>
  <c r="AQ70" i="5" s="1"/>
  <c r="AQ68" i="5"/>
  <c r="P67" i="7"/>
  <c r="M129" i="2"/>
  <c r="V147" i="3"/>
  <c r="M68" i="7"/>
  <c r="M79" i="4"/>
  <c r="AQ127" i="2"/>
  <c r="M71" i="6"/>
  <c r="AA147" i="5"/>
  <c r="AQ130" i="5"/>
  <c r="AR130" i="5" s="1"/>
  <c r="AO139" i="5"/>
  <c r="AC135" i="1"/>
  <c r="AQ76" i="3"/>
  <c r="AR76" i="3" s="1"/>
  <c r="AO78" i="3"/>
  <c r="AQ78" i="3" s="1"/>
  <c r="AO77" i="3"/>
  <c r="AQ77" i="3" s="1"/>
  <c r="V69" i="1"/>
  <c r="AC71" i="8"/>
  <c r="AD71" i="8" s="1"/>
  <c r="AR73" i="7"/>
  <c r="V146" i="3"/>
  <c r="V126" i="2"/>
  <c r="T128" i="2"/>
  <c r="T127" i="2"/>
  <c r="T129" i="2" s="1"/>
  <c r="AQ78" i="4"/>
  <c r="I67" i="2"/>
  <c r="I66" i="2"/>
  <c r="P64" i="2"/>
  <c r="I65" i="2"/>
  <c r="I148" i="3"/>
  <c r="AH148" i="3"/>
  <c r="AH147" i="3"/>
  <c r="AJ145" i="3"/>
  <c r="AK145" i="3" s="1"/>
  <c r="AH146" i="3"/>
  <c r="AR145" i="3"/>
  <c r="AA142" i="5"/>
  <c r="AA141" i="5"/>
  <c r="AC139" i="5"/>
  <c r="AH203" i="1"/>
  <c r="AD75" i="6"/>
  <c r="V75" i="6"/>
  <c r="W75" i="6" s="1"/>
  <c r="O147" i="3"/>
  <c r="P147" i="3" s="1"/>
  <c r="W147" i="3"/>
  <c r="W202" i="1"/>
  <c r="O202" i="1"/>
  <c r="P78" i="4"/>
  <c r="W71" i="4"/>
  <c r="AO203" i="1"/>
  <c r="AQ203" i="1" s="1"/>
  <c r="V70" i="1"/>
  <c r="W70" i="1" s="1"/>
  <c r="P72" i="8"/>
  <c r="AC72" i="8"/>
  <c r="AD72" i="8" s="1"/>
  <c r="AK71" i="1"/>
  <c r="AC71" i="1"/>
  <c r="AD71" i="1" s="1"/>
  <c r="AR137" i="1"/>
  <c r="O64" i="2"/>
  <c r="V73" i="3"/>
  <c r="W73" i="3" s="1"/>
  <c r="AC70" i="1"/>
  <c r="AD70" i="1" s="1"/>
  <c r="W126" i="2"/>
  <c r="O72" i="7"/>
  <c r="W135" i="1"/>
  <c r="O135" i="1"/>
  <c r="P135" i="1" s="1"/>
  <c r="O73" i="4"/>
  <c r="O65" i="2"/>
  <c r="P75" i="6"/>
  <c r="V72" i="8"/>
  <c r="W72" i="8" s="1"/>
  <c r="AH151" i="3"/>
  <c r="AH153" i="3" s="1"/>
  <c r="AH152" i="3"/>
  <c r="AJ150" i="3"/>
  <c r="AK150" i="3" s="1"/>
  <c r="AC128" i="2"/>
  <c r="AA73" i="3"/>
  <c r="AA72" i="3"/>
  <c r="AA74" i="3" s="1"/>
  <c r="AC71" i="3"/>
  <c r="AC136" i="1"/>
  <c r="AD136" i="1" s="1"/>
  <c r="AK136" i="1"/>
  <c r="AJ71" i="8"/>
  <c r="AK71" i="8" s="1"/>
  <c r="P73" i="8"/>
  <c r="AJ70" i="6"/>
  <c r="AK70" i="6" s="1"/>
  <c r="AR70" i="6"/>
  <c r="T73" i="8"/>
  <c r="AR73" i="5"/>
  <c r="AJ73" i="5"/>
  <c r="AK73" i="5" s="1"/>
  <c r="AH75" i="5"/>
  <c r="AH76" i="5" s="1"/>
  <c r="AD135" i="1"/>
  <c r="V135" i="1"/>
  <c r="P75" i="5"/>
  <c r="AJ63" i="3"/>
  <c r="AR63" i="3"/>
  <c r="AH71" i="3"/>
  <c r="AC126" i="2"/>
  <c r="AD126" i="2" s="1"/>
  <c r="AJ126" i="2"/>
  <c r="AK126" i="2" s="1"/>
  <c r="AH129" i="2"/>
  <c r="AH128" i="2"/>
  <c r="AQ128" i="2" s="1"/>
  <c r="AR126" i="2"/>
  <c r="AH127" i="2"/>
  <c r="AH79" i="4"/>
  <c r="O146" i="3"/>
  <c r="P146" i="3" s="1"/>
  <c r="W146" i="3"/>
  <c r="AO144" i="5"/>
  <c r="O201" i="1"/>
  <c r="W201" i="1"/>
  <c r="AA137" i="1"/>
  <c r="AJ137" i="1" s="1"/>
  <c r="AA66" i="2"/>
  <c r="AK64" i="2"/>
  <c r="AA65" i="2"/>
  <c r="AC64" i="2"/>
  <c r="AD64" i="2"/>
  <c r="AJ64" i="2"/>
  <c r="M79" i="3"/>
  <c r="M74" i="4"/>
  <c r="AQ71" i="4"/>
  <c r="AR71" i="4" s="1"/>
  <c r="AO74" i="4"/>
  <c r="AQ74" i="4" s="1"/>
  <c r="AO73" i="4"/>
  <c r="AQ73" i="4" s="1"/>
  <c r="V67" i="7"/>
  <c r="W67" i="7" s="1"/>
  <c r="P72" i="7"/>
  <c r="AH71" i="6"/>
  <c r="AH144" i="5"/>
  <c r="V72" i="7"/>
  <c r="W72" i="7" s="1"/>
  <c r="V74" i="3"/>
  <c r="W74" i="3" s="1"/>
  <c r="M146" i="5"/>
  <c r="O144" i="5"/>
  <c r="P144" i="5" s="1"/>
  <c r="V65" i="2"/>
  <c r="W65" i="2" s="1"/>
  <c r="AR68" i="7"/>
  <c r="P70" i="6"/>
  <c r="W73" i="7"/>
  <c r="AO71" i="1"/>
  <c r="AQ71" i="1" s="1"/>
  <c r="AR67" i="2"/>
  <c r="O69" i="1"/>
  <c r="P69" i="1" s="1"/>
  <c r="W69" i="1"/>
  <c r="V144" i="5"/>
  <c r="W144" i="5" s="1"/>
  <c r="T147" i="5"/>
  <c r="T146" i="5"/>
  <c r="AD144" i="5"/>
  <c r="V151" i="3"/>
  <c r="W71" i="8"/>
  <c r="O71" i="8"/>
  <c r="P71" i="8" s="1"/>
  <c r="V70" i="5"/>
  <c r="W70" i="5" s="1"/>
  <c r="AD70" i="5"/>
  <c r="AJ65" i="3"/>
  <c r="AK65" i="3" s="1"/>
  <c r="AR65" i="3"/>
  <c r="V67" i="2"/>
  <c r="W67" i="2" s="1"/>
  <c r="V203" i="1"/>
  <c r="W203" i="1" s="1"/>
  <c r="AD203" i="1"/>
  <c r="P70" i="5"/>
  <c r="T71" i="5"/>
  <c r="AR68" i="5"/>
  <c r="AH70" i="5"/>
  <c r="AJ68" i="5"/>
  <c r="AK68" i="5" s="1"/>
  <c r="T79" i="3"/>
  <c r="I71" i="1"/>
  <c r="O71" i="1" s="1"/>
  <c r="AJ71" i="1"/>
  <c r="AR71" i="1"/>
  <c r="AA79" i="3"/>
  <c r="AA129" i="2"/>
  <c r="W136" i="1"/>
  <c r="O136" i="1"/>
  <c r="AD76" i="4"/>
  <c r="V76" i="4"/>
  <c r="W76" i="4" s="1"/>
  <c r="T78" i="4"/>
  <c r="T79" i="4"/>
  <c r="AC76" i="4"/>
  <c r="AK63" i="3"/>
  <c r="AA147" i="3"/>
  <c r="AA148" i="3" s="1"/>
  <c r="AA146" i="3"/>
  <c r="AC145" i="3"/>
  <c r="AD145" i="3" s="1"/>
  <c r="M148" i="3"/>
  <c r="V70" i="6"/>
  <c r="AJ72" i="8"/>
  <c r="AK72" i="8" s="1"/>
  <c r="AR72" i="8"/>
  <c r="V139" i="5"/>
  <c r="T142" i="5"/>
  <c r="T141" i="5"/>
  <c r="AD139" i="5"/>
  <c r="P136" i="1"/>
  <c r="T68" i="7"/>
  <c r="I73" i="7"/>
  <c r="AR135" i="1"/>
  <c r="AJ135" i="1"/>
  <c r="AK135" i="1" s="1"/>
  <c r="W66" i="2"/>
  <c r="O66" i="2"/>
  <c r="AD70" i="7"/>
  <c r="AC69" i="1"/>
  <c r="AD69" i="1" s="1"/>
  <c r="V72" i="3"/>
  <c r="W72" i="3" s="1"/>
  <c r="O151" i="3"/>
  <c r="P151" i="3" s="1"/>
  <c r="W151" i="3"/>
  <c r="W139" i="5"/>
  <c r="O139" i="5"/>
  <c r="P139" i="5" s="1"/>
  <c r="M141" i="5"/>
  <c r="M142" i="5"/>
  <c r="AR67" i="7"/>
  <c r="AJ67" i="7"/>
  <c r="I128" i="2"/>
  <c r="O128" i="2" s="1"/>
  <c r="P126" i="2"/>
  <c r="I127" i="2"/>
  <c r="O127" i="2" s="1"/>
  <c r="AQ71" i="8"/>
  <c r="AR71" i="8" s="1"/>
  <c r="AC74" i="3" l="1"/>
  <c r="AD74" i="3" s="1"/>
  <c r="P74" i="4"/>
  <c r="AK148" i="3"/>
  <c r="AC148" i="3"/>
  <c r="AD148" i="3"/>
  <c r="AR76" i="5"/>
  <c r="AJ76" i="5"/>
  <c r="V129" i="2"/>
  <c r="AC147" i="5"/>
  <c r="AD147" i="5" s="1"/>
  <c r="AJ79" i="3"/>
  <c r="AR74" i="4"/>
  <c r="AJ74" i="4"/>
  <c r="AK67" i="7"/>
  <c r="AC67" i="7"/>
  <c r="P73" i="3"/>
  <c r="O73" i="3"/>
  <c r="AC152" i="3"/>
  <c r="AD152" i="3" s="1"/>
  <c r="P67" i="2"/>
  <c r="I129" i="2"/>
  <c r="V141" i="5"/>
  <c r="AD78" i="4"/>
  <c r="V78" i="4"/>
  <c r="AC78" i="4"/>
  <c r="AQ144" i="5"/>
  <c r="AO147" i="5"/>
  <c r="AQ147" i="5" s="1"/>
  <c r="AO146" i="5"/>
  <c r="AJ203" i="1"/>
  <c r="AR203" i="1"/>
  <c r="AR147" i="3"/>
  <c r="AJ147" i="3"/>
  <c r="O71" i="6"/>
  <c r="W71" i="6"/>
  <c r="AA68" i="7"/>
  <c r="AC127" i="2"/>
  <c r="I74" i="3"/>
  <c r="AA153" i="3"/>
  <c r="P78" i="3"/>
  <c r="AD79" i="4"/>
  <c r="V79" i="4"/>
  <c r="AC79" i="4"/>
  <c r="AC65" i="2"/>
  <c r="AD65" i="2" s="1"/>
  <c r="AJ65" i="2"/>
  <c r="AK65" i="2" s="1"/>
  <c r="AC72" i="7"/>
  <c r="AD72" i="7" s="1"/>
  <c r="V76" i="5"/>
  <c r="W76" i="5"/>
  <c r="O76" i="5"/>
  <c r="P76" i="5" s="1"/>
  <c r="AC71" i="5"/>
  <c r="AC73" i="8"/>
  <c r="V79" i="3"/>
  <c r="AJ71" i="3"/>
  <c r="AK71" i="3" s="1"/>
  <c r="AH74" i="3"/>
  <c r="AH73" i="3"/>
  <c r="AH72" i="3"/>
  <c r="O79" i="4"/>
  <c r="W79" i="4"/>
  <c r="AO71" i="5"/>
  <c r="AA73" i="7"/>
  <c r="W78" i="4"/>
  <c r="AQ75" i="5"/>
  <c r="P77" i="3"/>
  <c r="O78" i="3"/>
  <c r="AD137" i="1"/>
  <c r="O148" i="3"/>
  <c r="P148" i="3" s="1"/>
  <c r="AJ129" i="2"/>
  <c r="AK129" i="2" s="1"/>
  <c r="AR75" i="5"/>
  <c r="AJ75" i="5"/>
  <c r="P73" i="7"/>
  <c r="AC146" i="3"/>
  <c r="AD146" i="3" s="1"/>
  <c r="AR144" i="5"/>
  <c r="AJ144" i="5"/>
  <c r="AK144" i="5" s="1"/>
  <c r="AH147" i="5"/>
  <c r="AH146" i="5"/>
  <c r="AC66" i="2"/>
  <c r="AD66" i="2" s="1"/>
  <c r="AK66" i="2"/>
  <c r="AJ66" i="2"/>
  <c r="AJ79" i="4"/>
  <c r="AK79" i="4" s="1"/>
  <c r="AR79" i="4"/>
  <c r="AC141" i="5"/>
  <c r="AD141" i="5" s="1"/>
  <c r="V128" i="2"/>
  <c r="AD128" i="2"/>
  <c r="O68" i="7"/>
  <c r="P68" i="7" s="1"/>
  <c r="W68" i="7"/>
  <c r="AC76" i="5"/>
  <c r="AD76" i="5" s="1"/>
  <c r="AK76" i="5"/>
  <c r="AC76" i="6"/>
  <c r="AO76" i="5"/>
  <c r="AQ76" i="5" s="1"/>
  <c r="AJ76" i="6"/>
  <c r="AK76" i="6" s="1"/>
  <c r="P71" i="6"/>
  <c r="O67" i="2"/>
  <c r="AC72" i="3"/>
  <c r="AD72" i="3" s="1"/>
  <c r="AO79" i="3"/>
  <c r="AQ79" i="3" s="1"/>
  <c r="V68" i="7"/>
  <c r="AC147" i="3"/>
  <c r="AD147" i="3" s="1"/>
  <c r="AK147" i="3"/>
  <c r="AR70" i="5"/>
  <c r="AJ70" i="5"/>
  <c r="AK70" i="5" s="1"/>
  <c r="AJ71" i="6"/>
  <c r="AK71" i="6" s="1"/>
  <c r="AR71" i="6"/>
  <c r="O74" i="4"/>
  <c r="AA67" i="2"/>
  <c r="AJ127" i="2"/>
  <c r="AK127" i="2" s="1"/>
  <c r="AR127" i="2"/>
  <c r="AC142" i="5"/>
  <c r="AD142" i="5" s="1"/>
  <c r="P65" i="2"/>
  <c r="P203" i="1"/>
  <c r="AJ77" i="3"/>
  <c r="AK77" i="3" s="1"/>
  <c r="AR77" i="3"/>
  <c r="AD73" i="4"/>
  <c r="V73" i="4"/>
  <c r="W73" i="4" s="1"/>
  <c r="AQ151" i="3"/>
  <c r="AJ139" i="5"/>
  <c r="AK139" i="5" s="1"/>
  <c r="AH142" i="5"/>
  <c r="AH141" i="5"/>
  <c r="AQ146" i="3"/>
  <c r="AD76" i="6"/>
  <c r="V148" i="3"/>
  <c r="W148" i="3" s="1"/>
  <c r="AJ152" i="3"/>
  <c r="AK152" i="3" s="1"/>
  <c r="V142" i="5"/>
  <c r="AR151" i="3"/>
  <c r="AJ151" i="3"/>
  <c r="AK151" i="3" s="1"/>
  <c r="V127" i="2"/>
  <c r="W127" i="2" s="1"/>
  <c r="AD127" i="2"/>
  <c r="AK75" i="5"/>
  <c r="W142" i="5"/>
  <c r="O142" i="5"/>
  <c r="P142" i="5" s="1"/>
  <c r="AC129" i="2"/>
  <c r="AD129" i="2" s="1"/>
  <c r="AH71" i="5"/>
  <c r="O73" i="7"/>
  <c r="O146" i="5"/>
  <c r="P146" i="5" s="1"/>
  <c r="O79" i="3"/>
  <c r="P79" i="3" s="1"/>
  <c r="W79" i="3"/>
  <c r="AC137" i="1"/>
  <c r="AK137" i="1"/>
  <c r="AD73" i="8"/>
  <c r="V73" i="8"/>
  <c r="W73" i="8" s="1"/>
  <c r="AQ139" i="5"/>
  <c r="AR139" i="5" s="1"/>
  <c r="AO141" i="5"/>
  <c r="AQ141" i="5" s="1"/>
  <c r="AJ72" i="7"/>
  <c r="AK72" i="7" s="1"/>
  <c r="P202" i="1"/>
  <c r="T74" i="4"/>
  <c r="AK203" i="1"/>
  <c r="AQ152" i="3"/>
  <c r="AR152" i="3" s="1"/>
  <c r="O72" i="3"/>
  <c r="P72" i="3" s="1"/>
  <c r="W128" i="2"/>
  <c r="AC151" i="3"/>
  <c r="AD151" i="3" s="1"/>
  <c r="AO73" i="3"/>
  <c r="AQ73" i="3" s="1"/>
  <c r="AO72" i="3"/>
  <c r="AQ72" i="3" s="1"/>
  <c r="AQ71" i="3"/>
  <c r="AR71" i="3" s="1"/>
  <c r="P128" i="2"/>
  <c r="V71" i="5"/>
  <c r="W71" i="5" s="1"/>
  <c r="AD71" i="5"/>
  <c r="P71" i="1"/>
  <c r="AC73" i="3"/>
  <c r="AD73" i="3" s="1"/>
  <c r="AJ148" i="3"/>
  <c r="AR148" i="3"/>
  <c r="P127" i="2"/>
  <c r="W141" i="5"/>
  <c r="O141" i="5"/>
  <c r="P141" i="5" s="1"/>
  <c r="AC79" i="3"/>
  <c r="AD79" i="3" s="1"/>
  <c r="AK79" i="3"/>
  <c r="AD146" i="5"/>
  <c r="V146" i="5"/>
  <c r="W146" i="5" s="1"/>
  <c r="M147" i="5"/>
  <c r="AD67" i="7"/>
  <c r="AR128" i="2"/>
  <c r="AJ128" i="2"/>
  <c r="AK128" i="2" s="1"/>
  <c r="AQ129" i="2"/>
  <c r="AR129" i="2" s="1"/>
  <c r="AK74" i="4"/>
  <c r="AJ146" i="3"/>
  <c r="AK146" i="3" s="1"/>
  <c r="AR146" i="3"/>
  <c r="P66" i="2"/>
  <c r="W129" i="2"/>
  <c r="O129" i="2"/>
  <c r="P201" i="1"/>
  <c r="AJ78" i="3"/>
  <c r="AK78" i="3" s="1"/>
  <c r="AR78" i="3"/>
  <c r="AR73" i="4"/>
  <c r="AJ73" i="4"/>
  <c r="AK73" i="4" s="1"/>
  <c r="AO153" i="3"/>
  <c r="AQ153" i="3" s="1"/>
  <c r="P79" i="4"/>
  <c r="AJ142" i="5" l="1"/>
  <c r="AK142" i="5" s="1"/>
  <c r="AC68" i="7"/>
  <c r="AD68" i="7" s="1"/>
  <c r="AJ68" i="7"/>
  <c r="AK68" i="7" s="1"/>
  <c r="AO74" i="3"/>
  <c r="AQ74" i="3" s="1"/>
  <c r="AR72" i="3"/>
  <c r="AJ72" i="3"/>
  <c r="AK72" i="3" s="1"/>
  <c r="AC153" i="3"/>
  <c r="AD153" i="3" s="1"/>
  <c r="AD74" i="4"/>
  <c r="V74" i="4"/>
  <c r="W74" i="4" s="1"/>
  <c r="AC74" i="4"/>
  <c r="AJ146" i="5"/>
  <c r="AK146" i="5" s="1"/>
  <c r="P74" i="3"/>
  <c r="O74" i="3"/>
  <c r="AR141" i="5"/>
  <c r="AJ141" i="5"/>
  <c r="AK141" i="5" s="1"/>
  <c r="AC67" i="2"/>
  <c r="AD67" i="2" s="1"/>
  <c r="AJ67" i="2"/>
  <c r="AK67" i="2" s="1"/>
  <c r="AR147" i="5"/>
  <c r="AJ147" i="5"/>
  <c r="AK147" i="5" s="1"/>
  <c r="AR73" i="3"/>
  <c r="AJ73" i="3"/>
  <c r="AK73" i="3" s="1"/>
  <c r="AQ146" i="5"/>
  <c r="AR146" i="5" s="1"/>
  <c r="P129" i="2"/>
  <c r="AJ71" i="5"/>
  <c r="AK71" i="5"/>
  <c r="AR74" i="3"/>
  <c r="AJ74" i="3"/>
  <c r="AK74" i="3" s="1"/>
  <c r="O147" i="5"/>
  <c r="P147" i="5" s="1"/>
  <c r="AO142" i="5"/>
  <c r="AQ142" i="5" s="1"/>
  <c r="AC73" i="7"/>
  <c r="AK73" i="7"/>
  <c r="AJ73" i="7"/>
  <c r="AD73" i="7"/>
  <c r="AR79" i="3"/>
  <c r="AJ153" i="3"/>
  <c r="AK153" i="3" s="1"/>
  <c r="V147" i="5"/>
  <c r="W147" i="5" s="1"/>
  <c r="AQ71" i="5"/>
  <c r="AR71" i="5" s="1"/>
  <c r="AR153" i="3"/>
  <c r="AR142" i="5" l="1"/>
</calcChain>
</file>

<file path=xl/sharedStrings.xml><?xml version="1.0" encoding="utf-8"?>
<sst xmlns="http://schemas.openxmlformats.org/spreadsheetml/2006/main" count="2012" uniqueCount="116">
  <si>
    <t>Bill Impacts</t>
  </si>
  <si>
    <t>TOU - Off Peak</t>
  </si>
  <si>
    <t>TOU - Mid Peak</t>
  </si>
  <si>
    <t>TOU - On Peak</t>
  </si>
  <si>
    <t>Customer Class:</t>
  </si>
  <si>
    <t>RESIDENTIAL SERVICE</t>
  </si>
  <si>
    <t>TOU / non-TOU:</t>
  </si>
  <si>
    <t>TOU</t>
  </si>
  <si>
    <t>Consumption</t>
  </si>
  <si>
    <t xml:space="preserve"> kWh</t>
  </si>
  <si>
    <t>2019 Board-Approved</t>
  </si>
  <si>
    <t>2020 Proposed</t>
  </si>
  <si>
    <t>Impact</t>
  </si>
  <si>
    <t>2021 Proposed</t>
  </si>
  <si>
    <t>2022 Proposed</t>
  </si>
  <si>
    <t>2023 Proposed</t>
  </si>
  <si>
    <t>2024 Proposed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</si>
  <si>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</si>
  <si>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</si>
  <si>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</si>
  <si>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</si>
  <si>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</si>
  <si>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</si>
  <si>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</si>
  <si>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</si>
  <si>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</si>
  <si>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Disposition of Other Post Employment Benefit Variance - effective until December 31, 2020</t>
  </si>
  <si>
    <t>Rate Rider for Disposition of the Impact for USGAAP - effective until December 31, 2020</t>
  </si>
  <si>
    <t>Rate Rider for Recovery of Monthly Billing Transition Costs - effective until December 31, 2022</t>
  </si>
  <si>
    <t>Rate Rider for Disposition of Stranded Meter Assets - effective until December 31, 2024</t>
  </si>
  <si>
    <t>Rate Rider for Application of Operations Center Consolidation Plan - effective until December 31, 2021</t>
  </si>
  <si>
    <t>Rate Rider for Disposition of the Gain on Property Sale - effective until December 31, 2021</t>
  </si>
  <si>
    <t>Rate Rider for Disposition of Wireless Pole Attachment Revenue - effective until December 31, 2024</t>
  </si>
  <si>
    <t>Rate Rider for Disposition of IFRS - CGAPP Property Plant and Equipment - effective until December 31, 2020</t>
  </si>
  <si>
    <t>Rate Rider for Disposition of Capital Related Revenue Requirement Variance Account - effective until Dec. 31, 2024</t>
  </si>
  <si>
    <t>Rate Rider for Disposition of PILs and Tax Variance - effective until December 31, 2024</t>
  </si>
  <si>
    <t>Rate Rider for Disposition of External Driven Capital Variance Account - effective until December 31, 2020</t>
  </si>
  <si>
    <t>Rate Rider for Disposition of Derecognition Variance Account - effective until December 31, 2022</t>
  </si>
  <si>
    <t>Rate Rider for Disposition of Accounts Receivable Credits - effective until December 31, 2024</t>
  </si>
  <si>
    <t>Rate Rider for Recovery of 2020 Foregone Revenue - effective until December 31, 2021</t>
  </si>
  <si>
    <t>Rate Rider for Recovery of Stranded Meters Assets - effective until Dec. 31, 2019</t>
  </si>
  <si>
    <t>Rate Rider for Disposition of the Gain on Property Sale - effective until December 31, 2019</t>
  </si>
  <si>
    <t>Rate Rider for Recovery of Hydro One Capital Contributions Variance - effective until Dec. 31, 2019</t>
  </si>
  <si>
    <t>Rate Rider for Application of IFRS - 2014 Derecognition - effective until Dec. 31, 2019</t>
  </si>
  <si>
    <t>Rate Rider for Recovery of 2015 Foregone Revenue - effective until Dec. 31, 2019</t>
  </si>
  <si>
    <t>Rate Rider for Recovery of 2016 Foregone Revenue - effective until Dec. 31, 2019</t>
  </si>
  <si>
    <t>Distribution Volumetric Rate</t>
  </si>
  <si>
    <t>per kWh</t>
  </si>
  <si>
    <t>Rate Rider for Disposition of Lost Revenue Adjustment Mechanism (LRAMVA) (2019) - effective until Dec. 31, 2019</t>
  </si>
  <si>
    <t>Sub-Total A (excluding pass through)</t>
  </si>
  <si>
    <t>Line Losses on Cost of Power</t>
  </si>
  <si>
    <t>Rate Rider for Disposition of Deferral/Variance Accounts</t>
  </si>
  <si>
    <t xml:space="preserve">Rate Rider for Disposition of Capacity Based Recovery Account - Applicable only for Class B Customers </t>
  </si>
  <si>
    <t>Rate Rider for Disposition of Global Adjustment Account - (Applicable only for Non-RPP Customers)</t>
  </si>
  <si>
    <t>Rate Rider for Smart Metering Entity Charge - effective until Dec. 31, 2022</t>
  </si>
  <si>
    <t>Sub-Total B - Distribution (includes Sub-Total A)</t>
  </si>
  <si>
    <t>Retail Transmissioin Rate - Network Service Rate</t>
  </si>
  <si>
    <t>Retail Transmissioin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</si>
  <si>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</si>
  <si>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</si>
  <si>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</si>
  <si>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</si>
  <si>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</si>
  <si>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</si>
  <si>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</si>
  <si>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</si>
  <si>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</si>
  <si>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</si>
  <si>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</si>
  <si>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</si>
  <si>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</si>
  <si>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</si>
  <si>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</si>
  <si>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Rate Rider for Recovery of the Gain on the Sale of Named Properties - effective until Dec. 31, 2019</t>
  </si>
  <si>
    <t>COMPETITIVE SECTOR MULTI-UNIT RESIDENTIAL SERVICE</t>
  </si>
  <si>
    <t>GENERAL SERVICE LESS THAN 50 kW SERVICE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</si>
  <si>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</si>
  <si>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</si>
  <si>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</si>
  <si>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</si>
  <si>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</si>
  <si>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Rate Rider for Disposition of Lost Revenue Adjustment Mechanism (LRAMVA) (2019) - effective until Dec. 31, 2019.</t>
  </si>
  <si>
    <t>GENERAL SERVICE 50 TO 999 kW SERVICE</t>
  </si>
  <si>
    <t>non-TOU</t>
  </si>
  <si>
    <t>SPOT Class B</t>
  </si>
  <si>
    <t xml:space="preserve"> kW</t>
  </si>
  <si>
    <t xml:space="preserve"> kVA</t>
  </si>
  <si>
    <t>per kVA</t>
  </si>
  <si>
    <t xml:space="preserve">Rate Rider for Disposition of the Impact for USGAAP - effective until December 31, 2020 </t>
  </si>
  <si>
    <t>Rate Rider for Disposition of Expansion Deposits - effective until December, 2024</t>
  </si>
  <si>
    <t>Rate Rider for Disposition of Deferral/Variance Accounts for Non-Wholesale Market Participants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</si>
  <si>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</si>
  <si>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</si>
  <si>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</si>
  <si>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</si>
  <si>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</si>
  <si>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</si>
  <si>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</si>
  <si>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</si>
  <si>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</si>
  <si>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STREET LIGHTING SERVICE</t>
  </si>
  <si>
    <t>SPOT CLASS B</t>
  </si>
  <si>
    <t xml:space="preserve"> Devices</t>
  </si>
  <si>
    <t>Service Charge (per device)</t>
  </si>
  <si>
    <t>per device per 30 days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</si>
  <si>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</si>
  <si>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</si>
  <si>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</si>
  <si>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</si>
  <si>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</si>
  <si>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Rate Rider for Recovery of 2020 Foregone Revenue (per connection) - effective until December 31, 2021</t>
  </si>
  <si>
    <t>Rate Rider for Recovery of 2015 Foregone Revenue (per connection) - effective until Dec. 31, 2019</t>
  </si>
  <si>
    <t>Rate Rider for Recovery of 2016 Foregone Revenue (per connection) - effective until Dec. 31, 2019</t>
  </si>
  <si>
    <t>RTSR - Network</t>
  </si>
  <si>
    <t>RTSR - Line and Transformation Connection</t>
  </si>
  <si>
    <t>OEB Appendix 2-W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</si>
</sst>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&quot;$&quot;* #,##0.00000_-;\-&quot;$&quot;* #,##0.00000_-;_-&quot;$&quot;* &quot;-&quot;??_-;_-@_-"/>
    <numFmt numFmtId="167" formatCode="_-&quot;$&quot;* #,##0.0000_-;\-&quot;$&quot;* #,##0.0000_-;_-&quot;$&quot;* &quot;-&quot;??_-;_-@_-"/>
    <numFmt numFmtId="168" formatCode="_-* #,##0.000_-;\-* #,##0.000_-;_-* &quot;-&quot;??_-;_-@_-"/>
    <numFmt numFmtId="169" formatCode="_-&quot;$&quot;* #,##0.000_-;\-&quot;$&quot;* #,##0.000_-;_-&quot;$&quot;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6"/>
      <color theme="1"/>
      <name val="Algerian"/>
      <family val="5"/>
    </font>
    <font>
      <sz val="11"/>
      <color theme="0" tint="-4.9989318521683403E-2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2"/>
      <color theme="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</cellStyleXfs>
  <cellXfs count="471">
    <xf numFmtId="0" fontId="0" fillId="0" borderId="0" xfId="0"/>
    <xf numFmtId="0" fontId="0" fillId="2" borderId="0" xfId="0" applyFont="1" applyFill="1" applyBorder="1" applyProtection="1"/>
    <xf numFmtId="0" fontId="5" fillId="2" borderId="0" xfId="0" applyFont="1" applyFill="1" applyAlignment="1" applyProtection="1">
      <alignment vertical="top" wrapText="1"/>
    </xf>
    <xf numFmtId="0" fontId="0" fillId="0" borderId="0" xfId="0" applyFont="1"/>
    <xf numFmtId="0" fontId="6" fillId="0" borderId="0" xfId="0" applyFont="1"/>
    <xf numFmtId="0" fontId="7" fillId="2" borderId="0" xfId="0" applyFont="1" applyFill="1" applyBorder="1" applyAlignment="1" applyProtection="1"/>
    <xf numFmtId="0" fontId="0" fillId="2" borderId="0" xfId="0" applyFont="1" applyFill="1" applyBorder="1" applyAlignment="1" applyProtection="1">
      <alignment horizontal="left" indent="1"/>
    </xf>
    <xf numFmtId="0" fontId="8" fillId="2" borderId="0" xfId="0" applyFont="1" applyFill="1" applyBorder="1" applyAlignment="1" applyProtection="1"/>
    <xf numFmtId="0" fontId="9" fillId="2" borderId="0" xfId="0" applyFont="1" applyFill="1" applyBorder="1" applyProtection="1"/>
    <xf numFmtId="0" fontId="0" fillId="0" borderId="0" xfId="0" applyFont="1" applyProtection="1"/>
    <xf numFmtId="0" fontId="0" fillId="0" borderId="0" xfId="0" applyFont="1" applyAlignment="1">
      <alignment horizontal="right"/>
    </xf>
    <xf numFmtId="44" fontId="0" fillId="0" borderId="0" xfId="0" applyNumberFormat="1" applyFont="1"/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 applyProtection="1">
      <alignment horizontal="left" vertical="top"/>
    </xf>
    <xf numFmtId="0" fontId="11" fillId="0" borderId="0" xfId="0" applyFont="1" applyBorder="1" applyAlignment="1" applyProtection="1">
      <alignment horizontal="left"/>
    </xf>
    <xf numFmtId="0" fontId="12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Fill="1" applyBorder="1"/>
    <xf numFmtId="0" fontId="0" fillId="0" borderId="0" xfId="0" applyFont="1" applyBorder="1"/>
    <xf numFmtId="0" fontId="14" fillId="4" borderId="0" xfId="0" applyFont="1" applyFill="1" applyAlignment="1" applyProtection="1">
      <alignment horizontal="center"/>
    </xf>
    <xf numFmtId="44" fontId="15" fillId="0" borderId="0" xfId="0" applyNumberFormat="1" applyFont="1" applyBorder="1" applyAlignment="1" applyProtection="1">
      <alignment horizontal="center"/>
    </xf>
    <xf numFmtId="44" fontId="0" fillId="0" borderId="0" xfId="0" applyNumberFormat="1" applyFont="1" applyBorder="1" applyAlignment="1" applyProtection="1">
      <alignment vertical="center"/>
    </xf>
    <xf numFmtId="164" fontId="2" fillId="0" borderId="0" xfId="3" applyNumberFormat="1" applyFont="1" applyBorder="1" applyAlignment="1" applyProtection="1">
      <alignment vertical="center"/>
    </xf>
    <xf numFmtId="164" fontId="0" fillId="0" borderId="0" xfId="3" applyNumberFormat="1" applyFont="1" applyBorder="1"/>
    <xf numFmtId="0" fontId="0" fillId="0" borderId="0" xfId="0" applyFont="1" applyFill="1"/>
    <xf numFmtId="0" fontId="13" fillId="0" borderId="0" xfId="0" applyFont="1" applyProtection="1"/>
    <xf numFmtId="0" fontId="12" fillId="0" borderId="0" xfId="0" applyFont="1" applyProtection="1"/>
    <xf numFmtId="165" fontId="12" fillId="3" borderId="1" xfId="1" applyNumberFormat="1" applyFont="1" applyFill="1" applyBorder="1" applyProtection="1">
      <protection locked="0"/>
    </xf>
    <xf numFmtId="44" fontId="0" fillId="0" borderId="0" xfId="0" applyNumberFormat="1" applyFont="1" applyProtection="1"/>
    <xf numFmtId="0" fontId="12" fillId="0" borderId="0" xfId="0" applyFont="1" applyAlignment="1" applyProtection="1"/>
    <xf numFmtId="0" fontId="0" fillId="0" borderId="0" xfId="0" applyFont="1" applyFill="1" applyProtection="1"/>
    <xf numFmtId="0" fontId="12" fillId="0" borderId="0" xfId="0" applyFont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  <xf numFmtId="0" fontId="12" fillId="0" borderId="6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2" fillId="0" borderId="9" xfId="0" quotePrefix="1" applyFont="1" applyBorder="1" applyAlignment="1" applyProtection="1">
      <alignment horizontal="center"/>
    </xf>
    <xf numFmtId="0" fontId="12" fillId="0" borderId="10" xfId="0" quotePrefix="1" applyFont="1" applyBorder="1" applyAlignment="1" applyProtection="1">
      <alignment horizontal="center"/>
    </xf>
    <xf numFmtId="0" fontId="0" fillId="0" borderId="0" xfId="0" applyFont="1" applyFill="1" applyAlignment="1" applyProtection="1">
      <alignment horizontal="left" vertical="top" indent="1"/>
    </xf>
    <xf numFmtId="0" fontId="0" fillId="0" borderId="0" xfId="0" applyFont="1" applyAlignment="1" applyProtection="1">
      <alignment vertical="top"/>
    </xf>
    <xf numFmtId="0" fontId="0" fillId="4" borderId="0" xfId="0" applyFont="1" applyFill="1" applyAlignment="1" applyProtection="1">
      <alignment vertical="top"/>
      <protection locked="0"/>
    </xf>
    <xf numFmtId="0" fontId="0" fillId="0" borderId="0" xfId="0" applyFont="1" applyFill="1" applyAlignment="1" applyProtection="1">
      <alignment vertical="top"/>
    </xf>
    <xf numFmtId="0" fontId="0" fillId="0" borderId="0" xfId="0" applyFont="1" applyAlignment="1" applyProtection="1">
      <alignment vertical="center"/>
    </xf>
    <xf numFmtId="44" fontId="1" fillId="3" borderId="8" xfId="2" applyNumberFormat="1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 applyProtection="1">
      <alignment vertical="center"/>
    </xf>
    <xf numFmtId="44" fontId="1" fillId="0" borderId="7" xfId="2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44" fontId="1" fillId="0" borderId="8" xfId="0" applyNumberFormat="1" applyFont="1" applyBorder="1" applyAlignment="1" applyProtection="1">
      <alignment vertical="center"/>
    </xf>
    <xf numFmtId="164" fontId="1" fillId="0" borderId="7" xfId="3" applyNumberFormat="1" applyFont="1" applyBorder="1" applyAlignment="1" applyProtection="1">
      <alignment vertical="center"/>
    </xf>
    <xf numFmtId="0" fontId="1" fillId="0" borderId="0" xfId="0" applyFont="1" applyFill="1" applyBorder="1"/>
    <xf numFmtId="0" fontId="1" fillId="0" borderId="0" xfId="0" applyFont="1"/>
    <xf numFmtId="0" fontId="0" fillId="0" borderId="0" xfId="0" applyFont="1" applyFill="1" applyAlignment="1" applyProtection="1">
      <alignment vertical="center"/>
    </xf>
    <xf numFmtId="166" fontId="1" fillId="3" borderId="8" xfId="4" applyNumberFormat="1" applyFont="1" applyFill="1" applyBorder="1" applyAlignment="1" applyProtection="1">
      <alignment vertical="top"/>
      <protection locked="0"/>
    </xf>
    <xf numFmtId="165" fontId="1" fillId="0" borderId="7" xfId="0" applyNumberFormat="1" applyFont="1" applyFill="1" applyBorder="1" applyAlignment="1" applyProtection="1">
      <alignment vertical="center"/>
    </xf>
    <xf numFmtId="44" fontId="1" fillId="0" borderId="7" xfId="4" applyFont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44" fontId="1" fillId="3" borderId="8" xfId="2" applyFont="1" applyFill="1" applyBorder="1" applyAlignment="1" applyProtection="1">
      <alignment vertical="top"/>
      <protection locked="0"/>
    </xf>
    <xf numFmtId="0" fontId="1" fillId="0" borderId="8" xfId="0" applyFont="1" applyFill="1" applyBorder="1" applyAlignment="1" applyProtection="1">
      <alignment vertical="center"/>
    </xf>
    <xf numFmtId="0" fontId="1" fillId="0" borderId="0" xfId="0" applyFont="1" applyFill="1"/>
    <xf numFmtId="44" fontId="1" fillId="0" borderId="8" xfId="0" applyNumberFormat="1" applyFont="1" applyFill="1" applyBorder="1" applyAlignment="1" applyProtection="1">
      <alignment vertical="center"/>
    </xf>
    <xf numFmtId="44" fontId="1" fillId="3" borderId="8" xfId="2" applyNumberFormat="1" applyFont="1" applyFill="1" applyBorder="1" applyAlignment="1" applyProtection="1">
      <alignment vertical="top"/>
      <protection locked="0"/>
    </xf>
    <xf numFmtId="0" fontId="0" fillId="0" borderId="0" xfId="5" applyFont="1" applyFill="1" applyBorder="1" applyAlignment="1"/>
    <xf numFmtId="44" fontId="1" fillId="3" borderId="8" xfId="2" applyFont="1" applyFill="1" applyBorder="1" applyAlignment="1" applyProtection="1">
      <alignment vertical="center"/>
      <protection locked="0"/>
    </xf>
    <xf numFmtId="44" fontId="1" fillId="0" borderId="7" xfId="2" applyFont="1" applyFill="1" applyBorder="1" applyAlignment="1" applyProtection="1">
      <alignment vertical="center"/>
    </xf>
    <xf numFmtId="166" fontId="1" fillId="3" borderId="8" xfId="2" applyNumberFormat="1" applyFont="1" applyFill="1" applyBorder="1" applyAlignment="1" applyProtection="1">
      <alignment vertical="center"/>
      <protection locked="0"/>
    </xf>
    <xf numFmtId="165" fontId="1" fillId="0" borderId="8" xfId="0" applyNumberFormat="1" applyFont="1" applyFill="1" applyBorder="1" applyAlignment="1" applyProtection="1">
      <alignment vertical="center"/>
    </xf>
    <xf numFmtId="0" fontId="2" fillId="5" borderId="2" xfId="0" applyFont="1" applyFill="1" applyBorder="1" applyAlignment="1" applyProtection="1">
      <alignment vertical="top"/>
      <protection locked="0"/>
    </xf>
    <xf numFmtId="0" fontId="0" fillId="5" borderId="3" xfId="0" applyFont="1" applyFill="1" applyBorder="1" applyAlignment="1" applyProtection="1">
      <alignment vertical="top"/>
    </xf>
    <xf numFmtId="0" fontId="0" fillId="5" borderId="3" xfId="0" applyFont="1" applyFill="1" applyBorder="1" applyAlignment="1" applyProtection="1">
      <alignment vertical="top"/>
      <protection locked="0"/>
    </xf>
    <xf numFmtId="0" fontId="0" fillId="5" borderId="0" xfId="0" applyFont="1" applyFill="1" applyAlignment="1" applyProtection="1">
      <alignment vertical="center"/>
    </xf>
    <xf numFmtId="167" fontId="1" fillId="5" borderId="1" xfId="2" applyNumberFormat="1" applyFont="1" applyFill="1" applyBorder="1" applyAlignment="1" applyProtection="1">
      <alignment vertical="center"/>
      <protection locked="0"/>
    </xf>
    <xf numFmtId="44" fontId="1" fillId="5" borderId="4" xfId="0" applyNumberFormat="1" applyFont="1" applyFill="1" applyBorder="1" applyAlignment="1" applyProtection="1">
      <alignment vertical="center"/>
      <protection locked="0"/>
    </xf>
    <xf numFmtId="44" fontId="2" fillId="5" borderId="4" xfId="2" applyFont="1" applyFill="1" applyBorder="1" applyAlignment="1" applyProtection="1">
      <alignment vertical="center"/>
    </xf>
    <xf numFmtId="0" fontId="1" fillId="5" borderId="0" xfId="0" applyFont="1" applyFill="1" applyAlignment="1" applyProtection="1">
      <alignment vertical="center"/>
    </xf>
    <xf numFmtId="44" fontId="2" fillId="5" borderId="1" xfId="0" applyNumberFormat="1" applyFont="1" applyFill="1" applyBorder="1" applyAlignment="1" applyProtection="1">
      <alignment vertical="center"/>
    </xf>
    <xf numFmtId="164" fontId="2" fillId="5" borderId="4" xfId="3" applyNumberFormat="1" applyFont="1" applyFill="1" applyBorder="1" applyAlignment="1" applyProtection="1">
      <alignment vertical="center"/>
    </xf>
    <xf numFmtId="167" fontId="1" fillId="3" borderId="8" xfId="4" quotePrefix="1" applyNumberFormat="1" applyFont="1" applyFill="1" applyBorder="1" applyAlignment="1" applyProtection="1">
      <alignment vertical="top"/>
      <protection locked="0"/>
    </xf>
    <xf numFmtId="44" fontId="1" fillId="0" borderId="7" xfId="4" applyFont="1" applyFill="1" applyBorder="1" applyAlignment="1" applyProtection="1">
      <alignment vertical="center"/>
    </xf>
    <xf numFmtId="44" fontId="1" fillId="3" borderId="8" xfId="4" applyNumberFormat="1" applyFont="1" applyFill="1" applyBorder="1" applyAlignment="1" applyProtection="1">
      <alignment vertical="center"/>
      <protection locked="0"/>
    </xf>
    <xf numFmtId="0" fontId="2" fillId="5" borderId="2" xfId="0" applyFont="1" applyFill="1" applyBorder="1" applyAlignment="1" applyProtection="1">
      <alignment vertical="top" wrapText="1"/>
    </xf>
    <xf numFmtId="0" fontId="0" fillId="5" borderId="3" xfId="0" applyFont="1" applyFill="1" applyBorder="1" applyProtection="1"/>
    <xf numFmtId="0" fontId="1" fillId="5" borderId="1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vertical="center"/>
    </xf>
    <xf numFmtId="44" fontId="2" fillId="5" borderId="4" xfId="0" applyNumberFormat="1" applyFont="1" applyFill="1" applyBorder="1" applyAlignment="1" applyProtection="1">
      <alignment vertical="center"/>
    </xf>
    <xf numFmtId="1" fontId="1" fillId="0" borderId="8" xfId="0" applyNumberFormat="1" applyFont="1" applyFill="1" applyBorder="1" applyAlignment="1" applyProtection="1">
      <alignment vertical="center"/>
    </xf>
    <xf numFmtId="1" fontId="1" fillId="0" borderId="7" xfId="0" applyNumberFormat="1" applyFont="1" applyFill="1" applyBorder="1" applyAlignment="1" applyProtection="1">
      <alignment vertical="center"/>
    </xf>
    <xf numFmtId="0" fontId="12" fillId="5" borderId="0" xfId="0" applyFont="1" applyFill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4" xfId="0" applyFont="1" applyFill="1" applyBorder="1" applyAlignment="1" applyProtection="1">
      <alignment vertical="center"/>
    </xf>
    <xf numFmtId="0" fontId="2" fillId="5" borderId="0" xfId="0" applyFont="1" applyFill="1" applyAlignment="1" applyProtection="1">
      <alignment vertical="center"/>
    </xf>
    <xf numFmtId="167" fontId="17" fillId="3" borderId="8" xfId="2" applyNumberFormat="1" applyFont="1" applyFill="1" applyBorder="1" applyAlignment="1" applyProtection="1">
      <alignment vertical="top"/>
      <protection locked="0"/>
    </xf>
    <xf numFmtId="44" fontId="17" fillId="3" borderId="8" xfId="2" applyNumberFormat="1" applyFont="1" applyFill="1" applyBorder="1" applyAlignment="1" applyProtection="1">
      <alignment vertical="top"/>
      <protection locked="0"/>
    </xf>
    <xf numFmtId="0" fontId="0" fillId="6" borderId="11" xfId="0" quotePrefix="1" applyFont="1" applyFill="1" applyBorder="1" applyProtection="1"/>
    <xf numFmtId="0" fontId="0" fillId="6" borderId="12" xfId="0" applyFont="1" applyFill="1" applyBorder="1" applyAlignment="1" applyProtection="1">
      <alignment vertical="top"/>
    </xf>
    <xf numFmtId="0" fontId="0" fillId="6" borderId="12" xfId="0" applyFont="1" applyFill="1" applyBorder="1" applyAlignment="1" applyProtection="1">
      <alignment vertical="top"/>
      <protection locked="0"/>
    </xf>
    <xf numFmtId="0" fontId="0" fillId="6" borderId="12" xfId="0" applyFont="1" applyFill="1" applyBorder="1" applyAlignment="1" applyProtection="1">
      <alignment vertical="center"/>
    </xf>
    <xf numFmtId="167" fontId="1" fillId="6" borderId="13" xfId="2" applyNumberFormat="1" applyFont="1" applyFill="1" applyBorder="1" applyAlignment="1" applyProtection="1">
      <alignment vertical="top"/>
      <protection locked="0"/>
    </xf>
    <xf numFmtId="0" fontId="1" fillId="6" borderId="13" xfId="0" applyFont="1" applyFill="1" applyBorder="1" applyAlignment="1" applyProtection="1">
      <alignment vertical="center"/>
      <protection locked="0"/>
    </xf>
    <xf numFmtId="44" fontId="1" fillId="6" borderId="12" xfId="2" applyFont="1" applyFill="1" applyBorder="1" applyAlignment="1" applyProtection="1">
      <alignment vertical="center"/>
    </xf>
    <xf numFmtId="0" fontId="1" fillId="6" borderId="12" xfId="0" applyFont="1" applyFill="1" applyBorder="1" applyAlignment="1" applyProtection="1">
      <alignment vertical="center"/>
    </xf>
    <xf numFmtId="44" fontId="1" fillId="6" borderId="13" xfId="0" applyNumberFormat="1" applyFont="1" applyFill="1" applyBorder="1" applyAlignment="1" applyProtection="1">
      <alignment vertical="center"/>
    </xf>
    <xf numFmtId="164" fontId="1" fillId="6" borderId="14" xfId="3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0" fontId="12" fillId="0" borderId="8" xfId="0" applyFont="1" applyFill="1" applyBorder="1" applyAlignment="1" applyProtection="1">
      <alignment vertical="center"/>
    </xf>
    <xf numFmtId="9" fontId="2" fillId="0" borderId="8" xfId="0" applyNumberFormat="1" applyFont="1" applyFill="1" applyBorder="1" applyAlignment="1" applyProtection="1">
      <alignment vertical="center"/>
    </xf>
    <xf numFmtId="44" fontId="2" fillId="0" borderId="15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8" xfId="0" applyNumberFormat="1" applyFont="1" applyBorder="1" applyAlignment="1" applyProtection="1">
      <alignment vertical="center"/>
    </xf>
    <xf numFmtId="164" fontId="2" fillId="0" borderId="7" xfId="3" applyNumberFormat="1" applyFont="1" applyBorder="1" applyAlignment="1" applyProtection="1">
      <alignment vertical="center"/>
    </xf>
    <xf numFmtId="164" fontId="1" fillId="0" borderId="8" xfId="0" applyNumberFormat="1" applyFont="1" applyFill="1" applyBorder="1" applyAlignment="1" applyProtection="1">
      <alignment vertical="center"/>
      <protection locked="0"/>
    </xf>
    <xf numFmtId="9" fontId="1" fillId="0" borderId="0" xfId="0" applyNumberFormat="1" applyFont="1" applyFill="1" applyBorder="1" applyAlignment="1" applyProtection="1">
      <alignment vertical="center"/>
    </xf>
    <xf numFmtId="0" fontId="13" fillId="0" borderId="8" xfId="0" applyFont="1" applyFill="1" applyBorder="1" applyAlignment="1" applyProtection="1">
      <alignment vertical="center"/>
    </xf>
    <xf numFmtId="9" fontId="1" fillId="0" borderId="8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Protection="1"/>
    <xf numFmtId="0" fontId="2" fillId="7" borderId="0" xfId="0" applyFont="1" applyFill="1" applyAlignment="1" applyProtection="1">
      <alignment vertical="top"/>
    </xf>
    <xf numFmtId="0" fontId="12" fillId="7" borderId="9" xfId="0" applyFont="1" applyFill="1" applyBorder="1" applyAlignment="1" applyProtection="1">
      <alignment vertical="center"/>
    </xf>
    <xf numFmtId="0" fontId="2" fillId="7" borderId="9" xfId="0" applyFont="1" applyFill="1" applyBorder="1" applyAlignment="1" applyProtection="1">
      <alignment vertical="center"/>
    </xf>
    <xf numFmtId="44" fontId="2" fillId="7" borderId="9" xfId="0" applyNumberFormat="1" applyFont="1" applyFill="1" applyBorder="1" applyAlignment="1" applyProtection="1">
      <alignment vertical="center"/>
    </xf>
    <xf numFmtId="0" fontId="2" fillId="7" borderId="16" xfId="0" applyFont="1" applyFill="1" applyBorder="1" applyAlignment="1" applyProtection="1">
      <alignment vertical="center"/>
    </xf>
    <xf numFmtId="44" fontId="2" fillId="7" borderId="8" xfId="0" applyNumberFormat="1" applyFont="1" applyFill="1" applyBorder="1" applyAlignment="1" applyProtection="1">
      <alignment vertical="center"/>
    </xf>
    <xf numFmtId="164" fontId="2" fillId="7" borderId="7" xfId="3" applyNumberFormat="1" applyFont="1" applyFill="1" applyBorder="1" applyAlignment="1" applyProtection="1">
      <alignment vertical="center"/>
    </xf>
    <xf numFmtId="0" fontId="2" fillId="0" borderId="0" xfId="0" applyFont="1" applyFill="1" applyBorder="1"/>
    <xf numFmtId="0" fontId="2" fillId="0" borderId="0" xfId="0" applyFont="1"/>
    <xf numFmtId="0" fontId="13" fillId="0" borderId="0" xfId="6" applyFont="1" applyProtection="1"/>
    <xf numFmtId="0" fontId="13" fillId="6" borderId="11" xfId="6" applyFont="1" applyFill="1" applyBorder="1" applyProtection="1"/>
    <xf numFmtId="0" fontId="13" fillId="6" borderId="12" xfId="6" applyFont="1" applyFill="1" applyBorder="1" applyAlignment="1" applyProtection="1">
      <alignment vertical="top"/>
    </xf>
    <xf numFmtId="0" fontId="13" fillId="6" borderId="12" xfId="6" applyFont="1" applyFill="1" applyBorder="1" applyAlignment="1" applyProtection="1">
      <alignment vertical="top"/>
      <protection locked="0"/>
    </xf>
    <xf numFmtId="0" fontId="13" fillId="6" borderId="12" xfId="6" applyFont="1" applyFill="1" applyBorder="1" applyAlignment="1" applyProtection="1">
      <alignment vertical="center"/>
    </xf>
    <xf numFmtId="167" fontId="13" fillId="6" borderId="13" xfId="2" applyNumberFormat="1" applyFont="1" applyFill="1" applyBorder="1" applyAlignment="1" applyProtection="1">
      <alignment vertical="top"/>
      <protection locked="0"/>
    </xf>
    <xf numFmtId="0" fontId="13" fillId="6" borderId="13" xfId="6" applyFont="1" applyFill="1" applyBorder="1" applyAlignment="1" applyProtection="1">
      <alignment vertical="center"/>
      <protection locked="0"/>
    </xf>
    <xf numFmtId="44" fontId="13" fillId="6" borderId="17" xfId="2" applyFont="1" applyFill="1" applyBorder="1" applyAlignment="1" applyProtection="1">
      <alignment vertical="center"/>
    </xf>
    <xf numFmtId="44" fontId="13" fillId="6" borderId="13" xfId="6" applyNumberFormat="1" applyFont="1" applyFill="1" applyBorder="1" applyAlignment="1" applyProtection="1">
      <alignment vertical="center"/>
    </xf>
    <xf numFmtId="10" fontId="13" fillId="6" borderId="14" xfId="3" applyNumberFormat="1" applyFont="1" applyFill="1" applyBorder="1" applyAlignment="1" applyProtection="1">
      <alignment vertical="center"/>
    </xf>
    <xf numFmtId="164" fontId="13" fillId="6" borderId="14" xfId="3" applyNumberFormat="1" applyFont="1" applyFill="1" applyBorder="1" applyAlignment="1" applyProtection="1">
      <alignment vertical="center"/>
    </xf>
    <xf numFmtId="10" fontId="13" fillId="3" borderId="1" xfId="3" applyNumberFormat="1" applyFont="1" applyFill="1" applyBorder="1" applyProtection="1">
      <protection locked="0"/>
    </xf>
    <xf numFmtId="10" fontId="12" fillId="3" borderId="1" xfId="3" applyNumberFormat="1" applyFont="1" applyFill="1" applyBorder="1" applyProtection="1">
      <protection locked="0"/>
    </xf>
    <xf numFmtId="0" fontId="3" fillId="0" borderId="0" xfId="0" applyFont="1"/>
    <xf numFmtId="0" fontId="0" fillId="0" borderId="0" xfId="0" applyFont="1" applyAlignment="1" applyProtection="1">
      <alignment horizontal="left" vertical="top" indent="1"/>
    </xf>
    <xf numFmtId="165" fontId="2" fillId="0" borderId="8" xfId="0" applyNumberFormat="1" applyFont="1" applyFill="1" applyBorder="1" applyAlignment="1" applyProtection="1">
      <alignment vertical="center"/>
    </xf>
    <xf numFmtId="0" fontId="0" fillId="7" borderId="0" xfId="0" applyFont="1" applyFill="1" applyAlignment="1" applyProtection="1">
      <alignment vertical="top"/>
    </xf>
    <xf numFmtId="44" fontId="1" fillId="7" borderId="8" xfId="0" applyNumberFormat="1" applyFont="1" applyFill="1" applyBorder="1" applyAlignment="1" applyProtection="1">
      <alignment vertical="center"/>
    </xf>
    <xf numFmtId="164" fontId="1" fillId="7" borderId="7" xfId="3" applyNumberFormat="1" applyFont="1" applyFill="1" applyBorder="1" applyAlignment="1" applyProtection="1">
      <alignment vertical="center"/>
    </xf>
    <xf numFmtId="0" fontId="1" fillId="6" borderId="13" xfId="6" applyFont="1" applyFill="1" applyBorder="1" applyAlignment="1" applyProtection="1">
      <alignment vertical="center"/>
      <protection locked="0"/>
    </xf>
    <xf numFmtId="44" fontId="1" fillId="6" borderId="17" xfId="2" applyFont="1" applyFill="1" applyBorder="1" applyAlignment="1" applyProtection="1">
      <alignment vertical="center"/>
    </xf>
    <xf numFmtId="0" fontId="1" fillId="6" borderId="12" xfId="6" applyFont="1" applyFill="1" applyBorder="1" applyAlignment="1" applyProtection="1">
      <alignment vertical="center"/>
    </xf>
    <xf numFmtId="44" fontId="1" fillId="6" borderId="13" xfId="6" applyNumberFormat="1" applyFont="1" applyFill="1" applyBorder="1" applyAlignment="1" applyProtection="1">
      <alignment vertical="center"/>
    </xf>
    <xf numFmtId="10" fontId="1" fillId="6" borderId="14" xfId="3" applyNumberFormat="1" applyFont="1" applyFill="1" applyBorder="1" applyAlignment="1" applyProtection="1">
      <alignment vertical="center"/>
    </xf>
    <xf numFmtId="0" fontId="13" fillId="0" borderId="0" xfId="0" applyFont="1" applyFill="1" applyProtection="1"/>
    <xf numFmtId="44" fontId="0" fillId="3" borderId="8" xfId="2" applyNumberFormat="1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vertical="center"/>
    </xf>
    <xf numFmtId="44" fontId="0" fillId="0" borderId="7" xfId="2" applyFont="1" applyBorder="1" applyAlignment="1" applyProtection="1">
      <alignment vertical="center"/>
    </xf>
    <xf numFmtId="44" fontId="0" fillId="0" borderId="8" xfId="0" applyNumberFormat="1" applyFont="1" applyBorder="1" applyAlignment="1" applyProtection="1">
      <alignment vertical="center"/>
    </xf>
    <xf numFmtId="164" fontId="0" fillId="0" borderId="7" xfId="3" applyNumberFormat="1" applyFont="1" applyBorder="1" applyAlignment="1" applyProtection="1">
      <alignment vertical="center"/>
    </xf>
    <xf numFmtId="166" fontId="0" fillId="3" borderId="8" xfId="4" applyNumberFormat="1" applyFont="1" applyFill="1" applyBorder="1" applyAlignment="1" applyProtection="1">
      <alignment vertical="top"/>
      <protection locked="0"/>
    </xf>
    <xf numFmtId="165" fontId="0" fillId="0" borderId="7" xfId="0" applyNumberFormat="1" applyFont="1" applyFill="1" applyBorder="1" applyAlignment="1" applyProtection="1">
      <alignment vertical="center"/>
    </xf>
    <xf numFmtId="44" fontId="0" fillId="0" borderId="7" xfId="4" applyFont="1" applyBorder="1" applyAlignment="1" applyProtection="1">
      <alignment vertical="center"/>
    </xf>
    <xf numFmtId="44" fontId="0" fillId="3" borderId="8" xfId="2" applyFont="1" applyFill="1" applyBorder="1" applyAlignment="1" applyProtection="1">
      <alignment vertical="top"/>
      <protection locked="0"/>
    </xf>
    <xf numFmtId="0" fontId="0" fillId="0" borderId="8" xfId="0" applyFont="1" applyFill="1" applyBorder="1" applyAlignment="1" applyProtection="1">
      <alignment vertical="center"/>
    </xf>
    <xf numFmtId="44" fontId="0" fillId="3" borderId="8" xfId="2" applyNumberFormat="1" applyFont="1" applyFill="1" applyBorder="1" applyAlignment="1" applyProtection="1">
      <alignment vertical="top"/>
      <protection locked="0"/>
    </xf>
    <xf numFmtId="44" fontId="0" fillId="3" borderId="8" xfId="2" applyFont="1" applyFill="1" applyBorder="1" applyAlignment="1" applyProtection="1">
      <alignment vertical="center"/>
      <protection locked="0"/>
    </xf>
    <xf numFmtId="44" fontId="0" fillId="0" borderId="7" xfId="2" applyFont="1" applyFill="1" applyBorder="1" applyAlignment="1" applyProtection="1">
      <alignment vertical="center"/>
    </xf>
    <xf numFmtId="166" fontId="0" fillId="3" borderId="8" xfId="2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ont="1" applyFill="1" applyBorder="1" applyAlignment="1" applyProtection="1">
      <alignment vertical="center"/>
    </xf>
    <xf numFmtId="167" fontId="0" fillId="5" borderId="1" xfId="2" applyNumberFormat="1" applyFont="1" applyFill="1" applyBorder="1" applyAlignment="1" applyProtection="1">
      <alignment vertical="center"/>
      <protection locked="0"/>
    </xf>
    <xf numFmtId="44" fontId="0" fillId="5" borderId="4" xfId="0" applyNumberFormat="1" applyFont="1" applyFill="1" applyBorder="1" applyAlignment="1" applyProtection="1">
      <alignment vertical="center"/>
      <protection locked="0"/>
    </xf>
    <xf numFmtId="44" fontId="0" fillId="3" borderId="8" xfId="4" applyNumberFormat="1" applyFont="1" applyFill="1" applyBorder="1" applyAlignment="1" applyProtection="1">
      <alignment vertical="center"/>
      <protection locked="0"/>
    </xf>
    <xf numFmtId="0" fontId="0" fillId="5" borderId="1" xfId="0" applyFont="1" applyFill="1" applyBorder="1" applyAlignment="1" applyProtection="1">
      <alignment vertical="center"/>
    </xf>
    <xf numFmtId="0" fontId="0" fillId="5" borderId="4" xfId="0" applyFont="1" applyFill="1" applyBorder="1" applyAlignment="1" applyProtection="1">
      <alignment vertical="center"/>
    </xf>
    <xf numFmtId="1" fontId="0" fillId="0" borderId="8" xfId="0" applyNumberFormat="1" applyFont="1" applyFill="1" applyBorder="1" applyAlignment="1" applyProtection="1">
      <alignment vertical="center"/>
    </xf>
    <xf numFmtId="1" fontId="0" fillId="0" borderId="7" xfId="0" applyNumberFormat="1" applyFont="1" applyFill="1" applyBorder="1" applyAlignment="1" applyProtection="1">
      <alignment vertical="center"/>
    </xf>
    <xf numFmtId="167" fontId="0" fillId="6" borderId="13" xfId="2" applyNumberFormat="1" applyFont="1" applyFill="1" applyBorder="1" applyAlignment="1" applyProtection="1">
      <alignment vertical="top"/>
      <protection locked="0"/>
    </xf>
    <xf numFmtId="0" fontId="0" fillId="6" borderId="13" xfId="0" applyFont="1" applyFill="1" applyBorder="1" applyAlignment="1" applyProtection="1">
      <alignment vertical="center"/>
      <protection locked="0"/>
    </xf>
    <xf numFmtId="44" fontId="0" fillId="6" borderId="12" xfId="2" applyFont="1" applyFill="1" applyBorder="1" applyAlignment="1" applyProtection="1">
      <alignment vertical="center"/>
    </xf>
    <xf numFmtId="44" fontId="0" fillId="6" borderId="13" xfId="0" applyNumberFormat="1" applyFont="1" applyFill="1" applyBorder="1" applyAlignment="1" applyProtection="1">
      <alignment vertical="center"/>
    </xf>
    <xf numFmtId="164" fontId="0" fillId="6" borderId="14" xfId="3" applyNumberFormat="1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164" fontId="0" fillId="0" borderId="8" xfId="0" applyNumberFormat="1" applyFont="1" applyFill="1" applyBorder="1" applyAlignment="1" applyProtection="1">
      <alignment vertical="center"/>
      <protection locked="0"/>
    </xf>
    <xf numFmtId="9" fontId="0" fillId="0" borderId="0" xfId="0" applyNumberFormat="1" applyFont="1" applyFill="1" applyBorder="1" applyAlignment="1" applyProtection="1">
      <alignment vertical="center"/>
    </xf>
    <xf numFmtId="44" fontId="0" fillId="0" borderId="8" xfId="0" applyNumberFormat="1" applyFont="1" applyFill="1" applyBorder="1" applyAlignment="1" applyProtection="1">
      <alignment vertical="center"/>
    </xf>
    <xf numFmtId="9" fontId="0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</xf>
    <xf numFmtId="44" fontId="0" fillId="7" borderId="8" xfId="0" applyNumberFormat="1" applyFont="1" applyFill="1" applyBorder="1" applyAlignment="1" applyProtection="1">
      <alignment vertical="center"/>
    </xf>
    <xf numFmtId="164" fontId="0" fillId="7" borderId="7" xfId="3" applyNumberFormat="1" applyFont="1" applyFill="1" applyBorder="1" applyAlignment="1" applyProtection="1">
      <alignment vertical="center"/>
    </xf>
    <xf numFmtId="0" fontId="17" fillId="2" borderId="0" xfId="0" applyFont="1" applyFill="1" applyBorder="1" applyProtection="1"/>
    <xf numFmtId="0" fontId="18" fillId="2" borderId="0" xfId="0" applyFont="1" applyFill="1" applyAlignment="1" applyProtection="1">
      <alignment vertical="top" wrapText="1"/>
    </xf>
    <xf numFmtId="0" fontId="17" fillId="0" borderId="0" xfId="0" applyFont="1"/>
    <xf numFmtId="0" fontId="19" fillId="2" borderId="0" xfId="0" applyFont="1" applyFill="1" applyBorder="1" applyAlignment="1" applyProtection="1"/>
    <xf numFmtId="0" fontId="17" fillId="2" borderId="0" xfId="0" applyFont="1" applyFill="1" applyBorder="1" applyAlignment="1" applyProtection="1">
      <alignment horizontal="left" indent="1"/>
    </xf>
    <xf numFmtId="0" fontId="20" fillId="2" borderId="0" xfId="0" applyFont="1" applyFill="1" applyBorder="1" applyAlignment="1" applyProtection="1"/>
    <xf numFmtId="0" fontId="21" fillId="2" borderId="0" xfId="0" applyFont="1" applyFill="1" applyBorder="1" applyProtection="1"/>
    <xf numFmtId="0" fontId="17" fillId="0" borderId="0" xfId="0" applyFont="1" applyProtection="1"/>
    <xf numFmtId="0" fontId="23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right"/>
    </xf>
    <xf numFmtId="0" fontId="20" fillId="0" borderId="0" xfId="0" applyFont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17" fillId="0" borderId="0" xfId="0" applyFont="1" applyBorder="1"/>
    <xf numFmtId="0" fontId="24" fillId="4" borderId="0" xfId="0" applyFont="1" applyFill="1" applyAlignment="1" applyProtection="1">
      <alignment horizontal="center"/>
    </xf>
    <xf numFmtId="44" fontId="25" fillId="0" borderId="0" xfId="0" applyNumberFormat="1" applyFont="1" applyBorder="1" applyAlignment="1" applyProtection="1">
      <alignment horizontal="center"/>
    </xf>
    <xf numFmtId="164" fontId="17" fillId="0" borderId="0" xfId="3" applyNumberFormat="1" applyFont="1" applyBorder="1"/>
    <xf numFmtId="44" fontId="17" fillId="0" borderId="0" xfId="0" applyNumberFormat="1" applyFont="1" applyBorder="1" applyAlignment="1" applyProtection="1">
      <alignment vertical="center"/>
    </xf>
    <xf numFmtId="164" fontId="26" fillId="0" borderId="0" xfId="3" applyNumberFormat="1" applyFont="1" applyBorder="1" applyAlignment="1" applyProtection="1">
      <alignment vertical="center"/>
    </xf>
    <xf numFmtId="0" fontId="16" fillId="0" borderId="0" xfId="0" applyFont="1" applyProtection="1"/>
    <xf numFmtId="0" fontId="23" fillId="0" borderId="0" xfId="0" applyFont="1" applyProtection="1"/>
    <xf numFmtId="165" fontId="23" fillId="3" borderId="1" xfId="1" applyNumberFormat="1" applyFont="1" applyFill="1" applyBorder="1" applyProtection="1">
      <protection locked="0"/>
    </xf>
    <xf numFmtId="44" fontId="17" fillId="0" borderId="0" xfId="0" applyNumberFormat="1" applyFont="1" applyProtection="1"/>
    <xf numFmtId="0" fontId="23" fillId="0" borderId="0" xfId="0" applyFont="1" applyAlignment="1" applyProtection="1"/>
    <xf numFmtId="0" fontId="17" fillId="0" borderId="0" xfId="0" applyFont="1" applyFill="1" applyBorder="1"/>
    <xf numFmtId="0" fontId="23" fillId="0" borderId="0" xfId="0" applyFont="1" applyAlignment="1" applyProtection="1">
      <alignment horizontal="center"/>
    </xf>
    <xf numFmtId="0" fontId="16" fillId="0" borderId="5" xfId="0" applyFont="1" applyBorder="1" applyAlignment="1" applyProtection="1">
      <alignment horizontal="center"/>
    </xf>
    <xf numFmtId="0" fontId="23" fillId="0" borderId="6" xfId="0" applyFont="1" applyBorder="1" applyAlignment="1" applyProtection="1">
      <alignment horizontal="center"/>
    </xf>
    <xf numFmtId="0" fontId="23" fillId="0" borderId="7" xfId="0" applyFont="1" applyBorder="1" applyAlignment="1" applyProtection="1">
      <alignment horizontal="center"/>
    </xf>
    <xf numFmtId="0" fontId="23" fillId="0" borderId="5" xfId="0" applyFont="1" applyBorder="1" applyAlignment="1" applyProtection="1">
      <alignment horizontal="center"/>
    </xf>
    <xf numFmtId="0" fontId="16" fillId="0" borderId="9" xfId="0" quotePrefix="1" applyFont="1" applyBorder="1" applyAlignment="1" applyProtection="1">
      <alignment horizontal="center"/>
    </xf>
    <xf numFmtId="0" fontId="23" fillId="0" borderId="10" xfId="0" quotePrefix="1" applyFont="1" applyBorder="1" applyAlignment="1" applyProtection="1">
      <alignment horizontal="center"/>
    </xf>
    <xf numFmtId="0" fontId="23" fillId="0" borderId="9" xfId="0" quotePrefix="1" applyFont="1" applyBorder="1" applyAlignment="1" applyProtection="1">
      <alignment horizontal="center"/>
    </xf>
    <xf numFmtId="0" fontId="17" fillId="0" borderId="0" xfId="0" applyFont="1" applyAlignment="1" applyProtection="1">
      <alignment horizontal="left" vertical="top" indent="1"/>
    </xf>
    <xf numFmtId="0" fontId="17" fillId="0" borderId="0" xfId="0" applyFont="1" applyAlignment="1" applyProtection="1">
      <alignment vertical="top"/>
    </xf>
    <xf numFmtId="0" fontId="17" fillId="4" borderId="0" xfId="0" applyFont="1" applyFill="1" applyAlignment="1" applyProtection="1">
      <alignment vertical="top"/>
      <protection locked="0"/>
    </xf>
    <xf numFmtId="0" fontId="17" fillId="0" borderId="0" xfId="0" applyFont="1" applyFill="1" applyAlignment="1" applyProtection="1">
      <alignment vertical="top"/>
    </xf>
    <xf numFmtId="0" fontId="17" fillId="0" borderId="0" xfId="0" applyFont="1" applyAlignment="1" applyProtection="1">
      <alignment vertical="center"/>
    </xf>
    <xf numFmtId="44" fontId="17" fillId="3" borderId="8" xfId="2" applyNumberFormat="1" applyFont="1" applyFill="1" applyBorder="1" applyAlignment="1" applyProtection="1">
      <alignment vertical="center"/>
      <protection locked="0"/>
    </xf>
    <xf numFmtId="0" fontId="17" fillId="0" borderId="7" xfId="0" applyFont="1" applyFill="1" applyBorder="1" applyAlignment="1" applyProtection="1">
      <alignment vertical="center"/>
    </xf>
    <xf numFmtId="44" fontId="17" fillId="0" borderId="7" xfId="2" applyFont="1" applyBorder="1" applyAlignment="1" applyProtection="1">
      <alignment vertical="center"/>
    </xf>
    <xf numFmtId="0" fontId="17" fillId="0" borderId="8" xfId="0" applyFont="1" applyFill="1" applyBorder="1" applyAlignment="1" applyProtection="1">
      <alignment vertical="center"/>
    </xf>
    <xf numFmtId="44" fontId="17" fillId="0" borderId="8" xfId="0" applyNumberFormat="1" applyFont="1" applyBorder="1" applyAlignment="1" applyProtection="1">
      <alignment vertical="center"/>
    </xf>
    <xf numFmtId="164" fontId="17" fillId="0" borderId="7" xfId="3" applyNumberFormat="1" applyFont="1" applyBorder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44" fontId="17" fillId="3" borderId="8" xfId="2" applyFont="1" applyFill="1" applyBorder="1" applyAlignment="1" applyProtection="1">
      <alignment vertical="top"/>
      <protection locked="0"/>
    </xf>
    <xf numFmtId="165" fontId="17" fillId="0" borderId="7" xfId="0" applyNumberFormat="1" applyFont="1" applyFill="1" applyBorder="1" applyAlignment="1" applyProtection="1">
      <alignment vertical="center"/>
    </xf>
    <xf numFmtId="44" fontId="17" fillId="0" borderId="7" xfId="4" applyFont="1" applyBorder="1" applyAlignment="1" applyProtection="1">
      <alignment vertical="center"/>
    </xf>
    <xf numFmtId="0" fontId="17" fillId="0" borderId="0" xfId="0" applyFont="1" applyFill="1"/>
    <xf numFmtId="0" fontId="17" fillId="0" borderId="0" xfId="0" applyFont="1" applyFill="1" applyProtection="1"/>
    <xf numFmtId="44" fontId="17" fillId="0" borderId="7" xfId="4" applyFont="1" applyFill="1" applyBorder="1" applyAlignment="1" applyProtection="1">
      <alignment vertical="center"/>
    </xf>
    <xf numFmtId="44" fontId="17" fillId="0" borderId="8" xfId="0" applyNumberFormat="1" applyFont="1" applyFill="1" applyBorder="1" applyAlignment="1" applyProtection="1">
      <alignment vertical="center"/>
    </xf>
    <xf numFmtId="164" fontId="17" fillId="0" borderId="7" xfId="3" applyNumberFormat="1" applyFont="1" applyFill="1" applyBorder="1" applyAlignment="1" applyProtection="1">
      <alignment vertical="center"/>
    </xf>
    <xf numFmtId="166" fontId="17" fillId="3" borderId="8" xfId="4" applyNumberFormat="1" applyFont="1" applyFill="1" applyBorder="1" applyAlignment="1" applyProtection="1">
      <alignment vertical="top"/>
      <protection locked="0"/>
    </xf>
    <xf numFmtId="0" fontId="17" fillId="0" borderId="0" xfId="5" applyFont="1" applyFill="1" applyBorder="1" applyAlignment="1"/>
    <xf numFmtId="44" fontId="17" fillId="3" borderId="8" xfId="2" applyFont="1" applyFill="1" applyBorder="1" applyAlignment="1" applyProtection="1">
      <alignment vertical="center"/>
      <protection locked="0"/>
    </xf>
    <xf numFmtId="44" fontId="17" fillId="0" borderId="7" xfId="2" applyFont="1" applyFill="1" applyBorder="1" applyAlignment="1" applyProtection="1">
      <alignment vertical="center"/>
    </xf>
    <xf numFmtId="166" fontId="17" fillId="3" borderId="8" xfId="2" applyNumberFormat="1" applyFont="1" applyFill="1" applyBorder="1" applyAlignment="1" applyProtection="1">
      <alignment vertical="center"/>
      <protection locked="0"/>
    </xf>
    <xf numFmtId="165" fontId="17" fillId="0" borderId="8" xfId="0" applyNumberFormat="1" applyFont="1" applyFill="1" applyBorder="1" applyAlignment="1" applyProtection="1">
      <alignment vertical="center"/>
    </xf>
    <xf numFmtId="0" fontId="26" fillId="5" borderId="2" xfId="0" applyFont="1" applyFill="1" applyBorder="1" applyAlignment="1" applyProtection="1">
      <alignment vertical="top"/>
      <protection locked="0"/>
    </xf>
    <xf numFmtId="0" fontId="17" fillId="5" borderId="3" xfId="0" applyFont="1" applyFill="1" applyBorder="1" applyAlignment="1" applyProtection="1">
      <alignment vertical="top"/>
    </xf>
    <xf numFmtId="0" fontId="17" fillId="5" borderId="3" xfId="0" applyFont="1" applyFill="1" applyBorder="1" applyAlignment="1" applyProtection="1">
      <alignment vertical="top"/>
      <protection locked="0"/>
    </xf>
    <xf numFmtId="0" fontId="17" fillId="5" borderId="0" xfId="0" applyFont="1" applyFill="1" applyAlignment="1" applyProtection="1">
      <alignment vertical="center"/>
    </xf>
    <xf numFmtId="167" fontId="17" fillId="5" borderId="1" xfId="2" applyNumberFormat="1" applyFont="1" applyFill="1" applyBorder="1" applyAlignment="1" applyProtection="1">
      <alignment vertical="center"/>
      <protection locked="0"/>
    </xf>
    <xf numFmtId="44" fontId="17" fillId="5" borderId="4" xfId="0" applyNumberFormat="1" applyFont="1" applyFill="1" applyBorder="1" applyAlignment="1" applyProtection="1">
      <alignment vertical="center"/>
      <protection locked="0"/>
    </xf>
    <xf numFmtId="44" fontId="26" fillId="5" borderId="4" xfId="2" applyFont="1" applyFill="1" applyBorder="1" applyAlignment="1" applyProtection="1">
      <alignment vertical="center"/>
    </xf>
    <xf numFmtId="44" fontId="26" fillId="5" borderId="1" xfId="0" applyNumberFormat="1" applyFont="1" applyFill="1" applyBorder="1" applyAlignment="1" applyProtection="1">
      <alignment vertical="center"/>
    </xf>
    <xf numFmtId="164" fontId="26" fillId="5" borderId="4" xfId="3" applyNumberFormat="1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1" fontId="17" fillId="0" borderId="8" xfId="0" applyNumberFormat="1" applyFont="1" applyFill="1" applyBorder="1" applyAlignment="1" applyProtection="1">
      <alignment vertical="center"/>
    </xf>
    <xf numFmtId="1" fontId="17" fillId="0" borderId="7" xfId="0" applyNumberFormat="1" applyFont="1" applyFill="1" applyBorder="1" applyAlignment="1" applyProtection="1">
      <alignment vertical="center"/>
    </xf>
    <xf numFmtId="44" fontId="17" fillId="3" borderId="8" xfId="4" applyNumberFormat="1" applyFont="1" applyFill="1" applyBorder="1" applyAlignment="1" applyProtection="1">
      <alignment vertical="center"/>
      <protection locked="0"/>
    </xf>
    <xf numFmtId="0" fontId="26" fillId="5" borderId="2" xfId="0" applyFont="1" applyFill="1" applyBorder="1" applyAlignment="1" applyProtection="1">
      <alignment vertical="top" wrapText="1"/>
    </xf>
    <xf numFmtId="0" fontId="17" fillId="5" borderId="3" xfId="0" applyFont="1" applyFill="1" applyBorder="1" applyProtection="1"/>
    <xf numFmtId="0" fontId="17" fillId="5" borderId="1" xfId="0" applyFont="1" applyFill="1" applyBorder="1" applyAlignment="1" applyProtection="1">
      <alignment vertical="center"/>
    </xf>
    <xf numFmtId="0" fontId="17" fillId="5" borderId="4" xfId="0" applyFont="1" applyFill="1" applyBorder="1" applyAlignment="1" applyProtection="1">
      <alignment vertical="center"/>
    </xf>
    <xf numFmtId="44" fontId="26" fillId="5" borderId="4" xfId="0" applyNumberFormat="1" applyFont="1" applyFill="1" applyBorder="1" applyAlignment="1" applyProtection="1">
      <alignment vertical="center"/>
    </xf>
    <xf numFmtId="0" fontId="26" fillId="5" borderId="0" xfId="0" applyFont="1" applyFill="1" applyAlignment="1" applyProtection="1">
      <alignment vertical="center"/>
    </xf>
    <xf numFmtId="0" fontId="26" fillId="5" borderId="1" xfId="0" applyFont="1" applyFill="1" applyBorder="1" applyAlignment="1" applyProtection="1">
      <alignment vertical="center"/>
    </xf>
    <xf numFmtId="0" fontId="26" fillId="5" borderId="4" xfId="0" applyFont="1" applyFill="1" applyBorder="1" applyAlignment="1" applyProtection="1">
      <alignment vertical="center"/>
    </xf>
    <xf numFmtId="0" fontId="17" fillId="6" borderId="11" xfId="0" applyFont="1" applyFill="1" applyBorder="1" applyProtection="1"/>
    <xf numFmtId="0" fontId="17" fillId="6" borderId="12" xfId="0" applyFont="1" applyFill="1" applyBorder="1" applyAlignment="1" applyProtection="1">
      <alignment vertical="top"/>
    </xf>
    <xf numFmtId="0" fontId="17" fillId="6" borderId="12" xfId="0" applyFont="1" applyFill="1" applyBorder="1" applyAlignment="1" applyProtection="1">
      <alignment vertical="top"/>
      <protection locked="0"/>
    </xf>
    <xf numFmtId="0" fontId="17" fillId="6" borderId="12" xfId="0" applyFont="1" applyFill="1" applyBorder="1" applyAlignment="1" applyProtection="1">
      <alignment vertical="center"/>
    </xf>
    <xf numFmtId="167" fontId="17" fillId="6" borderId="13" xfId="2" applyNumberFormat="1" applyFont="1" applyFill="1" applyBorder="1" applyAlignment="1" applyProtection="1">
      <alignment vertical="top"/>
      <protection locked="0"/>
    </xf>
    <xf numFmtId="0" fontId="17" fillId="6" borderId="13" xfId="0" applyFont="1" applyFill="1" applyBorder="1" applyAlignment="1" applyProtection="1">
      <alignment vertical="center"/>
      <protection locked="0"/>
    </xf>
    <xf numFmtId="44" fontId="17" fillId="6" borderId="12" xfId="2" applyFont="1" applyFill="1" applyBorder="1" applyAlignment="1" applyProtection="1">
      <alignment vertical="center"/>
    </xf>
    <xf numFmtId="44" fontId="17" fillId="6" borderId="13" xfId="0" applyNumberFormat="1" applyFont="1" applyFill="1" applyBorder="1" applyAlignment="1" applyProtection="1">
      <alignment vertical="center"/>
    </xf>
    <xf numFmtId="164" fontId="17" fillId="6" borderId="14" xfId="3" applyNumberFormat="1" applyFont="1" applyFill="1" applyBorder="1" applyAlignment="1" applyProtection="1">
      <alignment vertical="center"/>
    </xf>
    <xf numFmtId="0" fontId="26" fillId="0" borderId="0" xfId="0" applyFont="1" applyFill="1" applyAlignment="1" applyProtection="1">
      <alignment vertical="top"/>
    </xf>
    <xf numFmtId="0" fontId="26" fillId="0" borderId="8" xfId="0" applyFont="1" applyFill="1" applyBorder="1" applyAlignment="1" applyProtection="1">
      <alignment vertical="center"/>
    </xf>
    <xf numFmtId="9" fontId="26" fillId="0" borderId="8" xfId="0" applyNumberFormat="1" applyFont="1" applyFill="1" applyBorder="1" applyAlignment="1" applyProtection="1">
      <alignment vertical="center"/>
    </xf>
    <xf numFmtId="44" fontId="26" fillId="0" borderId="15" xfId="0" applyNumberFormat="1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44" fontId="26" fillId="0" borderId="8" xfId="0" applyNumberFormat="1" applyFont="1" applyBorder="1" applyAlignment="1" applyProtection="1">
      <alignment vertical="center"/>
    </xf>
    <xf numFmtId="164" fontId="26" fillId="0" borderId="7" xfId="3" applyNumberFormat="1" applyFont="1" applyBorder="1" applyAlignment="1" applyProtection="1">
      <alignment vertical="center"/>
    </xf>
    <xf numFmtId="164" fontId="17" fillId="0" borderId="8" xfId="0" applyNumberFormat="1" applyFont="1" applyFill="1" applyBorder="1" applyAlignment="1" applyProtection="1">
      <alignment vertical="center"/>
      <protection locked="0"/>
    </xf>
    <xf numFmtId="9" fontId="17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Alignment="1" applyProtection="1">
      <alignment horizontal="left" vertical="top" indent="1"/>
    </xf>
    <xf numFmtId="9" fontId="17" fillId="0" borderId="8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</xf>
    <xf numFmtId="0" fontId="17" fillId="7" borderId="0" xfId="0" applyFont="1" applyFill="1" applyAlignment="1" applyProtection="1">
      <alignment vertical="top"/>
    </xf>
    <xf numFmtId="0" fontId="26" fillId="7" borderId="9" xfId="0" applyFont="1" applyFill="1" applyBorder="1" applyAlignment="1" applyProtection="1">
      <alignment vertical="center"/>
    </xf>
    <xf numFmtId="44" fontId="26" fillId="7" borderId="9" xfId="0" applyNumberFormat="1" applyFont="1" applyFill="1" applyBorder="1" applyAlignment="1" applyProtection="1">
      <alignment vertical="center"/>
    </xf>
    <xf numFmtId="0" fontId="26" fillId="7" borderId="16" xfId="0" applyFont="1" applyFill="1" applyBorder="1" applyAlignment="1" applyProtection="1">
      <alignment vertical="center"/>
    </xf>
    <xf numFmtId="44" fontId="26" fillId="7" borderId="8" xfId="0" applyNumberFormat="1" applyFont="1" applyFill="1" applyBorder="1" applyAlignment="1" applyProtection="1">
      <alignment vertical="center"/>
    </xf>
    <xf numFmtId="164" fontId="26" fillId="7" borderId="7" xfId="3" applyNumberFormat="1" applyFont="1" applyFill="1" applyBorder="1" applyAlignment="1" applyProtection="1">
      <alignment vertical="center"/>
    </xf>
    <xf numFmtId="0" fontId="16" fillId="0" borderId="0" xfId="6" applyFont="1" applyProtection="1"/>
    <xf numFmtId="0" fontId="16" fillId="6" borderId="11" xfId="6" applyFont="1" applyFill="1" applyBorder="1" applyProtection="1"/>
    <xf numFmtId="0" fontId="16" fillId="6" borderId="12" xfId="6" applyFont="1" applyFill="1" applyBorder="1" applyAlignment="1" applyProtection="1">
      <alignment vertical="top"/>
    </xf>
    <xf numFmtId="0" fontId="16" fillId="6" borderId="12" xfId="6" applyFont="1" applyFill="1" applyBorder="1" applyAlignment="1" applyProtection="1">
      <alignment vertical="top"/>
      <protection locked="0"/>
    </xf>
    <xf numFmtId="0" fontId="16" fillId="6" borderId="12" xfId="6" applyFont="1" applyFill="1" applyBorder="1" applyAlignment="1" applyProtection="1">
      <alignment vertical="center"/>
    </xf>
    <xf numFmtId="167" fontId="16" fillId="6" borderId="13" xfId="2" applyNumberFormat="1" applyFont="1" applyFill="1" applyBorder="1" applyAlignment="1" applyProtection="1">
      <alignment vertical="top"/>
      <protection locked="0"/>
    </xf>
    <xf numFmtId="0" fontId="16" fillId="6" borderId="13" xfId="6" applyFont="1" applyFill="1" applyBorder="1" applyAlignment="1" applyProtection="1">
      <alignment vertical="center"/>
      <protection locked="0"/>
    </xf>
    <xf numFmtId="44" fontId="16" fillId="6" borderId="17" xfId="2" applyFont="1" applyFill="1" applyBorder="1" applyAlignment="1" applyProtection="1">
      <alignment vertical="center"/>
    </xf>
    <xf numFmtId="44" fontId="16" fillId="6" borderId="13" xfId="6" applyNumberFormat="1" applyFont="1" applyFill="1" applyBorder="1" applyAlignment="1" applyProtection="1">
      <alignment vertical="center"/>
    </xf>
    <xf numFmtId="10" fontId="16" fillId="6" borderId="14" xfId="3" applyNumberFormat="1" applyFont="1" applyFill="1" applyBorder="1" applyAlignment="1" applyProtection="1">
      <alignment vertical="center"/>
    </xf>
    <xf numFmtId="10" fontId="16" fillId="3" borderId="1" xfId="3" applyNumberFormat="1" applyFont="1" applyFill="1" applyBorder="1" applyProtection="1">
      <protection locked="0"/>
    </xf>
    <xf numFmtId="10" fontId="23" fillId="3" borderId="1" xfId="3" applyNumberFormat="1" applyFont="1" applyFill="1" applyBorder="1" applyProtection="1">
      <protection locked="0"/>
    </xf>
    <xf numFmtId="0" fontId="17" fillId="3" borderId="0" xfId="0" applyFont="1" applyFill="1"/>
    <xf numFmtId="0" fontId="16" fillId="0" borderId="0" xfId="0" applyFont="1" applyFill="1" applyProtection="1"/>
    <xf numFmtId="44" fontId="17" fillId="3" borderId="8" xfId="4" applyNumberFormat="1" applyFont="1" applyFill="1" applyBorder="1" applyAlignment="1" applyProtection="1">
      <alignment vertical="top"/>
      <protection locked="0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center"/>
    </xf>
    <xf numFmtId="166" fontId="17" fillId="3" borderId="8" xfId="2" applyNumberFormat="1" applyFont="1" applyFill="1" applyBorder="1" applyAlignment="1" applyProtection="1">
      <alignment vertical="top"/>
      <protection locked="0"/>
    </xf>
    <xf numFmtId="165" fontId="17" fillId="0" borderId="8" xfId="1" applyNumberFormat="1" applyFont="1" applyFill="1" applyBorder="1" applyAlignment="1" applyProtection="1">
      <alignment vertical="center"/>
    </xf>
    <xf numFmtId="167" fontId="17" fillId="3" borderId="8" xfId="4" applyNumberFormat="1" applyFont="1" applyFill="1" applyBorder="1" applyAlignment="1" applyProtection="1">
      <alignment vertical="top"/>
      <protection locked="0"/>
    </xf>
    <xf numFmtId="165" fontId="17" fillId="5" borderId="1" xfId="1" applyNumberFormat="1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top" wrapText="1"/>
    </xf>
    <xf numFmtId="165" fontId="17" fillId="8" borderId="8" xfId="1" applyNumberFormat="1" applyFont="1" applyFill="1" applyBorder="1" applyAlignment="1" applyProtection="1">
      <alignment vertical="center"/>
    </xf>
    <xf numFmtId="0" fontId="17" fillId="0" borderId="0" xfId="6" applyFont="1" applyAlignment="1" applyProtection="1">
      <alignment vertical="top"/>
    </xf>
    <xf numFmtId="0" fontId="17" fillId="0" borderId="0" xfId="6" applyFont="1" applyFill="1" applyAlignment="1" applyProtection="1">
      <alignment vertical="top"/>
    </xf>
    <xf numFmtId="0" fontId="17" fillId="0" borderId="0" xfId="6" applyFont="1" applyAlignment="1" applyProtection="1">
      <alignment vertical="center"/>
    </xf>
    <xf numFmtId="0" fontId="17" fillId="0" borderId="0" xfId="6" applyFont="1" applyAlignment="1" applyProtection="1">
      <alignment vertical="top"/>
      <protection locked="0"/>
    </xf>
    <xf numFmtId="1" fontId="17" fillId="8" borderId="8" xfId="6" applyNumberFormat="1" applyFont="1" applyFill="1" applyBorder="1" applyAlignment="1" applyProtection="1">
      <alignment vertical="center"/>
    </xf>
    <xf numFmtId="44" fontId="26" fillId="7" borderId="18" xfId="0" applyNumberFormat="1" applyFont="1" applyFill="1" applyBorder="1" applyAlignment="1" applyProtection="1">
      <alignment vertical="center"/>
    </xf>
    <xf numFmtId="44" fontId="17" fillId="7" borderId="8" xfId="0" applyNumberFormat="1" applyFont="1" applyFill="1" applyBorder="1" applyAlignment="1" applyProtection="1">
      <alignment vertical="center"/>
    </xf>
    <xf numFmtId="164" fontId="17" fillId="7" borderId="7" xfId="3" applyNumberFormat="1" applyFont="1" applyFill="1" applyBorder="1" applyAlignment="1" applyProtection="1">
      <alignment vertical="center"/>
    </xf>
    <xf numFmtId="0" fontId="17" fillId="6" borderId="11" xfId="6" applyFont="1" applyFill="1" applyBorder="1" applyProtection="1"/>
    <xf numFmtId="0" fontId="17" fillId="6" borderId="12" xfId="6" applyFont="1" applyFill="1" applyBorder="1" applyAlignment="1" applyProtection="1">
      <alignment vertical="top"/>
    </xf>
    <xf numFmtId="0" fontId="17" fillId="6" borderId="12" xfId="6" applyFont="1" applyFill="1" applyBorder="1" applyAlignment="1" applyProtection="1">
      <alignment vertical="top"/>
      <protection locked="0"/>
    </xf>
    <xf numFmtId="0" fontId="17" fillId="6" borderId="12" xfId="6" applyFont="1" applyFill="1" applyBorder="1" applyAlignment="1" applyProtection="1">
      <alignment vertical="center"/>
    </xf>
    <xf numFmtId="0" fontId="17" fillId="6" borderId="13" xfId="6" applyFont="1" applyFill="1" applyBorder="1" applyAlignment="1" applyProtection="1">
      <alignment vertical="center"/>
      <protection locked="0"/>
    </xf>
    <xf numFmtId="44" fontId="17" fillId="6" borderId="17" xfId="2" applyFont="1" applyFill="1" applyBorder="1" applyAlignment="1" applyProtection="1">
      <alignment vertical="center"/>
    </xf>
    <xf numFmtId="44" fontId="17" fillId="6" borderId="13" xfId="6" applyNumberFormat="1" applyFont="1" applyFill="1" applyBorder="1" applyAlignment="1" applyProtection="1">
      <alignment vertical="center"/>
    </xf>
    <xf numFmtId="0" fontId="26" fillId="0" borderId="0" xfId="6" applyFont="1" applyFill="1" applyAlignment="1" applyProtection="1">
      <alignment vertical="top"/>
    </xf>
    <xf numFmtId="0" fontId="26" fillId="0" borderId="8" xfId="6" applyFont="1" applyFill="1" applyBorder="1" applyAlignment="1" applyProtection="1">
      <alignment vertical="center"/>
    </xf>
    <xf numFmtId="9" fontId="26" fillId="0" borderId="8" xfId="6" applyNumberFormat="1" applyFont="1" applyFill="1" applyBorder="1" applyAlignment="1" applyProtection="1">
      <alignment vertical="center"/>
    </xf>
    <xf numFmtId="44" fontId="26" fillId="0" borderId="15" xfId="6" applyNumberFormat="1" applyFont="1" applyFill="1" applyBorder="1" applyAlignment="1" applyProtection="1">
      <alignment vertical="center"/>
    </xf>
    <xf numFmtId="0" fontId="26" fillId="0" borderId="0" xfId="6" applyFont="1" applyFill="1" applyBorder="1" applyAlignment="1" applyProtection="1">
      <alignment vertical="center"/>
    </xf>
    <xf numFmtId="0" fontId="17" fillId="0" borderId="0" xfId="6" applyFont="1" applyFill="1" applyAlignment="1" applyProtection="1">
      <alignment horizontal="left" vertical="top" indent="1"/>
    </xf>
    <xf numFmtId="0" fontId="17" fillId="0" borderId="8" xfId="6" applyFont="1" applyFill="1" applyBorder="1" applyAlignment="1" applyProtection="1">
      <alignment vertical="center"/>
    </xf>
    <xf numFmtId="9" fontId="17" fillId="0" borderId="8" xfId="6" applyNumberFormat="1" applyFont="1" applyFill="1" applyBorder="1" applyAlignment="1" applyProtection="1">
      <alignment vertical="top"/>
      <protection locked="0"/>
    </xf>
    <xf numFmtId="9" fontId="17" fillId="0" borderId="8" xfId="6" applyNumberFormat="1" applyFont="1" applyFill="1" applyBorder="1" applyAlignment="1" applyProtection="1">
      <alignment vertical="center"/>
    </xf>
    <xf numFmtId="44" fontId="17" fillId="0" borderId="8" xfId="6" applyNumberFormat="1" applyFont="1" applyFill="1" applyBorder="1" applyAlignment="1" applyProtection="1">
      <alignment vertical="center"/>
    </xf>
    <xf numFmtId="0" fontId="17" fillId="0" borderId="0" xfId="6" applyFont="1" applyFill="1" applyBorder="1" applyAlignment="1" applyProtection="1">
      <alignment vertical="center"/>
    </xf>
    <xf numFmtId="0" fontId="17" fillId="6" borderId="17" xfId="6" applyFont="1" applyFill="1" applyBorder="1" applyAlignment="1" applyProtection="1">
      <alignment vertical="center"/>
    </xf>
    <xf numFmtId="167" fontId="17" fillId="6" borderId="17" xfId="2" applyNumberFormat="1" applyFont="1" applyFill="1" applyBorder="1" applyAlignment="1" applyProtection="1">
      <alignment vertical="top"/>
      <protection locked="0"/>
    </xf>
    <xf numFmtId="0" fontId="17" fillId="6" borderId="17" xfId="6" applyFont="1" applyFill="1" applyBorder="1" applyAlignment="1" applyProtection="1">
      <alignment vertical="center"/>
      <protection locked="0"/>
    </xf>
    <xf numFmtId="44" fontId="17" fillId="6" borderId="13" xfId="2" applyFont="1" applyFill="1" applyBorder="1" applyAlignment="1" applyProtection="1">
      <alignment vertical="center"/>
    </xf>
    <xf numFmtId="10" fontId="17" fillId="6" borderId="14" xfId="3" applyNumberFormat="1" applyFont="1" applyFill="1" applyBorder="1" applyAlignment="1" applyProtection="1">
      <alignment vertical="center"/>
    </xf>
    <xf numFmtId="0" fontId="20" fillId="3" borderId="0" xfId="0" applyFont="1" applyFill="1" applyAlignment="1" applyProtection="1">
      <alignment vertical="center"/>
    </xf>
    <xf numFmtId="0" fontId="26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6" fillId="0" borderId="5" xfId="0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/>
    </xf>
    <xf numFmtId="0" fontId="26" fillId="0" borderId="7" xfId="0" applyFont="1" applyBorder="1" applyAlignment="1" applyProtection="1">
      <alignment horizontal="center"/>
    </xf>
    <xf numFmtId="0" fontId="26" fillId="0" borderId="9" xfId="0" quotePrefix="1" applyFont="1" applyBorder="1" applyAlignment="1" applyProtection="1">
      <alignment horizontal="center"/>
    </xf>
    <xf numFmtId="0" fontId="26" fillId="0" borderId="10" xfId="0" quotePrefix="1" applyFont="1" applyBorder="1" applyAlignment="1" applyProtection="1">
      <alignment horizontal="center"/>
    </xf>
    <xf numFmtId="0" fontId="16" fillId="0" borderId="0" xfId="6" applyFont="1" applyFill="1" applyProtection="1"/>
    <xf numFmtId="44" fontId="17" fillId="0" borderId="15" xfId="6" applyNumberFormat="1" applyFont="1" applyFill="1" applyBorder="1" applyAlignment="1" applyProtection="1">
      <alignment vertical="center"/>
    </xf>
    <xf numFmtId="0" fontId="17" fillId="0" borderId="9" xfId="0" applyFont="1" applyFill="1" applyBorder="1" applyAlignment="1" applyProtection="1">
      <alignment vertical="center"/>
    </xf>
    <xf numFmtId="44" fontId="17" fillId="0" borderId="18" xfId="0" applyNumberFormat="1" applyFont="1" applyFill="1" applyBorder="1" applyAlignment="1" applyProtection="1">
      <alignment vertical="center"/>
    </xf>
    <xf numFmtId="0" fontId="17" fillId="0" borderId="16" xfId="0" applyFont="1" applyFill="1" applyBorder="1" applyAlignment="1" applyProtection="1">
      <alignment vertical="center"/>
    </xf>
    <xf numFmtId="164" fontId="17" fillId="0" borderId="0" xfId="0" applyNumberFormat="1" applyFont="1" applyProtection="1"/>
    <xf numFmtId="164" fontId="17" fillId="0" borderId="0" xfId="0" applyNumberFormat="1" applyFont="1"/>
    <xf numFmtId="0" fontId="3" fillId="2" borderId="0" xfId="0" applyFont="1" applyFill="1" applyBorder="1" applyProtection="1"/>
    <xf numFmtId="0" fontId="20" fillId="0" borderId="0" xfId="0" applyFont="1" applyFill="1" applyBorder="1" applyAlignment="1" applyProtection="1">
      <alignment horizontal="center"/>
    </xf>
    <xf numFmtId="0" fontId="20" fillId="0" borderId="0" xfId="0" applyFont="1" applyAlignment="1" applyProtection="1">
      <alignment horizontal="left"/>
    </xf>
    <xf numFmtId="44" fontId="17" fillId="0" borderId="0" xfId="0" applyNumberFormat="1" applyFont="1" applyFill="1" applyBorder="1" applyAlignment="1" applyProtection="1">
      <alignment vertical="center"/>
    </xf>
    <xf numFmtId="164" fontId="26" fillId="0" borderId="0" xfId="3" applyNumberFormat="1" applyFont="1" applyFill="1" applyBorder="1" applyAlignment="1" applyProtection="1">
      <alignment vertical="center"/>
    </xf>
    <xf numFmtId="164" fontId="17" fillId="0" borderId="0" xfId="3" applyNumberFormat="1" applyFont="1" applyFill="1" applyBorder="1"/>
    <xf numFmtId="44" fontId="25" fillId="0" borderId="0" xfId="0" applyNumberFormat="1" applyFont="1" applyFill="1" applyBorder="1" applyAlignment="1" applyProtection="1">
      <alignment horizontal="center"/>
    </xf>
    <xf numFmtId="0" fontId="23" fillId="3" borderId="1" xfId="0" applyFont="1" applyFill="1" applyBorder="1" applyAlignment="1" applyProtection="1">
      <alignment horizontal="center"/>
    </xf>
    <xf numFmtId="0" fontId="26" fillId="0" borderId="0" xfId="0" applyFont="1" applyAlignment="1" applyProtection="1">
      <alignment horizontal="left"/>
    </xf>
    <xf numFmtId="165" fontId="16" fillId="0" borderId="0" xfId="0" applyNumberFormat="1" applyFont="1" applyProtection="1"/>
    <xf numFmtId="165" fontId="23" fillId="3" borderId="1" xfId="1" applyNumberFormat="1" applyFont="1" applyFill="1" applyBorder="1" applyAlignment="1" applyProtection="1">
      <alignment horizontal="center"/>
    </xf>
    <xf numFmtId="44" fontId="17" fillId="0" borderId="0" xfId="0" applyNumberFormat="1" applyFont="1"/>
    <xf numFmtId="167" fontId="17" fillId="3" borderId="8" xfId="2" applyNumberFormat="1" applyFont="1" applyFill="1" applyBorder="1" applyAlignment="1" applyProtection="1">
      <alignment vertical="center"/>
      <protection locked="0"/>
    </xf>
    <xf numFmtId="0" fontId="26" fillId="0" borderId="0" xfId="0" applyFont="1" applyProtection="1"/>
    <xf numFmtId="0" fontId="26" fillId="0" borderId="0" xfId="0" applyFont="1" applyAlignment="1" applyProtection="1">
      <alignment vertical="top"/>
    </xf>
    <xf numFmtId="0" fontId="26" fillId="0" borderId="0" xfId="0" applyFont="1" applyFill="1" applyBorder="1"/>
    <xf numFmtId="0" fontId="26" fillId="0" borderId="0" xfId="0" applyFont="1"/>
    <xf numFmtId="164" fontId="26" fillId="0" borderId="8" xfId="0" applyNumberFormat="1" applyFont="1" applyFill="1" applyBorder="1" applyAlignment="1" applyProtection="1">
      <alignment vertical="center"/>
      <protection locked="0"/>
    </xf>
    <xf numFmtId="9" fontId="26" fillId="0" borderId="0" xfId="0" applyNumberFormat="1" applyFont="1" applyFill="1" applyBorder="1" applyAlignment="1" applyProtection="1">
      <alignment vertical="center"/>
    </xf>
    <xf numFmtId="44" fontId="26" fillId="0" borderId="8" xfId="0" applyNumberFormat="1" applyFont="1" applyFill="1" applyBorder="1" applyAlignment="1" applyProtection="1">
      <alignment vertical="center"/>
    </xf>
    <xf numFmtId="9" fontId="26" fillId="0" borderId="8" xfId="0" applyNumberFormat="1" applyFont="1" applyFill="1" applyBorder="1" applyAlignment="1" applyProtection="1">
      <alignment vertical="center"/>
      <protection locked="0"/>
    </xf>
    <xf numFmtId="44" fontId="17" fillId="6" borderId="19" xfId="2" applyFont="1" applyFill="1" applyBorder="1" applyAlignment="1" applyProtection="1">
      <alignment vertical="center"/>
    </xf>
    <xf numFmtId="0" fontId="16" fillId="6" borderId="17" xfId="6" applyFont="1" applyFill="1" applyBorder="1" applyAlignment="1" applyProtection="1">
      <alignment vertical="center"/>
    </xf>
    <xf numFmtId="167" fontId="16" fillId="6" borderId="17" xfId="2" applyNumberFormat="1" applyFont="1" applyFill="1" applyBorder="1" applyAlignment="1" applyProtection="1">
      <alignment vertical="top"/>
      <protection locked="0"/>
    </xf>
    <xf numFmtId="0" fontId="16" fillId="6" borderId="17" xfId="6" applyFont="1" applyFill="1" applyBorder="1" applyAlignment="1" applyProtection="1">
      <alignment vertical="center"/>
      <protection locked="0"/>
    </xf>
    <xf numFmtId="44" fontId="16" fillId="6" borderId="13" xfId="2" applyFont="1" applyFill="1" applyBorder="1" applyAlignment="1" applyProtection="1">
      <alignment vertical="center"/>
    </xf>
    <xf numFmtId="164" fontId="16" fillId="6" borderId="14" xfId="3" applyNumberFormat="1" applyFont="1" applyFill="1" applyBorder="1" applyAlignment="1" applyProtection="1">
      <alignment vertical="center"/>
    </xf>
    <xf numFmtId="0" fontId="23" fillId="0" borderId="0" xfId="0" applyFont="1" applyFill="1"/>
    <xf numFmtId="0" fontId="28" fillId="0" borderId="0" xfId="0" applyFont="1" applyFill="1" applyAlignment="1">
      <alignment horizontal="right" vertical="top"/>
    </xf>
    <xf numFmtId="0" fontId="28" fillId="0" borderId="20" xfId="0" applyFont="1" applyFill="1" applyBorder="1" applyAlignment="1">
      <alignment horizontal="right" vertical="top"/>
    </xf>
    <xf numFmtId="165" fontId="17" fillId="0" borderId="7" xfId="1" applyNumberFormat="1" applyFont="1" applyFill="1" applyBorder="1" applyAlignment="1" applyProtection="1">
      <alignment vertical="center"/>
    </xf>
    <xf numFmtId="44" fontId="26" fillId="0" borderId="21" xfId="0" applyNumberFormat="1" applyFont="1" applyFill="1" applyBorder="1" applyAlignment="1" applyProtection="1">
      <alignment vertical="center"/>
    </xf>
    <xf numFmtId="44" fontId="17" fillId="0" borderId="21" xfId="0" applyNumberFormat="1" applyFont="1" applyFill="1" applyBorder="1" applyAlignment="1" applyProtection="1">
      <alignment vertical="center"/>
    </xf>
    <xf numFmtId="44" fontId="26" fillId="7" borderId="22" xfId="0" applyNumberFormat="1" applyFont="1" applyFill="1" applyBorder="1" applyAlignment="1" applyProtection="1">
      <alignment vertical="center"/>
    </xf>
    <xf numFmtId="44" fontId="17" fillId="0" borderId="21" xfId="6" applyNumberFormat="1" applyFont="1" applyFill="1" applyBorder="1" applyAlignment="1" applyProtection="1">
      <alignment vertical="center"/>
    </xf>
    <xf numFmtId="44" fontId="17" fillId="0" borderId="22" xfId="0" applyNumberFormat="1" applyFont="1" applyFill="1" applyBorder="1" applyAlignment="1" applyProtection="1">
      <alignment vertical="center"/>
    </xf>
    <xf numFmtId="10" fontId="17" fillId="0" borderId="7" xfId="3" applyNumberFormat="1" applyFont="1" applyBorder="1" applyAlignment="1" applyProtection="1">
      <alignment vertical="center"/>
    </xf>
    <xf numFmtId="44" fontId="17" fillId="8" borderId="7" xfId="4" applyFont="1" applyFill="1" applyBorder="1" applyAlignment="1" applyProtection="1">
      <alignment vertical="center"/>
    </xf>
    <xf numFmtId="44" fontId="17" fillId="8" borderId="7" xfId="2" applyFont="1" applyFill="1" applyBorder="1" applyAlignment="1" applyProtection="1">
      <alignment vertical="center"/>
    </xf>
    <xf numFmtId="164" fontId="17" fillId="0" borderId="0" xfId="0" applyNumberFormat="1" applyFont="1" applyFill="1" applyBorder="1"/>
    <xf numFmtId="0" fontId="24" fillId="0" borderId="0" xfId="0" applyFont="1" applyAlignment="1" applyProtection="1">
      <alignment horizontal="left"/>
    </xf>
    <xf numFmtId="167" fontId="17" fillId="8" borderId="8" xfId="4" applyNumberFormat="1" applyFont="1" applyFill="1" applyBorder="1" applyAlignment="1" applyProtection="1">
      <alignment vertical="top"/>
      <protection locked="0"/>
    </xf>
    <xf numFmtId="166" fontId="17" fillId="0" borderId="8" xfId="4" applyNumberFormat="1" applyFont="1" applyFill="1" applyBorder="1" applyAlignment="1" applyProtection="1">
      <alignment vertical="top"/>
      <protection locked="0"/>
    </xf>
    <xf numFmtId="0" fontId="17" fillId="5" borderId="1" xfId="0" applyFont="1" applyFill="1" applyBorder="1" applyProtection="1"/>
    <xf numFmtId="44" fontId="17" fillId="0" borderId="9" xfId="0" applyNumberFormat="1" applyFont="1" applyFill="1" applyBorder="1" applyAlignment="1" applyProtection="1">
      <alignment vertical="center"/>
    </xf>
    <xf numFmtId="0" fontId="23" fillId="0" borderId="0" xfId="0" applyFont="1" applyFill="1" applyAlignment="1" applyProtection="1">
      <alignment horizontal="right"/>
    </xf>
    <xf numFmtId="0" fontId="20" fillId="0" borderId="0" xfId="0" applyFont="1" applyFill="1" applyAlignment="1" applyProtection="1">
      <alignment horizontal="left" vertical="center"/>
    </xf>
    <xf numFmtId="44" fontId="20" fillId="0" borderId="0" xfId="2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43" fontId="17" fillId="0" borderId="0" xfId="1" applyNumberFormat="1" applyFont="1" applyProtection="1"/>
    <xf numFmtId="167" fontId="17" fillId="5" borderId="1" xfId="2" applyNumberFormat="1" applyFont="1" applyFill="1" applyBorder="1" applyAlignment="1" applyProtection="1">
      <alignment vertical="top"/>
      <protection locked="0"/>
    </xf>
    <xf numFmtId="168" fontId="17" fillId="5" borderId="4" xfId="0" applyNumberFormat="1" applyFont="1" applyFill="1" applyBorder="1" applyAlignment="1" applyProtection="1">
      <alignment vertical="center"/>
      <protection locked="0"/>
    </xf>
    <xf numFmtId="165" fontId="17" fillId="0" borderId="8" xfId="1" applyNumberFormat="1" applyFont="1" applyFill="1" applyBorder="1" applyAlignment="1" applyProtection="1">
      <alignment horizontal="left"/>
    </xf>
    <xf numFmtId="169" fontId="17" fillId="0" borderId="0" xfId="0" applyNumberFormat="1" applyFont="1"/>
    <xf numFmtId="165" fontId="20" fillId="0" borderId="0" xfId="1" applyNumberFormat="1" applyFont="1" applyFill="1" applyBorder="1" applyAlignment="1" applyProtection="1">
      <alignment horizontal="center"/>
    </xf>
    <xf numFmtId="0" fontId="17" fillId="0" borderId="8" xfId="0" applyFont="1" applyFill="1" applyBorder="1" applyAlignment="1" applyProtection="1">
      <alignment horizontal="right" vertical="center"/>
    </xf>
    <xf numFmtId="1" fontId="17" fillId="0" borderId="8" xfId="0" applyNumberFormat="1" applyFont="1" applyFill="1" applyBorder="1" applyAlignment="1" applyProtection="1">
      <alignment horizontal="right" vertical="center"/>
    </xf>
    <xf numFmtId="165" fontId="17" fillId="0" borderId="8" xfId="1" applyNumberFormat="1" applyFont="1" applyFill="1" applyBorder="1" applyAlignment="1" applyProtection="1">
      <alignment horizontal="right" vertical="center"/>
    </xf>
    <xf numFmtId="1" fontId="17" fillId="0" borderId="7" xfId="0" applyNumberFormat="1" applyFont="1" applyFill="1" applyBorder="1" applyAlignment="1" applyProtection="1">
      <alignment horizontal="right" vertical="center"/>
    </xf>
    <xf numFmtId="10" fontId="17" fillId="0" borderId="8" xfId="0" applyNumberFormat="1" applyFont="1" applyFill="1" applyBorder="1" applyAlignment="1" applyProtection="1">
      <alignment vertical="center"/>
      <protection locked="0"/>
    </xf>
    <xf numFmtId="9" fontId="17" fillId="0" borderId="8" xfId="0" applyNumberFormat="1" applyFont="1" applyFill="1" applyBorder="1" applyAlignment="1" applyProtection="1">
      <alignment vertical="top"/>
      <protection locked="0"/>
    </xf>
    <xf numFmtId="0" fontId="17" fillId="0" borderId="0" xfId="0" applyFont="1" applyFill="1" applyBorder="1" applyProtection="1"/>
    <xf numFmtId="44" fontId="17" fillId="0" borderId="0" xfId="0" applyNumberFormat="1" applyFont="1" applyFill="1" applyBorder="1" applyProtection="1"/>
    <xf numFmtId="164" fontId="17" fillId="0" borderId="0" xfId="0" applyNumberFormat="1" applyFont="1" applyFill="1" applyBorder="1" applyProtection="1"/>
    <xf numFmtId="166" fontId="17" fillId="0" borderId="8" xfId="2" applyNumberFormat="1" applyFont="1" applyFill="1" applyBorder="1" applyAlignment="1" applyProtection="1">
      <alignment vertical="top"/>
      <protection locked="0"/>
    </xf>
    <xf numFmtId="0" fontId="26" fillId="0" borderId="9" xfId="0" applyFont="1" applyFill="1" applyBorder="1" applyAlignment="1" applyProtection="1">
      <alignment vertical="center"/>
    </xf>
    <xf numFmtId="44" fontId="26" fillId="0" borderId="18" xfId="0" applyNumberFormat="1" applyFont="1" applyFill="1" applyBorder="1" applyAlignment="1" applyProtection="1">
      <alignment vertical="center"/>
    </xf>
    <xf numFmtId="0" fontId="26" fillId="0" borderId="16" xfId="0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7"/>
    </xf>
    <xf numFmtId="0" fontId="10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left" vertical="center"/>
    </xf>
    <xf numFmtId="0" fontId="2" fillId="7" borderId="0" xfId="0" applyFont="1" applyFill="1" applyAlignment="1" applyProtection="1">
      <alignment horizontal="left" vertical="top" wrapText="1"/>
    </xf>
    <xf numFmtId="0" fontId="12" fillId="0" borderId="0" xfId="0" applyFont="1" applyAlignment="1" applyProtection="1">
      <alignment horizontal="center" wrapText="1"/>
    </xf>
    <xf numFmtId="0" fontId="0" fillId="0" borderId="0" xfId="0" applyFont="1" applyAlignment="1">
      <alignment horizontal="center" wrapText="1"/>
    </xf>
    <xf numFmtId="0" fontId="12" fillId="0" borderId="8" xfId="0" applyFont="1" applyFill="1" applyBorder="1" applyAlignment="1" applyProtection="1">
      <alignment horizontal="center" wrapText="1"/>
    </xf>
    <xf numFmtId="0" fontId="0" fillId="0" borderId="9" xfId="0" applyFont="1" applyBorder="1" applyAlignment="1">
      <alignment wrapText="1"/>
    </xf>
    <xf numFmtId="0" fontId="12" fillId="0" borderId="7" xfId="0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wrapText="1"/>
    </xf>
    <xf numFmtId="0" fontId="23" fillId="0" borderId="2" xfId="0" applyFont="1" applyBorder="1" applyAlignment="1" applyProtection="1">
      <alignment horizontal="center"/>
    </xf>
    <xf numFmtId="0" fontId="23" fillId="0" borderId="3" xfId="0" applyFont="1" applyBorder="1" applyAlignment="1" applyProtection="1">
      <alignment horizontal="center"/>
    </xf>
    <xf numFmtId="0" fontId="23" fillId="0" borderId="4" xfId="0" applyFont="1" applyBorder="1" applyAlignment="1" applyProtection="1">
      <alignment horizontal="center"/>
    </xf>
    <xf numFmtId="0" fontId="19" fillId="2" borderId="0" xfId="0" applyFont="1" applyFill="1" applyBorder="1" applyAlignment="1" applyProtection="1">
      <alignment horizontal="left" indent="7"/>
    </xf>
    <xf numFmtId="0" fontId="22" fillId="0" borderId="0" xfId="0" applyFont="1" applyAlignment="1" applyProtection="1">
      <alignment horizontal="center"/>
    </xf>
    <xf numFmtId="0" fontId="20" fillId="3" borderId="0" xfId="0" applyFont="1" applyFill="1" applyAlignment="1" applyProtection="1">
      <alignment horizontal="left" vertical="center"/>
    </xf>
    <xf numFmtId="0" fontId="23" fillId="0" borderId="0" xfId="0" applyFont="1" applyAlignment="1" applyProtection="1">
      <alignment horizontal="center" wrapText="1"/>
    </xf>
    <xf numFmtId="0" fontId="17" fillId="0" borderId="0" xfId="0" applyFont="1" applyAlignment="1">
      <alignment horizontal="center" wrapText="1"/>
    </xf>
    <xf numFmtId="0" fontId="23" fillId="0" borderId="8" xfId="0" applyFont="1" applyFill="1" applyBorder="1" applyAlignment="1" applyProtection="1">
      <alignment horizontal="center" wrapText="1"/>
    </xf>
    <xf numFmtId="0" fontId="17" fillId="0" borderId="9" xfId="0" applyFont="1" applyBorder="1" applyAlignment="1">
      <alignment wrapText="1"/>
    </xf>
    <xf numFmtId="0" fontId="23" fillId="0" borderId="7" xfId="0" applyFont="1" applyFill="1" applyBorder="1" applyAlignment="1" applyProtection="1">
      <alignment horizontal="center" wrapText="1"/>
    </xf>
    <xf numFmtId="0" fontId="17" fillId="0" borderId="10" xfId="0" applyFont="1" applyBorder="1" applyAlignment="1">
      <alignment wrapText="1"/>
    </xf>
    <xf numFmtId="0" fontId="26" fillId="7" borderId="0" xfId="0" applyFont="1" applyFill="1" applyAlignment="1" applyProtection="1">
      <alignment horizontal="left" vertical="top" wrapText="1"/>
    </xf>
    <xf numFmtId="0" fontId="26" fillId="0" borderId="0" xfId="6" applyFont="1" applyFill="1" applyAlignment="1" applyProtection="1">
      <alignment horizontal="left" vertical="top" wrapText="1"/>
    </xf>
    <xf numFmtId="0" fontId="26" fillId="0" borderId="2" xfId="0" applyFont="1" applyBorder="1" applyAlignment="1" applyProtection="1">
      <alignment horizontal="center"/>
    </xf>
    <xf numFmtId="0" fontId="26" fillId="0" borderId="4" xfId="0" applyFont="1" applyBorder="1" applyAlignment="1" applyProtection="1">
      <alignment horizontal="center"/>
    </xf>
    <xf numFmtId="0" fontId="26" fillId="0" borderId="3" xfId="0" applyFont="1" applyBorder="1" applyAlignment="1" applyProtection="1">
      <alignment horizontal="center"/>
    </xf>
    <xf numFmtId="0" fontId="26" fillId="0" borderId="8" xfId="0" applyFont="1" applyFill="1" applyBorder="1" applyAlignment="1" applyProtection="1">
      <alignment horizontal="center" wrapText="1"/>
    </xf>
    <xf numFmtId="0" fontId="26" fillId="0" borderId="7" xfId="0" applyFont="1" applyFill="1" applyBorder="1" applyAlignment="1" applyProtection="1">
      <alignment horizontal="center" wrapText="1"/>
    </xf>
    <xf numFmtId="0" fontId="17" fillId="0" borderId="0" xfId="6" applyFont="1" applyFill="1" applyAlignment="1" applyProtection="1">
      <alignment horizontal="left" vertical="top" wrapText="1"/>
    </xf>
    <xf numFmtId="0" fontId="26" fillId="0" borderId="0" xfId="0" applyFont="1" applyAlignment="1" applyProtection="1">
      <alignment horizontal="center" wrapText="1"/>
    </xf>
    <xf numFmtId="0" fontId="17" fillId="0" borderId="0" xfId="0" applyFont="1" applyFill="1" applyAlignment="1" applyProtection="1">
      <alignment horizontal="left" vertical="top" wrapText="1"/>
    </xf>
    <xf numFmtId="0" fontId="17" fillId="0" borderId="23" xfId="0" applyFont="1" applyFill="1" applyBorder="1" applyAlignment="1" applyProtection="1">
      <alignment horizontal="left" vertical="top" wrapText="1"/>
    </xf>
    <xf numFmtId="0" fontId="26" fillId="7" borderId="23" xfId="0" applyFont="1" applyFill="1" applyBorder="1" applyAlignment="1" applyProtection="1">
      <alignment horizontal="left" vertical="top" wrapText="1"/>
    </xf>
    <xf numFmtId="0" fontId="26" fillId="7" borderId="0" xfId="6" applyFont="1" applyFill="1" applyAlignment="1" applyProtection="1">
      <alignment horizontal="left" vertical="top" wrapText="1"/>
    </xf>
  </cellXfs>
  <cellStyles count="7">
    <cellStyle name="Comma" xfId="1" builtinId="3"/>
    <cellStyle name="Currency" xfId="2" builtinId="4"/>
    <cellStyle name="Currency 10" xfId="4" xr:uid="{2DE0D7F8-B263-49A1-9D6F-A3294EC3AC4C}"/>
    <cellStyle name="Normal" xfId="0" builtinId="0"/>
    <cellStyle name="Normal 2" xfId="6" xr:uid="{3EDC1FEA-A6F9-4F81-AC90-BC4D5D7F3961}"/>
    <cellStyle name="Normal 219" xfId="5" xr:uid="{AFAC677D-FDD6-4662-B43F-A06692873D0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$O$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$O$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N$1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N$1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checked="Checked" firstButton="1" fmlaLink="$O$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fmlaLink="$O$1" lockText="1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O$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755650</xdr:colOff>
          <xdr:row>82</xdr:row>
          <xdr:rowOff>88900</xdr:rowOff>
        </xdr:from>
        <xdr:to>
          <xdr:col>18</xdr:col>
          <xdr:colOff>260350</xdr:colOff>
          <xdr:row>84</xdr:row>
          <xdr:rowOff>76200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82</xdr:row>
          <xdr:rowOff>184150</xdr:rowOff>
        </xdr:from>
        <xdr:to>
          <xdr:col>10</xdr:col>
          <xdr:colOff>628650</xdr:colOff>
          <xdr:row>84</xdr:row>
          <xdr:rowOff>12700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148</xdr:row>
          <xdr:rowOff>152400</xdr:rowOff>
        </xdr:from>
        <xdr:to>
          <xdr:col>11</xdr:col>
          <xdr:colOff>57150</xdr:colOff>
          <xdr:row>149</xdr:row>
          <xdr:rowOff>171450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165100</xdr:rowOff>
        </xdr:from>
        <xdr:to>
          <xdr:col>10</xdr:col>
          <xdr:colOff>577850</xdr:colOff>
          <xdr:row>17</xdr:row>
          <xdr:rowOff>171450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590550</xdr:colOff>
          <xdr:row>148</xdr:row>
          <xdr:rowOff>19050</xdr:rowOff>
        </xdr:from>
        <xdr:to>
          <xdr:col>18</xdr:col>
          <xdr:colOff>107950</xdr:colOff>
          <xdr:row>150</xdr:row>
          <xdr:rowOff>38100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514350</xdr:colOff>
          <xdr:row>17</xdr:row>
          <xdr:rowOff>19050</xdr:rowOff>
        </xdr:from>
        <xdr:to>
          <xdr:col>15</xdr:col>
          <xdr:colOff>450850</xdr:colOff>
          <xdr:row>17</xdr:row>
          <xdr:rowOff>171450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57150</xdr:rowOff>
        </xdr:from>
        <xdr:to>
          <xdr:col>18</xdr:col>
          <xdr:colOff>120650</xdr:colOff>
          <xdr:row>18</xdr:row>
          <xdr:rowOff>57150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431800</xdr:colOff>
          <xdr:row>16</xdr:row>
          <xdr:rowOff>165100</xdr:rowOff>
        </xdr:from>
        <xdr:to>
          <xdr:col>11</xdr:col>
          <xdr:colOff>146050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736600</xdr:colOff>
          <xdr:row>78</xdr:row>
          <xdr:rowOff>69850</xdr:rowOff>
        </xdr:from>
        <xdr:to>
          <xdr:col>17</xdr:col>
          <xdr:colOff>533400</xdr:colOff>
          <xdr:row>80</xdr:row>
          <xdr:rowOff>76200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78</xdr:row>
          <xdr:rowOff>184150</xdr:rowOff>
        </xdr:from>
        <xdr:to>
          <xdr:col>11</xdr:col>
          <xdr:colOff>165100</xdr:colOff>
          <xdr:row>80</xdr:row>
          <xdr:rowOff>38100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16</xdr:row>
          <xdr:rowOff>88900</xdr:rowOff>
        </xdr:from>
        <xdr:to>
          <xdr:col>18</xdr:col>
          <xdr:colOff>342900</xdr:colOff>
          <xdr:row>18</xdr:row>
          <xdr:rowOff>107950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165100</xdr:rowOff>
        </xdr:from>
        <xdr:to>
          <xdr:col>11</xdr:col>
          <xdr:colOff>101600</xdr:colOff>
          <xdr:row>18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90</xdr:row>
          <xdr:rowOff>114300</xdr:rowOff>
        </xdr:from>
        <xdr:to>
          <xdr:col>18</xdr:col>
          <xdr:colOff>171450</xdr:colOff>
          <xdr:row>92</xdr:row>
          <xdr:rowOff>114300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393700</xdr:colOff>
          <xdr:row>90</xdr:row>
          <xdr:rowOff>165100</xdr:rowOff>
        </xdr:from>
        <xdr:to>
          <xdr:col>11</xdr:col>
          <xdr:colOff>44450</xdr:colOff>
          <xdr:row>92</xdr:row>
          <xdr:rowOff>38100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16</xdr:row>
          <xdr:rowOff>146050</xdr:rowOff>
        </xdr:from>
        <xdr:to>
          <xdr:col>17</xdr:col>
          <xdr:colOff>361950</xdr:colOff>
          <xdr:row>19</xdr:row>
          <xdr:rowOff>1681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431800</xdr:colOff>
          <xdr:row>17</xdr:row>
          <xdr:rowOff>31750</xdr:rowOff>
        </xdr:from>
        <xdr:to>
          <xdr:col>10</xdr:col>
          <xdr:colOff>590550</xdr:colOff>
          <xdr:row>18</xdr:row>
          <xdr:rowOff>123825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87</xdr:row>
          <xdr:rowOff>57150</xdr:rowOff>
        </xdr:from>
        <xdr:to>
          <xdr:col>15</xdr:col>
          <xdr:colOff>806450</xdr:colOff>
          <xdr:row>89</xdr:row>
          <xdr:rowOff>101600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546100</xdr:colOff>
          <xdr:row>88</xdr:row>
          <xdr:rowOff>31750</xdr:rowOff>
        </xdr:from>
        <xdr:to>
          <xdr:col>10</xdr:col>
          <xdr:colOff>577850</xdr:colOff>
          <xdr:row>89</xdr:row>
          <xdr:rowOff>120650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95250</xdr:rowOff>
        </xdr:from>
        <xdr:to>
          <xdr:col>15</xdr:col>
          <xdr:colOff>539750</xdr:colOff>
          <xdr:row>18</xdr:row>
          <xdr:rowOff>120650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12700</xdr:rowOff>
        </xdr:from>
        <xdr:to>
          <xdr:col>10</xdr:col>
          <xdr:colOff>482600</xdr:colOff>
          <xdr:row>18</xdr:row>
          <xdr:rowOff>82550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16</xdr:row>
          <xdr:rowOff>165100</xdr:rowOff>
        </xdr:from>
        <xdr:to>
          <xdr:col>17</xdr:col>
          <xdr:colOff>63500</xdr:colOff>
          <xdr:row>19</xdr:row>
          <xdr:rowOff>38100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38100</xdr:rowOff>
        </xdr:from>
        <xdr:to>
          <xdr:col>10</xdr:col>
          <xdr:colOff>539750</xdr:colOff>
          <xdr:row>18</xdr:row>
          <xdr:rowOff>133350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127000</xdr:colOff>
          <xdr:row>17</xdr:row>
          <xdr:rowOff>95250</xdr:rowOff>
        </xdr:from>
        <xdr:to>
          <xdr:col>18</xdr:col>
          <xdr:colOff>177800</xdr:colOff>
          <xdr:row>19</xdr:row>
          <xdr:rowOff>171450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698500</xdr:colOff>
          <xdr:row>18</xdr:row>
          <xdr:rowOff>12700</xdr:rowOff>
        </xdr:from>
        <xdr:to>
          <xdr:col>11</xdr:col>
          <xdr:colOff>82550</xdr:colOff>
          <xdr:row>19</xdr:row>
          <xdr:rowOff>120650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127000</xdr:colOff>
          <xdr:row>16</xdr:row>
          <xdr:rowOff>95250</xdr:rowOff>
        </xdr:from>
        <xdr:to>
          <xdr:col>18</xdr:col>
          <xdr:colOff>628650</xdr:colOff>
          <xdr:row>18</xdr:row>
          <xdr:rowOff>152400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146050</xdr:rowOff>
        </xdr:from>
        <xdr:to>
          <xdr:col>11</xdr:col>
          <xdr:colOff>152400</xdr:colOff>
          <xdr:row>18</xdr:row>
          <xdr:rowOff>57150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THC\Finance\Treasury%20and%20Risk%20Mgmt\Rates\RATE%20FILING\2020%20COS%20Filing\2020%20CIR%20%20-%20DRO\04%20Bill%20impacts\10%20Round%202%20(DRO)\Smooth%202020-2024%20Bill%20Impacts%20DRO%20R2%20V.01%20(2020-02-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Users\mwells\AppData\Local\Microsoft\Windows\Temporary%20Internet%20Files\Content.Outlook\NQLS4ENY\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THC\Finance\Treasury%20and%20Risk%20Mgmt\Rates\Staff\Shirley\2014\CIR%20Filing\OEB%20Bill%20Impact%20Table\2013_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iders Rates"/>
      <sheetName val="2020-2024 Dist. &amp; Tx Rates"/>
      <sheetName val="RR Cost Allocation"/>
      <sheetName val="GROUP 2  RR Calc"/>
      <sheetName val="DRO Rate Smoothing"/>
      <sheetName val="GROUP 1 DVA Table"/>
      <sheetName val="Bill Impact Summary"/>
      <sheetName val="Summary Final"/>
      <sheetName val="RESIDENTIAL"/>
      <sheetName val="CSMUR"/>
      <sheetName val="GS&lt;50 kW"/>
      <sheetName val="GS 50-999 kW"/>
      <sheetName val="GS 1,000-4,999 kW"/>
      <sheetName val="LARGE USE SERVICE"/>
      <sheetName val="STREET LIGHTING SERVICE"/>
      <sheetName val="USL"/>
    </sheetNames>
    <sheetDataSet>
      <sheetData sheetId="0"/>
      <sheetData sheetId="1"/>
      <sheetData sheetId="2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56E2-3012-4696-A715-B5B4D91069DD}">
  <sheetPr>
    <pageSetUpPr fitToPage="1"/>
  </sheetPr>
  <dimension ref="A1:AR206"/>
  <sheetViews>
    <sheetView showGridLines="0" tabSelected="1" topLeftCell="A2" zoomScale="85" zoomScaleNormal="85" zoomScaleSheetLayoutView="85" workbookViewId="0">
      <selection activeCell="W44" sqref="W44"/>
    </sheetView>
  </sheetViews>
  <sheetFormatPr defaultColWidth="9.1796875" defaultRowHeight="14.5" x14ac:dyDescent="0.35"/>
  <cols>
    <col min="1" max="1" width="1.81640625" style="3" customWidth="1"/>
    <col min="2" max="2" width="107.26953125" style="3" customWidth="1"/>
    <col min="3" max="3" width="1.453125" style="3" customWidth="1"/>
    <col min="4" max="4" width="12.26953125" style="3" customWidth="1"/>
    <col min="5" max="5" width="1.7265625" style="3" customWidth="1"/>
    <col min="6" max="6" width="1.26953125" style="3" customWidth="1"/>
    <col min="7" max="7" width="10" style="3" bestFit="1" customWidth="1"/>
    <col min="8" max="8" width="10.36328125" style="3" customWidth="1"/>
    <col min="9" max="9" width="11.54296875" style="3" customWidth="1"/>
    <col min="10" max="10" width="0.81640625" style="3" customWidth="1"/>
    <col min="11" max="11" width="10" style="3" customWidth="1"/>
    <col min="12" max="13" width="10.7265625" style="3" customWidth="1"/>
    <col min="14" max="14" width="2" style="3" customWidth="1"/>
    <col min="15" max="15" width="10.26953125" style="3" bestFit="1" customWidth="1"/>
    <col min="16" max="16" width="10.1796875" style="3" customWidth="1"/>
    <col min="17" max="17" width="2.26953125" style="3" customWidth="1"/>
    <col min="18" max="18" width="10" style="3" customWidth="1"/>
    <col min="19" max="19" width="9.26953125" style="3" customWidth="1"/>
    <col min="20" max="20" width="10.08984375" style="3" customWidth="1"/>
    <col min="21" max="21" width="1.26953125" style="3" customWidth="1"/>
    <col min="22" max="22" width="9.7265625" style="3" bestFit="1" customWidth="1"/>
    <col min="23" max="23" width="10.26953125" style="3" bestFit="1" customWidth="1"/>
    <col min="24" max="24" width="0.81640625" style="3" customWidth="1"/>
    <col min="25" max="25" width="10" style="3" bestFit="1" customWidth="1"/>
    <col min="26" max="26" width="9.54296875" style="3" customWidth="1"/>
    <col min="27" max="27" width="10.26953125" style="3" customWidth="1"/>
    <col min="28" max="28" width="1.1796875" style="3" customWidth="1"/>
    <col min="29" max="29" width="9.7265625" style="3" bestFit="1" customWidth="1"/>
    <col min="30" max="30" width="10.26953125" style="3" bestFit="1" customWidth="1"/>
    <col min="31" max="31" width="0.81640625" style="3" customWidth="1"/>
    <col min="32" max="32" width="11.08984375" style="3" customWidth="1"/>
    <col min="33" max="33" width="9.54296875" style="3" customWidth="1"/>
    <col min="34" max="34" width="10.81640625" style="3" customWidth="1"/>
    <col min="35" max="35" width="1.453125" style="3" customWidth="1"/>
    <col min="36" max="36" width="9.7265625" style="3" bestFit="1" customWidth="1"/>
    <col min="37" max="37" width="10.26953125" style="3" bestFit="1" customWidth="1"/>
    <col min="38" max="38" width="1.54296875" style="3" customWidth="1"/>
    <col min="39" max="39" width="10" style="3" bestFit="1" customWidth="1"/>
    <col min="40" max="40" width="9.54296875" style="3" customWidth="1"/>
    <col min="41" max="41" width="10.81640625" style="3" customWidth="1"/>
    <col min="42" max="42" width="1.7265625" style="3" customWidth="1"/>
    <col min="43" max="43" width="9.7265625" style="3" bestFit="1" customWidth="1"/>
    <col min="44" max="44" width="10.26953125" style="3" bestFit="1" customWidth="1"/>
    <col min="45" max="16384" width="9.1796875" style="3"/>
  </cols>
  <sheetData>
    <row r="1" spans="1:44" ht="20" x14ac:dyDescent="0.35">
      <c r="A1" s="1"/>
      <c r="B1" s="2"/>
      <c r="C1" s="2"/>
      <c r="D1" s="2"/>
      <c r="E1" s="2"/>
      <c r="F1" s="2"/>
      <c r="G1" s="2"/>
      <c r="H1" s="2"/>
      <c r="I1" s="1"/>
      <c r="J1" s="1"/>
      <c r="M1" s="4"/>
      <c r="N1" s="4">
        <v>2</v>
      </c>
      <c r="O1" s="4">
        <v>1</v>
      </c>
    </row>
    <row r="2" spans="1:44" ht="17.5" x14ac:dyDescent="0.35">
      <c r="A2" s="5"/>
      <c r="B2" s="5"/>
      <c r="C2" s="5"/>
      <c r="D2" s="5"/>
      <c r="E2" s="5"/>
      <c r="F2" s="5"/>
      <c r="G2" s="5"/>
      <c r="H2" s="5"/>
      <c r="I2" s="1"/>
      <c r="J2" s="1"/>
    </row>
    <row r="3" spans="1:44" ht="17.5" x14ac:dyDescent="0.35">
      <c r="A3" s="436"/>
      <c r="B3" s="436"/>
      <c r="C3" s="436"/>
      <c r="D3" s="436"/>
      <c r="E3" s="436"/>
      <c r="F3" s="436"/>
      <c r="G3" s="436"/>
      <c r="H3" s="436"/>
      <c r="I3" s="1"/>
      <c r="J3" s="1"/>
    </row>
    <row r="4" spans="1:44" ht="17.5" x14ac:dyDescent="0.35">
      <c r="A4" s="5"/>
      <c r="B4" s="5"/>
      <c r="C4" s="5"/>
      <c r="D4" s="5"/>
      <c r="E4" s="5"/>
      <c r="F4" s="6"/>
      <c r="G4" s="6"/>
      <c r="H4" s="6"/>
      <c r="I4" s="1"/>
      <c r="J4" s="1"/>
    </row>
    <row r="5" spans="1:44" ht="15.5" x14ac:dyDescent="0.35">
      <c r="A5" s="1"/>
      <c r="B5" s="1"/>
      <c r="C5" s="7"/>
      <c r="D5" s="7"/>
      <c r="E5" s="7"/>
      <c r="F5" s="1"/>
      <c r="G5" s="1"/>
      <c r="H5" s="1"/>
      <c r="I5" s="1"/>
      <c r="J5" s="1"/>
    </row>
    <row r="6" spans="1:44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44" x14ac:dyDescent="0.35">
      <c r="A7" s="1"/>
      <c r="B7" s="1"/>
      <c r="C7" s="1"/>
      <c r="D7" s="1"/>
      <c r="E7" s="1"/>
      <c r="F7" s="1"/>
      <c r="G7" s="1"/>
      <c r="H7" s="1"/>
      <c r="I7" s="1"/>
      <c r="J7" s="1"/>
    </row>
    <row r="8" spans="1:44" x14ac:dyDescent="0.35">
      <c r="A8" s="8"/>
      <c r="B8" s="1"/>
      <c r="C8" s="1"/>
      <c r="D8" s="1"/>
      <c r="E8" s="1"/>
      <c r="F8" s="1"/>
      <c r="G8" s="1"/>
      <c r="H8" s="1"/>
      <c r="I8" s="1"/>
      <c r="J8" s="1"/>
    </row>
    <row r="9" spans="1:44" x14ac:dyDescent="0.35">
      <c r="A9" s="9"/>
      <c r="B9" s="9"/>
      <c r="C9" s="9"/>
      <c r="D9" s="9"/>
      <c r="E9" s="9"/>
      <c r="F9" s="9"/>
      <c r="G9" s="9"/>
      <c r="H9" s="9"/>
    </row>
    <row r="10" spans="1:44" ht="18" x14ac:dyDescent="0.4">
      <c r="A10" s="9"/>
      <c r="B10" s="437" t="s">
        <v>115</v>
      </c>
      <c r="C10" s="437"/>
      <c r="D10" s="437"/>
      <c r="E10" s="437"/>
      <c r="F10" s="437"/>
      <c r="G10" s="437"/>
      <c r="H10" s="437"/>
      <c r="I10" s="437"/>
      <c r="J10" s="437"/>
    </row>
    <row r="11" spans="1:44" ht="18" x14ac:dyDescent="0.4">
      <c r="A11" s="9"/>
      <c r="B11" s="437" t="s">
        <v>0</v>
      </c>
      <c r="C11" s="437"/>
      <c r="D11" s="437"/>
      <c r="E11" s="437"/>
      <c r="F11" s="437"/>
      <c r="G11" s="437"/>
      <c r="H11" s="437"/>
      <c r="I11" s="437"/>
      <c r="J11" s="437"/>
      <c r="K11" s="10"/>
      <c r="L11" s="11"/>
      <c r="M11" s="11"/>
      <c r="N11" s="11"/>
      <c r="O11" s="12">
        <v>0.64</v>
      </c>
      <c r="P11" s="13" t="s">
        <v>1</v>
      </c>
      <c r="Q11" s="12"/>
      <c r="R11" s="12"/>
    </row>
    <row r="12" spans="1:44" x14ac:dyDescent="0.35">
      <c r="A12" s="9"/>
      <c r="B12" s="9"/>
      <c r="C12" s="9"/>
      <c r="D12" s="9"/>
      <c r="E12" s="9"/>
      <c r="F12" s="9"/>
      <c r="G12" s="9"/>
      <c r="H12" s="9"/>
      <c r="K12" s="10"/>
      <c r="L12" s="11"/>
      <c r="M12" s="11"/>
      <c r="N12" s="11"/>
      <c r="O12" s="12">
        <v>0.18</v>
      </c>
      <c r="P12" s="13" t="s">
        <v>2</v>
      </c>
      <c r="Q12" s="12"/>
      <c r="R12" s="12"/>
    </row>
    <row r="13" spans="1:44" x14ac:dyDescent="0.35">
      <c r="A13" s="9"/>
      <c r="B13" s="9"/>
      <c r="C13" s="9"/>
      <c r="D13" s="9"/>
      <c r="E13" s="9"/>
      <c r="F13" s="9"/>
      <c r="G13" s="9"/>
      <c r="H13" s="9"/>
      <c r="K13" s="10"/>
      <c r="L13" s="11"/>
      <c r="M13" s="11"/>
      <c r="N13" s="11"/>
      <c r="O13" s="12">
        <v>0.18</v>
      </c>
      <c r="P13" s="14" t="s">
        <v>3</v>
      </c>
      <c r="Q13" s="12"/>
      <c r="R13" s="12"/>
    </row>
    <row r="14" spans="1:44" ht="15.5" x14ac:dyDescent="0.35">
      <c r="A14" s="9"/>
      <c r="B14" s="15" t="s">
        <v>4</v>
      </c>
      <c r="C14" s="9"/>
      <c r="D14" s="438" t="s">
        <v>5</v>
      </c>
      <c r="E14" s="438"/>
      <c r="F14" s="438"/>
      <c r="G14" s="438"/>
      <c r="H14" s="438"/>
      <c r="I14" s="438"/>
      <c r="J14" s="438"/>
      <c r="K14" s="10"/>
    </row>
    <row r="15" spans="1:44" ht="15.5" x14ac:dyDescent="0.35">
      <c r="A15" s="9"/>
      <c r="B15" s="16"/>
      <c r="C15" s="9"/>
      <c r="D15" s="17"/>
      <c r="E15" s="17"/>
      <c r="F15" s="18"/>
      <c r="G15" s="18"/>
      <c r="H15" s="18"/>
      <c r="I15" s="18"/>
      <c r="J15" s="18"/>
      <c r="K15" s="19"/>
      <c r="M15" s="18"/>
      <c r="N15" s="20"/>
      <c r="O15" s="21"/>
      <c r="P15" s="21"/>
      <c r="Q15" s="21"/>
      <c r="R15" s="21"/>
      <c r="S15" s="21"/>
      <c r="T15" s="18"/>
      <c r="U15" s="21"/>
      <c r="V15" s="21"/>
      <c r="W15" s="21"/>
      <c r="X15" s="21"/>
      <c r="Y15" s="21"/>
      <c r="Z15" s="21"/>
      <c r="AA15" s="18"/>
      <c r="AB15" s="21"/>
      <c r="AC15" s="21"/>
      <c r="AD15" s="21"/>
      <c r="AE15" s="21"/>
      <c r="AF15" s="21"/>
      <c r="AG15" s="21"/>
      <c r="AH15" s="18"/>
      <c r="AI15" s="21"/>
      <c r="AJ15" s="21"/>
      <c r="AK15" s="21"/>
      <c r="AL15" s="21"/>
      <c r="AM15" s="21"/>
      <c r="AN15" s="21"/>
      <c r="AO15" s="18"/>
      <c r="AP15" s="21"/>
      <c r="AQ15" s="21"/>
      <c r="AR15" s="21"/>
    </row>
    <row r="16" spans="1:44" ht="15.5" x14ac:dyDescent="0.35">
      <c r="A16" s="9"/>
      <c r="B16" s="15" t="s">
        <v>6</v>
      </c>
      <c r="C16" s="9"/>
      <c r="D16" s="22" t="s">
        <v>7</v>
      </c>
      <c r="E16" s="17"/>
      <c r="F16" s="18"/>
      <c r="G16" s="21"/>
      <c r="H16" s="18"/>
      <c r="I16" s="23"/>
      <c r="J16" s="18"/>
      <c r="K16" s="19"/>
      <c r="M16" s="23"/>
      <c r="N16" s="20"/>
      <c r="O16" s="24"/>
      <c r="P16" s="25"/>
      <c r="Q16" s="21"/>
      <c r="R16" s="26"/>
      <c r="S16" s="21"/>
      <c r="T16" s="23"/>
      <c r="U16" s="21"/>
      <c r="V16" s="24"/>
      <c r="W16" s="25"/>
      <c r="X16" s="21"/>
      <c r="Y16" s="26"/>
      <c r="Z16" s="21"/>
      <c r="AA16" s="23"/>
      <c r="AB16" s="21"/>
      <c r="AC16" s="24"/>
      <c r="AD16" s="25"/>
      <c r="AE16" s="21"/>
      <c r="AF16" s="26"/>
      <c r="AG16" s="21"/>
      <c r="AH16" s="23"/>
      <c r="AI16" s="21"/>
      <c r="AJ16" s="24"/>
      <c r="AK16" s="25"/>
      <c r="AL16" s="21"/>
      <c r="AM16" s="26"/>
      <c r="AN16" s="21"/>
      <c r="AO16" s="23"/>
      <c r="AP16" s="21"/>
      <c r="AQ16" s="24"/>
      <c r="AR16" s="25"/>
    </row>
    <row r="17" spans="1:44" ht="15.5" x14ac:dyDescent="0.35">
      <c r="A17" s="9"/>
      <c r="B17" s="16"/>
      <c r="C17" s="9"/>
      <c r="D17" s="17"/>
      <c r="E17" s="17"/>
      <c r="F17" s="17"/>
      <c r="G17" s="17"/>
      <c r="H17" s="17"/>
      <c r="I17" s="17"/>
      <c r="J17" s="17"/>
      <c r="N17" s="27"/>
    </row>
    <row r="18" spans="1:44" x14ac:dyDescent="0.35">
      <c r="A18" s="9"/>
      <c r="B18" s="28"/>
      <c r="C18" s="9"/>
      <c r="D18" s="29" t="s">
        <v>8</v>
      </c>
      <c r="E18" s="29"/>
      <c r="F18" s="9"/>
      <c r="G18" s="30">
        <v>750</v>
      </c>
      <c r="H18" s="29" t="s">
        <v>9</v>
      </c>
      <c r="I18" s="9"/>
      <c r="J18" s="9"/>
      <c r="N18" s="27"/>
      <c r="O18" s="11"/>
      <c r="P18" s="11"/>
    </row>
    <row r="19" spans="1:44" x14ac:dyDescent="0.35">
      <c r="A19" s="9"/>
      <c r="B19" s="28"/>
      <c r="C19" s="9"/>
      <c r="D19" s="9"/>
      <c r="E19" s="9"/>
      <c r="F19" s="9"/>
      <c r="G19" s="9"/>
      <c r="H19" s="9"/>
      <c r="I19" s="31"/>
      <c r="J19" s="9"/>
      <c r="N19" s="27"/>
      <c r="O19" s="11"/>
      <c r="P19" s="11"/>
      <c r="R19" s="11"/>
    </row>
    <row r="20" spans="1:44" x14ac:dyDescent="0.35">
      <c r="A20" s="9"/>
      <c r="B20" s="28"/>
      <c r="C20" s="9"/>
      <c r="D20" s="32"/>
      <c r="E20" s="32"/>
      <c r="F20" s="9"/>
      <c r="G20" s="433" t="s">
        <v>10</v>
      </c>
      <c r="H20" s="435"/>
      <c r="I20" s="434"/>
      <c r="J20" s="9"/>
      <c r="K20" s="433" t="s">
        <v>11</v>
      </c>
      <c r="L20" s="435"/>
      <c r="M20" s="434"/>
      <c r="N20" s="33"/>
      <c r="O20" s="433" t="s">
        <v>12</v>
      </c>
      <c r="P20" s="434"/>
      <c r="Q20" s="20"/>
      <c r="R20" s="433" t="s">
        <v>13</v>
      </c>
      <c r="S20" s="435"/>
      <c r="T20" s="434"/>
      <c r="U20" s="9"/>
      <c r="V20" s="433" t="s">
        <v>12</v>
      </c>
      <c r="W20" s="434"/>
      <c r="X20" s="20"/>
      <c r="Y20" s="433" t="s">
        <v>14</v>
      </c>
      <c r="Z20" s="435"/>
      <c r="AA20" s="434"/>
      <c r="AB20" s="9"/>
      <c r="AC20" s="433" t="s">
        <v>12</v>
      </c>
      <c r="AD20" s="434"/>
      <c r="AE20" s="20"/>
      <c r="AF20" s="433" t="s">
        <v>15</v>
      </c>
      <c r="AG20" s="435"/>
      <c r="AH20" s="434"/>
      <c r="AI20" s="9"/>
      <c r="AJ20" s="433" t="s">
        <v>12</v>
      </c>
      <c r="AK20" s="434"/>
      <c r="AM20" s="433" t="s">
        <v>16</v>
      </c>
      <c r="AN20" s="435"/>
      <c r="AO20" s="434"/>
      <c r="AP20" s="9"/>
      <c r="AQ20" s="433" t="s">
        <v>12</v>
      </c>
      <c r="AR20" s="434"/>
    </row>
    <row r="21" spans="1:44" ht="15" customHeight="1" x14ac:dyDescent="0.35">
      <c r="A21" s="9"/>
      <c r="B21" s="28"/>
      <c r="C21" s="9"/>
      <c r="D21" s="440" t="s">
        <v>17</v>
      </c>
      <c r="E21" s="34"/>
      <c r="F21" s="9"/>
      <c r="G21" s="35" t="s">
        <v>18</v>
      </c>
      <c r="H21" s="36" t="s">
        <v>19</v>
      </c>
      <c r="I21" s="37" t="s">
        <v>20</v>
      </c>
      <c r="J21" s="9"/>
      <c r="K21" s="35" t="s">
        <v>18</v>
      </c>
      <c r="L21" s="36" t="s">
        <v>19</v>
      </c>
      <c r="M21" s="37" t="s">
        <v>20</v>
      </c>
      <c r="N21" s="33"/>
      <c r="O21" s="442" t="s">
        <v>21</v>
      </c>
      <c r="P21" s="444" t="s">
        <v>22</v>
      </c>
      <c r="Q21" s="20"/>
      <c r="R21" s="35" t="s">
        <v>18</v>
      </c>
      <c r="S21" s="36" t="s">
        <v>19</v>
      </c>
      <c r="T21" s="37" t="s">
        <v>20</v>
      </c>
      <c r="U21" s="9"/>
      <c r="V21" s="442" t="s">
        <v>21</v>
      </c>
      <c r="W21" s="444" t="s">
        <v>22</v>
      </c>
      <c r="X21" s="20"/>
      <c r="Y21" s="35" t="s">
        <v>18</v>
      </c>
      <c r="Z21" s="36" t="s">
        <v>19</v>
      </c>
      <c r="AA21" s="37" t="s">
        <v>20</v>
      </c>
      <c r="AB21" s="9"/>
      <c r="AC21" s="442" t="s">
        <v>21</v>
      </c>
      <c r="AD21" s="444" t="s">
        <v>22</v>
      </c>
      <c r="AE21" s="20"/>
      <c r="AF21" s="35" t="s">
        <v>18</v>
      </c>
      <c r="AG21" s="36" t="s">
        <v>19</v>
      </c>
      <c r="AH21" s="37" t="s">
        <v>20</v>
      </c>
      <c r="AI21" s="9"/>
      <c r="AJ21" s="442" t="s">
        <v>21</v>
      </c>
      <c r="AK21" s="444" t="s">
        <v>22</v>
      </c>
      <c r="AM21" s="35" t="s">
        <v>18</v>
      </c>
      <c r="AN21" s="36" t="s">
        <v>19</v>
      </c>
      <c r="AO21" s="37" t="s">
        <v>20</v>
      </c>
      <c r="AP21" s="9"/>
      <c r="AQ21" s="442" t="s">
        <v>21</v>
      </c>
      <c r="AR21" s="444" t="s">
        <v>22</v>
      </c>
    </row>
    <row r="22" spans="1:44" x14ac:dyDescent="0.35">
      <c r="A22" s="9"/>
      <c r="B22" s="28"/>
      <c r="C22" s="9"/>
      <c r="D22" s="441"/>
      <c r="E22" s="34"/>
      <c r="F22" s="9"/>
      <c r="G22" s="38" t="s">
        <v>23</v>
      </c>
      <c r="H22" s="39"/>
      <c r="I22" s="39" t="s">
        <v>23</v>
      </c>
      <c r="J22" s="9"/>
      <c r="K22" s="38" t="s">
        <v>23</v>
      </c>
      <c r="L22" s="39"/>
      <c r="M22" s="39" t="s">
        <v>23</v>
      </c>
      <c r="N22" s="9"/>
      <c r="O22" s="443"/>
      <c r="P22" s="445"/>
      <c r="Q22" s="20"/>
      <c r="R22" s="38" t="s">
        <v>23</v>
      </c>
      <c r="S22" s="39"/>
      <c r="T22" s="39" t="s">
        <v>23</v>
      </c>
      <c r="U22" s="9"/>
      <c r="V22" s="443"/>
      <c r="W22" s="445"/>
      <c r="X22" s="20"/>
      <c r="Y22" s="38" t="s">
        <v>23</v>
      </c>
      <c r="Z22" s="39"/>
      <c r="AA22" s="39" t="s">
        <v>23</v>
      </c>
      <c r="AB22" s="9"/>
      <c r="AC22" s="443"/>
      <c r="AD22" s="445"/>
      <c r="AE22" s="20"/>
      <c r="AF22" s="38" t="s">
        <v>23</v>
      </c>
      <c r="AG22" s="39"/>
      <c r="AH22" s="39" t="s">
        <v>23</v>
      </c>
      <c r="AI22" s="9"/>
      <c r="AJ22" s="443"/>
      <c r="AK22" s="445"/>
      <c r="AM22" s="38" t="s">
        <v>23</v>
      </c>
      <c r="AN22" s="39"/>
      <c r="AO22" s="39" t="s">
        <v>23</v>
      </c>
      <c r="AP22" s="9"/>
      <c r="AQ22" s="443"/>
      <c r="AR22" s="445"/>
    </row>
    <row r="23" spans="1:44" x14ac:dyDescent="0.35">
      <c r="A23" s="9"/>
      <c r="B23" s="40" t="s">
        <v>24</v>
      </c>
      <c r="C23" s="41"/>
      <c r="D23" s="42" t="s">
        <v>25</v>
      </c>
      <c r="E23" s="43"/>
      <c r="F23" s="44"/>
      <c r="G23" s="45">
        <v>37.479999999999997</v>
      </c>
      <c r="H23" s="46">
        <v>1</v>
      </c>
      <c r="I23" s="47">
        <f t="shared" ref="I23:I41" si="0">H23*G23</f>
        <v>37.479999999999997</v>
      </c>
      <c r="J23" s="48"/>
      <c r="K23" s="45">
        <v>38.340000000000003</v>
      </c>
      <c r="L23" s="46">
        <v>1</v>
      </c>
      <c r="M23" s="47">
        <f t="shared" ref="M23:M41" si="1">L23*K23</f>
        <v>38.340000000000003</v>
      </c>
      <c r="N23" s="48"/>
      <c r="O23" s="49">
        <f t="shared" ref="O23:O66" si="2">M23-I23</f>
        <v>0.86000000000000654</v>
      </c>
      <c r="P23" s="50">
        <f t="shared" ref="P23:P66" si="3">IF(OR(I23=0,M23=0),"",(O23/I23))</f>
        <v>2.2945570971184808E-2</v>
      </c>
      <c r="Q23" s="51"/>
      <c r="R23" s="45">
        <v>40.08</v>
      </c>
      <c r="S23" s="46">
        <v>1</v>
      </c>
      <c r="T23" s="47">
        <f t="shared" ref="T23:T41" si="4">S23*R23</f>
        <v>40.08</v>
      </c>
      <c r="U23" s="48"/>
      <c r="V23" s="49">
        <f>T23-M23</f>
        <v>1.7399999999999949</v>
      </c>
      <c r="W23" s="50">
        <f>IF(OR(M23=0,T23=0),"",(V23/M23))</f>
        <v>4.5383411580594543E-2</v>
      </c>
      <c r="X23" s="51"/>
      <c r="Y23" s="45">
        <v>40.53</v>
      </c>
      <c r="Z23" s="46">
        <v>1</v>
      </c>
      <c r="AA23" s="47">
        <f t="shared" ref="AA23:AA41" si="5">Z23*Y23</f>
        <v>40.53</v>
      </c>
      <c r="AB23" s="48"/>
      <c r="AC23" s="49">
        <f>AA23-T23</f>
        <v>0.45000000000000284</v>
      </c>
      <c r="AD23" s="50">
        <f>IF(OR(T23=0,AA23=0),"",(AC23/T23))</f>
        <v>1.1227544910179712E-2</v>
      </c>
      <c r="AE23" s="51"/>
      <c r="AF23" s="45">
        <v>42.94</v>
      </c>
      <c r="AG23" s="46">
        <v>1</v>
      </c>
      <c r="AH23" s="47">
        <f t="shared" ref="AH23:AH41" si="6">AG23*AF23</f>
        <v>42.94</v>
      </c>
      <c r="AI23" s="48"/>
      <c r="AJ23" s="49">
        <f>AH23-AA23</f>
        <v>2.4099999999999966</v>
      </c>
      <c r="AK23" s="50">
        <f>IF(OR(AA23=0,AH23=0),"",(AJ23/AA23))</f>
        <v>5.9462126819639687E-2</v>
      </c>
      <c r="AL23" s="52"/>
      <c r="AM23" s="45">
        <v>44.6</v>
      </c>
      <c r="AN23" s="46">
        <v>1</v>
      </c>
      <c r="AO23" s="47">
        <f t="shared" ref="AO23:AO41" si="7">AN23*AM23</f>
        <v>44.6</v>
      </c>
      <c r="AP23" s="48"/>
      <c r="AQ23" s="49">
        <f>AO23-AH23</f>
        <v>1.6600000000000037</v>
      </c>
      <c r="AR23" s="50">
        <f>IF(OR(AH23=0,AO23=0),"",(AQ23/AH23))</f>
        <v>3.8658593386120259E-2</v>
      </c>
    </row>
    <row r="24" spans="1:44" x14ac:dyDescent="0.35">
      <c r="A24" s="9"/>
      <c r="B24" s="43" t="s">
        <v>26</v>
      </c>
      <c r="C24" s="43"/>
      <c r="D24" s="42" t="s">
        <v>25</v>
      </c>
      <c r="E24" s="43"/>
      <c r="F24" s="53"/>
      <c r="G24" s="54"/>
      <c r="H24" s="55"/>
      <c r="I24" s="56">
        <f t="shared" si="0"/>
        <v>0</v>
      </c>
      <c r="J24" s="57"/>
      <c r="K24" s="58">
        <v>0.45</v>
      </c>
      <c r="L24" s="59">
        <v>1</v>
      </c>
      <c r="M24" s="56">
        <f t="shared" si="1"/>
        <v>0.45</v>
      </c>
      <c r="N24" s="57"/>
      <c r="O24" s="49">
        <f t="shared" si="2"/>
        <v>0.45</v>
      </c>
      <c r="P24" s="50" t="str">
        <f t="shared" si="3"/>
        <v/>
      </c>
      <c r="Q24" s="51"/>
      <c r="R24" s="58">
        <v>0</v>
      </c>
      <c r="S24" s="59">
        <v>1</v>
      </c>
      <c r="T24" s="56">
        <f t="shared" si="4"/>
        <v>0</v>
      </c>
      <c r="U24" s="57"/>
      <c r="V24" s="49">
        <f t="shared" ref="V24:V45" si="8">T24-M24</f>
        <v>-0.45</v>
      </c>
      <c r="W24" s="50" t="str">
        <f t="shared" ref="W24:W45" si="9">IF(OR(M24=0,T24=0),"",(V24/M24))</f>
        <v/>
      </c>
      <c r="X24" s="51"/>
      <c r="Y24" s="58">
        <v>0</v>
      </c>
      <c r="Z24" s="59">
        <v>1</v>
      </c>
      <c r="AA24" s="56">
        <f t="shared" si="5"/>
        <v>0</v>
      </c>
      <c r="AB24" s="57"/>
      <c r="AC24" s="49">
        <f t="shared" ref="AC24:AC45" si="10">AA24-T24</f>
        <v>0</v>
      </c>
      <c r="AD24" s="50" t="str">
        <f t="shared" ref="AD24:AD45" si="11">IF(OR(T24=0,AA24=0),"",(AC24/T24))</f>
        <v/>
      </c>
      <c r="AE24" s="51"/>
      <c r="AF24" s="58">
        <v>0</v>
      </c>
      <c r="AG24" s="59">
        <v>1</v>
      </c>
      <c r="AH24" s="56">
        <f t="shared" si="6"/>
        <v>0</v>
      </c>
      <c r="AI24" s="57"/>
      <c r="AJ24" s="49">
        <f t="shared" ref="AJ24:AJ45" si="12">AH24-AA24</f>
        <v>0</v>
      </c>
      <c r="AK24" s="50" t="str">
        <f t="shared" ref="AK24:AK45" si="13">IF(OR(AA24=0,AH24=0),"",(AJ24/AA24))</f>
        <v/>
      </c>
      <c r="AL24" s="60"/>
      <c r="AM24" s="58">
        <v>0</v>
      </c>
      <c r="AN24" s="59">
        <v>1</v>
      </c>
      <c r="AO24" s="56">
        <f t="shared" si="7"/>
        <v>0</v>
      </c>
      <c r="AP24" s="57"/>
      <c r="AQ24" s="49">
        <f t="shared" ref="AQ24:AQ45" si="14">AO24-AH24</f>
        <v>0</v>
      </c>
      <c r="AR24" s="50" t="str">
        <f t="shared" ref="AR24:AR45" si="15">IF(OR(AH24=0,AO24=0),"",(AQ24/AH24))</f>
        <v/>
      </c>
    </row>
    <row r="25" spans="1:44" x14ac:dyDescent="0.35">
      <c r="A25" s="9"/>
      <c r="B25" s="43" t="s">
        <v>27</v>
      </c>
      <c r="C25" s="43"/>
      <c r="D25" s="42" t="s">
        <v>25</v>
      </c>
      <c r="E25" s="43"/>
      <c r="F25" s="53"/>
      <c r="G25" s="54"/>
      <c r="H25" s="55"/>
      <c r="I25" s="56">
        <f t="shared" si="0"/>
        <v>0</v>
      </c>
      <c r="J25" s="57"/>
      <c r="K25" s="58">
        <v>0.41</v>
      </c>
      <c r="L25" s="59">
        <v>1</v>
      </c>
      <c r="M25" s="56">
        <f t="shared" si="1"/>
        <v>0.41</v>
      </c>
      <c r="N25" s="57"/>
      <c r="O25" s="49">
        <f t="shared" si="2"/>
        <v>0.41</v>
      </c>
      <c r="P25" s="50" t="str">
        <f t="shared" si="3"/>
        <v/>
      </c>
      <c r="Q25" s="51"/>
      <c r="R25" s="58">
        <v>0</v>
      </c>
      <c r="S25" s="59">
        <v>1</v>
      </c>
      <c r="T25" s="56">
        <f t="shared" si="4"/>
        <v>0</v>
      </c>
      <c r="U25" s="57"/>
      <c r="V25" s="49">
        <f t="shared" si="8"/>
        <v>-0.41</v>
      </c>
      <c r="W25" s="50" t="str">
        <f t="shared" si="9"/>
        <v/>
      </c>
      <c r="X25" s="51"/>
      <c r="Y25" s="58">
        <v>0</v>
      </c>
      <c r="Z25" s="59">
        <v>1</v>
      </c>
      <c r="AA25" s="56">
        <f t="shared" si="5"/>
        <v>0</v>
      </c>
      <c r="AB25" s="57"/>
      <c r="AC25" s="49">
        <f t="shared" si="10"/>
        <v>0</v>
      </c>
      <c r="AD25" s="50" t="str">
        <f t="shared" si="11"/>
        <v/>
      </c>
      <c r="AE25" s="51"/>
      <c r="AF25" s="58">
        <v>0</v>
      </c>
      <c r="AG25" s="59">
        <v>1</v>
      </c>
      <c r="AH25" s="56">
        <f t="shared" si="6"/>
        <v>0</v>
      </c>
      <c r="AI25" s="57"/>
      <c r="AJ25" s="61">
        <f t="shared" si="12"/>
        <v>0</v>
      </c>
      <c r="AK25" s="50" t="str">
        <f t="shared" si="13"/>
        <v/>
      </c>
      <c r="AL25" s="60"/>
      <c r="AM25" s="58">
        <v>0</v>
      </c>
      <c r="AN25" s="59">
        <v>1</v>
      </c>
      <c r="AO25" s="56">
        <f t="shared" si="7"/>
        <v>0</v>
      </c>
      <c r="AP25" s="57"/>
      <c r="AQ25" s="49">
        <f t="shared" si="14"/>
        <v>0</v>
      </c>
      <c r="AR25" s="50" t="str">
        <f t="shared" si="15"/>
        <v/>
      </c>
    </row>
    <row r="26" spans="1:44" x14ac:dyDescent="0.35">
      <c r="A26" s="9"/>
      <c r="B26" s="43" t="s">
        <v>28</v>
      </c>
      <c r="C26" s="43"/>
      <c r="D26" s="42" t="s">
        <v>25</v>
      </c>
      <c r="E26" s="43"/>
      <c r="F26" s="53"/>
      <c r="G26" s="54"/>
      <c r="H26" s="55"/>
      <c r="I26" s="56">
        <f t="shared" si="0"/>
        <v>0</v>
      </c>
      <c r="J26" s="57"/>
      <c r="K26" s="58">
        <v>0.48</v>
      </c>
      <c r="L26" s="59">
        <v>1</v>
      </c>
      <c r="M26" s="56">
        <f t="shared" si="1"/>
        <v>0.48</v>
      </c>
      <c r="N26" s="57"/>
      <c r="O26" s="49">
        <f t="shared" si="2"/>
        <v>0.48</v>
      </c>
      <c r="P26" s="50" t="str">
        <f t="shared" si="3"/>
        <v/>
      </c>
      <c r="Q26" s="51"/>
      <c r="R26" s="58">
        <v>0.48</v>
      </c>
      <c r="S26" s="59">
        <v>1</v>
      </c>
      <c r="T26" s="56">
        <f t="shared" si="4"/>
        <v>0.48</v>
      </c>
      <c r="U26" s="57"/>
      <c r="V26" s="49">
        <f t="shared" si="8"/>
        <v>0</v>
      </c>
      <c r="W26" s="50">
        <f t="shared" si="9"/>
        <v>0</v>
      </c>
      <c r="X26" s="51"/>
      <c r="Y26" s="58">
        <v>0.48</v>
      </c>
      <c r="Z26" s="59">
        <v>1</v>
      </c>
      <c r="AA26" s="56">
        <f t="shared" si="5"/>
        <v>0.48</v>
      </c>
      <c r="AB26" s="57"/>
      <c r="AC26" s="49">
        <f t="shared" si="10"/>
        <v>0</v>
      </c>
      <c r="AD26" s="50">
        <f t="shared" si="11"/>
        <v>0</v>
      </c>
      <c r="AE26" s="51"/>
      <c r="AF26" s="58">
        <v>0</v>
      </c>
      <c r="AG26" s="59">
        <v>1</v>
      </c>
      <c r="AH26" s="56">
        <f t="shared" si="6"/>
        <v>0</v>
      </c>
      <c r="AI26" s="57"/>
      <c r="AJ26" s="61">
        <f t="shared" si="12"/>
        <v>-0.48</v>
      </c>
      <c r="AK26" s="50" t="str">
        <f t="shared" si="13"/>
        <v/>
      </c>
      <c r="AL26" s="60"/>
      <c r="AM26" s="58">
        <v>0</v>
      </c>
      <c r="AN26" s="59">
        <v>1</v>
      </c>
      <c r="AO26" s="56">
        <f t="shared" si="7"/>
        <v>0</v>
      </c>
      <c r="AP26" s="57"/>
      <c r="AQ26" s="49">
        <f t="shared" si="14"/>
        <v>0</v>
      </c>
      <c r="AR26" s="50" t="str">
        <f t="shared" si="15"/>
        <v/>
      </c>
    </row>
    <row r="27" spans="1:44" x14ac:dyDescent="0.35">
      <c r="A27" s="9"/>
      <c r="B27" s="43" t="s">
        <v>29</v>
      </c>
      <c r="C27" s="43"/>
      <c r="D27" s="42" t="s">
        <v>25</v>
      </c>
      <c r="E27" s="43"/>
      <c r="F27" s="53"/>
      <c r="G27" s="54"/>
      <c r="H27" s="55"/>
      <c r="I27" s="56">
        <f t="shared" si="0"/>
        <v>0</v>
      </c>
      <c r="J27" s="57"/>
      <c r="K27" s="58">
        <v>0</v>
      </c>
      <c r="L27" s="59">
        <v>1</v>
      </c>
      <c r="M27" s="56">
        <f t="shared" si="1"/>
        <v>0</v>
      </c>
      <c r="N27" s="57"/>
      <c r="O27" s="49">
        <f t="shared" si="2"/>
        <v>0</v>
      </c>
      <c r="P27" s="50" t="str">
        <f t="shared" si="3"/>
        <v/>
      </c>
      <c r="Q27" s="51"/>
      <c r="R27" s="58">
        <v>-0.02</v>
      </c>
      <c r="S27" s="59">
        <v>1</v>
      </c>
      <c r="T27" s="56">
        <f t="shared" si="4"/>
        <v>-0.02</v>
      </c>
      <c r="U27" s="57"/>
      <c r="V27" s="49">
        <f t="shared" si="8"/>
        <v>-0.02</v>
      </c>
      <c r="W27" s="50" t="str">
        <f t="shared" si="9"/>
        <v/>
      </c>
      <c r="X27" s="51"/>
      <c r="Y27" s="58">
        <v>-0.02</v>
      </c>
      <c r="Z27" s="59">
        <v>1</v>
      </c>
      <c r="AA27" s="56">
        <f t="shared" si="5"/>
        <v>-0.02</v>
      </c>
      <c r="AB27" s="57"/>
      <c r="AC27" s="49">
        <f t="shared" si="10"/>
        <v>0</v>
      </c>
      <c r="AD27" s="50">
        <f t="shared" si="11"/>
        <v>0</v>
      </c>
      <c r="AE27" s="51"/>
      <c r="AF27" s="58">
        <v>-0.02</v>
      </c>
      <c r="AG27" s="59">
        <v>1</v>
      </c>
      <c r="AH27" s="56">
        <f t="shared" si="6"/>
        <v>-0.02</v>
      </c>
      <c r="AI27" s="57"/>
      <c r="AJ27" s="61">
        <f t="shared" si="12"/>
        <v>0</v>
      </c>
      <c r="AK27" s="50">
        <f t="shared" si="13"/>
        <v>0</v>
      </c>
      <c r="AL27" s="60"/>
      <c r="AM27" s="58">
        <v>-0.02</v>
      </c>
      <c r="AN27" s="59">
        <v>1</v>
      </c>
      <c r="AO27" s="56">
        <f t="shared" si="7"/>
        <v>-0.02</v>
      </c>
      <c r="AP27" s="57"/>
      <c r="AQ27" s="49">
        <f t="shared" si="14"/>
        <v>0</v>
      </c>
      <c r="AR27" s="50">
        <f t="shared" si="15"/>
        <v>0</v>
      </c>
    </row>
    <row r="28" spans="1:44" x14ac:dyDescent="0.35">
      <c r="A28" s="9"/>
      <c r="B28" s="43" t="s">
        <v>30</v>
      </c>
      <c r="C28" s="43"/>
      <c r="D28" s="42" t="s">
        <v>25</v>
      </c>
      <c r="E28" s="43"/>
      <c r="F28" s="53"/>
      <c r="G28" s="54"/>
      <c r="H28" s="55"/>
      <c r="I28" s="56">
        <f t="shared" si="0"/>
        <v>0</v>
      </c>
      <c r="J28" s="57"/>
      <c r="K28" s="58">
        <v>-2.13</v>
      </c>
      <c r="L28" s="46">
        <v>1</v>
      </c>
      <c r="M28" s="56">
        <f t="shared" si="1"/>
        <v>-2.13</v>
      </c>
      <c r="N28" s="57"/>
      <c r="O28" s="49">
        <f t="shared" si="2"/>
        <v>-2.13</v>
      </c>
      <c r="P28" s="50" t="str">
        <f t="shared" si="3"/>
        <v/>
      </c>
      <c r="Q28" s="51"/>
      <c r="R28" s="58">
        <v>-2.13</v>
      </c>
      <c r="S28" s="46">
        <v>1</v>
      </c>
      <c r="T28" s="56">
        <f t="shared" si="4"/>
        <v>-2.13</v>
      </c>
      <c r="U28" s="57"/>
      <c r="V28" s="49">
        <f t="shared" si="8"/>
        <v>0</v>
      </c>
      <c r="W28" s="50">
        <f t="shared" si="9"/>
        <v>0</v>
      </c>
      <c r="X28" s="51"/>
      <c r="Y28" s="58">
        <v>0</v>
      </c>
      <c r="Z28" s="46">
        <v>1</v>
      </c>
      <c r="AA28" s="56">
        <f t="shared" si="5"/>
        <v>0</v>
      </c>
      <c r="AB28" s="57"/>
      <c r="AC28" s="49">
        <f t="shared" si="10"/>
        <v>2.13</v>
      </c>
      <c r="AD28" s="50" t="str">
        <f t="shared" si="11"/>
        <v/>
      </c>
      <c r="AE28" s="51"/>
      <c r="AF28" s="58">
        <v>0</v>
      </c>
      <c r="AG28" s="46">
        <v>1</v>
      </c>
      <c r="AH28" s="56">
        <f t="shared" si="6"/>
        <v>0</v>
      </c>
      <c r="AI28" s="57"/>
      <c r="AJ28" s="61">
        <f t="shared" si="12"/>
        <v>0</v>
      </c>
      <c r="AK28" s="50" t="str">
        <f t="shared" si="13"/>
        <v/>
      </c>
      <c r="AL28" s="60"/>
      <c r="AM28" s="58">
        <v>0</v>
      </c>
      <c r="AN28" s="46">
        <v>1</v>
      </c>
      <c r="AO28" s="56">
        <f t="shared" si="7"/>
        <v>0</v>
      </c>
      <c r="AP28" s="57"/>
      <c r="AQ28" s="49">
        <f t="shared" si="14"/>
        <v>0</v>
      </c>
      <c r="AR28" s="50" t="str">
        <f t="shared" si="15"/>
        <v/>
      </c>
    </row>
    <row r="29" spans="1:44" x14ac:dyDescent="0.35">
      <c r="A29" s="9"/>
      <c r="B29" s="43" t="s">
        <v>31</v>
      </c>
      <c r="C29" s="43"/>
      <c r="D29" s="42" t="s">
        <v>25</v>
      </c>
      <c r="E29" s="43"/>
      <c r="F29" s="53"/>
      <c r="G29" s="54"/>
      <c r="H29" s="55"/>
      <c r="I29" s="56">
        <f t="shared" si="0"/>
        <v>0</v>
      </c>
      <c r="J29" s="57"/>
      <c r="K29" s="58">
        <v>-0.34</v>
      </c>
      <c r="L29" s="46">
        <v>1</v>
      </c>
      <c r="M29" s="56">
        <f t="shared" si="1"/>
        <v>-0.34</v>
      </c>
      <c r="N29" s="57"/>
      <c r="O29" s="49">
        <f t="shared" si="2"/>
        <v>-0.34</v>
      </c>
      <c r="P29" s="50" t="str">
        <f t="shared" si="3"/>
        <v/>
      </c>
      <c r="Q29" s="51"/>
      <c r="R29" s="58">
        <v>-0.34</v>
      </c>
      <c r="S29" s="46">
        <v>1</v>
      </c>
      <c r="T29" s="56">
        <f t="shared" si="4"/>
        <v>-0.34</v>
      </c>
      <c r="U29" s="57"/>
      <c r="V29" s="49">
        <f t="shared" si="8"/>
        <v>0</v>
      </c>
      <c r="W29" s="50">
        <f t="shared" si="9"/>
        <v>0</v>
      </c>
      <c r="X29" s="51"/>
      <c r="Y29" s="58">
        <v>0</v>
      </c>
      <c r="Z29" s="46">
        <v>1</v>
      </c>
      <c r="AA29" s="56">
        <f t="shared" si="5"/>
        <v>0</v>
      </c>
      <c r="AB29" s="57"/>
      <c r="AC29" s="49">
        <f t="shared" si="10"/>
        <v>0.34</v>
      </c>
      <c r="AD29" s="50" t="str">
        <f t="shared" si="11"/>
        <v/>
      </c>
      <c r="AE29" s="51"/>
      <c r="AF29" s="58">
        <v>0</v>
      </c>
      <c r="AG29" s="46">
        <v>1</v>
      </c>
      <c r="AH29" s="56">
        <f t="shared" si="6"/>
        <v>0</v>
      </c>
      <c r="AI29" s="57"/>
      <c r="AJ29" s="49">
        <f t="shared" si="12"/>
        <v>0</v>
      </c>
      <c r="AK29" s="50" t="str">
        <f t="shared" si="13"/>
        <v/>
      </c>
      <c r="AL29" s="60"/>
      <c r="AM29" s="58">
        <v>0</v>
      </c>
      <c r="AN29" s="46">
        <v>1</v>
      </c>
      <c r="AO29" s="56">
        <f t="shared" si="7"/>
        <v>0</v>
      </c>
      <c r="AP29" s="57"/>
      <c r="AQ29" s="49">
        <f t="shared" si="14"/>
        <v>0</v>
      </c>
      <c r="AR29" s="50" t="str">
        <f t="shared" si="15"/>
        <v/>
      </c>
    </row>
    <row r="30" spans="1:44" x14ac:dyDescent="0.35">
      <c r="A30" s="9"/>
      <c r="B30" s="43" t="s">
        <v>32</v>
      </c>
      <c r="C30" s="43"/>
      <c r="D30" s="42" t="s">
        <v>25</v>
      </c>
      <c r="E30" s="43"/>
      <c r="F30" s="53"/>
      <c r="G30" s="54"/>
      <c r="H30" s="55"/>
      <c r="I30" s="56">
        <f t="shared" si="0"/>
        <v>0</v>
      </c>
      <c r="J30" s="57"/>
      <c r="K30" s="58">
        <v>0</v>
      </c>
      <c r="L30" s="46">
        <v>1</v>
      </c>
      <c r="M30" s="56">
        <f t="shared" si="1"/>
        <v>0</v>
      </c>
      <c r="N30" s="57"/>
      <c r="O30" s="49">
        <f t="shared" si="2"/>
        <v>0</v>
      </c>
      <c r="P30" s="50" t="str">
        <f t="shared" si="3"/>
        <v/>
      </c>
      <c r="Q30" s="51"/>
      <c r="R30" s="58">
        <v>-0.01</v>
      </c>
      <c r="S30" s="46">
        <v>1</v>
      </c>
      <c r="T30" s="56">
        <f t="shared" si="4"/>
        <v>-0.01</v>
      </c>
      <c r="U30" s="57"/>
      <c r="V30" s="49">
        <f t="shared" si="8"/>
        <v>-0.01</v>
      </c>
      <c r="W30" s="50" t="str">
        <f t="shared" si="9"/>
        <v/>
      </c>
      <c r="X30" s="51"/>
      <c r="Y30" s="58">
        <v>-0.01</v>
      </c>
      <c r="Z30" s="46">
        <v>1</v>
      </c>
      <c r="AA30" s="56">
        <f t="shared" si="5"/>
        <v>-0.01</v>
      </c>
      <c r="AB30" s="57"/>
      <c r="AC30" s="49">
        <f t="shared" si="10"/>
        <v>0</v>
      </c>
      <c r="AD30" s="50">
        <f t="shared" si="11"/>
        <v>0</v>
      </c>
      <c r="AE30" s="51"/>
      <c r="AF30" s="58">
        <v>-0.01</v>
      </c>
      <c r="AG30" s="46">
        <v>1</v>
      </c>
      <c r="AH30" s="56">
        <f t="shared" si="6"/>
        <v>-0.01</v>
      </c>
      <c r="AI30" s="57"/>
      <c r="AJ30" s="49">
        <f t="shared" si="12"/>
        <v>0</v>
      </c>
      <c r="AK30" s="50">
        <f t="shared" si="13"/>
        <v>0</v>
      </c>
      <c r="AL30" s="60"/>
      <c r="AM30" s="58">
        <v>-0.01</v>
      </c>
      <c r="AN30" s="46">
        <v>1</v>
      </c>
      <c r="AO30" s="56">
        <f t="shared" si="7"/>
        <v>-0.01</v>
      </c>
      <c r="AP30" s="57"/>
      <c r="AQ30" s="49">
        <f t="shared" si="14"/>
        <v>0</v>
      </c>
      <c r="AR30" s="50">
        <f t="shared" si="15"/>
        <v>0</v>
      </c>
    </row>
    <row r="31" spans="1:44" x14ac:dyDescent="0.35">
      <c r="A31" s="9"/>
      <c r="B31" s="43" t="s">
        <v>33</v>
      </c>
      <c r="C31" s="43"/>
      <c r="D31" s="42" t="s">
        <v>25</v>
      </c>
      <c r="E31" s="43"/>
      <c r="F31" s="53"/>
      <c r="G31" s="54"/>
      <c r="H31" s="55"/>
      <c r="I31" s="56">
        <f t="shared" si="0"/>
        <v>0</v>
      </c>
      <c r="J31" s="57"/>
      <c r="K31" s="58">
        <v>-0.1</v>
      </c>
      <c r="L31" s="59">
        <v>1</v>
      </c>
      <c r="M31" s="56">
        <f t="shared" si="1"/>
        <v>-0.1</v>
      </c>
      <c r="N31" s="57"/>
      <c r="O31" s="49">
        <f t="shared" si="2"/>
        <v>-0.1</v>
      </c>
      <c r="P31" s="50" t="str">
        <f t="shared" si="3"/>
        <v/>
      </c>
      <c r="Q31" s="51"/>
      <c r="R31" s="58">
        <v>0</v>
      </c>
      <c r="S31" s="59">
        <v>1</v>
      </c>
      <c r="T31" s="56">
        <f t="shared" si="4"/>
        <v>0</v>
      </c>
      <c r="U31" s="57"/>
      <c r="V31" s="49">
        <f t="shared" si="8"/>
        <v>0.1</v>
      </c>
      <c r="W31" s="50" t="str">
        <f t="shared" si="9"/>
        <v/>
      </c>
      <c r="X31" s="51"/>
      <c r="Y31" s="58">
        <v>0</v>
      </c>
      <c r="Z31" s="59">
        <v>1</v>
      </c>
      <c r="AA31" s="56">
        <f t="shared" si="5"/>
        <v>0</v>
      </c>
      <c r="AB31" s="57"/>
      <c r="AC31" s="49">
        <f t="shared" si="10"/>
        <v>0</v>
      </c>
      <c r="AD31" s="50" t="str">
        <f t="shared" si="11"/>
        <v/>
      </c>
      <c r="AE31" s="51"/>
      <c r="AF31" s="58">
        <v>0</v>
      </c>
      <c r="AG31" s="59">
        <v>1</v>
      </c>
      <c r="AH31" s="56">
        <f t="shared" si="6"/>
        <v>0</v>
      </c>
      <c r="AI31" s="57"/>
      <c r="AJ31" s="49">
        <f t="shared" si="12"/>
        <v>0</v>
      </c>
      <c r="AK31" s="50" t="str">
        <f t="shared" si="13"/>
        <v/>
      </c>
      <c r="AL31" s="60"/>
      <c r="AM31" s="58">
        <v>0</v>
      </c>
      <c r="AN31" s="59">
        <v>1</v>
      </c>
      <c r="AO31" s="56">
        <f t="shared" si="7"/>
        <v>0</v>
      </c>
      <c r="AP31" s="57"/>
      <c r="AQ31" s="49">
        <f t="shared" si="14"/>
        <v>0</v>
      </c>
      <c r="AR31" s="50" t="str">
        <f t="shared" si="15"/>
        <v/>
      </c>
    </row>
    <row r="32" spans="1:44" x14ac:dyDescent="0.35">
      <c r="A32" s="9"/>
      <c r="B32" s="43" t="s">
        <v>34</v>
      </c>
      <c r="C32" s="43"/>
      <c r="D32" s="42" t="s">
        <v>25</v>
      </c>
      <c r="E32" s="43"/>
      <c r="F32" s="53"/>
      <c r="G32" s="54"/>
      <c r="H32" s="55"/>
      <c r="I32" s="56">
        <f t="shared" si="0"/>
        <v>0</v>
      </c>
      <c r="J32" s="57"/>
      <c r="K32" s="58">
        <v>0</v>
      </c>
      <c r="L32" s="59">
        <v>1</v>
      </c>
      <c r="M32" s="56">
        <f t="shared" si="1"/>
        <v>0</v>
      </c>
      <c r="N32" s="57"/>
      <c r="O32" s="49">
        <f t="shared" si="2"/>
        <v>0</v>
      </c>
      <c r="P32" s="50" t="str">
        <f t="shared" si="3"/>
        <v/>
      </c>
      <c r="Q32" s="51"/>
      <c r="R32" s="58">
        <v>0</v>
      </c>
      <c r="S32" s="59">
        <v>1</v>
      </c>
      <c r="T32" s="56">
        <f t="shared" si="4"/>
        <v>0</v>
      </c>
      <c r="U32" s="57"/>
      <c r="V32" s="49">
        <f t="shared" si="8"/>
        <v>0</v>
      </c>
      <c r="W32" s="50" t="str">
        <f t="shared" si="9"/>
        <v/>
      </c>
      <c r="X32" s="51"/>
      <c r="Y32" s="58">
        <v>0</v>
      </c>
      <c r="Z32" s="59">
        <v>1</v>
      </c>
      <c r="AA32" s="56">
        <f t="shared" si="5"/>
        <v>0</v>
      </c>
      <c r="AB32" s="57"/>
      <c r="AC32" s="49">
        <f t="shared" si="10"/>
        <v>0</v>
      </c>
      <c r="AD32" s="50" t="str">
        <f t="shared" si="11"/>
        <v/>
      </c>
      <c r="AE32" s="51"/>
      <c r="AF32" s="58">
        <v>-2.17</v>
      </c>
      <c r="AG32" s="59">
        <v>1</v>
      </c>
      <c r="AH32" s="56">
        <f t="shared" si="6"/>
        <v>-2.17</v>
      </c>
      <c r="AI32" s="57"/>
      <c r="AJ32" s="49">
        <f t="shared" si="12"/>
        <v>-2.17</v>
      </c>
      <c r="AK32" s="50" t="str">
        <f t="shared" si="13"/>
        <v/>
      </c>
      <c r="AL32" s="60"/>
      <c r="AM32" s="58">
        <v>-2.17</v>
      </c>
      <c r="AN32" s="59">
        <v>1</v>
      </c>
      <c r="AO32" s="56">
        <f t="shared" si="7"/>
        <v>-2.17</v>
      </c>
      <c r="AP32" s="57"/>
      <c r="AQ32" s="49">
        <f t="shared" si="14"/>
        <v>0</v>
      </c>
      <c r="AR32" s="50">
        <f t="shared" si="15"/>
        <v>0</v>
      </c>
    </row>
    <row r="33" spans="1:44" x14ac:dyDescent="0.35">
      <c r="A33" s="9"/>
      <c r="B33" s="43" t="s">
        <v>35</v>
      </c>
      <c r="C33" s="43"/>
      <c r="D33" s="42" t="s">
        <v>25</v>
      </c>
      <c r="E33" s="43"/>
      <c r="F33" s="53"/>
      <c r="G33" s="54"/>
      <c r="H33" s="55"/>
      <c r="I33" s="56">
        <f t="shared" si="0"/>
        <v>0</v>
      </c>
      <c r="J33" s="57"/>
      <c r="K33" s="62">
        <v>0</v>
      </c>
      <c r="L33" s="59">
        <v>1</v>
      </c>
      <c r="M33" s="56">
        <f t="shared" si="1"/>
        <v>0</v>
      </c>
      <c r="N33" s="57"/>
      <c r="O33" s="49">
        <f t="shared" si="2"/>
        <v>0</v>
      </c>
      <c r="P33" s="50" t="str">
        <f t="shared" si="3"/>
        <v/>
      </c>
      <c r="Q33" s="51"/>
      <c r="R33" s="58">
        <v>0</v>
      </c>
      <c r="S33" s="59">
        <v>1</v>
      </c>
      <c r="T33" s="56">
        <f t="shared" si="4"/>
        <v>0</v>
      </c>
      <c r="U33" s="57"/>
      <c r="V33" s="49">
        <f t="shared" si="8"/>
        <v>0</v>
      </c>
      <c r="W33" s="50" t="str">
        <f t="shared" si="9"/>
        <v/>
      </c>
      <c r="X33" s="51"/>
      <c r="Y33" s="58">
        <v>0</v>
      </c>
      <c r="Z33" s="59">
        <v>1</v>
      </c>
      <c r="AA33" s="56">
        <f t="shared" si="5"/>
        <v>0</v>
      </c>
      <c r="AB33" s="57"/>
      <c r="AC33" s="49">
        <f t="shared" si="10"/>
        <v>0</v>
      </c>
      <c r="AD33" s="50" t="str">
        <f t="shared" si="11"/>
        <v/>
      </c>
      <c r="AE33" s="51"/>
      <c r="AF33" s="58">
        <v>-0.31</v>
      </c>
      <c r="AG33" s="59">
        <v>1</v>
      </c>
      <c r="AH33" s="56">
        <f t="shared" si="6"/>
        <v>-0.31</v>
      </c>
      <c r="AI33" s="57"/>
      <c r="AJ33" s="49">
        <f t="shared" si="12"/>
        <v>-0.31</v>
      </c>
      <c r="AK33" s="50" t="str">
        <f t="shared" si="13"/>
        <v/>
      </c>
      <c r="AL33" s="60"/>
      <c r="AM33" s="58">
        <v>-0.31</v>
      </c>
      <c r="AN33" s="59">
        <v>1</v>
      </c>
      <c r="AO33" s="56">
        <f t="shared" si="7"/>
        <v>-0.31</v>
      </c>
      <c r="AP33" s="57"/>
      <c r="AQ33" s="49">
        <f t="shared" si="14"/>
        <v>0</v>
      </c>
      <c r="AR33" s="50">
        <f t="shared" si="15"/>
        <v>0</v>
      </c>
    </row>
    <row r="34" spans="1:44" x14ac:dyDescent="0.35">
      <c r="A34" s="9"/>
      <c r="B34" s="43" t="s">
        <v>36</v>
      </c>
      <c r="C34" s="43"/>
      <c r="D34" s="42" t="s">
        <v>25</v>
      </c>
      <c r="E34" s="43"/>
      <c r="F34" s="53"/>
      <c r="G34" s="54"/>
      <c r="H34" s="55"/>
      <c r="I34" s="56">
        <f t="shared" si="0"/>
        <v>0</v>
      </c>
      <c r="J34" s="57"/>
      <c r="K34" s="58">
        <v>-0.2</v>
      </c>
      <c r="L34" s="59">
        <v>1</v>
      </c>
      <c r="M34" s="56">
        <f t="shared" si="1"/>
        <v>-0.2</v>
      </c>
      <c r="N34" s="57"/>
      <c r="O34" s="49">
        <f t="shared" si="2"/>
        <v>-0.2</v>
      </c>
      <c r="P34" s="50" t="str">
        <f t="shared" si="3"/>
        <v/>
      </c>
      <c r="Q34" s="51"/>
      <c r="R34" s="58">
        <v>0</v>
      </c>
      <c r="S34" s="59">
        <v>1</v>
      </c>
      <c r="T34" s="56">
        <f t="shared" si="4"/>
        <v>0</v>
      </c>
      <c r="U34" s="57"/>
      <c r="V34" s="49">
        <f t="shared" si="8"/>
        <v>0.2</v>
      </c>
      <c r="W34" s="50" t="str">
        <f t="shared" si="9"/>
        <v/>
      </c>
      <c r="X34" s="51"/>
      <c r="Y34" s="58">
        <v>0</v>
      </c>
      <c r="Z34" s="59">
        <v>1</v>
      </c>
      <c r="AA34" s="56">
        <f t="shared" si="5"/>
        <v>0</v>
      </c>
      <c r="AB34" s="57"/>
      <c r="AC34" s="49">
        <f t="shared" si="10"/>
        <v>0</v>
      </c>
      <c r="AD34" s="50" t="str">
        <f t="shared" si="11"/>
        <v/>
      </c>
      <c r="AE34" s="51"/>
      <c r="AF34" s="58">
        <v>0</v>
      </c>
      <c r="AG34" s="59">
        <v>1</v>
      </c>
      <c r="AH34" s="56">
        <f t="shared" si="6"/>
        <v>0</v>
      </c>
      <c r="AI34" s="57"/>
      <c r="AJ34" s="49">
        <f t="shared" si="12"/>
        <v>0</v>
      </c>
      <c r="AK34" s="50" t="str">
        <f t="shared" si="13"/>
        <v/>
      </c>
      <c r="AL34" s="60"/>
      <c r="AM34" s="58">
        <v>0</v>
      </c>
      <c r="AN34" s="59">
        <v>1</v>
      </c>
      <c r="AO34" s="56">
        <f t="shared" si="7"/>
        <v>0</v>
      </c>
      <c r="AP34" s="57"/>
      <c r="AQ34" s="49">
        <f t="shared" si="14"/>
        <v>0</v>
      </c>
      <c r="AR34" s="50" t="str">
        <f t="shared" si="15"/>
        <v/>
      </c>
    </row>
    <row r="35" spans="1:44" x14ac:dyDescent="0.35">
      <c r="A35" s="9"/>
      <c r="B35" s="43" t="s">
        <v>37</v>
      </c>
      <c r="C35" s="43"/>
      <c r="D35" s="42" t="s">
        <v>25</v>
      </c>
      <c r="E35" s="43"/>
      <c r="F35" s="53"/>
      <c r="G35" s="54"/>
      <c r="H35" s="55"/>
      <c r="I35" s="56">
        <f t="shared" si="0"/>
        <v>0</v>
      </c>
      <c r="J35" s="57"/>
      <c r="K35" s="58">
        <v>0</v>
      </c>
      <c r="L35" s="59">
        <v>1</v>
      </c>
      <c r="M35" s="56">
        <f t="shared" si="1"/>
        <v>0</v>
      </c>
      <c r="N35" s="57"/>
      <c r="O35" s="49">
        <f t="shared" si="2"/>
        <v>0</v>
      </c>
      <c r="P35" s="50" t="str">
        <f t="shared" si="3"/>
        <v/>
      </c>
      <c r="Q35" s="51"/>
      <c r="R35" s="58">
        <v>0</v>
      </c>
      <c r="S35" s="59">
        <v>1</v>
      </c>
      <c r="T35" s="56">
        <f t="shared" si="4"/>
        <v>0</v>
      </c>
      <c r="U35" s="57"/>
      <c r="V35" s="49">
        <f t="shared" si="8"/>
        <v>0</v>
      </c>
      <c r="W35" s="50" t="str">
        <f t="shared" si="9"/>
        <v/>
      </c>
      <c r="X35" s="51"/>
      <c r="Y35" s="58">
        <v>-1.81</v>
      </c>
      <c r="Z35" s="59">
        <v>1</v>
      </c>
      <c r="AA35" s="56">
        <f t="shared" si="5"/>
        <v>-1.81</v>
      </c>
      <c r="AB35" s="57"/>
      <c r="AC35" s="49">
        <f t="shared" si="10"/>
        <v>-1.81</v>
      </c>
      <c r="AD35" s="50" t="str">
        <f t="shared" si="11"/>
        <v/>
      </c>
      <c r="AE35" s="51"/>
      <c r="AF35" s="58">
        <v>0</v>
      </c>
      <c r="AG35" s="59">
        <v>1</v>
      </c>
      <c r="AH35" s="56">
        <f t="shared" si="6"/>
        <v>0</v>
      </c>
      <c r="AI35" s="57"/>
      <c r="AJ35" s="49">
        <f t="shared" si="12"/>
        <v>1.81</v>
      </c>
      <c r="AK35" s="50" t="str">
        <f t="shared" si="13"/>
        <v/>
      </c>
      <c r="AL35" s="60"/>
      <c r="AM35" s="58">
        <v>0</v>
      </c>
      <c r="AN35" s="59">
        <v>1</v>
      </c>
      <c r="AO35" s="56">
        <f t="shared" si="7"/>
        <v>0</v>
      </c>
      <c r="AP35" s="57"/>
      <c r="AQ35" s="49">
        <f t="shared" si="14"/>
        <v>0</v>
      </c>
      <c r="AR35" s="50" t="str">
        <f t="shared" si="15"/>
        <v/>
      </c>
    </row>
    <row r="36" spans="1:44" x14ac:dyDescent="0.35">
      <c r="A36" s="9"/>
      <c r="B36" s="43" t="s">
        <v>38</v>
      </c>
      <c r="C36" s="43"/>
      <c r="D36" s="42" t="s">
        <v>25</v>
      </c>
      <c r="E36" s="43"/>
      <c r="F36" s="53"/>
      <c r="G36" s="54"/>
      <c r="H36" s="55"/>
      <c r="I36" s="56">
        <f t="shared" si="0"/>
        <v>0</v>
      </c>
      <c r="J36" s="57"/>
      <c r="K36" s="58">
        <v>0</v>
      </c>
      <c r="L36" s="59">
        <v>1</v>
      </c>
      <c r="M36" s="56">
        <f t="shared" si="1"/>
        <v>0</v>
      </c>
      <c r="N36" s="57"/>
      <c r="O36" s="49">
        <f t="shared" si="2"/>
        <v>0</v>
      </c>
      <c r="P36" s="50" t="str">
        <f t="shared" si="3"/>
        <v/>
      </c>
      <c r="Q36" s="51"/>
      <c r="R36" s="58">
        <v>-0.1</v>
      </c>
      <c r="S36" s="59">
        <v>1</v>
      </c>
      <c r="T36" s="56">
        <f t="shared" si="4"/>
        <v>-0.1</v>
      </c>
      <c r="U36" s="57"/>
      <c r="V36" s="49">
        <f t="shared" si="8"/>
        <v>-0.1</v>
      </c>
      <c r="W36" s="50" t="str">
        <f t="shared" si="9"/>
        <v/>
      </c>
      <c r="X36" s="51"/>
      <c r="Y36" s="58">
        <v>-0.1</v>
      </c>
      <c r="Z36" s="59">
        <v>1</v>
      </c>
      <c r="AA36" s="56">
        <f t="shared" si="5"/>
        <v>-0.1</v>
      </c>
      <c r="AB36" s="57"/>
      <c r="AC36" s="49">
        <f t="shared" si="10"/>
        <v>0</v>
      </c>
      <c r="AD36" s="50">
        <f t="shared" si="11"/>
        <v>0</v>
      </c>
      <c r="AE36" s="51"/>
      <c r="AF36" s="58">
        <v>-0.1</v>
      </c>
      <c r="AG36" s="59">
        <v>1</v>
      </c>
      <c r="AH36" s="56">
        <f t="shared" si="6"/>
        <v>-0.1</v>
      </c>
      <c r="AI36" s="57"/>
      <c r="AJ36" s="49">
        <f t="shared" si="12"/>
        <v>0</v>
      </c>
      <c r="AK36" s="50">
        <f t="shared" si="13"/>
        <v>0</v>
      </c>
      <c r="AL36" s="60"/>
      <c r="AM36" s="58">
        <v>-0.1</v>
      </c>
      <c r="AN36" s="59">
        <v>1</v>
      </c>
      <c r="AO36" s="56">
        <f t="shared" si="7"/>
        <v>-0.1</v>
      </c>
      <c r="AP36" s="57"/>
      <c r="AQ36" s="49">
        <f t="shared" si="14"/>
        <v>0</v>
      </c>
      <c r="AR36" s="50">
        <f t="shared" si="15"/>
        <v>0</v>
      </c>
    </row>
    <row r="37" spans="1:44" x14ac:dyDescent="0.35">
      <c r="A37" s="9"/>
      <c r="B37" s="43" t="s">
        <v>39</v>
      </c>
      <c r="C37" s="43"/>
      <c r="D37" s="42" t="s">
        <v>25</v>
      </c>
      <c r="E37" s="43"/>
      <c r="F37" s="53"/>
      <c r="G37" s="54"/>
      <c r="H37" s="55"/>
      <c r="I37" s="56">
        <f t="shared" si="0"/>
        <v>0</v>
      </c>
      <c r="J37" s="57"/>
      <c r="K37" s="58">
        <v>-0.26</v>
      </c>
      <c r="L37" s="59">
        <v>1</v>
      </c>
      <c r="M37" s="56">
        <f t="shared" si="1"/>
        <v>-0.26</v>
      </c>
      <c r="N37" s="57"/>
      <c r="O37" s="49">
        <f t="shared" si="2"/>
        <v>-0.26</v>
      </c>
      <c r="P37" s="50" t="str">
        <f t="shared" si="3"/>
        <v/>
      </c>
      <c r="Q37" s="51"/>
      <c r="R37" s="58">
        <v>-0.26</v>
      </c>
      <c r="S37" s="59">
        <v>1</v>
      </c>
      <c r="T37" s="56">
        <f t="shared" si="4"/>
        <v>-0.26</v>
      </c>
      <c r="U37" s="57"/>
      <c r="V37" s="49">
        <f t="shared" si="8"/>
        <v>0</v>
      </c>
      <c r="W37" s="50">
        <f t="shared" si="9"/>
        <v>0</v>
      </c>
      <c r="X37" s="51"/>
      <c r="Y37" s="58">
        <v>0</v>
      </c>
      <c r="Z37" s="59">
        <v>1</v>
      </c>
      <c r="AA37" s="56">
        <f t="shared" si="5"/>
        <v>0</v>
      </c>
      <c r="AB37" s="57"/>
      <c r="AC37" s="49">
        <f t="shared" si="10"/>
        <v>0.26</v>
      </c>
      <c r="AD37" s="50" t="str">
        <f t="shared" si="11"/>
        <v/>
      </c>
      <c r="AE37" s="51"/>
      <c r="AF37" s="58">
        <v>0</v>
      </c>
      <c r="AG37" s="59">
        <v>1</v>
      </c>
      <c r="AH37" s="56">
        <f t="shared" si="6"/>
        <v>0</v>
      </c>
      <c r="AI37" s="57"/>
      <c r="AJ37" s="49">
        <f t="shared" si="12"/>
        <v>0</v>
      </c>
      <c r="AK37" s="50" t="str">
        <f t="shared" si="13"/>
        <v/>
      </c>
      <c r="AL37" s="60"/>
      <c r="AM37" s="58">
        <v>0</v>
      </c>
      <c r="AN37" s="59">
        <v>1</v>
      </c>
      <c r="AO37" s="56">
        <f t="shared" si="7"/>
        <v>0</v>
      </c>
      <c r="AP37" s="57"/>
      <c r="AQ37" s="49">
        <f t="shared" si="14"/>
        <v>0</v>
      </c>
      <c r="AR37" s="50" t="str">
        <f t="shared" si="15"/>
        <v/>
      </c>
    </row>
    <row r="38" spans="1:44" x14ac:dyDescent="0.35">
      <c r="A38" s="9"/>
      <c r="B38" s="63" t="s">
        <v>40</v>
      </c>
      <c r="C38" s="43"/>
      <c r="D38" s="42" t="s">
        <v>25</v>
      </c>
      <c r="E38" s="43"/>
      <c r="F38" s="44"/>
      <c r="G38" s="45">
        <v>0.28000000000000003</v>
      </c>
      <c r="H38" s="46">
        <v>1</v>
      </c>
      <c r="I38" s="47">
        <f t="shared" si="0"/>
        <v>0.28000000000000003</v>
      </c>
      <c r="J38" s="48"/>
      <c r="K38" s="45"/>
      <c r="L38" s="46">
        <v>1</v>
      </c>
      <c r="M38" s="47">
        <f t="shared" si="1"/>
        <v>0</v>
      </c>
      <c r="N38" s="48"/>
      <c r="O38" s="49">
        <f t="shared" si="2"/>
        <v>-0.28000000000000003</v>
      </c>
      <c r="P38" s="50" t="str">
        <f t="shared" si="3"/>
        <v/>
      </c>
      <c r="Q38" s="51"/>
      <c r="R38" s="45"/>
      <c r="S38" s="46">
        <v>1</v>
      </c>
      <c r="T38" s="47">
        <f t="shared" si="4"/>
        <v>0</v>
      </c>
      <c r="U38" s="48"/>
      <c r="V38" s="49">
        <f t="shared" si="8"/>
        <v>0</v>
      </c>
      <c r="W38" s="50" t="str">
        <f t="shared" si="9"/>
        <v/>
      </c>
      <c r="X38" s="51"/>
      <c r="Y38" s="45"/>
      <c r="Z38" s="46">
        <v>1</v>
      </c>
      <c r="AA38" s="56">
        <f t="shared" si="5"/>
        <v>0</v>
      </c>
      <c r="AB38" s="48"/>
      <c r="AC38" s="49">
        <f t="shared" si="10"/>
        <v>0</v>
      </c>
      <c r="AD38" s="50" t="str">
        <f t="shared" si="11"/>
        <v/>
      </c>
      <c r="AE38" s="51"/>
      <c r="AF38" s="45"/>
      <c r="AG38" s="46">
        <v>1</v>
      </c>
      <c r="AH38" s="47">
        <f t="shared" si="6"/>
        <v>0</v>
      </c>
      <c r="AI38" s="48"/>
      <c r="AJ38" s="49">
        <f t="shared" si="12"/>
        <v>0</v>
      </c>
      <c r="AK38" s="50" t="str">
        <f t="shared" si="13"/>
        <v/>
      </c>
      <c r="AL38" s="52"/>
      <c r="AM38" s="45"/>
      <c r="AN38" s="46">
        <v>1</v>
      </c>
      <c r="AO38" s="47">
        <f t="shared" si="7"/>
        <v>0</v>
      </c>
      <c r="AP38" s="48"/>
      <c r="AQ38" s="49">
        <f t="shared" si="14"/>
        <v>0</v>
      </c>
      <c r="AR38" s="50" t="str">
        <f t="shared" si="15"/>
        <v/>
      </c>
    </row>
    <row r="39" spans="1:44" x14ac:dyDescent="0.35">
      <c r="A39" s="9"/>
      <c r="B39" s="63" t="s">
        <v>41</v>
      </c>
      <c r="C39" s="41"/>
      <c r="D39" s="42" t="s">
        <v>25</v>
      </c>
      <c r="E39" s="43"/>
      <c r="F39" s="44"/>
      <c r="G39" s="45">
        <v>0.1</v>
      </c>
      <c r="H39" s="59">
        <v>1</v>
      </c>
      <c r="I39" s="47">
        <f t="shared" si="0"/>
        <v>0.1</v>
      </c>
      <c r="J39" s="48"/>
      <c r="K39" s="64"/>
      <c r="L39" s="59">
        <v>1</v>
      </c>
      <c r="M39" s="47">
        <f t="shared" si="1"/>
        <v>0</v>
      </c>
      <c r="N39" s="48"/>
      <c r="O39" s="49">
        <f t="shared" si="2"/>
        <v>-0.1</v>
      </c>
      <c r="P39" s="50" t="str">
        <f t="shared" si="3"/>
        <v/>
      </c>
      <c r="Q39" s="51"/>
      <c r="R39" s="64"/>
      <c r="S39" s="59">
        <v>1</v>
      </c>
      <c r="T39" s="47">
        <f t="shared" si="4"/>
        <v>0</v>
      </c>
      <c r="U39" s="48"/>
      <c r="V39" s="49">
        <f t="shared" si="8"/>
        <v>0</v>
      </c>
      <c r="W39" s="50" t="str">
        <f t="shared" si="9"/>
        <v/>
      </c>
      <c r="X39" s="51"/>
      <c r="Y39" s="64"/>
      <c r="Z39" s="59">
        <v>1</v>
      </c>
      <c r="AA39" s="47">
        <f t="shared" si="5"/>
        <v>0</v>
      </c>
      <c r="AB39" s="48"/>
      <c r="AC39" s="49">
        <f t="shared" si="10"/>
        <v>0</v>
      </c>
      <c r="AD39" s="50" t="str">
        <f t="shared" si="11"/>
        <v/>
      </c>
      <c r="AE39" s="51"/>
      <c r="AF39" s="64"/>
      <c r="AG39" s="59">
        <v>1</v>
      </c>
      <c r="AH39" s="47">
        <f t="shared" si="6"/>
        <v>0</v>
      </c>
      <c r="AI39" s="48"/>
      <c r="AJ39" s="49">
        <f t="shared" si="12"/>
        <v>0</v>
      </c>
      <c r="AK39" s="50" t="str">
        <f t="shared" si="13"/>
        <v/>
      </c>
      <c r="AL39" s="52"/>
      <c r="AM39" s="64"/>
      <c r="AN39" s="59">
        <v>1</v>
      </c>
      <c r="AO39" s="47">
        <f t="shared" si="7"/>
        <v>0</v>
      </c>
      <c r="AP39" s="48"/>
      <c r="AQ39" s="49">
        <f t="shared" si="14"/>
        <v>0</v>
      </c>
      <c r="AR39" s="50" t="str">
        <f t="shared" si="15"/>
        <v/>
      </c>
    </row>
    <row r="40" spans="1:44" x14ac:dyDescent="0.35">
      <c r="A40" s="9"/>
      <c r="B40" s="63" t="s">
        <v>42</v>
      </c>
      <c r="C40" s="41"/>
      <c r="D40" s="42" t="s">
        <v>25</v>
      </c>
      <c r="E40" s="43"/>
      <c r="F40" s="44"/>
      <c r="G40" s="45">
        <v>0.03</v>
      </c>
      <c r="H40" s="59">
        <v>1</v>
      </c>
      <c r="I40" s="47">
        <f t="shared" si="0"/>
        <v>0.03</v>
      </c>
      <c r="J40" s="48"/>
      <c r="K40" s="64"/>
      <c r="L40" s="59">
        <v>1</v>
      </c>
      <c r="M40" s="47">
        <f t="shared" si="1"/>
        <v>0</v>
      </c>
      <c r="N40" s="48"/>
      <c r="O40" s="49">
        <f t="shared" si="2"/>
        <v>-0.03</v>
      </c>
      <c r="P40" s="50" t="str">
        <f t="shared" si="3"/>
        <v/>
      </c>
      <c r="Q40" s="51"/>
      <c r="R40" s="64"/>
      <c r="S40" s="59">
        <v>1</v>
      </c>
      <c r="T40" s="47">
        <f t="shared" si="4"/>
        <v>0</v>
      </c>
      <c r="U40" s="48"/>
      <c r="V40" s="49">
        <f t="shared" si="8"/>
        <v>0</v>
      </c>
      <c r="W40" s="50" t="str">
        <f t="shared" si="9"/>
        <v/>
      </c>
      <c r="X40" s="51"/>
      <c r="Y40" s="64"/>
      <c r="Z40" s="59">
        <v>1</v>
      </c>
      <c r="AA40" s="47">
        <f t="shared" si="5"/>
        <v>0</v>
      </c>
      <c r="AB40" s="48"/>
      <c r="AC40" s="49">
        <f t="shared" si="10"/>
        <v>0</v>
      </c>
      <c r="AD40" s="50" t="str">
        <f t="shared" si="11"/>
        <v/>
      </c>
      <c r="AE40" s="51"/>
      <c r="AF40" s="64"/>
      <c r="AG40" s="59">
        <v>1</v>
      </c>
      <c r="AH40" s="47">
        <f t="shared" si="6"/>
        <v>0</v>
      </c>
      <c r="AI40" s="48"/>
      <c r="AJ40" s="49">
        <f t="shared" si="12"/>
        <v>0</v>
      </c>
      <c r="AK40" s="50" t="str">
        <f t="shared" si="13"/>
        <v/>
      </c>
      <c r="AL40" s="52"/>
      <c r="AM40" s="64"/>
      <c r="AN40" s="59">
        <v>1</v>
      </c>
      <c r="AO40" s="47">
        <f t="shared" si="7"/>
        <v>0</v>
      </c>
      <c r="AP40" s="48"/>
      <c r="AQ40" s="49">
        <f t="shared" si="14"/>
        <v>0</v>
      </c>
      <c r="AR40" s="50" t="str">
        <f t="shared" si="15"/>
        <v/>
      </c>
    </row>
    <row r="41" spans="1:44" x14ac:dyDescent="0.35">
      <c r="A41" s="9"/>
      <c r="B41" s="63" t="s">
        <v>43</v>
      </c>
      <c r="C41" s="41"/>
      <c r="D41" s="42" t="s">
        <v>25</v>
      </c>
      <c r="E41" s="43"/>
      <c r="F41" s="44"/>
      <c r="G41" s="45">
        <v>0.46</v>
      </c>
      <c r="H41" s="59">
        <v>1</v>
      </c>
      <c r="I41" s="47">
        <f t="shared" si="0"/>
        <v>0.46</v>
      </c>
      <c r="J41" s="48"/>
      <c r="K41" s="64"/>
      <c r="L41" s="59">
        <v>1</v>
      </c>
      <c r="M41" s="47">
        <f t="shared" si="1"/>
        <v>0</v>
      </c>
      <c r="N41" s="48"/>
      <c r="O41" s="49">
        <f t="shared" si="2"/>
        <v>-0.46</v>
      </c>
      <c r="P41" s="50" t="str">
        <f t="shared" si="3"/>
        <v/>
      </c>
      <c r="Q41" s="51"/>
      <c r="R41" s="64"/>
      <c r="S41" s="59">
        <v>1</v>
      </c>
      <c r="T41" s="47">
        <f t="shared" si="4"/>
        <v>0</v>
      </c>
      <c r="U41" s="48"/>
      <c r="V41" s="49">
        <f t="shared" si="8"/>
        <v>0</v>
      </c>
      <c r="W41" s="50" t="str">
        <f t="shared" si="9"/>
        <v/>
      </c>
      <c r="X41" s="51"/>
      <c r="Y41" s="64"/>
      <c r="Z41" s="59">
        <v>1</v>
      </c>
      <c r="AA41" s="47">
        <f t="shared" si="5"/>
        <v>0</v>
      </c>
      <c r="AB41" s="48"/>
      <c r="AC41" s="49">
        <f t="shared" si="10"/>
        <v>0</v>
      </c>
      <c r="AD41" s="50" t="str">
        <f t="shared" si="11"/>
        <v/>
      </c>
      <c r="AE41" s="51"/>
      <c r="AF41" s="64"/>
      <c r="AG41" s="59">
        <v>1</v>
      </c>
      <c r="AH41" s="47">
        <f t="shared" si="6"/>
        <v>0</v>
      </c>
      <c r="AI41" s="48"/>
      <c r="AJ41" s="49">
        <f t="shared" si="12"/>
        <v>0</v>
      </c>
      <c r="AK41" s="50" t="str">
        <f t="shared" si="13"/>
        <v/>
      </c>
      <c r="AL41" s="52"/>
      <c r="AM41" s="64"/>
      <c r="AN41" s="59">
        <v>1</v>
      </c>
      <c r="AO41" s="47">
        <f t="shared" si="7"/>
        <v>0</v>
      </c>
      <c r="AP41" s="48"/>
      <c r="AQ41" s="49">
        <f t="shared" si="14"/>
        <v>0</v>
      </c>
      <c r="AR41" s="50" t="str">
        <f t="shared" si="15"/>
        <v/>
      </c>
    </row>
    <row r="42" spans="1:44" s="27" customFormat="1" x14ac:dyDescent="0.35">
      <c r="A42" s="33"/>
      <c r="B42" s="43" t="s">
        <v>44</v>
      </c>
      <c r="C42" s="43"/>
      <c r="D42" s="42" t="s">
        <v>25</v>
      </c>
      <c r="E42" s="43"/>
      <c r="F42" s="53"/>
      <c r="G42" s="45">
        <v>0.88</v>
      </c>
      <c r="H42" s="46">
        <v>1</v>
      </c>
      <c r="I42" s="65">
        <f>H42*G42</f>
        <v>0.88</v>
      </c>
      <c r="J42" s="57"/>
      <c r="K42" s="45"/>
      <c r="L42" s="46">
        <v>1</v>
      </c>
      <c r="M42" s="65">
        <f>L42*K42</f>
        <v>0</v>
      </c>
      <c r="N42" s="57"/>
      <c r="O42" s="49">
        <f t="shared" si="2"/>
        <v>-0.88</v>
      </c>
      <c r="P42" s="50" t="str">
        <f t="shared" si="3"/>
        <v/>
      </c>
      <c r="Q42" s="51"/>
      <c r="R42" s="45"/>
      <c r="S42" s="46">
        <v>1</v>
      </c>
      <c r="T42" s="65">
        <f>S42*R42</f>
        <v>0</v>
      </c>
      <c r="U42" s="57"/>
      <c r="V42" s="49">
        <f t="shared" si="8"/>
        <v>0</v>
      </c>
      <c r="W42" s="50" t="str">
        <f t="shared" si="9"/>
        <v/>
      </c>
      <c r="X42" s="51"/>
      <c r="Y42" s="45"/>
      <c r="Z42" s="46">
        <v>1</v>
      </c>
      <c r="AA42" s="65">
        <f>Z42*Y42</f>
        <v>0</v>
      </c>
      <c r="AB42" s="57"/>
      <c r="AC42" s="49">
        <f t="shared" si="10"/>
        <v>0</v>
      </c>
      <c r="AD42" s="50" t="str">
        <f t="shared" si="11"/>
        <v/>
      </c>
      <c r="AE42" s="51"/>
      <c r="AF42" s="45"/>
      <c r="AG42" s="46">
        <v>1</v>
      </c>
      <c r="AH42" s="65">
        <f>AG42*AF42</f>
        <v>0</v>
      </c>
      <c r="AI42" s="57"/>
      <c r="AJ42" s="49">
        <f t="shared" si="12"/>
        <v>0</v>
      </c>
      <c r="AK42" s="50" t="str">
        <f t="shared" si="13"/>
        <v/>
      </c>
      <c r="AL42" s="60"/>
      <c r="AM42" s="45"/>
      <c r="AN42" s="46">
        <v>1</v>
      </c>
      <c r="AO42" s="65">
        <f>AN42*AM42</f>
        <v>0</v>
      </c>
      <c r="AP42" s="57"/>
      <c r="AQ42" s="49">
        <f t="shared" si="14"/>
        <v>0</v>
      </c>
      <c r="AR42" s="50" t="str">
        <f t="shared" si="15"/>
        <v/>
      </c>
    </row>
    <row r="43" spans="1:44" s="27" customFormat="1" x14ac:dyDescent="0.35">
      <c r="A43" s="33"/>
      <c r="B43" s="43" t="s">
        <v>45</v>
      </c>
      <c r="C43" s="43"/>
      <c r="D43" s="42" t="s">
        <v>25</v>
      </c>
      <c r="E43" s="43"/>
      <c r="F43" s="53"/>
      <c r="G43" s="45">
        <v>0.28000000000000003</v>
      </c>
      <c r="H43" s="46">
        <v>1</v>
      </c>
      <c r="I43" s="65">
        <f>H43*G43</f>
        <v>0.28000000000000003</v>
      </c>
      <c r="J43" s="57"/>
      <c r="K43" s="45"/>
      <c r="L43" s="46">
        <v>1</v>
      </c>
      <c r="M43" s="65">
        <f>L43*K43</f>
        <v>0</v>
      </c>
      <c r="N43" s="57"/>
      <c r="O43" s="49">
        <f t="shared" si="2"/>
        <v>-0.28000000000000003</v>
      </c>
      <c r="P43" s="50" t="str">
        <f t="shared" si="3"/>
        <v/>
      </c>
      <c r="Q43" s="51"/>
      <c r="R43" s="45"/>
      <c r="S43" s="46">
        <v>1</v>
      </c>
      <c r="T43" s="65">
        <f>S43*R43</f>
        <v>0</v>
      </c>
      <c r="U43" s="57"/>
      <c r="V43" s="49">
        <f t="shared" si="8"/>
        <v>0</v>
      </c>
      <c r="W43" s="50" t="str">
        <f t="shared" si="9"/>
        <v/>
      </c>
      <c r="X43" s="51"/>
      <c r="Y43" s="45"/>
      <c r="Z43" s="46">
        <v>1</v>
      </c>
      <c r="AA43" s="65">
        <f>Z43*Y43</f>
        <v>0</v>
      </c>
      <c r="AB43" s="57"/>
      <c r="AC43" s="49">
        <f t="shared" si="10"/>
        <v>0</v>
      </c>
      <c r="AD43" s="50" t="str">
        <f t="shared" si="11"/>
        <v/>
      </c>
      <c r="AE43" s="51"/>
      <c r="AF43" s="45"/>
      <c r="AG43" s="46">
        <v>1</v>
      </c>
      <c r="AH43" s="65">
        <f>AG43*AF43</f>
        <v>0</v>
      </c>
      <c r="AI43" s="57"/>
      <c r="AJ43" s="49">
        <f t="shared" si="12"/>
        <v>0</v>
      </c>
      <c r="AK43" s="50" t="str">
        <f t="shared" si="13"/>
        <v/>
      </c>
      <c r="AL43" s="60"/>
      <c r="AM43" s="45"/>
      <c r="AN43" s="46">
        <v>1</v>
      </c>
      <c r="AO43" s="65">
        <f>AN43*AM43</f>
        <v>0</v>
      </c>
      <c r="AP43" s="57"/>
      <c r="AQ43" s="49">
        <f t="shared" si="14"/>
        <v>0</v>
      </c>
      <c r="AR43" s="50" t="str">
        <f t="shared" si="15"/>
        <v/>
      </c>
    </row>
    <row r="44" spans="1:44" x14ac:dyDescent="0.35">
      <c r="A44" s="9"/>
      <c r="B44" s="41" t="s">
        <v>46</v>
      </c>
      <c r="C44" s="41"/>
      <c r="D44" s="42" t="s">
        <v>47</v>
      </c>
      <c r="E44" s="43"/>
      <c r="F44" s="44"/>
      <c r="G44" s="66">
        <v>5.5300000000000002E-3</v>
      </c>
      <c r="H44" s="55">
        <f>$G$18</f>
        <v>750</v>
      </c>
      <c r="I44" s="47">
        <f t="shared" ref="I44:I45" si="16">H44*G44</f>
        <v>4.1475</v>
      </c>
      <c r="J44" s="48"/>
      <c r="K44" s="66"/>
      <c r="L44" s="67">
        <f>+G18</f>
        <v>750</v>
      </c>
      <c r="M44" s="47">
        <f t="shared" ref="M44:M45" si="17">L44*K44</f>
        <v>0</v>
      </c>
      <c r="N44" s="48"/>
      <c r="O44" s="49">
        <f t="shared" si="2"/>
        <v>-4.1475</v>
      </c>
      <c r="P44" s="50" t="str">
        <f t="shared" si="3"/>
        <v/>
      </c>
      <c r="Q44" s="51"/>
      <c r="R44" s="66"/>
      <c r="S44" s="67">
        <f>+G18</f>
        <v>750</v>
      </c>
      <c r="T44" s="47">
        <f t="shared" ref="T44:T45" si="18">S44*R44</f>
        <v>0</v>
      </c>
      <c r="U44" s="48"/>
      <c r="V44" s="49">
        <f t="shared" si="8"/>
        <v>0</v>
      </c>
      <c r="W44" s="50" t="str">
        <f t="shared" si="9"/>
        <v/>
      </c>
      <c r="X44" s="51"/>
      <c r="Y44" s="66"/>
      <c r="Z44" s="67">
        <f>+G18</f>
        <v>750</v>
      </c>
      <c r="AA44" s="47">
        <f t="shared" ref="AA44:AA45" si="19">Z44*Y44</f>
        <v>0</v>
      </c>
      <c r="AB44" s="48"/>
      <c r="AC44" s="49">
        <f t="shared" si="10"/>
        <v>0</v>
      </c>
      <c r="AD44" s="50" t="str">
        <f t="shared" si="11"/>
        <v/>
      </c>
      <c r="AE44" s="51"/>
      <c r="AF44" s="66"/>
      <c r="AG44" s="67">
        <f>+G18</f>
        <v>750</v>
      </c>
      <c r="AH44" s="47">
        <f t="shared" ref="AH44:AH45" si="20">AG44*AF44</f>
        <v>0</v>
      </c>
      <c r="AI44" s="48"/>
      <c r="AJ44" s="49">
        <f t="shared" si="12"/>
        <v>0</v>
      </c>
      <c r="AK44" s="50" t="str">
        <f t="shared" si="13"/>
        <v/>
      </c>
      <c r="AL44" s="52"/>
      <c r="AM44" s="66"/>
      <c r="AN44" s="67">
        <f>+G18</f>
        <v>750</v>
      </c>
      <c r="AO44" s="47">
        <f t="shared" ref="AO44:AO45" si="21">AN44*AM44</f>
        <v>0</v>
      </c>
      <c r="AP44" s="48"/>
      <c r="AQ44" s="49">
        <f t="shared" si="14"/>
        <v>0</v>
      </c>
      <c r="AR44" s="50" t="str">
        <f t="shared" si="15"/>
        <v/>
      </c>
    </row>
    <row r="45" spans="1:44" x14ac:dyDescent="0.35">
      <c r="A45" s="9"/>
      <c r="B45" s="43" t="s">
        <v>48</v>
      </c>
      <c r="C45" s="41"/>
      <c r="D45" s="42" t="s">
        <v>47</v>
      </c>
      <c r="E45" s="43"/>
      <c r="F45" s="44"/>
      <c r="G45" s="66">
        <v>9.5E-4</v>
      </c>
      <c r="H45" s="55">
        <f>$G$18</f>
        <v>750</v>
      </c>
      <c r="I45" s="47">
        <f t="shared" si="16"/>
        <v>0.71250000000000002</v>
      </c>
      <c r="J45" s="48"/>
      <c r="K45" s="66"/>
      <c r="L45" s="67">
        <f>+G18</f>
        <v>750</v>
      </c>
      <c r="M45" s="47">
        <f t="shared" si="17"/>
        <v>0</v>
      </c>
      <c r="N45" s="48"/>
      <c r="O45" s="49">
        <f t="shared" si="2"/>
        <v>-0.71250000000000002</v>
      </c>
      <c r="P45" s="50" t="str">
        <f t="shared" si="3"/>
        <v/>
      </c>
      <c r="Q45" s="51"/>
      <c r="R45" s="66"/>
      <c r="S45" s="67">
        <f>+G18</f>
        <v>750</v>
      </c>
      <c r="T45" s="47">
        <f t="shared" si="18"/>
        <v>0</v>
      </c>
      <c r="U45" s="48"/>
      <c r="V45" s="49">
        <f t="shared" si="8"/>
        <v>0</v>
      </c>
      <c r="W45" s="50" t="str">
        <f t="shared" si="9"/>
        <v/>
      </c>
      <c r="X45" s="51"/>
      <c r="Y45" s="66"/>
      <c r="Z45" s="67">
        <f>+G18</f>
        <v>750</v>
      </c>
      <c r="AA45" s="47">
        <f t="shared" si="19"/>
        <v>0</v>
      </c>
      <c r="AB45" s="48"/>
      <c r="AC45" s="49">
        <f t="shared" si="10"/>
        <v>0</v>
      </c>
      <c r="AD45" s="50" t="str">
        <f t="shared" si="11"/>
        <v/>
      </c>
      <c r="AE45" s="51"/>
      <c r="AF45" s="66"/>
      <c r="AG45" s="67">
        <f>+G18</f>
        <v>750</v>
      </c>
      <c r="AH45" s="47">
        <f t="shared" si="20"/>
        <v>0</v>
      </c>
      <c r="AI45" s="48"/>
      <c r="AJ45" s="49">
        <f t="shared" si="12"/>
        <v>0</v>
      </c>
      <c r="AK45" s="50" t="str">
        <f t="shared" si="13"/>
        <v/>
      </c>
      <c r="AL45" s="52"/>
      <c r="AM45" s="66"/>
      <c r="AN45" s="67">
        <f>+G18</f>
        <v>750</v>
      </c>
      <c r="AO45" s="47">
        <f t="shared" si="21"/>
        <v>0</v>
      </c>
      <c r="AP45" s="48"/>
      <c r="AQ45" s="49">
        <f t="shared" si="14"/>
        <v>0</v>
      </c>
      <c r="AR45" s="50" t="str">
        <f t="shared" si="15"/>
        <v/>
      </c>
    </row>
    <row r="46" spans="1:44" x14ac:dyDescent="0.35">
      <c r="A46" s="33"/>
      <c r="B46" s="68" t="s">
        <v>49</v>
      </c>
      <c r="C46" s="69"/>
      <c r="D46" s="70"/>
      <c r="E46" s="69"/>
      <c r="F46" s="71"/>
      <c r="G46" s="72"/>
      <c r="H46" s="73"/>
      <c r="I46" s="74">
        <f>SUM(I23:I45)</f>
        <v>44.370000000000005</v>
      </c>
      <c r="J46" s="75"/>
      <c r="K46" s="72"/>
      <c r="L46" s="73"/>
      <c r="M46" s="74">
        <f>SUM(M23:M45)</f>
        <v>36.649999999999991</v>
      </c>
      <c r="N46" s="75"/>
      <c r="O46" s="76">
        <f t="shared" si="2"/>
        <v>-7.7200000000000131</v>
      </c>
      <c r="P46" s="77">
        <f t="shared" si="3"/>
        <v>-0.17399143565472194</v>
      </c>
      <c r="Q46" s="51"/>
      <c r="R46" s="72"/>
      <c r="S46" s="73"/>
      <c r="T46" s="74">
        <f>SUM(T23:T45)</f>
        <v>37.699999999999989</v>
      </c>
      <c r="U46" s="75"/>
      <c r="V46" s="76">
        <f>T46-M46</f>
        <v>1.0499999999999972</v>
      </c>
      <c r="W46" s="77">
        <f>IF(OR(M46=0,T46=0),"",(V46/M46))</f>
        <v>2.8649386084583832E-2</v>
      </c>
      <c r="X46" s="51"/>
      <c r="Y46" s="72"/>
      <c r="Z46" s="73"/>
      <c r="AA46" s="74">
        <f>SUM(AA23:AA45)</f>
        <v>39.069999999999993</v>
      </c>
      <c r="AB46" s="75"/>
      <c r="AC46" s="76">
        <f>AA46-T46</f>
        <v>1.3700000000000045</v>
      </c>
      <c r="AD46" s="77">
        <f>IF(OR(T46=0,AA46=0),"",(AC46/T46))</f>
        <v>3.6339522546419228E-2</v>
      </c>
      <c r="AE46" s="51"/>
      <c r="AF46" s="72"/>
      <c r="AG46" s="73"/>
      <c r="AH46" s="74">
        <f>SUM(AH23:AH45)</f>
        <v>40.329999999999991</v>
      </c>
      <c r="AI46" s="75"/>
      <c r="AJ46" s="76">
        <f>AH46-AA46</f>
        <v>1.259999999999998</v>
      </c>
      <c r="AK46" s="77">
        <f>IF(OR(AA46=0,AH46=0),"",(AJ46/AA46))</f>
        <v>3.2249808036856877E-2</v>
      </c>
      <c r="AL46" s="52"/>
      <c r="AM46" s="72"/>
      <c r="AN46" s="73"/>
      <c r="AO46" s="74">
        <f>SUM(AO23:AO45)</f>
        <v>41.989999999999995</v>
      </c>
      <c r="AP46" s="75"/>
      <c r="AQ46" s="76">
        <f>AO46-AH46</f>
        <v>1.6600000000000037</v>
      </c>
      <c r="AR46" s="77">
        <f>IF(OR(AH46=0,AO46=0),"",(AQ46/AH46))</f>
        <v>4.1160426481527498E-2</v>
      </c>
    </row>
    <row r="47" spans="1:44" x14ac:dyDescent="0.35">
      <c r="A47" s="9"/>
      <c r="B47" s="41" t="s">
        <v>50</v>
      </c>
      <c r="C47" s="41"/>
      <c r="D47" s="42" t="s">
        <v>47</v>
      </c>
      <c r="E47" s="43"/>
      <c r="F47" s="44"/>
      <c r="G47" s="78">
        <f>IF(ISBLANK($D16)=TRUE, 0, IF($D16="TOU", $O$11*G60+$O$12*G61+$O$13*G62, IF(AND($D16="non-TOU", H64&gt;0), G64,G63)))</f>
        <v>0.128</v>
      </c>
      <c r="H47" s="67">
        <f>$G18*(1+G74)-$G18</f>
        <v>28.200000000000045</v>
      </c>
      <c r="I47" s="47">
        <f t="shared" ref="I47:I66" si="22">H47*G47</f>
        <v>3.6096000000000057</v>
      </c>
      <c r="J47" s="48"/>
      <c r="K47" s="78">
        <f>IF(ISBLANK($D16)=TRUE, 0, IF($D16="TOU", $O$11*K60+$O$12*K61+$O$13*K62, IF(AND($D16="non-TOU", L64&gt;0), K64,K63)))</f>
        <v>0.128</v>
      </c>
      <c r="L47" s="67">
        <f>$G18*(1+K74)-$G18</f>
        <v>22.125000000000114</v>
      </c>
      <c r="M47" s="56">
        <f>L47*K47</f>
        <v>2.8320000000000145</v>
      </c>
      <c r="N47" s="48"/>
      <c r="O47" s="49">
        <f t="shared" si="2"/>
        <v>-0.77759999999999119</v>
      </c>
      <c r="P47" s="50">
        <f t="shared" si="3"/>
        <v>-0.21542553191489083</v>
      </c>
      <c r="Q47" s="51"/>
      <c r="R47" s="78">
        <f>IF(ISBLANK($D16)=TRUE, 0, IF($D16="TOU", $O$11*R60+$O$12*R61+$O$13*R62, IF(AND($D16="non-TOU", S64&gt;0), R64,R63)))</f>
        <v>0.128</v>
      </c>
      <c r="S47" s="67">
        <f>$G18*(1+R74)-$G18</f>
        <v>22.125000000000114</v>
      </c>
      <c r="T47" s="56">
        <f>S47*R47</f>
        <v>2.8320000000000145</v>
      </c>
      <c r="U47" s="48"/>
      <c r="V47" s="49">
        <f>T47-M47</f>
        <v>0</v>
      </c>
      <c r="W47" s="50">
        <f>IF(OR(M47=0,T47=0),"",(V47/M47))</f>
        <v>0</v>
      </c>
      <c r="X47" s="51"/>
      <c r="Y47" s="78">
        <f>IF(ISBLANK($D16)=TRUE, 0, IF($D16="TOU", $O$11*Y60+$O$12*Y61+$O$13*Y62, IF(AND($D16="non-TOU", Z64&gt;0), Y64,Y63)))</f>
        <v>0.128</v>
      </c>
      <c r="Z47" s="67">
        <f>$G18*(1+Y74)-$G18</f>
        <v>22.125000000000114</v>
      </c>
      <c r="AA47" s="56">
        <f>Z47*Y47</f>
        <v>2.8320000000000145</v>
      </c>
      <c r="AB47" s="48"/>
      <c r="AC47" s="49">
        <f>AA47-T47</f>
        <v>0</v>
      </c>
      <c r="AD47" s="50">
        <f>IF(OR(T47=0,AA47=0),"",(AC47/T47))</f>
        <v>0</v>
      </c>
      <c r="AE47" s="51"/>
      <c r="AF47" s="78">
        <f>IF(ISBLANK($D16)=TRUE, 0, IF($D16="TOU", $O$11*AF60+$O$12*AF61+$O$13*AF62, IF(AND($D16="non-TOU", AG64&gt;0), AF64,AF63)))</f>
        <v>0.128</v>
      </c>
      <c r="AG47" s="67">
        <f>$G18*(1+AF74)-$G18</f>
        <v>22.125000000000114</v>
      </c>
      <c r="AH47" s="56">
        <f>AG47*AF47</f>
        <v>2.8320000000000145</v>
      </c>
      <c r="AI47" s="48"/>
      <c r="AJ47" s="49">
        <f>AH47-AA47</f>
        <v>0</v>
      </c>
      <c r="AK47" s="50">
        <f>IF(OR(AA47=0,AH47=0),"",(AJ47/AA47))</f>
        <v>0</v>
      </c>
      <c r="AL47" s="52"/>
      <c r="AM47" s="78">
        <f>IF(ISBLANK($D16)=TRUE, 0, IF($D16="TOU", $O$11*AM60+$O$12*AM61+$O$13*AM62, IF(AND($D16="non-TOU", AN64&gt;0), AM64,AM63)))</f>
        <v>0.128</v>
      </c>
      <c r="AN47" s="67">
        <f>$G18*(1+AM74)-$G18</f>
        <v>22.125000000000114</v>
      </c>
      <c r="AO47" s="56">
        <f>AN47*AM47</f>
        <v>2.8320000000000145</v>
      </c>
      <c r="AP47" s="48"/>
      <c r="AQ47" s="49">
        <f>AO47-AH47</f>
        <v>0</v>
      </c>
      <c r="AR47" s="50">
        <f>IF(OR(AH47=0,AO47=0),"",(AQ47/AH47))</f>
        <v>0</v>
      </c>
    </row>
    <row r="48" spans="1:44" s="27" customFormat="1" x14ac:dyDescent="0.35">
      <c r="A48" s="33"/>
      <c r="B48" s="43" t="s">
        <v>51</v>
      </c>
      <c r="C48" s="43"/>
      <c r="D48" s="42" t="s">
        <v>47</v>
      </c>
      <c r="E48" s="43"/>
      <c r="F48" s="53"/>
      <c r="G48" s="54">
        <v>-5.1999999999999995E-4</v>
      </c>
      <c r="H48" s="55">
        <f>$G$18</f>
        <v>750</v>
      </c>
      <c r="I48" s="47">
        <f t="shared" si="22"/>
        <v>-0.38999999999999996</v>
      </c>
      <c r="J48" s="57"/>
      <c r="K48" s="54">
        <v>3.3E-4</v>
      </c>
      <c r="L48" s="55">
        <f>$H48</f>
        <v>750</v>
      </c>
      <c r="M48" s="79">
        <f t="shared" ref="M48:M50" si="23">L48*K48</f>
        <v>0.2475</v>
      </c>
      <c r="N48" s="57"/>
      <c r="O48" s="49">
        <f t="shared" si="2"/>
        <v>0.63749999999999996</v>
      </c>
      <c r="P48" s="50">
        <f t="shared" si="3"/>
        <v>-1.6346153846153846</v>
      </c>
      <c r="Q48" s="51"/>
      <c r="R48" s="54">
        <v>3.3E-4</v>
      </c>
      <c r="S48" s="55">
        <f>$H48</f>
        <v>750</v>
      </c>
      <c r="T48" s="56">
        <f t="shared" ref="T48:T50" si="24">S48*R48</f>
        <v>0.2475</v>
      </c>
      <c r="U48" s="57"/>
      <c r="V48" s="49">
        <f t="shared" ref="V48:V51" si="25">T48-M48</f>
        <v>0</v>
      </c>
      <c r="W48" s="50">
        <f t="shared" ref="W48:W51" si="26">IF(OR(M48=0,T48=0),"",(V48/M48))</f>
        <v>0</v>
      </c>
      <c r="X48" s="51"/>
      <c r="Y48" s="54"/>
      <c r="Z48" s="55"/>
      <c r="AA48" s="56">
        <f t="shared" ref="AA48:AA50" si="27">Z48*Y48</f>
        <v>0</v>
      </c>
      <c r="AB48" s="57"/>
      <c r="AC48" s="49">
        <f t="shared" ref="AC48:AC51" si="28">AA48-T48</f>
        <v>-0.2475</v>
      </c>
      <c r="AD48" s="50" t="str">
        <f t="shared" ref="AD48:AD51" si="29">IF(OR(T48=0,AA48=0),"",(AC48/T48))</f>
        <v/>
      </c>
      <c r="AE48" s="51"/>
      <c r="AF48" s="54"/>
      <c r="AG48" s="55"/>
      <c r="AH48" s="56">
        <f t="shared" ref="AH48:AH50" si="30">AG48*AF48</f>
        <v>0</v>
      </c>
      <c r="AI48" s="57"/>
      <c r="AJ48" s="49">
        <f t="shared" ref="AJ48:AJ51" si="31">AH48-AA48</f>
        <v>0</v>
      </c>
      <c r="AK48" s="50" t="str">
        <f t="shared" ref="AK48:AK51" si="32">IF(OR(AA48=0,AH48=0),"",(AJ48/AA48))</f>
        <v/>
      </c>
      <c r="AL48" s="60"/>
      <c r="AM48" s="54"/>
      <c r="AN48" s="55"/>
      <c r="AO48" s="56">
        <f t="shared" ref="AO48" si="33">AN48*AM48</f>
        <v>0</v>
      </c>
      <c r="AP48" s="57"/>
      <c r="AQ48" s="49">
        <f t="shared" ref="AQ48:AQ51" si="34">AO48-AH48</f>
        <v>0</v>
      </c>
      <c r="AR48" s="50" t="str">
        <f t="shared" ref="AR48:AR51" si="35">IF(OR(AH48=0,AO48=0),"",(AQ48/AH48))</f>
        <v/>
      </c>
    </row>
    <row r="49" spans="1:44" s="27" customFormat="1" x14ac:dyDescent="0.35">
      <c r="A49" s="33"/>
      <c r="B49" s="43" t="s">
        <v>52</v>
      </c>
      <c r="C49" s="43"/>
      <c r="D49" s="42" t="s">
        <v>47</v>
      </c>
      <c r="E49" s="43"/>
      <c r="F49" s="53"/>
      <c r="G49" s="54">
        <v>3.0000000000000001E-5</v>
      </c>
      <c r="H49" s="55">
        <f>$G$18</f>
        <v>750</v>
      </c>
      <c r="I49" s="47">
        <f t="shared" si="22"/>
        <v>2.2499999999999999E-2</v>
      </c>
      <c r="J49" s="57"/>
      <c r="K49" s="54">
        <v>-2.0000000000000002E-5</v>
      </c>
      <c r="L49" s="55">
        <f>$H49</f>
        <v>750</v>
      </c>
      <c r="M49" s="79">
        <f t="shared" si="23"/>
        <v>-1.5000000000000001E-2</v>
      </c>
      <c r="N49" s="57"/>
      <c r="O49" s="49">
        <f t="shared" si="2"/>
        <v>-3.7499999999999999E-2</v>
      </c>
      <c r="P49" s="50">
        <f t="shared" si="3"/>
        <v>-1.6666666666666667</v>
      </c>
      <c r="Q49" s="51"/>
      <c r="R49" s="54">
        <v>-2.0000000000000002E-5</v>
      </c>
      <c r="S49" s="55">
        <f>$H49</f>
        <v>750</v>
      </c>
      <c r="T49" s="56">
        <f t="shared" si="24"/>
        <v>-1.5000000000000001E-2</v>
      </c>
      <c r="U49" s="57"/>
      <c r="V49" s="49">
        <f t="shared" si="25"/>
        <v>0</v>
      </c>
      <c r="W49" s="50">
        <f t="shared" si="26"/>
        <v>0</v>
      </c>
      <c r="X49" s="51"/>
      <c r="Y49" s="54"/>
      <c r="Z49" s="55"/>
      <c r="AA49" s="56">
        <f t="shared" si="27"/>
        <v>0</v>
      </c>
      <c r="AB49" s="57"/>
      <c r="AC49" s="49">
        <f t="shared" si="28"/>
        <v>1.5000000000000001E-2</v>
      </c>
      <c r="AD49" s="50" t="str">
        <f t="shared" si="29"/>
        <v/>
      </c>
      <c r="AE49" s="51"/>
      <c r="AF49" s="54"/>
      <c r="AG49" s="55"/>
      <c r="AH49" s="56">
        <f t="shared" si="30"/>
        <v>0</v>
      </c>
      <c r="AI49" s="57"/>
      <c r="AJ49" s="49">
        <f t="shared" si="31"/>
        <v>0</v>
      </c>
      <c r="AK49" s="50" t="str">
        <f t="shared" si="32"/>
        <v/>
      </c>
      <c r="AL49" s="60"/>
      <c r="AM49" s="54"/>
      <c r="AN49" s="55"/>
      <c r="AO49" s="56">
        <f>AN49*AM49</f>
        <v>0</v>
      </c>
      <c r="AP49" s="57"/>
      <c r="AQ49" s="49">
        <f t="shared" si="34"/>
        <v>0</v>
      </c>
      <c r="AR49" s="50" t="str">
        <f t="shared" si="35"/>
        <v/>
      </c>
    </row>
    <row r="50" spans="1:44" s="27" customFormat="1" x14ac:dyDescent="0.35">
      <c r="A50" s="33"/>
      <c r="B50" s="43" t="s">
        <v>53</v>
      </c>
      <c r="C50" s="43"/>
      <c r="D50" s="42" t="s">
        <v>47</v>
      </c>
      <c r="E50" s="43"/>
      <c r="F50" s="53"/>
      <c r="G50" s="54">
        <v>6.8000000000000005E-4</v>
      </c>
      <c r="H50" s="55"/>
      <c r="I50" s="47">
        <f t="shared" si="22"/>
        <v>0</v>
      </c>
      <c r="J50" s="57"/>
      <c r="K50" s="54">
        <v>-1.5900000000000001E-3</v>
      </c>
      <c r="L50" s="55"/>
      <c r="M50" s="56">
        <f t="shared" si="23"/>
        <v>0</v>
      </c>
      <c r="N50" s="57"/>
      <c r="O50" s="49">
        <f t="shared" si="2"/>
        <v>0</v>
      </c>
      <c r="P50" s="50" t="str">
        <f t="shared" si="3"/>
        <v/>
      </c>
      <c r="Q50" s="51"/>
      <c r="R50" s="54">
        <v>-1.5900000000000001E-3</v>
      </c>
      <c r="S50" s="55"/>
      <c r="T50" s="56">
        <f t="shared" si="24"/>
        <v>0</v>
      </c>
      <c r="U50" s="57"/>
      <c r="V50" s="49">
        <f t="shared" si="25"/>
        <v>0</v>
      </c>
      <c r="W50" s="50" t="str">
        <f t="shared" si="26"/>
        <v/>
      </c>
      <c r="X50" s="51"/>
      <c r="Y50" s="54"/>
      <c r="Z50" s="55"/>
      <c r="AA50" s="56">
        <f t="shared" si="27"/>
        <v>0</v>
      </c>
      <c r="AB50" s="57"/>
      <c r="AC50" s="49">
        <f t="shared" si="28"/>
        <v>0</v>
      </c>
      <c r="AD50" s="50" t="str">
        <f t="shared" si="29"/>
        <v/>
      </c>
      <c r="AE50" s="51"/>
      <c r="AF50" s="54"/>
      <c r="AG50" s="55"/>
      <c r="AH50" s="56">
        <f t="shared" si="30"/>
        <v>0</v>
      </c>
      <c r="AI50" s="57"/>
      <c r="AJ50" s="49">
        <f t="shared" si="31"/>
        <v>0</v>
      </c>
      <c r="AK50" s="50" t="str">
        <f t="shared" si="32"/>
        <v/>
      </c>
      <c r="AL50" s="60"/>
      <c r="AM50" s="54"/>
      <c r="AN50" s="55"/>
      <c r="AO50" s="56">
        <f t="shared" ref="AO50" si="36">AN50*AM50</f>
        <v>0</v>
      </c>
      <c r="AP50" s="57"/>
      <c r="AQ50" s="49">
        <f t="shared" si="34"/>
        <v>0</v>
      </c>
      <c r="AR50" s="50" t="str">
        <f t="shared" si="35"/>
        <v/>
      </c>
    </row>
    <row r="51" spans="1:44" x14ac:dyDescent="0.35">
      <c r="A51" s="9"/>
      <c r="B51" s="43" t="s">
        <v>54</v>
      </c>
      <c r="C51" s="41"/>
      <c r="D51" s="42" t="s">
        <v>25</v>
      </c>
      <c r="E51" s="43"/>
      <c r="F51" s="44"/>
      <c r="G51" s="80">
        <v>0.56000000000000005</v>
      </c>
      <c r="H51" s="46">
        <v>1</v>
      </c>
      <c r="I51" s="47">
        <f t="shared" si="22"/>
        <v>0.56000000000000005</v>
      </c>
      <c r="J51" s="48"/>
      <c r="K51" s="80">
        <f>+$G$51</f>
        <v>0.56000000000000005</v>
      </c>
      <c r="L51" s="46">
        <v>1</v>
      </c>
      <c r="M51" s="56">
        <f>L51*K51</f>
        <v>0.56000000000000005</v>
      </c>
      <c r="N51" s="48"/>
      <c r="O51" s="49">
        <f t="shared" si="2"/>
        <v>0</v>
      </c>
      <c r="P51" s="50">
        <f t="shared" si="3"/>
        <v>0</v>
      </c>
      <c r="Q51" s="51"/>
      <c r="R51" s="80">
        <f>+$G$51</f>
        <v>0.56000000000000005</v>
      </c>
      <c r="S51" s="46">
        <v>1</v>
      </c>
      <c r="T51" s="56">
        <f>S51*R51</f>
        <v>0.56000000000000005</v>
      </c>
      <c r="U51" s="48"/>
      <c r="V51" s="49">
        <f t="shared" si="25"/>
        <v>0</v>
      </c>
      <c r="W51" s="50">
        <f t="shared" si="26"/>
        <v>0</v>
      </c>
      <c r="X51" s="51"/>
      <c r="Y51" s="80">
        <f>+$G$51</f>
        <v>0.56000000000000005</v>
      </c>
      <c r="Z51" s="46">
        <v>1</v>
      </c>
      <c r="AA51" s="56">
        <f>Z51*Y51</f>
        <v>0.56000000000000005</v>
      </c>
      <c r="AB51" s="48"/>
      <c r="AC51" s="49">
        <f t="shared" si="28"/>
        <v>0</v>
      </c>
      <c r="AD51" s="50">
        <f t="shared" si="29"/>
        <v>0</v>
      </c>
      <c r="AE51" s="51"/>
      <c r="AF51" s="80"/>
      <c r="AG51" s="46"/>
      <c r="AH51" s="56">
        <f>AG51*AF51</f>
        <v>0</v>
      </c>
      <c r="AI51" s="48"/>
      <c r="AJ51" s="49">
        <f t="shared" si="31"/>
        <v>-0.56000000000000005</v>
      </c>
      <c r="AK51" s="50" t="str">
        <f t="shared" si="32"/>
        <v/>
      </c>
      <c r="AL51" s="52"/>
      <c r="AM51" s="80"/>
      <c r="AN51" s="46"/>
      <c r="AO51" s="56">
        <f>AN51*AM51</f>
        <v>0</v>
      </c>
      <c r="AP51" s="48"/>
      <c r="AQ51" s="49">
        <f t="shared" si="34"/>
        <v>0</v>
      </c>
      <c r="AR51" s="50" t="str">
        <f t="shared" si="35"/>
        <v/>
      </c>
    </row>
    <row r="52" spans="1:44" x14ac:dyDescent="0.35">
      <c r="A52" s="9"/>
      <c r="B52" s="81" t="s">
        <v>55</v>
      </c>
      <c r="C52" s="82"/>
      <c r="D52" s="82"/>
      <c r="E52" s="82"/>
      <c r="F52" s="71"/>
      <c r="G52" s="83"/>
      <c r="H52" s="84"/>
      <c r="I52" s="85">
        <f>SUM(I47:I51)+I46</f>
        <v>48.172100000000007</v>
      </c>
      <c r="J52" s="75"/>
      <c r="K52" s="83"/>
      <c r="L52" s="84"/>
      <c r="M52" s="85">
        <f>SUM(M47:M51)+M46</f>
        <v>40.274500000000003</v>
      </c>
      <c r="N52" s="75"/>
      <c r="O52" s="76">
        <f t="shared" si="2"/>
        <v>-7.8976000000000042</v>
      </c>
      <c r="P52" s="77">
        <f t="shared" si="3"/>
        <v>-0.16394552033230861</v>
      </c>
      <c r="Q52" s="51"/>
      <c r="R52" s="83"/>
      <c r="S52" s="84"/>
      <c r="T52" s="85">
        <f>SUM(T47:T51)+T46</f>
        <v>41.3245</v>
      </c>
      <c r="U52" s="75"/>
      <c r="V52" s="76">
        <f>T52-M52</f>
        <v>1.0499999999999972</v>
      </c>
      <c r="W52" s="77">
        <f>IF(OR(M52=0,T52=0),"",(V52/M52))</f>
        <v>2.6071087164334681E-2</v>
      </c>
      <c r="X52" s="51"/>
      <c r="Y52" s="83"/>
      <c r="Z52" s="84"/>
      <c r="AA52" s="85">
        <f>SUM(AA47:AA51)+AA46</f>
        <v>42.46200000000001</v>
      </c>
      <c r="AB52" s="75"/>
      <c r="AC52" s="76">
        <f>AA52-T52</f>
        <v>1.1375000000000099</v>
      </c>
      <c r="AD52" s="77">
        <f>IF(OR(T52=0,AA52=0),"",(AC52/T52))</f>
        <v>2.7526043872279398E-2</v>
      </c>
      <c r="AE52" s="51"/>
      <c r="AF52" s="83"/>
      <c r="AG52" s="84"/>
      <c r="AH52" s="85">
        <f>SUM(AH47:AH51)+AH46</f>
        <v>43.162000000000006</v>
      </c>
      <c r="AI52" s="75"/>
      <c r="AJ52" s="76">
        <f>AH52-AA52</f>
        <v>0.69999999999999574</v>
      </c>
      <c r="AK52" s="77">
        <f>IF(OR(AA52=0,AH52=0),"",(AJ52/AA52))</f>
        <v>1.6485328058028249E-2</v>
      </c>
      <c r="AL52" s="52"/>
      <c r="AM52" s="83"/>
      <c r="AN52" s="84"/>
      <c r="AO52" s="85">
        <f>SUM(AO47:AO51)+AO46</f>
        <v>44.82200000000001</v>
      </c>
      <c r="AP52" s="75"/>
      <c r="AQ52" s="76">
        <f>AO52-AH52</f>
        <v>1.6600000000000037</v>
      </c>
      <c r="AR52" s="77">
        <f>IF(OR(AH52=0,AO52=0),"",(AQ52/AH52))</f>
        <v>3.8459756267086871E-2</v>
      </c>
    </row>
    <row r="53" spans="1:44" x14ac:dyDescent="0.35">
      <c r="A53" s="9"/>
      <c r="B53" s="44" t="s">
        <v>56</v>
      </c>
      <c r="C53" s="44"/>
      <c r="D53" s="42" t="s">
        <v>47</v>
      </c>
      <c r="E53" s="53"/>
      <c r="F53" s="44"/>
      <c r="G53" s="66">
        <v>7.9600000000000001E-3</v>
      </c>
      <c r="H53" s="86">
        <f>$G$18*(1+$G$74)</f>
        <v>778.2</v>
      </c>
      <c r="I53" s="47">
        <f t="shared" si="22"/>
        <v>6.1944720000000002</v>
      </c>
      <c r="J53" s="48"/>
      <c r="K53" s="66">
        <v>9.0600000000000003E-3</v>
      </c>
      <c r="L53" s="86">
        <f>$G18*(1+K74)</f>
        <v>772.12500000000011</v>
      </c>
      <c r="M53" s="47">
        <f>L53*K53</f>
        <v>6.9954525000000016</v>
      </c>
      <c r="N53" s="48"/>
      <c r="O53" s="49">
        <f t="shared" si="2"/>
        <v>0.80098050000000143</v>
      </c>
      <c r="P53" s="50">
        <f t="shared" si="3"/>
        <v>0.12930569385090471</v>
      </c>
      <c r="Q53" s="51"/>
      <c r="R53" s="66">
        <f>+$K$53</f>
        <v>9.0600000000000003E-3</v>
      </c>
      <c r="S53" s="86">
        <f>$G18*(1+R74)</f>
        <v>772.12500000000011</v>
      </c>
      <c r="T53" s="47">
        <f>S53*R53</f>
        <v>6.9954525000000016</v>
      </c>
      <c r="U53" s="48"/>
      <c r="V53" s="49">
        <f>T53-M53</f>
        <v>0</v>
      </c>
      <c r="W53" s="50">
        <f>IF(OR(M53=0,T53=0),"",(V53/M53))</f>
        <v>0</v>
      </c>
      <c r="X53" s="51"/>
      <c r="Y53" s="66">
        <f>+$K$53</f>
        <v>9.0600000000000003E-3</v>
      </c>
      <c r="Z53" s="86">
        <f>$G18*(1+Y74)</f>
        <v>772.12500000000011</v>
      </c>
      <c r="AA53" s="47">
        <f>Z53*Y53</f>
        <v>6.9954525000000016</v>
      </c>
      <c r="AB53" s="48"/>
      <c r="AC53" s="49">
        <f>AA53-T53</f>
        <v>0</v>
      </c>
      <c r="AD53" s="50">
        <f>IF(OR(T53=0,AA53=0),"",(AC53/T53))</f>
        <v>0</v>
      </c>
      <c r="AE53" s="51"/>
      <c r="AF53" s="66">
        <f>+$K$53</f>
        <v>9.0600000000000003E-3</v>
      </c>
      <c r="AG53" s="86">
        <f>$G18*(1+AF74)</f>
        <v>772.12500000000011</v>
      </c>
      <c r="AH53" s="47">
        <f>AG53*AF53</f>
        <v>6.9954525000000016</v>
      </c>
      <c r="AI53" s="48"/>
      <c r="AJ53" s="49">
        <f>AH53-AA53</f>
        <v>0</v>
      </c>
      <c r="AK53" s="50">
        <f>IF(OR(AA53=0,AH53=0),"",(AJ53/AA53))</f>
        <v>0</v>
      </c>
      <c r="AL53" s="52"/>
      <c r="AM53" s="66">
        <f>+$K$53</f>
        <v>9.0600000000000003E-3</v>
      </c>
      <c r="AN53" s="86">
        <f>$G18*(1+AM74)</f>
        <v>772.12500000000011</v>
      </c>
      <c r="AO53" s="47">
        <f>AN53*AM53</f>
        <v>6.9954525000000016</v>
      </c>
      <c r="AP53" s="48"/>
      <c r="AQ53" s="49">
        <f>AO53-AH53</f>
        <v>0</v>
      </c>
      <c r="AR53" s="50">
        <f>IF(OR(AH53=0,AO53=0),"",(AQ53/AH53))</f>
        <v>0</v>
      </c>
    </row>
    <row r="54" spans="1:44" x14ac:dyDescent="0.35">
      <c r="A54" s="9"/>
      <c r="B54" s="44" t="s">
        <v>57</v>
      </c>
      <c r="C54" s="44"/>
      <c r="D54" s="42" t="s">
        <v>47</v>
      </c>
      <c r="E54" s="53"/>
      <c r="F54" s="44"/>
      <c r="G54" s="66">
        <v>7.0299999999999998E-3</v>
      </c>
      <c r="H54" s="86">
        <f>$G$18*(1+$G$74)</f>
        <v>778.2</v>
      </c>
      <c r="I54" s="47">
        <f t="shared" si="22"/>
        <v>5.4707460000000001</v>
      </c>
      <c r="J54" s="48"/>
      <c r="K54" s="66">
        <v>7.3699999999999998E-3</v>
      </c>
      <c r="L54" s="87">
        <f>+L53</f>
        <v>772.12500000000011</v>
      </c>
      <c r="M54" s="47">
        <f>L54*K54</f>
        <v>5.6905612500000009</v>
      </c>
      <c r="N54" s="48"/>
      <c r="O54" s="49">
        <f t="shared" si="2"/>
        <v>0.21981525000000079</v>
      </c>
      <c r="P54" s="50">
        <f t="shared" si="3"/>
        <v>4.0180123515147805E-2</v>
      </c>
      <c r="Q54" s="51"/>
      <c r="R54" s="66">
        <f>+$K$54</f>
        <v>7.3699999999999998E-3</v>
      </c>
      <c r="S54" s="87">
        <f>+S53</f>
        <v>772.12500000000011</v>
      </c>
      <c r="T54" s="47">
        <f>S54*R54</f>
        <v>5.6905612500000009</v>
      </c>
      <c r="U54" s="48"/>
      <c r="V54" s="49">
        <f t="shared" ref="V54" si="37">T54-M54</f>
        <v>0</v>
      </c>
      <c r="W54" s="50">
        <f t="shared" ref="W54" si="38">IF(OR(M54=0,T54=0),"",(V54/M54))</f>
        <v>0</v>
      </c>
      <c r="X54" s="51"/>
      <c r="Y54" s="66">
        <f>+$K$54</f>
        <v>7.3699999999999998E-3</v>
      </c>
      <c r="Z54" s="87">
        <f>+Z53</f>
        <v>772.12500000000011</v>
      </c>
      <c r="AA54" s="47">
        <f>Z54*Y54</f>
        <v>5.6905612500000009</v>
      </c>
      <c r="AB54" s="48"/>
      <c r="AC54" s="49">
        <f t="shared" ref="AC54" si="39">AA54-T54</f>
        <v>0</v>
      </c>
      <c r="AD54" s="50">
        <f t="shared" ref="AD54" si="40">IF(OR(T54=0,AA54=0),"",(AC54/T54))</f>
        <v>0</v>
      </c>
      <c r="AE54" s="51"/>
      <c r="AF54" s="66">
        <f>+$K$54</f>
        <v>7.3699999999999998E-3</v>
      </c>
      <c r="AG54" s="87">
        <f>+AG53</f>
        <v>772.12500000000011</v>
      </c>
      <c r="AH54" s="47">
        <f>AG54*AF54</f>
        <v>5.6905612500000009</v>
      </c>
      <c r="AI54" s="48"/>
      <c r="AJ54" s="49">
        <f t="shared" ref="AJ54" si="41">AH54-AA54</f>
        <v>0</v>
      </c>
      <c r="AK54" s="50">
        <f t="shared" ref="AK54" si="42">IF(OR(AA54=0,AH54=0),"",(AJ54/AA54))</f>
        <v>0</v>
      </c>
      <c r="AL54" s="52"/>
      <c r="AM54" s="66">
        <f>+$K$54</f>
        <v>7.3699999999999998E-3</v>
      </c>
      <c r="AN54" s="87">
        <f>+AN53</f>
        <v>772.12500000000011</v>
      </c>
      <c r="AO54" s="47">
        <f>AN54*AM54</f>
        <v>5.6905612500000009</v>
      </c>
      <c r="AP54" s="48"/>
      <c r="AQ54" s="49">
        <f t="shared" ref="AQ54" si="43">AO54-AH54</f>
        <v>0</v>
      </c>
      <c r="AR54" s="50">
        <f t="shared" ref="AR54" si="44">IF(OR(AH54=0,AO54=0),"",(AQ54/AH54))</f>
        <v>0</v>
      </c>
    </row>
    <row r="55" spans="1:44" x14ac:dyDescent="0.35">
      <c r="A55" s="9"/>
      <c r="B55" s="81" t="s">
        <v>58</v>
      </c>
      <c r="C55" s="69"/>
      <c r="D55" s="69"/>
      <c r="E55" s="69"/>
      <c r="F55" s="88"/>
      <c r="G55" s="89"/>
      <c r="H55" s="90"/>
      <c r="I55" s="85">
        <f>SUM(I52:I54)</f>
        <v>59.837318000000003</v>
      </c>
      <c r="J55" s="91"/>
      <c r="K55" s="89"/>
      <c r="L55" s="90"/>
      <c r="M55" s="85">
        <f>SUM(M52:M54)</f>
        <v>52.960513750000004</v>
      </c>
      <c r="N55" s="91"/>
      <c r="O55" s="76">
        <f t="shared" si="2"/>
        <v>-6.8768042499999993</v>
      </c>
      <c r="P55" s="77">
        <f t="shared" si="3"/>
        <v>-0.11492500800253111</v>
      </c>
      <c r="Q55" s="51"/>
      <c r="R55" s="89"/>
      <c r="S55" s="90"/>
      <c r="T55" s="85">
        <f>SUM(T52:T54)</f>
        <v>54.010513750000001</v>
      </c>
      <c r="U55" s="91"/>
      <c r="V55" s="76">
        <f>T55-M55</f>
        <v>1.0499999999999972</v>
      </c>
      <c r="W55" s="77">
        <f>IF(OR(M55=0,T55=0),"",(V55/M55))</f>
        <v>1.9826091660600575E-2</v>
      </c>
      <c r="X55" s="51"/>
      <c r="Y55" s="89"/>
      <c r="Z55" s="90"/>
      <c r="AA55" s="85">
        <f>SUM(AA52:AA54)</f>
        <v>55.148013750000011</v>
      </c>
      <c r="AB55" s="91"/>
      <c r="AC55" s="76">
        <f>AA55-T55</f>
        <v>1.1375000000000099</v>
      </c>
      <c r="AD55" s="77">
        <f>IF(OR(T55=0,AA55=0),"",(AC55/T55))</f>
        <v>2.1060714313238874E-2</v>
      </c>
      <c r="AE55" s="51"/>
      <c r="AF55" s="89"/>
      <c r="AG55" s="90"/>
      <c r="AH55" s="85">
        <f>SUM(AH52:AH54)</f>
        <v>55.848013750000007</v>
      </c>
      <c r="AI55" s="91"/>
      <c r="AJ55" s="76">
        <f>AH55-AA55</f>
        <v>0.69999999999999574</v>
      </c>
      <c r="AK55" s="77">
        <f>IF(OR(AA55=0,AH55=0),"",(AJ55/AA55))</f>
        <v>1.2693113539379205E-2</v>
      </c>
      <c r="AL55" s="52"/>
      <c r="AM55" s="89"/>
      <c r="AN55" s="90"/>
      <c r="AO55" s="85">
        <f>SUM(AO52:AO54)</f>
        <v>57.508013750000011</v>
      </c>
      <c r="AP55" s="91"/>
      <c r="AQ55" s="76">
        <f>AO55-AH55</f>
        <v>1.6600000000000037</v>
      </c>
      <c r="AR55" s="77">
        <f>IF(OR(AH55=0,AO55=0),"",(AQ55/AH55))</f>
        <v>2.9723527992076594E-2</v>
      </c>
    </row>
    <row r="56" spans="1:44" s="27" customFormat="1" x14ac:dyDescent="0.35">
      <c r="A56" s="33"/>
      <c r="B56" s="43" t="s">
        <v>59</v>
      </c>
      <c r="C56" s="43"/>
      <c r="D56" s="42" t="s">
        <v>47</v>
      </c>
      <c r="E56" s="43"/>
      <c r="F56" s="53"/>
      <c r="G56" s="92">
        <v>3.0000000000000001E-3</v>
      </c>
      <c r="H56" s="55">
        <f>$G$18*(1+$G$74)</f>
        <v>778.2</v>
      </c>
      <c r="I56" s="47">
        <f t="shared" si="22"/>
        <v>2.3346</v>
      </c>
      <c r="J56" s="57"/>
      <c r="K56" s="92">
        <f>+$G$56</f>
        <v>3.0000000000000001E-3</v>
      </c>
      <c r="L56" s="55">
        <f>+L53</f>
        <v>772.12500000000011</v>
      </c>
      <c r="M56" s="79">
        <f t="shared" ref="M56:M66" si="45">L56*K56</f>
        <v>2.3163750000000003</v>
      </c>
      <c r="N56" s="57"/>
      <c r="O56" s="49">
        <f t="shared" si="2"/>
        <v>-1.8224999999999714E-2</v>
      </c>
      <c r="P56" s="50">
        <f t="shared" si="3"/>
        <v>-7.8064764841941714E-3</v>
      </c>
      <c r="Q56" s="51"/>
      <c r="R56" s="92">
        <f>+$G$56</f>
        <v>3.0000000000000001E-3</v>
      </c>
      <c r="S56" s="55">
        <f>+S53</f>
        <v>772.12500000000011</v>
      </c>
      <c r="T56" s="56">
        <f t="shared" ref="T56:T66" si="46">S56*R56</f>
        <v>2.3163750000000003</v>
      </c>
      <c r="U56" s="57"/>
      <c r="V56" s="49">
        <f>T56-M56</f>
        <v>0</v>
      </c>
      <c r="W56" s="50">
        <f>IF(OR(M56=0,T56=0),"",(V56/M56))</f>
        <v>0</v>
      </c>
      <c r="X56" s="51"/>
      <c r="Y56" s="92">
        <f>+$G$56</f>
        <v>3.0000000000000001E-3</v>
      </c>
      <c r="Z56" s="55">
        <f>+Z53</f>
        <v>772.12500000000011</v>
      </c>
      <c r="AA56" s="56">
        <f t="shared" ref="AA56:AA66" si="47">Z56*Y56</f>
        <v>2.3163750000000003</v>
      </c>
      <c r="AB56" s="57"/>
      <c r="AC56" s="49">
        <f>AA56-T56</f>
        <v>0</v>
      </c>
      <c r="AD56" s="50">
        <f>IF(OR(T56=0,AA56=0),"",(AC56/T56))</f>
        <v>0</v>
      </c>
      <c r="AE56" s="51"/>
      <c r="AF56" s="92">
        <f>+$G$56</f>
        <v>3.0000000000000001E-3</v>
      </c>
      <c r="AG56" s="55">
        <f>+AG53</f>
        <v>772.12500000000011</v>
      </c>
      <c r="AH56" s="56">
        <f t="shared" ref="AH56:AH66" si="48">AG56*AF56</f>
        <v>2.3163750000000003</v>
      </c>
      <c r="AI56" s="57"/>
      <c r="AJ56" s="49">
        <f>AH56-AA56</f>
        <v>0</v>
      </c>
      <c r="AK56" s="50">
        <f>IF(OR(AA56=0,AH56=0),"",(AJ56/AA56))</f>
        <v>0</v>
      </c>
      <c r="AL56" s="60"/>
      <c r="AM56" s="92">
        <f>+$G$56</f>
        <v>3.0000000000000001E-3</v>
      </c>
      <c r="AN56" s="55">
        <f>+AN53</f>
        <v>772.12500000000011</v>
      </c>
      <c r="AO56" s="56">
        <f t="shared" ref="AO56:AO66" si="49">AN56*AM56</f>
        <v>2.3163750000000003</v>
      </c>
      <c r="AP56" s="57"/>
      <c r="AQ56" s="49">
        <f>AO56-AH56</f>
        <v>0</v>
      </c>
      <c r="AR56" s="50">
        <f>IF(OR(AH56=0,AO56=0),"",(AQ56/AH56))</f>
        <v>0</v>
      </c>
    </row>
    <row r="57" spans="1:44" s="27" customFormat="1" x14ac:dyDescent="0.35">
      <c r="A57" s="33"/>
      <c r="B57" s="43" t="s">
        <v>60</v>
      </c>
      <c r="C57" s="43"/>
      <c r="D57" s="42" t="s">
        <v>47</v>
      </c>
      <c r="E57" s="43"/>
      <c r="F57" s="53"/>
      <c r="G57" s="92">
        <v>5.0000000000000001E-4</v>
      </c>
      <c r="H57" s="55">
        <f>$G$18*(1+$G$74)</f>
        <v>778.2</v>
      </c>
      <c r="I57" s="47">
        <f t="shared" si="22"/>
        <v>0.38910000000000006</v>
      </c>
      <c r="J57" s="57"/>
      <c r="K57" s="92">
        <f>+$G$57</f>
        <v>5.0000000000000001E-4</v>
      </c>
      <c r="L57" s="55">
        <f>+L53</f>
        <v>772.12500000000011</v>
      </c>
      <c r="M57" s="79">
        <f t="shared" si="45"/>
        <v>0.38606250000000009</v>
      </c>
      <c r="N57" s="57"/>
      <c r="O57" s="49">
        <f t="shared" si="2"/>
        <v>-3.0374999999999708E-3</v>
      </c>
      <c r="P57" s="50">
        <f t="shared" si="3"/>
        <v>-7.8064764841942183E-3</v>
      </c>
      <c r="Q57" s="51"/>
      <c r="R57" s="92">
        <f>+$G$57</f>
        <v>5.0000000000000001E-4</v>
      </c>
      <c r="S57" s="55">
        <f>+S53</f>
        <v>772.12500000000011</v>
      </c>
      <c r="T57" s="56">
        <f t="shared" si="46"/>
        <v>0.38606250000000009</v>
      </c>
      <c r="U57" s="57"/>
      <c r="V57" s="49">
        <f t="shared" ref="V57:V66" si="50">T57-M57</f>
        <v>0</v>
      </c>
      <c r="W57" s="50">
        <f t="shared" ref="W57:W66" si="51">IF(OR(M57=0,T57=0),"",(V57/M57))</f>
        <v>0</v>
      </c>
      <c r="X57" s="51"/>
      <c r="Y57" s="92">
        <f>+$G$57</f>
        <v>5.0000000000000001E-4</v>
      </c>
      <c r="Z57" s="55">
        <f>+Z53</f>
        <v>772.12500000000011</v>
      </c>
      <c r="AA57" s="56">
        <f t="shared" si="47"/>
        <v>0.38606250000000009</v>
      </c>
      <c r="AB57" s="57"/>
      <c r="AC57" s="49">
        <f t="shared" ref="AC57:AC66" si="52">AA57-T57</f>
        <v>0</v>
      </c>
      <c r="AD57" s="50">
        <f t="shared" ref="AD57:AD66" si="53">IF(OR(T57=0,AA57=0),"",(AC57/T57))</f>
        <v>0</v>
      </c>
      <c r="AE57" s="51"/>
      <c r="AF57" s="92">
        <f>+$G$57</f>
        <v>5.0000000000000001E-4</v>
      </c>
      <c r="AG57" s="55">
        <f>+AG53</f>
        <v>772.12500000000011</v>
      </c>
      <c r="AH57" s="56">
        <f t="shared" si="48"/>
        <v>0.38606250000000009</v>
      </c>
      <c r="AI57" s="57"/>
      <c r="AJ57" s="49">
        <f t="shared" ref="AJ57:AJ66" si="54">AH57-AA57</f>
        <v>0</v>
      </c>
      <c r="AK57" s="50">
        <f t="shared" ref="AK57:AK66" si="55">IF(OR(AA57=0,AH57=0),"",(AJ57/AA57))</f>
        <v>0</v>
      </c>
      <c r="AL57" s="60"/>
      <c r="AM57" s="92">
        <f>+$G$57</f>
        <v>5.0000000000000001E-4</v>
      </c>
      <c r="AN57" s="55">
        <f>+AN53</f>
        <v>772.12500000000011</v>
      </c>
      <c r="AO57" s="56">
        <f t="shared" si="49"/>
        <v>0.38606250000000009</v>
      </c>
      <c r="AP57" s="57"/>
      <c r="AQ57" s="49">
        <f t="shared" ref="AQ57:AQ66" si="56">AO57-AH57</f>
        <v>0</v>
      </c>
      <c r="AR57" s="50">
        <f t="shared" ref="AR57:AR66" si="57">IF(OR(AH57=0,AO57=0),"",(AQ57/AH57))</f>
        <v>0</v>
      </c>
    </row>
    <row r="58" spans="1:44" s="27" customFormat="1" x14ac:dyDescent="0.35">
      <c r="A58" s="33"/>
      <c r="B58" s="43" t="s">
        <v>61</v>
      </c>
      <c r="C58" s="43"/>
      <c r="D58" s="42" t="s">
        <v>47</v>
      </c>
      <c r="E58" s="43"/>
      <c r="F58" s="53"/>
      <c r="G58" s="92">
        <v>4.0000000000000002E-4</v>
      </c>
      <c r="H58" s="55">
        <f>$G$18*(1+$G$74)</f>
        <v>778.2</v>
      </c>
      <c r="I58" s="47">
        <f t="shared" si="22"/>
        <v>0.31128000000000006</v>
      </c>
      <c r="J58" s="57"/>
      <c r="K58" s="92">
        <f>+$G$58</f>
        <v>4.0000000000000002E-4</v>
      </c>
      <c r="L58" s="55">
        <f>+L53</f>
        <v>772.12500000000011</v>
      </c>
      <c r="M58" s="79">
        <f t="shared" si="45"/>
        <v>0.30885000000000007</v>
      </c>
      <c r="N58" s="57"/>
      <c r="O58" s="49">
        <f t="shared" si="2"/>
        <v>-2.4299999999999877E-3</v>
      </c>
      <c r="P58" s="50">
        <f t="shared" si="3"/>
        <v>-7.8064764841942538E-3</v>
      </c>
      <c r="Q58" s="51"/>
      <c r="R58" s="92">
        <f>+$G$58</f>
        <v>4.0000000000000002E-4</v>
      </c>
      <c r="S58" s="55">
        <f>+S53</f>
        <v>772.12500000000011</v>
      </c>
      <c r="T58" s="56">
        <f t="shared" si="46"/>
        <v>0.30885000000000007</v>
      </c>
      <c r="U58" s="57"/>
      <c r="V58" s="49">
        <f t="shared" si="50"/>
        <v>0</v>
      </c>
      <c r="W58" s="50">
        <f t="shared" si="51"/>
        <v>0</v>
      </c>
      <c r="X58" s="51"/>
      <c r="Y58" s="92">
        <f>+$G$58</f>
        <v>4.0000000000000002E-4</v>
      </c>
      <c r="Z58" s="55">
        <f>+Z53</f>
        <v>772.12500000000011</v>
      </c>
      <c r="AA58" s="56">
        <f t="shared" si="47"/>
        <v>0.30885000000000007</v>
      </c>
      <c r="AB58" s="57"/>
      <c r="AC58" s="49">
        <f t="shared" si="52"/>
        <v>0</v>
      </c>
      <c r="AD58" s="50">
        <f t="shared" si="53"/>
        <v>0</v>
      </c>
      <c r="AE58" s="51"/>
      <c r="AF58" s="92">
        <f>+$G$58</f>
        <v>4.0000000000000002E-4</v>
      </c>
      <c r="AG58" s="55">
        <f>+AG53</f>
        <v>772.12500000000011</v>
      </c>
      <c r="AH58" s="56">
        <f t="shared" si="48"/>
        <v>0.30885000000000007</v>
      </c>
      <c r="AI58" s="57"/>
      <c r="AJ58" s="49">
        <f t="shared" si="54"/>
        <v>0</v>
      </c>
      <c r="AK58" s="50">
        <f t="shared" si="55"/>
        <v>0</v>
      </c>
      <c r="AL58" s="60"/>
      <c r="AM58" s="92">
        <f>+$G$58</f>
        <v>4.0000000000000002E-4</v>
      </c>
      <c r="AN58" s="55">
        <f>+AN53</f>
        <v>772.12500000000011</v>
      </c>
      <c r="AO58" s="56">
        <f t="shared" si="49"/>
        <v>0.30885000000000007</v>
      </c>
      <c r="AP58" s="57"/>
      <c r="AQ58" s="49">
        <f t="shared" si="56"/>
        <v>0</v>
      </c>
      <c r="AR58" s="50">
        <f t="shared" si="57"/>
        <v>0</v>
      </c>
    </row>
    <row r="59" spans="1:44" s="27" customFormat="1" x14ac:dyDescent="0.35">
      <c r="A59" s="33"/>
      <c r="B59" s="43" t="s">
        <v>62</v>
      </c>
      <c r="C59" s="43"/>
      <c r="D59" s="42" t="s">
        <v>25</v>
      </c>
      <c r="E59" s="43"/>
      <c r="F59" s="53"/>
      <c r="G59" s="93">
        <v>0.25</v>
      </c>
      <c r="H59" s="46">
        <v>1</v>
      </c>
      <c r="I59" s="65">
        <f t="shared" si="22"/>
        <v>0.25</v>
      </c>
      <c r="J59" s="57"/>
      <c r="K59" s="93">
        <f>+$G$59</f>
        <v>0.25</v>
      </c>
      <c r="L59" s="46">
        <v>1</v>
      </c>
      <c r="M59" s="65">
        <f t="shared" si="45"/>
        <v>0.25</v>
      </c>
      <c r="N59" s="57"/>
      <c r="O59" s="49">
        <f t="shared" si="2"/>
        <v>0</v>
      </c>
      <c r="P59" s="50">
        <f t="shared" si="3"/>
        <v>0</v>
      </c>
      <c r="Q59" s="51"/>
      <c r="R59" s="93">
        <f>+$G$59</f>
        <v>0.25</v>
      </c>
      <c r="S59" s="46">
        <v>1</v>
      </c>
      <c r="T59" s="65">
        <f t="shared" si="46"/>
        <v>0.25</v>
      </c>
      <c r="U59" s="57"/>
      <c r="V59" s="49">
        <f t="shared" si="50"/>
        <v>0</v>
      </c>
      <c r="W59" s="50">
        <f t="shared" si="51"/>
        <v>0</v>
      </c>
      <c r="X59" s="51"/>
      <c r="Y59" s="93">
        <f>+$G$59</f>
        <v>0.25</v>
      </c>
      <c r="Z59" s="46">
        <v>1</v>
      </c>
      <c r="AA59" s="65">
        <f t="shared" si="47"/>
        <v>0.25</v>
      </c>
      <c r="AB59" s="57"/>
      <c r="AC59" s="49">
        <f t="shared" si="52"/>
        <v>0</v>
      </c>
      <c r="AD59" s="50">
        <f t="shared" si="53"/>
        <v>0</v>
      </c>
      <c r="AE59" s="51"/>
      <c r="AF59" s="93">
        <f>+$G$59</f>
        <v>0.25</v>
      </c>
      <c r="AG59" s="46">
        <v>1</v>
      </c>
      <c r="AH59" s="65">
        <f t="shared" si="48"/>
        <v>0.25</v>
      </c>
      <c r="AI59" s="57"/>
      <c r="AJ59" s="49">
        <f t="shared" si="54"/>
        <v>0</v>
      </c>
      <c r="AK59" s="50">
        <f t="shared" si="55"/>
        <v>0</v>
      </c>
      <c r="AL59" s="60"/>
      <c r="AM59" s="93">
        <f>+$G$59</f>
        <v>0.25</v>
      </c>
      <c r="AN59" s="46">
        <v>1</v>
      </c>
      <c r="AO59" s="65">
        <f t="shared" si="49"/>
        <v>0.25</v>
      </c>
      <c r="AP59" s="57"/>
      <c r="AQ59" s="49">
        <f t="shared" si="56"/>
        <v>0</v>
      </c>
      <c r="AR59" s="50">
        <f t="shared" si="57"/>
        <v>0</v>
      </c>
    </row>
    <row r="60" spans="1:44" s="27" customFormat="1" x14ac:dyDescent="0.35">
      <c r="A60" s="33"/>
      <c r="B60" s="43" t="s">
        <v>1</v>
      </c>
      <c r="C60" s="43"/>
      <c r="D60" s="42" t="s">
        <v>47</v>
      </c>
      <c r="E60" s="43"/>
      <c r="F60" s="53"/>
      <c r="G60" s="92">
        <v>0.10100000000000001</v>
      </c>
      <c r="H60" s="55">
        <f>$O$11*$G18</f>
        <v>480</v>
      </c>
      <c r="I60" s="47">
        <f t="shared" si="22"/>
        <v>48.480000000000004</v>
      </c>
      <c r="J60" s="57"/>
      <c r="K60" s="92">
        <f>+$G$60</f>
        <v>0.10100000000000001</v>
      </c>
      <c r="L60" s="55">
        <f t="shared" ref="L60:L66" si="58">$H60</f>
        <v>480</v>
      </c>
      <c r="M60" s="79">
        <f t="shared" si="45"/>
        <v>48.480000000000004</v>
      </c>
      <c r="N60" s="57"/>
      <c r="O60" s="49">
        <f t="shared" si="2"/>
        <v>0</v>
      </c>
      <c r="P60" s="50">
        <f t="shared" si="3"/>
        <v>0</v>
      </c>
      <c r="Q60" s="51"/>
      <c r="R60" s="92">
        <f>+$G$60</f>
        <v>0.10100000000000001</v>
      </c>
      <c r="S60" s="55">
        <f t="shared" ref="S60:S66" si="59">$H60</f>
        <v>480</v>
      </c>
      <c r="T60" s="56">
        <f t="shared" si="46"/>
        <v>48.480000000000004</v>
      </c>
      <c r="U60" s="57"/>
      <c r="V60" s="49">
        <f t="shared" si="50"/>
        <v>0</v>
      </c>
      <c r="W60" s="50">
        <f t="shared" si="51"/>
        <v>0</v>
      </c>
      <c r="X60" s="51"/>
      <c r="Y60" s="92">
        <f>+$G$60</f>
        <v>0.10100000000000001</v>
      </c>
      <c r="Z60" s="55">
        <f t="shared" ref="Z60:Z66" si="60">$H60</f>
        <v>480</v>
      </c>
      <c r="AA60" s="56">
        <f t="shared" si="47"/>
        <v>48.480000000000004</v>
      </c>
      <c r="AB60" s="57"/>
      <c r="AC60" s="49">
        <f t="shared" si="52"/>
        <v>0</v>
      </c>
      <c r="AD60" s="50">
        <f t="shared" si="53"/>
        <v>0</v>
      </c>
      <c r="AE60" s="51"/>
      <c r="AF60" s="92">
        <f>+$G$60</f>
        <v>0.10100000000000001</v>
      </c>
      <c r="AG60" s="55">
        <f t="shared" ref="AG60:AG66" si="61">$H60</f>
        <v>480</v>
      </c>
      <c r="AH60" s="56">
        <f t="shared" si="48"/>
        <v>48.480000000000004</v>
      </c>
      <c r="AI60" s="57"/>
      <c r="AJ60" s="49">
        <f t="shared" si="54"/>
        <v>0</v>
      </c>
      <c r="AK60" s="50">
        <f t="shared" si="55"/>
        <v>0</v>
      </c>
      <c r="AL60" s="60"/>
      <c r="AM60" s="92">
        <f>+$G$60</f>
        <v>0.10100000000000001</v>
      </c>
      <c r="AN60" s="55">
        <f t="shared" ref="AN60:AN66" si="62">$H60</f>
        <v>480</v>
      </c>
      <c r="AO60" s="56">
        <f t="shared" si="49"/>
        <v>48.480000000000004</v>
      </c>
      <c r="AP60" s="57"/>
      <c r="AQ60" s="49">
        <f t="shared" si="56"/>
        <v>0</v>
      </c>
      <c r="AR60" s="50">
        <f t="shared" si="57"/>
        <v>0</v>
      </c>
    </row>
    <row r="61" spans="1:44" s="27" customFormat="1" x14ac:dyDescent="0.35">
      <c r="A61" s="33"/>
      <c r="B61" s="43" t="s">
        <v>2</v>
      </c>
      <c r="C61" s="43"/>
      <c r="D61" s="42" t="s">
        <v>47</v>
      </c>
      <c r="E61" s="43"/>
      <c r="F61" s="53"/>
      <c r="G61" s="92">
        <v>0.14399999999999999</v>
      </c>
      <c r="H61" s="55">
        <f>$O$12*$G18</f>
        <v>135</v>
      </c>
      <c r="I61" s="47">
        <f t="shared" si="22"/>
        <v>19.439999999999998</v>
      </c>
      <c r="J61" s="57"/>
      <c r="K61" s="92">
        <f>+$G$61</f>
        <v>0.14399999999999999</v>
      </c>
      <c r="L61" s="55">
        <f t="shared" si="58"/>
        <v>135</v>
      </c>
      <c r="M61" s="79">
        <f t="shared" si="45"/>
        <v>19.439999999999998</v>
      </c>
      <c r="N61" s="57"/>
      <c r="O61" s="49">
        <f t="shared" si="2"/>
        <v>0</v>
      </c>
      <c r="P61" s="50">
        <f t="shared" si="3"/>
        <v>0</v>
      </c>
      <c r="Q61" s="51"/>
      <c r="R61" s="92">
        <f>+$G$61</f>
        <v>0.14399999999999999</v>
      </c>
      <c r="S61" s="55">
        <f t="shared" si="59"/>
        <v>135</v>
      </c>
      <c r="T61" s="56">
        <f t="shared" si="46"/>
        <v>19.439999999999998</v>
      </c>
      <c r="U61" s="57"/>
      <c r="V61" s="49">
        <f t="shared" si="50"/>
        <v>0</v>
      </c>
      <c r="W61" s="50">
        <f t="shared" si="51"/>
        <v>0</v>
      </c>
      <c r="X61" s="51"/>
      <c r="Y61" s="92">
        <f>+$G$61</f>
        <v>0.14399999999999999</v>
      </c>
      <c r="Z61" s="55">
        <f t="shared" si="60"/>
        <v>135</v>
      </c>
      <c r="AA61" s="56">
        <f t="shared" si="47"/>
        <v>19.439999999999998</v>
      </c>
      <c r="AB61" s="57"/>
      <c r="AC61" s="49">
        <f t="shared" si="52"/>
        <v>0</v>
      </c>
      <c r="AD61" s="50">
        <f t="shared" si="53"/>
        <v>0</v>
      </c>
      <c r="AE61" s="51"/>
      <c r="AF61" s="92">
        <f>+$G$61</f>
        <v>0.14399999999999999</v>
      </c>
      <c r="AG61" s="55">
        <f t="shared" si="61"/>
        <v>135</v>
      </c>
      <c r="AH61" s="56">
        <f t="shared" si="48"/>
        <v>19.439999999999998</v>
      </c>
      <c r="AI61" s="57"/>
      <c r="AJ61" s="49">
        <f t="shared" si="54"/>
        <v>0</v>
      </c>
      <c r="AK61" s="50">
        <f t="shared" si="55"/>
        <v>0</v>
      </c>
      <c r="AL61" s="60"/>
      <c r="AM61" s="92">
        <f>+$G$61</f>
        <v>0.14399999999999999</v>
      </c>
      <c r="AN61" s="55">
        <f t="shared" si="62"/>
        <v>135</v>
      </c>
      <c r="AO61" s="56">
        <f t="shared" si="49"/>
        <v>19.439999999999998</v>
      </c>
      <c r="AP61" s="57"/>
      <c r="AQ61" s="49">
        <f t="shared" si="56"/>
        <v>0</v>
      </c>
      <c r="AR61" s="50">
        <f t="shared" si="57"/>
        <v>0</v>
      </c>
    </row>
    <row r="62" spans="1:44" s="27" customFormat="1" x14ac:dyDescent="0.35">
      <c r="A62" s="33"/>
      <c r="B62" s="43" t="s">
        <v>3</v>
      </c>
      <c r="C62" s="43"/>
      <c r="D62" s="42" t="s">
        <v>47</v>
      </c>
      <c r="E62" s="43"/>
      <c r="F62" s="53"/>
      <c r="G62" s="92">
        <v>0.20799999999999999</v>
      </c>
      <c r="H62" s="55">
        <f>$O$13*$G18</f>
        <v>135</v>
      </c>
      <c r="I62" s="47">
        <f t="shared" si="22"/>
        <v>28.08</v>
      </c>
      <c r="J62" s="57"/>
      <c r="K62" s="92">
        <f>+$G$62</f>
        <v>0.20799999999999999</v>
      </c>
      <c r="L62" s="55">
        <f t="shared" si="58"/>
        <v>135</v>
      </c>
      <c r="M62" s="79">
        <f t="shared" si="45"/>
        <v>28.08</v>
      </c>
      <c r="N62" s="57"/>
      <c r="O62" s="49">
        <f t="shared" si="2"/>
        <v>0</v>
      </c>
      <c r="P62" s="50">
        <f t="shared" si="3"/>
        <v>0</v>
      </c>
      <c r="Q62" s="51"/>
      <c r="R62" s="92">
        <f>+$G$62</f>
        <v>0.20799999999999999</v>
      </c>
      <c r="S62" s="55">
        <f t="shared" si="59"/>
        <v>135</v>
      </c>
      <c r="T62" s="56">
        <f t="shared" si="46"/>
        <v>28.08</v>
      </c>
      <c r="U62" s="57"/>
      <c r="V62" s="49">
        <f t="shared" si="50"/>
        <v>0</v>
      </c>
      <c r="W62" s="50">
        <f t="shared" si="51"/>
        <v>0</v>
      </c>
      <c r="X62" s="51"/>
      <c r="Y62" s="92">
        <f>+$G$62</f>
        <v>0.20799999999999999</v>
      </c>
      <c r="Z62" s="55">
        <f t="shared" si="60"/>
        <v>135</v>
      </c>
      <c r="AA62" s="56">
        <f t="shared" si="47"/>
        <v>28.08</v>
      </c>
      <c r="AB62" s="57"/>
      <c r="AC62" s="49">
        <f t="shared" si="52"/>
        <v>0</v>
      </c>
      <c r="AD62" s="50">
        <f t="shared" si="53"/>
        <v>0</v>
      </c>
      <c r="AE62" s="51"/>
      <c r="AF62" s="92">
        <f>+$G$62</f>
        <v>0.20799999999999999</v>
      </c>
      <c r="AG62" s="55">
        <f t="shared" si="61"/>
        <v>135</v>
      </c>
      <c r="AH62" s="56">
        <f t="shared" si="48"/>
        <v>28.08</v>
      </c>
      <c r="AI62" s="57"/>
      <c r="AJ62" s="49">
        <f t="shared" si="54"/>
        <v>0</v>
      </c>
      <c r="AK62" s="50">
        <f t="shared" si="55"/>
        <v>0</v>
      </c>
      <c r="AL62" s="60"/>
      <c r="AM62" s="92">
        <f>+$G$62</f>
        <v>0.20799999999999999</v>
      </c>
      <c r="AN62" s="55">
        <f t="shared" si="62"/>
        <v>135</v>
      </c>
      <c r="AO62" s="56">
        <f t="shared" si="49"/>
        <v>28.08</v>
      </c>
      <c r="AP62" s="57"/>
      <c r="AQ62" s="49">
        <f t="shared" si="56"/>
        <v>0</v>
      </c>
      <c r="AR62" s="50">
        <f t="shared" si="57"/>
        <v>0</v>
      </c>
    </row>
    <row r="63" spans="1:44" s="27" customFormat="1" x14ac:dyDescent="0.35">
      <c r="A63" s="33"/>
      <c r="B63" s="43" t="s">
        <v>63</v>
      </c>
      <c r="C63" s="43"/>
      <c r="D63" s="42" t="s">
        <v>47</v>
      </c>
      <c r="E63" s="43"/>
      <c r="F63" s="53"/>
      <c r="G63" s="92">
        <v>0.11899999999999999</v>
      </c>
      <c r="H63" s="55">
        <v>600</v>
      </c>
      <c r="I63" s="47">
        <f t="shared" si="22"/>
        <v>71.399999999999991</v>
      </c>
      <c r="J63" s="57"/>
      <c r="K63" s="92">
        <f>+$G$63</f>
        <v>0.11899999999999999</v>
      </c>
      <c r="L63" s="55">
        <f t="shared" si="58"/>
        <v>600</v>
      </c>
      <c r="M63" s="79">
        <f t="shared" si="45"/>
        <v>71.399999999999991</v>
      </c>
      <c r="N63" s="57"/>
      <c r="O63" s="49">
        <f t="shared" si="2"/>
        <v>0</v>
      </c>
      <c r="P63" s="50">
        <f t="shared" si="3"/>
        <v>0</v>
      </c>
      <c r="Q63" s="51"/>
      <c r="R63" s="92">
        <f>+$G$63</f>
        <v>0.11899999999999999</v>
      </c>
      <c r="S63" s="55">
        <f t="shared" si="59"/>
        <v>600</v>
      </c>
      <c r="T63" s="56">
        <f t="shared" si="46"/>
        <v>71.399999999999991</v>
      </c>
      <c r="U63" s="57"/>
      <c r="V63" s="49">
        <f t="shared" si="50"/>
        <v>0</v>
      </c>
      <c r="W63" s="50">
        <f t="shared" si="51"/>
        <v>0</v>
      </c>
      <c r="X63" s="51"/>
      <c r="Y63" s="92">
        <f>+$G$63</f>
        <v>0.11899999999999999</v>
      </c>
      <c r="Z63" s="55">
        <f t="shared" si="60"/>
        <v>600</v>
      </c>
      <c r="AA63" s="56">
        <f t="shared" si="47"/>
        <v>71.399999999999991</v>
      </c>
      <c r="AB63" s="57"/>
      <c r="AC63" s="49">
        <f t="shared" si="52"/>
        <v>0</v>
      </c>
      <c r="AD63" s="50">
        <f t="shared" si="53"/>
        <v>0</v>
      </c>
      <c r="AE63" s="51"/>
      <c r="AF63" s="92">
        <f>+$G$63</f>
        <v>0.11899999999999999</v>
      </c>
      <c r="AG63" s="55">
        <f t="shared" si="61"/>
        <v>600</v>
      </c>
      <c r="AH63" s="56">
        <f t="shared" si="48"/>
        <v>71.399999999999991</v>
      </c>
      <c r="AI63" s="57"/>
      <c r="AJ63" s="49">
        <f t="shared" si="54"/>
        <v>0</v>
      </c>
      <c r="AK63" s="50">
        <f t="shared" si="55"/>
        <v>0</v>
      </c>
      <c r="AL63" s="60"/>
      <c r="AM63" s="92">
        <f>+$G$63</f>
        <v>0.11899999999999999</v>
      </c>
      <c r="AN63" s="55">
        <f t="shared" si="62"/>
        <v>600</v>
      </c>
      <c r="AO63" s="56">
        <f t="shared" si="49"/>
        <v>71.399999999999991</v>
      </c>
      <c r="AP63" s="57"/>
      <c r="AQ63" s="49">
        <f t="shared" si="56"/>
        <v>0</v>
      </c>
      <c r="AR63" s="50">
        <f t="shared" si="57"/>
        <v>0</v>
      </c>
    </row>
    <row r="64" spans="1:44" s="27" customFormat="1" x14ac:dyDescent="0.35">
      <c r="A64" s="33"/>
      <c r="B64" s="43" t="s">
        <v>64</v>
      </c>
      <c r="C64" s="43"/>
      <c r="D64" s="42" t="s">
        <v>47</v>
      </c>
      <c r="E64" s="43"/>
      <c r="F64" s="53"/>
      <c r="G64" s="92">
        <v>0.13900000000000001</v>
      </c>
      <c r="H64" s="55">
        <v>150</v>
      </c>
      <c r="I64" s="47">
        <f t="shared" si="22"/>
        <v>20.85</v>
      </c>
      <c r="J64" s="57"/>
      <c r="K64" s="92">
        <f>+$G$64</f>
        <v>0.13900000000000001</v>
      </c>
      <c r="L64" s="55">
        <f t="shared" si="58"/>
        <v>150</v>
      </c>
      <c r="M64" s="79">
        <f t="shared" si="45"/>
        <v>20.85</v>
      </c>
      <c r="N64" s="57"/>
      <c r="O64" s="49">
        <f t="shared" si="2"/>
        <v>0</v>
      </c>
      <c r="P64" s="50">
        <f t="shared" si="3"/>
        <v>0</v>
      </c>
      <c r="Q64" s="51"/>
      <c r="R64" s="92">
        <f>+$G$64</f>
        <v>0.13900000000000001</v>
      </c>
      <c r="S64" s="55">
        <f t="shared" si="59"/>
        <v>150</v>
      </c>
      <c r="T64" s="56">
        <f t="shared" si="46"/>
        <v>20.85</v>
      </c>
      <c r="U64" s="57"/>
      <c r="V64" s="49">
        <f t="shared" si="50"/>
        <v>0</v>
      </c>
      <c r="W64" s="50">
        <f t="shared" si="51"/>
        <v>0</v>
      </c>
      <c r="X64" s="51"/>
      <c r="Y64" s="92">
        <f>+$G$64</f>
        <v>0.13900000000000001</v>
      </c>
      <c r="Z64" s="55">
        <f t="shared" si="60"/>
        <v>150</v>
      </c>
      <c r="AA64" s="56">
        <f t="shared" si="47"/>
        <v>20.85</v>
      </c>
      <c r="AB64" s="57"/>
      <c r="AC64" s="49">
        <f t="shared" si="52"/>
        <v>0</v>
      </c>
      <c r="AD64" s="50">
        <f t="shared" si="53"/>
        <v>0</v>
      </c>
      <c r="AE64" s="51"/>
      <c r="AF64" s="92">
        <f>+$G$64</f>
        <v>0.13900000000000001</v>
      </c>
      <c r="AG64" s="55">
        <f t="shared" si="61"/>
        <v>150</v>
      </c>
      <c r="AH64" s="56">
        <f t="shared" si="48"/>
        <v>20.85</v>
      </c>
      <c r="AI64" s="57"/>
      <c r="AJ64" s="49">
        <f t="shared" si="54"/>
        <v>0</v>
      </c>
      <c r="AK64" s="50">
        <f t="shared" si="55"/>
        <v>0</v>
      </c>
      <c r="AL64" s="60"/>
      <c r="AM64" s="92">
        <f>+$G$64</f>
        <v>0.13900000000000001</v>
      </c>
      <c r="AN64" s="55">
        <f t="shared" si="62"/>
        <v>150</v>
      </c>
      <c r="AO64" s="56">
        <f t="shared" si="49"/>
        <v>20.85</v>
      </c>
      <c r="AP64" s="57"/>
      <c r="AQ64" s="49">
        <f t="shared" si="56"/>
        <v>0</v>
      </c>
      <c r="AR64" s="50">
        <f t="shared" si="57"/>
        <v>0</v>
      </c>
    </row>
    <row r="65" spans="1:44" s="27" customFormat="1" x14ac:dyDescent="0.35">
      <c r="A65" s="33"/>
      <c r="B65" s="43" t="s">
        <v>65</v>
      </c>
      <c r="C65" s="43"/>
      <c r="D65" s="42" t="s">
        <v>47</v>
      </c>
      <c r="E65" s="43"/>
      <c r="F65" s="53"/>
      <c r="G65" s="92">
        <v>0.1164</v>
      </c>
      <c r="H65" s="55">
        <v>0</v>
      </c>
      <c r="I65" s="47">
        <f t="shared" si="22"/>
        <v>0</v>
      </c>
      <c r="J65" s="57"/>
      <c r="K65" s="92">
        <f>+$G$66</f>
        <v>0.1164</v>
      </c>
      <c r="L65" s="55">
        <f t="shared" si="58"/>
        <v>0</v>
      </c>
      <c r="M65" s="79">
        <f t="shared" si="45"/>
        <v>0</v>
      </c>
      <c r="N65" s="57"/>
      <c r="O65" s="49">
        <f t="shared" si="2"/>
        <v>0</v>
      </c>
      <c r="P65" s="50" t="str">
        <f t="shared" si="3"/>
        <v/>
      </c>
      <c r="Q65" s="51"/>
      <c r="R65" s="92">
        <f>+$G$66</f>
        <v>0.1164</v>
      </c>
      <c r="S65" s="55">
        <f t="shared" si="59"/>
        <v>0</v>
      </c>
      <c r="T65" s="56">
        <f t="shared" si="46"/>
        <v>0</v>
      </c>
      <c r="U65" s="57"/>
      <c r="V65" s="49">
        <f t="shared" si="50"/>
        <v>0</v>
      </c>
      <c r="W65" s="50" t="str">
        <f t="shared" si="51"/>
        <v/>
      </c>
      <c r="X65" s="51"/>
      <c r="Y65" s="92">
        <f>+$G$66</f>
        <v>0.1164</v>
      </c>
      <c r="Z65" s="55">
        <f t="shared" si="60"/>
        <v>0</v>
      </c>
      <c r="AA65" s="56">
        <f t="shared" si="47"/>
        <v>0</v>
      </c>
      <c r="AB65" s="57"/>
      <c r="AC65" s="49">
        <f t="shared" si="52"/>
        <v>0</v>
      </c>
      <c r="AD65" s="50" t="str">
        <f t="shared" si="53"/>
        <v/>
      </c>
      <c r="AE65" s="51"/>
      <c r="AF65" s="92">
        <f>+$G$66</f>
        <v>0.1164</v>
      </c>
      <c r="AG65" s="55">
        <f t="shared" si="61"/>
        <v>0</v>
      </c>
      <c r="AH65" s="56">
        <f t="shared" si="48"/>
        <v>0</v>
      </c>
      <c r="AI65" s="57"/>
      <c r="AJ65" s="49">
        <f t="shared" si="54"/>
        <v>0</v>
      </c>
      <c r="AK65" s="50" t="str">
        <f t="shared" si="55"/>
        <v/>
      </c>
      <c r="AL65" s="60"/>
      <c r="AM65" s="92">
        <f>+$G$66</f>
        <v>0.1164</v>
      </c>
      <c r="AN65" s="55">
        <f t="shared" si="62"/>
        <v>0</v>
      </c>
      <c r="AO65" s="56">
        <f t="shared" si="49"/>
        <v>0</v>
      </c>
      <c r="AP65" s="57"/>
      <c r="AQ65" s="49">
        <f t="shared" si="56"/>
        <v>0</v>
      </c>
      <c r="AR65" s="50" t="str">
        <f t="shared" si="57"/>
        <v/>
      </c>
    </row>
    <row r="66" spans="1:44" s="27" customFormat="1" ht="15" thickBot="1" x14ac:dyDescent="0.4">
      <c r="A66" s="33"/>
      <c r="B66" s="43" t="s">
        <v>66</v>
      </c>
      <c r="C66" s="43"/>
      <c r="D66" s="42" t="s">
        <v>47</v>
      </c>
      <c r="E66" s="43"/>
      <c r="F66" s="53"/>
      <c r="G66" s="92">
        <v>0.1164</v>
      </c>
      <c r="H66" s="55">
        <v>0</v>
      </c>
      <c r="I66" s="47">
        <f t="shared" si="22"/>
        <v>0</v>
      </c>
      <c r="J66" s="57"/>
      <c r="K66" s="92">
        <f>+$G$66</f>
        <v>0.1164</v>
      </c>
      <c r="L66" s="55">
        <f t="shared" si="58"/>
        <v>0</v>
      </c>
      <c r="M66" s="79">
        <f t="shared" si="45"/>
        <v>0</v>
      </c>
      <c r="N66" s="57"/>
      <c r="O66" s="49">
        <f t="shared" si="2"/>
        <v>0</v>
      </c>
      <c r="P66" s="50" t="str">
        <f t="shared" si="3"/>
        <v/>
      </c>
      <c r="Q66" s="51"/>
      <c r="R66" s="92">
        <f>+$G$66</f>
        <v>0.1164</v>
      </c>
      <c r="S66" s="55">
        <f t="shared" si="59"/>
        <v>0</v>
      </c>
      <c r="T66" s="56">
        <f t="shared" si="46"/>
        <v>0</v>
      </c>
      <c r="U66" s="57"/>
      <c r="V66" s="49">
        <f t="shared" si="50"/>
        <v>0</v>
      </c>
      <c r="W66" s="50" t="str">
        <f t="shared" si="51"/>
        <v/>
      </c>
      <c r="X66" s="51"/>
      <c r="Y66" s="92">
        <f>+$G$66</f>
        <v>0.1164</v>
      </c>
      <c r="Z66" s="55">
        <f t="shared" si="60"/>
        <v>0</v>
      </c>
      <c r="AA66" s="56">
        <f t="shared" si="47"/>
        <v>0</v>
      </c>
      <c r="AB66" s="57"/>
      <c r="AC66" s="49">
        <f t="shared" si="52"/>
        <v>0</v>
      </c>
      <c r="AD66" s="50" t="str">
        <f t="shared" si="53"/>
        <v/>
      </c>
      <c r="AE66" s="51"/>
      <c r="AF66" s="92">
        <f>+$G$66</f>
        <v>0.1164</v>
      </c>
      <c r="AG66" s="55">
        <f t="shared" si="61"/>
        <v>0</v>
      </c>
      <c r="AH66" s="56">
        <f t="shared" si="48"/>
        <v>0</v>
      </c>
      <c r="AI66" s="57"/>
      <c r="AJ66" s="49">
        <f t="shared" si="54"/>
        <v>0</v>
      </c>
      <c r="AK66" s="50" t="str">
        <f t="shared" si="55"/>
        <v/>
      </c>
      <c r="AL66" s="60"/>
      <c r="AM66" s="92">
        <f>+$G$66</f>
        <v>0.1164</v>
      </c>
      <c r="AN66" s="55">
        <f t="shared" si="62"/>
        <v>0</v>
      </c>
      <c r="AO66" s="56">
        <f t="shared" si="49"/>
        <v>0</v>
      </c>
      <c r="AP66" s="57"/>
      <c r="AQ66" s="49">
        <f t="shared" si="56"/>
        <v>0</v>
      </c>
      <c r="AR66" s="50" t="str">
        <f t="shared" si="57"/>
        <v/>
      </c>
    </row>
    <row r="67" spans="1:44" ht="15" thickBot="1" x14ac:dyDescent="0.4">
      <c r="A67" s="9"/>
      <c r="B67" s="94"/>
      <c r="C67" s="95"/>
      <c r="D67" s="96"/>
      <c r="E67" s="95"/>
      <c r="F67" s="97"/>
      <c r="G67" s="98"/>
      <c r="H67" s="99"/>
      <c r="I67" s="100"/>
      <c r="J67" s="101"/>
      <c r="K67" s="98"/>
      <c r="L67" s="99"/>
      <c r="M67" s="100"/>
      <c r="N67" s="101"/>
      <c r="O67" s="102"/>
      <c r="P67" s="103"/>
      <c r="Q67" s="51"/>
      <c r="R67" s="98"/>
      <c r="S67" s="99"/>
      <c r="T67" s="100"/>
      <c r="U67" s="101"/>
      <c r="V67" s="102"/>
      <c r="W67" s="103"/>
      <c r="X67" s="51"/>
      <c r="Y67" s="98"/>
      <c r="Z67" s="99"/>
      <c r="AA67" s="100"/>
      <c r="AB67" s="101"/>
      <c r="AC67" s="102"/>
      <c r="AD67" s="103"/>
      <c r="AE67" s="51"/>
      <c r="AF67" s="98"/>
      <c r="AG67" s="99"/>
      <c r="AH67" s="100"/>
      <c r="AI67" s="101"/>
      <c r="AJ67" s="102"/>
      <c r="AK67" s="103"/>
      <c r="AL67" s="52"/>
      <c r="AM67" s="98"/>
      <c r="AN67" s="99"/>
      <c r="AO67" s="100"/>
      <c r="AP67" s="101"/>
      <c r="AQ67" s="102"/>
      <c r="AR67" s="103"/>
    </row>
    <row r="68" spans="1:44" x14ac:dyDescent="0.35">
      <c r="A68" s="9"/>
      <c r="B68" s="104" t="s">
        <v>67</v>
      </c>
      <c r="C68" s="41"/>
      <c r="D68" s="41"/>
      <c r="E68" s="41"/>
      <c r="F68" s="105"/>
      <c r="G68" s="106"/>
      <c r="H68" s="106"/>
      <c r="I68" s="107">
        <f>SUM(I56:I62,I55)</f>
        <v>159.122298</v>
      </c>
      <c r="J68" s="108"/>
      <c r="K68" s="106"/>
      <c r="L68" s="106"/>
      <c r="M68" s="107">
        <f>SUM(M56:M62,M55)</f>
        <v>152.22180125</v>
      </c>
      <c r="N68" s="108"/>
      <c r="O68" s="109">
        <f>M68-I68</f>
        <v>-6.9004967500000021</v>
      </c>
      <c r="P68" s="110">
        <f>IF(OR(I68=0,M68=0),"",(O68/I68))</f>
        <v>-4.3365994814881334E-2</v>
      </c>
      <c r="Q68" s="51"/>
      <c r="R68" s="106"/>
      <c r="S68" s="106"/>
      <c r="T68" s="107">
        <f>SUM(T56:T62,T55)</f>
        <v>153.27180125000001</v>
      </c>
      <c r="U68" s="108"/>
      <c r="V68" s="109">
        <f>T68-M68</f>
        <v>1.0500000000000114</v>
      </c>
      <c r="W68" s="110">
        <f>IF(OR(M68=0,T68=0),"",(V68/M68))</f>
        <v>6.8978292950006162E-3</v>
      </c>
      <c r="X68" s="51"/>
      <c r="Y68" s="106"/>
      <c r="Z68" s="106"/>
      <c r="AA68" s="107">
        <f>SUM(AA56:AA62,AA55)</f>
        <v>154.40930125</v>
      </c>
      <c r="AB68" s="108"/>
      <c r="AC68" s="109">
        <f>AA68-T68</f>
        <v>1.1374999999999886</v>
      </c>
      <c r="AD68" s="110">
        <f>IF(OR(T68=0,AA68=0),"",(AC68/T68))</f>
        <v>7.4214564631143367E-3</v>
      </c>
      <c r="AE68" s="51"/>
      <c r="AF68" s="106"/>
      <c r="AG68" s="106"/>
      <c r="AH68" s="107">
        <f>SUM(AH56:AH62,AH55)</f>
        <v>155.10930124999999</v>
      </c>
      <c r="AI68" s="108"/>
      <c r="AJ68" s="109">
        <f>AH68-AA68</f>
        <v>0.69999999999998863</v>
      </c>
      <c r="AK68" s="110">
        <f>IF(OR(AA68=0,AH68=0),"",(AJ68/AA68))</f>
        <v>4.533405658423628E-3</v>
      </c>
      <c r="AL68" s="52"/>
      <c r="AM68" s="106"/>
      <c r="AN68" s="106"/>
      <c r="AO68" s="107">
        <f>SUM(AO56:AO62,AO55)</f>
        <v>156.76930125000001</v>
      </c>
      <c r="AP68" s="108"/>
      <c r="AQ68" s="109">
        <f>AO68-AH68</f>
        <v>1.660000000000025</v>
      </c>
      <c r="AR68" s="110">
        <f>IF(OR(AH68=0,AO68=0),"",(AQ68/AH68))</f>
        <v>1.0702130604821E-2</v>
      </c>
    </row>
    <row r="69" spans="1:44" x14ac:dyDescent="0.35">
      <c r="A69" s="9"/>
      <c r="B69" s="104" t="s">
        <v>68</v>
      </c>
      <c r="C69" s="41"/>
      <c r="D69" s="41"/>
      <c r="E69" s="41"/>
      <c r="F69" s="105"/>
      <c r="G69" s="111">
        <v>-0.318</v>
      </c>
      <c r="H69" s="112"/>
      <c r="I69" s="61">
        <f>+I68*G69</f>
        <v>-50.600890763999999</v>
      </c>
      <c r="J69" s="108"/>
      <c r="K69" s="111">
        <f>$G$69</f>
        <v>-0.318</v>
      </c>
      <c r="L69" s="112"/>
      <c r="M69" s="61">
        <f>+M68*K69</f>
        <v>-48.406532797499999</v>
      </c>
      <c r="N69" s="108"/>
      <c r="O69" s="49">
        <f>M69-I69</f>
        <v>2.1943579665000001</v>
      </c>
      <c r="P69" s="50">
        <f>IF(OR(I69=0,M69=0),"",(O69/I69))</f>
        <v>-4.336599481488132E-2</v>
      </c>
      <c r="Q69" s="51"/>
      <c r="R69" s="111">
        <f>$G$69</f>
        <v>-0.318</v>
      </c>
      <c r="S69" s="112"/>
      <c r="T69" s="61">
        <f>+T68*R69</f>
        <v>-48.740432797500006</v>
      </c>
      <c r="U69" s="108"/>
      <c r="V69" s="49">
        <f t="shared" ref="V69:V70" si="63">T69-M69</f>
        <v>-0.33390000000000697</v>
      </c>
      <c r="W69" s="50">
        <f t="shared" ref="W69:W71" si="64">IF(OR(M69=0,T69=0),"",(V69/M69))</f>
        <v>6.8978292950006856E-3</v>
      </c>
      <c r="X69" s="51"/>
      <c r="Y69" s="111">
        <f>$G$69</f>
        <v>-0.318</v>
      </c>
      <c r="Z69" s="112"/>
      <c r="AA69" s="61">
        <f>+AA68*Y69</f>
        <v>-49.102157797499999</v>
      </c>
      <c r="AB69" s="108"/>
      <c r="AC69" s="49">
        <f t="shared" ref="AC69:AC71" si="65">AA69-T69</f>
        <v>-0.36172499999999275</v>
      </c>
      <c r="AD69" s="50">
        <f t="shared" ref="AD69:AD71" si="66">IF(OR(T69=0,AA69=0),"",(AC69/T69))</f>
        <v>7.4214564631142612E-3</v>
      </c>
      <c r="AE69" s="51"/>
      <c r="AF69" s="111">
        <f>$G$69</f>
        <v>-0.318</v>
      </c>
      <c r="AG69" s="112"/>
      <c r="AH69" s="61">
        <f>+AH68*AF69</f>
        <v>-49.324757797499998</v>
      </c>
      <c r="AI69" s="108"/>
      <c r="AJ69" s="49">
        <f t="shared" ref="AJ69:AJ71" si="67">AH69-AA69</f>
        <v>-0.22259999999999991</v>
      </c>
      <c r="AK69" s="50">
        <f t="shared" ref="AK69:AK71" si="68">IF(OR(AA69=0,AH69=0),"",(AJ69/AA69))</f>
        <v>4.5334056584237E-3</v>
      </c>
      <c r="AL69" s="52"/>
      <c r="AM69" s="111">
        <f>$G$69</f>
        <v>-0.318</v>
      </c>
      <c r="AN69" s="112"/>
      <c r="AO69" s="61">
        <f>+AO68*AM69</f>
        <v>-49.852637797500002</v>
      </c>
      <c r="AP69" s="108"/>
      <c r="AQ69" s="49">
        <f t="shared" ref="AQ69:AQ71" si="69">AO69-AH69</f>
        <v>-0.52788000000000324</v>
      </c>
      <c r="AR69" s="50">
        <f t="shared" ref="AR69:AR71" si="70">IF(OR(AH69=0,AO69=0),"",(AQ69/AH69))</f>
        <v>1.0702130604820904E-2</v>
      </c>
    </row>
    <row r="70" spans="1:44" x14ac:dyDescent="0.35">
      <c r="A70" s="9"/>
      <c r="B70" s="40" t="s">
        <v>69</v>
      </c>
      <c r="C70" s="41"/>
      <c r="D70" s="41"/>
      <c r="E70" s="41"/>
      <c r="F70" s="113"/>
      <c r="G70" s="114">
        <v>0.13</v>
      </c>
      <c r="H70" s="59"/>
      <c r="I70" s="61">
        <f>I68*G70</f>
        <v>20.685898740000003</v>
      </c>
      <c r="J70" s="115"/>
      <c r="K70" s="114">
        <v>0.13</v>
      </c>
      <c r="L70" s="59"/>
      <c r="M70" s="61">
        <f>M68*K70</f>
        <v>19.788834162499999</v>
      </c>
      <c r="N70" s="115"/>
      <c r="O70" s="49">
        <f>M70-I70</f>
        <v>-0.89706457750000368</v>
      </c>
      <c r="P70" s="50">
        <f>IF(OR(I70=0,M70=0),"",(O70/I70))</f>
        <v>-4.3365994814881494E-2</v>
      </c>
      <c r="Q70" s="51"/>
      <c r="R70" s="114">
        <v>0.13</v>
      </c>
      <c r="S70" s="59"/>
      <c r="T70" s="61">
        <f>T68*R70</f>
        <v>19.9253341625</v>
      </c>
      <c r="U70" s="115"/>
      <c r="V70" s="49">
        <f t="shared" si="63"/>
        <v>0.13650000000000162</v>
      </c>
      <c r="W70" s="50">
        <f t="shared" si="64"/>
        <v>6.8978292950006232E-3</v>
      </c>
      <c r="X70" s="51"/>
      <c r="Y70" s="114">
        <v>0.13</v>
      </c>
      <c r="Z70" s="59"/>
      <c r="AA70" s="61">
        <f>AA68*Y70</f>
        <v>20.0732091625</v>
      </c>
      <c r="AB70" s="115"/>
      <c r="AC70" s="49">
        <f t="shared" si="65"/>
        <v>0.14787499999999909</v>
      </c>
      <c r="AD70" s="50">
        <f t="shared" si="66"/>
        <v>7.4214564631143653E-3</v>
      </c>
      <c r="AE70" s="51"/>
      <c r="AF70" s="114">
        <v>0.13</v>
      </c>
      <c r="AG70" s="59"/>
      <c r="AH70" s="61">
        <f>AH68*AF70</f>
        <v>20.164209162500001</v>
      </c>
      <c r="AI70" s="115"/>
      <c r="AJ70" s="49">
        <f t="shared" si="67"/>
        <v>9.100000000000108E-2</v>
      </c>
      <c r="AK70" s="50">
        <f t="shared" si="68"/>
        <v>4.5334056584237555E-3</v>
      </c>
      <c r="AL70" s="52"/>
      <c r="AM70" s="114">
        <v>0.13</v>
      </c>
      <c r="AN70" s="59"/>
      <c r="AO70" s="61">
        <f>AO68*AM70</f>
        <v>20.380009162500002</v>
      </c>
      <c r="AP70" s="115"/>
      <c r="AQ70" s="49">
        <f t="shared" si="69"/>
        <v>0.21580000000000155</v>
      </c>
      <c r="AR70" s="50">
        <f t="shared" si="70"/>
        <v>1.0702130604820915E-2</v>
      </c>
    </row>
    <row r="71" spans="1:44" s="125" customFormat="1" ht="15" thickBot="1" x14ac:dyDescent="0.4">
      <c r="A71" s="116"/>
      <c r="B71" s="439" t="s">
        <v>70</v>
      </c>
      <c r="C71" s="439"/>
      <c r="D71" s="439"/>
      <c r="E71" s="117"/>
      <c r="F71" s="118"/>
      <c r="G71" s="119"/>
      <c r="H71" s="119"/>
      <c r="I71" s="120">
        <f>SUM(I68:I70)</f>
        <v>129.20730597600001</v>
      </c>
      <c r="J71" s="121"/>
      <c r="K71" s="119"/>
      <c r="L71" s="119"/>
      <c r="M71" s="120">
        <f>SUM(M68:M70)</f>
        <v>123.60410261499999</v>
      </c>
      <c r="N71" s="121"/>
      <c r="O71" s="122">
        <f>M71-I71</f>
        <v>-5.6032033610000269</v>
      </c>
      <c r="P71" s="123">
        <f>IF(OR(I71=0,M71=0),"",(O71/I71))</f>
        <v>-4.3365994814881521E-2</v>
      </c>
      <c r="Q71" s="124"/>
      <c r="R71" s="119"/>
      <c r="S71" s="119"/>
      <c r="T71" s="120">
        <f>SUM(T68:T70)</f>
        <v>124.45670261500001</v>
      </c>
      <c r="U71" s="121"/>
      <c r="V71" s="122">
        <f>T71-M71</f>
        <v>0.85260000000002378</v>
      </c>
      <c r="W71" s="123">
        <f t="shared" si="64"/>
        <v>6.8978292950007342E-3</v>
      </c>
      <c r="X71" s="124"/>
      <c r="Y71" s="119"/>
      <c r="Z71" s="119"/>
      <c r="AA71" s="120">
        <f>SUM(AA68:AA70)</f>
        <v>125.38035261499999</v>
      </c>
      <c r="AB71" s="121"/>
      <c r="AC71" s="122">
        <f t="shared" si="65"/>
        <v>0.92364999999998076</v>
      </c>
      <c r="AD71" s="123">
        <f t="shared" si="66"/>
        <v>7.421456463114256E-3</v>
      </c>
      <c r="AE71" s="124"/>
      <c r="AF71" s="119"/>
      <c r="AG71" s="119"/>
      <c r="AH71" s="120">
        <f>SUM(AH68:AH70)</f>
        <v>125.94875261499999</v>
      </c>
      <c r="AI71" s="121"/>
      <c r="AJ71" s="122">
        <f t="shared" si="67"/>
        <v>0.56839999999999691</v>
      </c>
      <c r="AK71" s="123">
        <f t="shared" si="68"/>
        <v>4.5334056584236775E-3</v>
      </c>
      <c r="AM71" s="119"/>
      <c r="AN71" s="119"/>
      <c r="AO71" s="120">
        <f>SUM(AO68:AO70)</f>
        <v>127.29667261500002</v>
      </c>
      <c r="AP71" s="121"/>
      <c r="AQ71" s="122">
        <f t="shared" si="69"/>
        <v>1.3479200000000304</v>
      </c>
      <c r="AR71" s="123">
        <f t="shared" si="70"/>
        <v>1.0702130604821079E-2</v>
      </c>
    </row>
    <row r="72" spans="1:44" ht="15" thickBot="1" x14ac:dyDescent="0.4">
      <c r="A72" s="126"/>
      <c r="B72" s="127" t="s">
        <v>71</v>
      </c>
      <c r="C72" s="128"/>
      <c r="D72" s="129"/>
      <c r="E72" s="128"/>
      <c r="F72" s="130"/>
      <c r="G72" s="131"/>
      <c r="H72" s="132"/>
      <c r="I72" s="133"/>
      <c r="J72" s="130"/>
      <c r="K72" s="131"/>
      <c r="L72" s="132"/>
      <c r="M72" s="133"/>
      <c r="N72" s="130"/>
      <c r="O72" s="134"/>
      <c r="P72" s="135"/>
      <c r="Q72" s="20"/>
      <c r="R72" s="131"/>
      <c r="S72" s="132"/>
      <c r="T72" s="133"/>
      <c r="U72" s="130"/>
      <c r="V72" s="134"/>
      <c r="W72" s="136"/>
      <c r="X72" s="20"/>
      <c r="Y72" s="131"/>
      <c r="Z72" s="132"/>
      <c r="AA72" s="133"/>
      <c r="AB72" s="130"/>
      <c r="AC72" s="134"/>
      <c r="AD72" s="135"/>
      <c r="AE72" s="20"/>
      <c r="AF72" s="131"/>
      <c r="AG72" s="132"/>
      <c r="AH72" s="133"/>
      <c r="AI72" s="130"/>
      <c r="AJ72" s="134"/>
      <c r="AK72" s="135"/>
      <c r="AM72" s="131"/>
      <c r="AN72" s="132"/>
      <c r="AO72" s="133"/>
      <c r="AP72" s="130"/>
      <c r="AQ72" s="134"/>
      <c r="AR72" s="135"/>
    </row>
    <row r="73" spans="1:44" x14ac:dyDescent="0.35">
      <c r="A73" s="9"/>
      <c r="B73" s="9"/>
      <c r="C73" s="9"/>
      <c r="D73" s="9"/>
      <c r="E73" s="9"/>
      <c r="F73" s="9"/>
      <c r="G73" s="9"/>
      <c r="H73" s="9"/>
      <c r="I73" s="31"/>
      <c r="J73" s="9"/>
      <c r="K73" s="9"/>
      <c r="L73" s="9"/>
      <c r="M73" s="31"/>
      <c r="N73" s="9"/>
      <c r="O73" s="9"/>
      <c r="P73" s="9"/>
      <c r="Q73" s="20"/>
      <c r="R73" s="9"/>
      <c r="S73" s="9"/>
      <c r="T73" s="31"/>
      <c r="U73" s="9"/>
      <c r="V73" s="9"/>
      <c r="W73" s="9"/>
      <c r="X73" s="20"/>
      <c r="Y73" s="9"/>
      <c r="Z73" s="9"/>
      <c r="AA73" s="31"/>
      <c r="AB73" s="9"/>
      <c r="AC73" s="9"/>
      <c r="AD73" s="9"/>
      <c r="AE73" s="20"/>
      <c r="AF73" s="9"/>
      <c r="AG73" s="9"/>
      <c r="AH73" s="31"/>
      <c r="AI73" s="9"/>
      <c r="AJ73" s="9"/>
      <c r="AK73" s="9"/>
      <c r="AM73" s="9"/>
      <c r="AN73" s="9"/>
      <c r="AO73" s="31"/>
      <c r="AP73" s="9"/>
      <c r="AQ73" s="9"/>
      <c r="AR73" s="9"/>
    </row>
    <row r="74" spans="1:44" x14ac:dyDescent="0.35">
      <c r="A74" s="9"/>
      <c r="B74" s="29" t="s">
        <v>72</v>
      </c>
      <c r="C74" s="9"/>
      <c r="D74" s="9"/>
      <c r="E74" s="9"/>
      <c r="F74" s="9"/>
      <c r="G74" s="137">
        <v>3.7600000000000001E-2</v>
      </c>
      <c r="H74" s="9"/>
      <c r="I74" s="9"/>
      <c r="J74" s="9"/>
      <c r="K74" s="138">
        <v>2.9499999999999998E-2</v>
      </c>
      <c r="L74" s="9"/>
      <c r="M74" s="9"/>
      <c r="N74" s="9"/>
      <c r="O74" s="9"/>
      <c r="P74" s="9"/>
      <c r="Q74" s="20"/>
      <c r="R74" s="137">
        <f>+$K$74</f>
        <v>2.9499999999999998E-2</v>
      </c>
      <c r="S74" s="9"/>
      <c r="T74" s="9"/>
      <c r="U74" s="9"/>
      <c r="V74" s="9"/>
      <c r="W74" s="9"/>
      <c r="X74" s="20"/>
      <c r="Y74" s="137">
        <f>+$K$74</f>
        <v>2.9499999999999998E-2</v>
      </c>
      <c r="Z74" s="9"/>
      <c r="AA74" s="9"/>
      <c r="AB74" s="9"/>
      <c r="AC74" s="9"/>
      <c r="AD74" s="9"/>
      <c r="AE74" s="20"/>
      <c r="AF74" s="137">
        <f>+$K$74</f>
        <v>2.9499999999999998E-2</v>
      </c>
      <c r="AG74" s="9"/>
      <c r="AH74" s="9"/>
      <c r="AI74" s="9"/>
      <c r="AJ74" s="9"/>
      <c r="AK74" s="9"/>
      <c r="AM74" s="137">
        <f>+$K$74</f>
        <v>2.9499999999999998E-2</v>
      </c>
      <c r="AN74" s="9"/>
      <c r="AO74" s="9"/>
      <c r="AP74" s="9"/>
      <c r="AQ74" s="9"/>
      <c r="AR74" s="9"/>
    </row>
    <row r="75" spans="1:44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</row>
    <row r="76" spans="1:44" ht="18" x14ac:dyDescent="0.4">
      <c r="A76" s="9"/>
      <c r="B76" s="437" t="s">
        <v>115</v>
      </c>
      <c r="C76" s="437"/>
      <c r="D76" s="437"/>
      <c r="E76" s="437"/>
      <c r="F76" s="437"/>
      <c r="G76" s="437"/>
      <c r="H76" s="437"/>
      <c r="I76" s="437"/>
      <c r="J76" s="437"/>
    </row>
    <row r="77" spans="1:44" ht="18" x14ac:dyDescent="0.4">
      <c r="A77" s="9"/>
      <c r="B77" s="437" t="s">
        <v>0</v>
      </c>
      <c r="C77" s="437"/>
      <c r="D77" s="437"/>
      <c r="E77" s="437"/>
      <c r="F77" s="437"/>
      <c r="G77" s="437"/>
      <c r="H77" s="437"/>
      <c r="I77" s="437"/>
      <c r="J77" s="437"/>
    </row>
    <row r="78" spans="1:44" x14ac:dyDescent="0.35">
      <c r="A78" s="9"/>
      <c r="B78" s="9"/>
      <c r="C78" s="9"/>
      <c r="D78" s="9"/>
      <c r="E78" s="9"/>
      <c r="F78" s="9"/>
      <c r="G78" s="9"/>
      <c r="H78" s="9"/>
    </row>
    <row r="79" spans="1:44" x14ac:dyDescent="0.35">
      <c r="A79" s="9"/>
      <c r="B79" s="9"/>
      <c r="C79" s="9"/>
      <c r="D79" s="9"/>
      <c r="E79" s="9"/>
      <c r="F79" s="9"/>
      <c r="G79" s="9"/>
      <c r="H79" s="9"/>
      <c r="M79" s="139"/>
      <c r="N79" s="4">
        <v>2</v>
      </c>
    </row>
    <row r="80" spans="1:44" ht="15.5" x14ac:dyDescent="0.35">
      <c r="A80" s="9"/>
      <c r="B80" s="15" t="s">
        <v>4</v>
      </c>
      <c r="C80" s="9"/>
      <c r="D80" s="438" t="s">
        <v>5</v>
      </c>
      <c r="E80" s="438"/>
      <c r="F80" s="438"/>
      <c r="G80" s="438"/>
      <c r="H80" s="438"/>
      <c r="I80" s="438"/>
      <c r="J80" s="438"/>
    </row>
    <row r="81" spans="1:44" ht="15.5" x14ac:dyDescent="0.35">
      <c r="A81" s="9"/>
      <c r="B81" s="16"/>
      <c r="C81" s="9"/>
      <c r="D81" s="17"/>
      <c r="E81" s="17"/>
      <c r="F81" s="18"/>
      <c r="G81" s="18"/>
      <c r="H81" s="18"/>
      <c r="I81" s="18"/>
      <c r="J81" s="18"/>
      <c r="K81" s="21"/>
      <c r="L81" s="21"/>
      <c r="M81" s="18"/>
      <c r="N81" s="21"/>
      <c r="O81" s="21"/>
      <c r="P81" s="21"/>
      <c r="Q81" s="21"/>
      <c r="R81" s="21"/>
      <c r="S81" s="21"/>
      <c r="T81" s="18"/>
      <c r="U81" s="21"/>
      <c r="V81" s="21"/>
      <c r="W81" s="21"/>
      <c r="X81" s="21"/>
      <c r="Y81" s="21"/>
      <c r="Z81" s="21"/>
      <c r="AA81" s="18"/>
      <c r="AB81" s="21"/>
      <c r="AC81" s="21"/>
      <c r="AD81" s="21"/>
      <c r="AE81" s="21"/>
      <c r="AF81" s="21"/>
      <c r="AG81" s="21"/>
      <c r="AH81" s="18"/>
      <c r="AI81" s="21"/>
      <c r="AJ81" s="21"/>
      <c r="AK81" s="21"/>
      <c r="AL81" s="21"/>
      <c r="AM81" s="21"/>
      <c r="AN81" s="21"/>
      <c r="AO81" s="18"/>
      <c r="AP81" s="21"/>
      <c r="AQ81" s="21"/>
      <c r="AR81" s="21"/>
    </row>
    <row r="82" spans="1:44" ht="15.5" x14ac:dyDescent="0.35">
      <c r="A82" s="9"/>
      <c r="B82" s="15" t="s">
        <v>6</v>
      </c>
      <c r="C82" s="9"/>
      <c r="D82" s="22" t="s">
        <v>7</v>
      </c>
      <c r="E82" s="17"/>
      <c r="F82" s="18"/>
      <c r="G82" s="21"/>
      <c r="H82" s="18"/>
      <c r="I82" s="23"/>
      <c r="J82" s="18"/>
      <c r="K82" s="26"/>
      <c r="L82" s="21"/>
      <c r="M82" s="23"/>
      <c r="N82" s="21"/>
      <c r="O82" s="24"/>
      <c r="P82" s="25"/>
      <c r="Q82" s="21"/>
      <c r="R82" s="26"/>
      <c r="S82" s="21"/>
      <c r="T82" s="23"/>
      <c r="U82" s="21"/>
      <c r="V82" s="24"/>
      <c r="W82" s="25"/>
      <c r="X82" s="21"/>
      <c r="Y82" s="26"/>
      <c r="Z82" s="21"/>
      <c r="AA82" s="23"/>
      <c r="AB82" s="21"/>
      <c r="AC82" s="24"/>
      <c r="AD82" s="25"/>
      <c r="AE82" s="21"/>
      <c r="AF82" s="26"/>
      <c r="AG82" s="21"/>
      <c r="AH82" s="23"/>
      <c r="AI82" s="21"/>
      <c r="AJ82" s="24"/>
      <c r="AK82" s="25"/>
      <c r="AL82" s="21"/>
      <c r="AM82" s="26"/>
      <c r="AN82" s="21"/>
      <c r="AO82" s="23"/>
      <c r="AP82" s="21"/>
      <c r="AQ82" s="24"/>
      <c r="AR82" s="25"/>
    </row>
    <row r="83" spans="1:44" ht="15.5" x14ac:dyDescent="0.35">
      <c r="A83" s="9"/>
      <c r="B83" s="16"/>
      <c r="C83" s="9"/>
      <c r="D83" s="17"/>
      <c r="E83" s="17"/>
      <c r="F83" s="17"/>
      <c r="G83" s="17"/>
      <c r="H83" s="17"/>
      <c r="I83" s="17"/>
      <c r="J83" s="17"/>
    </row>
    <row r="84" spans="1:44" x14ac:dyDescent="0.35">
      <c r="A84" s="9"/>
      <c r="B84" s="28"/>
      <c r="C84" s="9"/>
      <c r="D84" s="29" t="s">
        <v>8</v>
      </c>
      <c r="E84" s="29"/>
      <c r="F84" s="9"/>
      <c r="G84" s="30">
        <v>212</v>
      </c>
      <c r="H84" s="29" t="s">
        <v>9</v>
      </c>
      <c r="I84" s="9"/>
      <c r="J84" s="9"/>
    </row>
    <row r="85" spans="1:44" x14ac:dyDescent="0.35">
      <c r="A85" s="9"/>
      <c r="B85" s="28"/>
      <c r="C85" s="9"/>
      <c r="D85" s="9"/>
      <c r="E85" s="9"/>
      <c r="F85" s="9"/>
      <c r="G85" s="9"/>
      <c r="H85" s="9"/>
      <c r="I85" s="31"/>
      <c r="J85" s="9"/>
    </row>
    <row r="86" spans="1:44" x14ac:dyDescent="0.35">
      <c r="A86" s="9"/>
      <c r="B86" s="28"/>
      <c r="C86" s="9"/>
      <c r="D86" s="32"/>
      <c r="E86" s="32"/>
      <c r="F86" s="9"/>
      <c r="G86" s="433" t="s">
        <v>10</v>
      </c>
      <c r="H86" s="435"/>
      <c r="I86" s="434"/>
      <c r="J86" s="9"/>
      <c r="K86" s="433" t="s">
        <v>11</v>
      </c>
      <c r="L86" s="435"/>
      <c r="M86" s="434"/>
      <c r="N86" s="9"/>
      <c r="O86" s="433" t="s">
        <v>12</v>
      </c>
      <c r="P86" s="434"/>
      <c r="Q86" s="20"/>
      <c r="R86" s="433" t="s">
        <v>13</v>
      </c>
      <c r="S86" s="435"/>
      <c r="T86" s="434"/>
      <c r="U86" s="9"/>
      <c r="V86" s="433" t="s">
        <v>12</v>
      </c>
      <c r="W86" s="434"/>
      <c r="X86" s="20"/>
      <c r="Y86" s="433" t="s">
        <v>14</v>
      </c>
      <c r="Z86" s="435"/>
      <c r="AA86" s="434"/>
      <c r="AB86" s="9"/>
      <c r="AC86" s="433" t="s">
        <v>12</v>
      </c>
      <c r="AD86" s="434"/>
      <c r="AE86" s="20"/>
      <c r="AF86" s="433" t="s">
        <v>15</v>
      </c>
      <c r="AG86" s="435"/>
      <c r="AH86" s="434"/>
      <c r="AI86" s="9"/>
      <c r="AJ86" s="433" t="s">
        <v>12</v>
      </c>
      <c r="AK86" s="434"/>
      <c r="AM86" s="433" t="s">
        <v>16</v>
      </c>
      <c r="AN86" s="435"/>
      <c r="AO86" s="434"/>
      <c r="AP86" s="9"/>
      <c r="AQ86" s="433" t="s">
        <v>12</v>
      </c>
      <c r="AR86" s="434"/>
    </row>
    <row r="87" spans="1:44" ht="15" customHeight="1" x14ac:dyDescent="0.35">
      <c r="A87" s="9"/>
      <c r="B87" s="28"/>
      <c r="C87" s="9"/>
      <c r="D87" s="440" t="s">
        <v>17</v>
      </c>
      <c r="E87" s="34"/>
      <c r="F87" s="9"/>
      <c r="G87" s="35" t="s">
        <v>18</v>
      </c>
      <c r="H87" s="36" t="s">
        <v>19</v>
      </c>
      <c r="I87" s="37" t="s">
        <v>20</v>
      </c>
      <c r="J87" s="9"/>
      <c r="K87" s="35" t="s">
        <v>18</v>
      </c>
      <c r="L87" s="36" t="s">
        <v>19</v>
      </c>
      <c r="M87" s="37" t="s">
        <v>20</v>
      </c>
      <c r="N87" s="9"/>
      <c r="O87" s="442" t="s">
        <v>21</v>
      </c>
      <c r="P87" s="444" t="s">
        <v>22</v>
      </c>
      <c r="Q87" s="20"/>
      <c r="R87" s="35" t="s">
        <v>18</v>
      </c>
      <c r="S87" s="36" t="s">
        <v>19</v>
      </c>
      <c r="T87" s="37" t="s">
        <v>20</v>
      </c>
      <c r="U87" s="9"/>
      <c r="V87" s="442" t="s">
        <v>21</v>
      </c>
      <c r="W87" s="444" t="s">
        <v>22</v>
      </c>
      <c r="X87" s="20"/>
      <c r="Y87" s="35" t="s">
        <v>18</v>
      </c>
      <c r="Z87" s="36" t="s">
        <v>19</v>
      </c>
      <c r="AA87" s="37" t="s">
        <v>20</v>
      </c>
      <c r="AB87" s="9"/>
      <c r="AC87" s="442" t="s">
        <v>21</v>
      </c>
      <c r="AD87" s="444" t="s">
        <v>22</v>
      </c>
      <c r="AE87" s="20"/>
      <c r="AF87" s="35" t="s">
        <v>18</v>
      </c>
      <c r="AG87" s="36" t="s">
        <v>19</v>
      </c>
      <c r="AH87" s="37" t="s">
        <v>20</v>
      </c>
      <c r="AI87" s="9"/>
      <c r="AJ87" s="442" t="s">
        <v>21</v>
      </c>
      <c r="AK87" s="444" t="s">
        <v>22</v>
      </c>
      <c r="AM87" s="35" t="s">
        <v>18</v>
      </c>
      <c r="AN87" s="36" t="s">
        <v>19</v>
      </c>
      <c r="AO87" s="37" t="s">
        <v>20</v>
      </c>
      <c r="AP87" s="9"/>
      <c r="AQ87" s="442" t="s">
        <v>21</v>
      </c>
      <c r="AR87" s="444" t="s">
        <v>22</v>
      </c>
    </row>
    <row r="88" spans="1:44" x14ac:dyDescent="0.35">
      <c r="A88" s="9"/>
      <c r="B88" s="28"/>
      <c r="C88" s="9"/>
      <c r="D88" s="441"/>
      <c r="E88" s="34"/>
      <c r="F88" s="9"/>
      <c r="G88" s="38" t="s">
        <v>23</v>
      </c>
      <c r="H88" s="39"/>
      <c r="I88" s="39" t="s">
        <v>23</v>
      </c>
      <c r="J88" s="9"/>
      <c r="K88" s="38" t="s">
        <v>23</v>
      </c>
      <c r="L88" s="39"/>
      <c r="M88" s="39" t="s">
        <v>23</v>
      </c>
      <c r="N88" s="9"/>
      <c r="O88" s="443"/>
      <c r="P88" s="445"/>
      <c r="Q88" s="20"/>
      <c r="R88" s="38" t="s">
        <v>23</v>
      </c>
      <c r="S88" s="39"/>
      <c r="T88" s="39" t="s">
        <v>23</v>
      </c>
      <c r="U88" s="9"/>
      <c r="V88" s="443"/>
      <c r="W88" s="445"/>
      <c r="X88" s="20"/>
      <c r="Y88" s="38" t="s">
        <v>23</v>
      </c>
      <c r="Z88" s="39"/>
      <c r="AA88" s="39" t="s">
        <v>23</v>
      </c>
      <c r="AB88" s="9"/>
      <c r="AC88" s="443"/>
      <c r="AD88" s="445"/>
      <c r="AE88" s="20"/>
      <c r="AF88" s="38" t="s">
        <v>23</v>
      </c>
      <c r="AG88" s="39"/>
      <c r="AH88" s="39" t="s">
        <v>23</v>
      </c>
      <c r="AI88" s="9"/>
      <c r="AJ88" s="443"/>
      <c r="AK88" s="445"/>
      <c r="AM88" s="38" t="s">
        <v>23</v>
      </c>
      <c r="AN88" s="39"/>
      <c r="AO88" s="39" t="s">
        <v>23</v>
      </c>
      <c r="AP88" s="9"/>
      <c r="AQ88" s="443"/>
      <c r="AR88" s="445"/>
    </row>
    <row r="89" spans="1:44" x14ac:dyDescent="0.35">
      <c r="A89" s="9"/>
      <c r="B89" s="140" t="s">
        <v>24</v>
      </c>
      <c r="C89" s="41"/>
      <c r="D89" s="42" t="s">
        <v>25</v>
      </c>
      <c r="E89" s="43"/>
      <c r="F89" s="44"/>
      <c r="G89" s="45">
        <v>37.479999999999997</v>
      </c>
      <c r="H89" s="46">
        <v>1</v>
      </c>
      <c r="I89" s="47">
        <f t="shared" ref="I89:I111" si="71">H89*G89</f>
        <v>37.479999999999997</v>
      </c>
      <c r="J89" s="48"/>
      <c r="K89" s="45">
        <v>38.340000000000003</v>
      </c>
      <c r="L89" s="46">
        <v>1</v>
      </c>
      <c r="M89" s="47">
        <f t="shared" ref="M89:M107" si="72">L89*K89</f>
        <v>38.340000000000003</v>
      </c>
      <c r="N89" s="48"/>
      <c r="O89" s="49">
        <f t="shared" ref="O89:O132" si="73">M89-I89</f>
        <v>0.86000000000000654</v>
      </c>
      <c r="P89" s="50">
        <f t="shared" ref="P89:P132" si="74">IF(OR(I89=0,M89=0),"",(O89/I89))</f>
        <v>2.2945570971184808E-2</v>
      </c>
      <c r="Q89" s="51"/>
      <c r="R89" s="45">
        <v>40.08</v>
      </c>
      <c r="S89" s="46">
        <v>1</v>
      </c>
      <c r="T89" s="47">
        <f t="shared" ref="T89:T107" si="75">S89*R89</f>
        <v>40.08</v>
      </c>
      <c r="U89" s="48"/>
      <c r="V89" s="49">
        <f>T89-M89</f>
        <v>1.7399999999999949</v>
      </c>
      <c r="W89" s="50">
        <f>IF(OR(M89=0,T89=0),"",(V89/M89))</f>
        <v>4.5383411580594543E-2</v>
      </c>
      <c r="X89" s="51"/>
      <c r="Y89" s="45">
        <v>40.53</v>
      </c>
      <c r="Z89" s="46">
        <v>1</v>
      </c>
      <c r="AA89" s="47">
        <f t="shared" ref="AA89:AA107" si="76">Z89*Y89</f>
        <v>40.53</v>
      </c>
      <c r="AB89" s="48"/>
      <c r="AC89" s="49">
        <f>AA89-T89</f>
        <v>0.45000000000000284</v>
      </c>
      <c r="AD89" s="50">
        <f>IF(OR(T89=0,AA89=0),"",(AC89/T89))</f>
        <v>1.1227544910179712E-2</v>
      </c>
      <c r="AE89" s="51"/>
      <c r="AF89" s="45">
        <v>42.94</v>
      </c>
      <c r="AG89" s="46">
        <v>1</v>
      </c>
      <c r="AH89" s="47">
        <f t="shared" ref="AH89:AH107" si="77">AG89*AF89</f>
        <v>42.94</v>
      </c>
      <c r="AI89" s="48"/>
      <c r="AJ89" s="49">
        <f>AH89-AA89</f>
        <v>2.4099999999999966</v>
      </c>
      <c r="AK89" s="50">
        <f>IF(OR(AA89=0,AH89=0),"",(AJ89/AA89))</f>
        <v>5.9462126819639687E-2</v>
      </c>
      <c r="AL89" s="52"/>
      <c r="AM89" s="45">
        <v>44.6</v>
      </c>
      <c r="AN89" s="46">
        <v>1</v>
      </c>
      <c r="AO89" s="47">
        <f t="shared" ref="AO89:AO107" si="78">AN89*AM89</f>
        <v>44.6</v>
      </c>
      <c r="AP89" s="48"/>
      <c r="AQ89" s="49">
        <f>AO89-AH89</f>
        <v>1.6600000000000037</v>
      </c>
      <c r="AR89" s="50">
        <f>IF(OR(AH89=0,AO89=0),"",(AQ89/AH89))</f>
        <v>3.8658593386120259E-2</v>
      </c>
    </row>
    <row r="90" spans="1:44" x14ac:dyDescent="0.35">
      <c r="A90" s="9"/>
      <c r="B90" s="43" t="s">
        <v>26</v>
      </c>
      <c r="C90" s="43"/>
      <c r="D90" s="42" t="s">
        <v>25</v>
      </c>
      <c r="E90" s="43"/>
      <c r="F90" s="53"/>
      <c r="G90" s="54"/>
      <c r="H90" s="55"/>
      <c r="I90" s="47">
        <f t="shared" si="71"/>
        <v>0</v>
      </c>
      <c r="J90" s="57"/>
      <c r="K90" s="58">
        <v>0.45</v>
      </c>
      <c r="L90" s="59">
        <v>1</v>
      </c>
      <c r="M90" s="56">
        <f t="shared" si="72"/>
        <v>0.45</v>
      </c>
      <c r="N90" s="57"/>
      <c r="O90" s="49">
        <f t="shared" si="73"/>
        <v>0.45</v>
      </c>
      <c r="P90" s="50" t="str">
        <f t="shared" si="74"/>
        <v/>
      </c>
      <c r="Q90" s="51"/>
      <c r="R90" s="58">
        <v>0</v>
      </c>
      <c r="S90" s="59">
        <v>1</v>
      </c>
      <c r="T90" s="56">
        <f t="shared" si="75"/>
        <v>0</v>
      </c>
      <c r="U90" s="57"/>
      <c r="V90" s="49">
        <f t="shared" ref="V90:V111" si="79">T90-M90</f>
        <v>-0.45</v>
      </c>
      <c r="W90" s="50" t="str">
        <f t="shared" ref="W90:W111" si="80">IF(OR(M90=0,T90=0),"",(V90/M90))</f>
        <v/>
      </c>
      <c r="X90" s="51"/>
      <c r="Y90" s="58">
        <v>0</v>
      </c>
      <c r="Z90" s="59">
        <v>1</v>
      </c>
      <c r="AA90" s="56">
        <f t="shared" si="76"/>
        <v>0</v>
      </c>
      <c r="AB90" s="57"/>
      <c r="AC90" s="49">
        <f t="shared" ref="AC90:AC111" si="81">AA90-T90</f>
        <v>0</v>
      </c>
      <c r="AD90" s="50" t="str">
        <f t="shared" ref="AD90:AD111" si="82">IF(OR(T90=0,AA90=0),"",(AC90/T90))</f>
        <v/>
      </c>
      <c r="AE90" s="51"/>
      <c r="AF90" s="58">
        <v>0</v>
      </c>
      <c r="AG90" s="59">
        <v>1</v>
      </c>
      <c r="AH90" s="56">
        <f t="shared" si="77"/>
        <v>0</v>
      </c>
      <c r="AI90" s="57"/>
      <c r="AJ90" s="49">
        <f t="shared" ref="AJ90:AJ111" si="83">AH90-AA90</f>
        <v>0</v>
      </c>
      <c r="AK90" s="50" t="str">
        <f t="shared" ref="AK90:AK111" si="84">IF(OR(AA90=0,AH90=0),"",(AJ90/AA90))</f>
        <v/>
      </c>
      <c r="AL90" s="60"/>
      <c r="AM90" s="58">
        <v>0</v>
      </c>
      <c r="AN90" s="59">
        <v>1</v>
      </c>
      <c r="AO90" s="56">
        <f t="shared" si="78"/>
        <v>0</v>
      </c>
      <c r="AP90" s="57"/>
      <c r="AQ90" s="49">
        <f t="shared" ref="AQ90:AQ111" si="85">AO90-AH90</f>
        <v>0</v>
      </c>
      <c r="AR90" s="50" t="str">
        <f t="shared" ref="AR90:AR111" si="86">IF(OR(AH90=0,AO90=0),"",(AQ90/AH90))</f>
        <v/>
      </c>
    </row>
    <row r="91" spans="1:44" x14ac:dyDescent="0.35">
      <c r="A91" s="9"/>
      <c r="B91" s="43" t="s">
        <v>27</v>
      </c>
      <c r="C91" s="43"/>
      <c r="D91" s="42" t="s">
        <v>25</v>
      </c>
      <c r="E91" s="43"/>
      <c r="F91" s="53"/>
      <c r="G91" s="54"/>
      <c r="H91" s="55"/>
      <c r="I91" s="47">
        <f t="shared" si="71"/>
        <v>0</v>
      </c>
      <c r="J91" s="57"/>
      <c r="K91" s="58">
        <v>0.41</v>
      </c>
      <c r="L91" s="59">
        <v>1</v>
      </c>
      <c r="M91" s="56">
        <f t="shared" si="72"/>
        <v>0.41</v>
      </c>
      <c r="N91" s="57"/>
      <c r="O91" s="49">
        <f t="shared" si="73"/>
        <v>0.41</v>
      </c>
      <c r="P91" s="50" t="str">
        <f t="shared" si="74"/>
        <v/>
      </c>
      <c r="Q91" s="51"/>
      <c r="R91" s="58">
        <v>0</v>
      </c>
      <c r="S91" s="59">
        <v>1</v>
      </c>
      <c r="T91" s="56">
        <f t="shared" si="75"/>
        <v>0</v>
      </c>
      <c r="U91" s="57"/>
      <c r="V91" s="49">
        <f t="shared" si="79"/>
        <v>-0.41</v>
      </c>
      <c r="W91" s="50" t="str">
        <f t="shared" si="80"/>
        <v/>
      </c>
      <c r="X91" s="51"/>
      <c r="Y91" s="58">
        <v>0</v>
      </c>
      <c r="Z91" s="59">
        <v>1</v>
      </c>
      <c r="AA91" s="56">
        <f t="shared" si="76"/>
        <v>0</v>
      </c>
      <c r="AB91" s="57"/>
      <c r="AC91" s="49">
        <f t="shared" si="81"/>
        <v>0</v>
      </c>
      <c r="AD91" s="50" t="str">
        <f t="shared" si="82"/>
        <v/>
      </c>
      <c r="AE91" s="51"/>
      <c r="AF91" s="58">
        <v>0</v>
      </c>
      <c r="AG91" s="59">
        <v>1</v>
      </c>
      <c r="AH91" s="56">
        <f t="shared" si="77"/>
        <v>0</v>
      </c>
      <c r="AI91" s="57"/>
      <c r="AJ91" s="49">
        <f t="shared" si="83"/>
        <v>0</v>
      </c>
      <c r="AK91" s="50" t="str">
        <f t="shared" si="84"/>
        <v/>
      </c>
      <c r="AL91" s="60"/>
      <c r="AM91" s="58">
        <v>0</v>
      </c>
      <c r="AN91" s="59">
        <v>1</v>
      </c>
      <c r="AO91" s="56">
        <f t="shared" si="78"/>
        <v>0</v>
      </c>
      <c r="AP91" s="57"/>
      <c r="AQ91" s="49">
        <f t="shared" si="85"/>
        <v>0</v>
      </c>
      <c r="AR91" s="50" t="str">
        <f t="shared" si="86"/>
        <v/>
      </c>
    </row>
    <row r="92" spans="1:44" x14ac:dyDescent="0.35">
      <c r="A92" s="9"/>
      <c r="B92" s="43" t="s">
        <v>28</v>
      </c>
      <c r="C92" s="43"/>
      <c r="D92" s="42" t="s">
        <v>25</v>
      </c>
      <c r="E92" s="43"/>
      <c r="F92" s="53"/>
      <c r="G92" s="54"/>
      <c r="H92" s="55"/>
      <c r="I92" s="47">
        <f t="shared" si="71"/>
        <v>0</v>
      </c>
      <c r="J92" s="57"/>
      <c r="K92" s="58">
        <v>0.48</v>
      </c>
      <c r="L92" s="59">
        <v>1</v>
      </c>
      <c r="M92" s="56">
        <f t="shared" si="72"/>
        <v>0.48</v>
      </c>
      <c r="N92" s="57"/>
      <c r="O92" s="49">
        <f t="shared" si="73"/>
        <v>0.48</v>
      </c>
      <c r="P92" s="50" t="str">
        <f t="shared" si="74"/>
        <v/>
      </c>
      <c r="Q92" s="51"/>
      <c r="R92" s="58">
        <v>0.48</v>
      </c>
      <c r="S92" s="59">
        <v>1</v>
      </c>
      <c r="T92" s="56">
        <f t="shared" si="75"/>
        <v>0.48</v>
      </c>
      <c r="U92" s="57"/>
      <c r="V92" s="49">
        <f t="shared" si="79"/>
        <v>0</v>
      </c>
      <c r="W92" s="50">
        <f t="shared" si="80"/>
        <v>0</v>
      </c>
      <c r="X92" s="51"/>
      <c r="Y92" s="58">
        <v>0.48</v>
      </c>
      <c r="Z92" s="59">
        <v>1</v>
      </c>
      <c r="AA92" s="56">
        <f t="shared" si="76"/>
        <v>0.48</v>
      </c>
      <c r="AB92" s="57"/>
      <c r="AC92" s="49">
        <f t="shared" si="81"/>
        <v>0</v>
      </c>
      <c r="AD92" s="50">
        <f t="shared" si="82"/>
        <v>0</v>
      </c>
      <c r="AE92" s="51"/>
      <c r="AF92" s="58">
        <v>0</v>
      </c>
      <c r="AG92" s="59">
        <v>1</v>
      </c>
      <c r="AH92" s="56">
        <f t="shared" si="77"/>
        <v>0</v>
      </c>
      <c r="AI92" s="57"/>
      <c r="AJ92" s="49">
        <f t="shared" si="83"/>
        <v>-0.48</v>
      </c>
      <c r="AK92" s="50" t="str">
        <f t="shared" si="84"/>
        <v/>
      </c>
      <c r="AL92" s="60"/>
      <c r="AM92" s="58">
        <v>0</v>
      </c>
      <c r="AN92" s="59">
        <v>1</v>
      </c>
      <c r="AO92" s="56">
        <f t="shared" si="78"/>
        <v>0</v>
      </c>
      <c r="AP92" s="57"/>
      <c r="AQ92" s="49">
        <f t="shared" si="85"/>
        <v>0</v>
      </c>
      <c r="AR92" s="50" t="str">
        <f t="shared" si="86"/>
        <v/>
      </c>
    </row>
    <row r="93" spans="1:44" x14ac:dyDescent="0.35">
      <c r="A93" s="9"/>
      <c r="B93" s="43" t="s">
        <v>29</v>
      </c>
      <c r="C93" s="43"/>
      <c r="D93" s="42" t="s">
        <v>25</v>
      </c>
      <c r="E93" s="43"/>
      <c r="F93" s="53"/>
      <c r="G93" s="54"/>
      <c r="H93" s="55"/>
      <c r="I93" s="47">
        <f t="shared" si="71"/>
        <v>0</v>
      </c>
      <c r="J93" s="57"/>
      <c r="K93" s="58">
        <v>0</v>
      </c>
      <c r="L93" s="59">
        <v>1</v>
      </c>
      <c r="M93" s="56">
        <f t="shared" si="72"/>
        <v>0</v>
      </c>
      <c r="N93" s="57"/>
      <c r="O93" s="49">
        <f t="shared" si="73"/>
        <v>0</v>
      </c>
      <c r="P93" s="50" t="str">
        <f t="shared" si="74"/>
        <v/>
      </c>
      <c r="Q93" s="51"/>
      <c r="R93" s="58">
        <v>-0.02</v>
      </c>
      <c r="S93" s="59">
        <v>1</v>
      </c>
      <c r="T93" s="56">
        <f t="shared" si="75"/>
        <v>-0.02</v>
      </c>
      <c r="U93" s="57"/>
      <c r="V93" s="49">
        <f t="shared" si="79"/>
        <v>-0.02</v>
      </c>
      <c r="W93" s="50" t="str">
        <f t="shared" si="80"/>
        <v/>
      </c>
      <c r="X93" s="51"/>
      <c r="Y93" s="58">
        <v>-0.02</v>
      </c>
      <c r="Z93" s="59">
        <v>1</v>
      </c>
      <c r="AA93" s="56">
        <f t="shared" si="76"/>
        <v>-0.02</v>
      </c>
      <c r="AB93" s="57"/>
      <c r="AC93" s="49">
        <f t="shared" si="81"/>
        <v>0</v>
      </c>
      <c r="AD93" s="50">
        <f t="shared" si="82"/>
        <v>0</v>
      </c>
      <c r="AE93" s="51"/>
      <c r="AF93" s="58">
        <v>-0.02</v>
      </c>
      <c r="AG93" s="59">
        <v>1</v>
      </c>
      <c r="AH93" s="56">
        <f t="shared" si="77"/>
        <v>-0.02</v>
      </c>
      <c r="AI93" s="57"/>
      <c r="AJ93" s="49">
        <f t="shared" si="83"/>
        <v>0</v>
      </c>
      <c r="AK93" s="50">
        <f t="shared" si="84"/>
        <v>0</v>
      </c>
      <c r="AL93" s="60"/>
      <c r="AM93" s="58">
        <v>-0.02</v>
      </c>
      <c r="AN93" s="59">
        <v>1</v>
      </c>
      <c r="AO93" s="56">
        <f t="shared" si="78"/>
        <v>-0.02</v>
      </c>
      <c r="AP93" s="57"/>
      <c r="AQ93" s="49">
        <f t="shared" si="85"/>
        <v>0</v>
      </c>
      <c r="AR93" s="50">
        <f t="shared" si="86"/>
        <v>0</v>
      </c>
    </row>
    <row r="94" spans="1:44" x14ac:dyDescent="0.35">
      <c r="A94" s="9"/>
      <c r="B94" s="43" t="s">
        <v>30</v>
      </c>
      <c r="C94" s="43"/>
      <c r="D94" s="42" t="s">
        <v>25</v>
      </c>
      <c r="E94" s="43"/>
      <c r="F94" s="53"/>
      <c r="G94" s="54"/>
      <c r="H94" s="55"/>
      <c r="I94" s="47">
        <f t="shared" si="71"/>
        <v>0</v>
      </c>
      <c r="J94" s="57"/>
      <c r="K94" s="58">
        <v>-2.13</v>
      </c>
      <c r="L94" s="46">
        <v>1</v>
      </c>
      <c r="M94" s="56">
        <f t="shared" si="72"/>
        <v>-2.13</v>
      </c>
      <c r="N94" s="57"/>
      <c r="O94" s="49">
        <f t="shared" si="73"/>
        <v>-2.13</v>
      </c>
      <c r="P94" s="50" t="str">
        <f t="shared" si="74"/>
        <v/>
      </c>
      <c r="Q94" s="51"/>
      <c r="R94" s="58">
        <v>-2.13</v>
      </c>
      <c r="S94" s="46">
        <v>1</v>
      </c>
      <c r="T94" s="56">
        <f t="shared" si="75"/>
        <v>-2.13</v>
      </c>
      <c r="U94" s="57"/>
      <c r="V94" s="49">
        <f t="shared" si="79"/>
        <v>0</v>
      </c>
      <c r="W94" s="50">
        <f t="shared" si="80"/>
        <v>0</v>
      </c>
      <c r="X94" s="51"/>
      <c r="Y94" s="58">
        <v>0</v>
      </c>
      <c r="Z94" s="46">
        <v>1</v>
      </c>
      <c r="AA94" s="56">
        <f t="shared" si="76"/>
        <v>0</v>
      </c>
      <c r="AB94" s="57"/>
      <c r="AC94" s="49">
        <f t="shared" si="81"/>
        <v>2.13</v>
      </c>
      <c r="AD94" s="50" t="str">
        <f t="shared" si="82"/>
        <v/>
      </c>
      <c r="AE94" s="51"/>
      <c r="AF94" s="58">
        <v>0</v>
      </c>
      <c r="AG94" s="46">
        <v>1</v>
      </c>
      <c r="AH94" s="56">
        <f t="shared" si="77"/>
        <v>0</v>
      </c>
      <c r="AI94" s="57"/>
      <c r="AJ94" s="49">
        <f t="shared" si="83"/>
        <v>0</v>
      </c>
      <c r="AK94" s="50" t="str">
        <f t="shared" si="84"/>
        <v/>
      </c>
      <c r="AL94" s="60"/>
      <c r="AM94" s="58">
        <v>0</v>
      </c>
      <c r="AN94" s="46">
        <v>1</v>
      </c>
      <c r="AO94" s="56">
        <f t="shared" si="78"/>
        <v>0</v>
      </c>
      <c r="AP94" s="57"/>
      <c r="AQ94" s="49">
        <f t="shared" si="85"/>
        <v>0</v>
      </c>
      <c r="AR94" s="50" t="str">
        <f t="shared" si="86"/>
        <v/>
      </c>
    </row>
    <row r="95" spans="1:44" x14ac:dyDescent="0.35">
      <c r="A95" s="9"/>
      <c r="B95" s="43" t="s">
        <v>31</v>
      </c>
      <c r="C95" s="43"/>
      <c r="D95" s="42" t="s">
        <v>25</v>
      </c>
      <c r="E95" s="43"/>
      <c r="F95" s="53"/>
      <c r="G95" s="54"/>
      <c r="H95" s="55"/>
      <c r="I95" s="47">
        <f t="shared" si="71"/>
        <v>0</v>
      </c>
      <c r="J95" s="57"/>
      <c r="K95" s="58">
        <v>-0.34</v>
      </c>
      <c r="L95" s="46">
        <v>1</v>
      </c>
      <c r="M95" s="56">
        <f t="shared" si="72"/>
        <v>-0.34</v>
      </c>
      <c r="N95" s="57"/>
      <c r="O95" s="49">
        <f t="shared" si="73"/>
        <v>-0.34</v>
      </c>
      <c r="P95" s="50" t="str">
        <f t="shared" si="74"/>
        <v/>
      </c>
      <c r="Q95" s="51"/>
      <c r="R95" s="58">
        <v>-0.34</v>
      </c>
      <c r="S95" s="46">
        <v>1</v>
      </c>
      <c r="T95" s="56">
        <f t="shared" si="75"/>
        <v>-0.34</v>
      </c>
      <c r="U95" s="57"/>
      <c r="V95" s="49">
        <f t="shared" si="79"/>
        <v>0</v>
      </c>
      <c r="W95" s="50">
        <f t="shared" si="80"/>
        <v>0</v>
      </c>
      <c r="X95" s="51"/>
      <c r="Y95" s="58">
        <v>0</v>
      </c>
      <c r="Z95" s="46">
        <v>1</v>
      </c>
      <c r="AA95" s="56">
        <f t="shared" si="76"/>
        <v>0</v>
      </c>
      <c r="AB95" s="57"/>
      <c r="AC95" s="49">
        <f t="shared" si="81"/>
        <v>0.34</v>
      </c>
      <c r="AD95" s="50" t="str">
        <f t="shared" si="82"/>
        <v/>
      </c>
      <c r="AE95" s="51"/>
      <c r="AF95" s="58">
        <v>0</v>
      </c>
      <c r="AG95" s="46">
        <v>1</v>
      </c>
      <c r="AH95" s="56">
        <f t="shared" si="77"/>
        <v>0</v>
      </c>
      <c r="AI95" s="57"/>
      <c r="AJ95" s="49">
        <f t="shared" si="83"/>
        <v>0</v>
      </c>
      <c r="AK95" s="50" t="str">
        <f t="shared" si="84"/>
        <v/>
      </c>
      <c r="AL95" s="60"/>
      <c r="AM95" s="58">
        <v>0</v>
      </c>
      <c r="AN95" s="46">
        <v>1</v>
      </c>
      <c r="AO95" s="56">
        <f t="shared" si="78"/>
        <v>0</v>
      </c>
      <c r="AP95" s="57"/>
      <c r="AQ95" s="49">
        <f t="shared" si="85"/>
        <v>0</v>
      </c>
      <c r="AR95" s="50" t="str">
        <f t="shared" si="86"/>
        <v/>
      </c>
    </row>
    <row r="96" spans="1:44" x14ac:dyDescent="0.35">
      <c r="A96" s="9"/>
      <c r="B96" s="43" t="s">
        <v>32</v>
      </c>
      <c r="C96" s="43"/>
      <c r="D96" s="42" t="s">
        <v>25</v>
      </c>
      <c r="E96" s="43"/>
      <c r="F96" s="53"/>
      <c r="G96" s="54"/>
      <c r="H96" s="55"/>
      <c r="I96" s="47">
        <f t="shared" si="71"/>
        <v>0</v>
      </c>
      <c r="J96" s="57"/>
      <c r="K96" s="58">
        <v>0</v>
      </c>
      <c r="L96" s="46">
        <v>1</v>
      </c>
      <c r="M96" s="56">
        <f t="shared" si="72"/>
        <v>0</v>
      </c>
      <c r="N96" s="57"/>
      <c r="O96" s="49">
        <f t="shared" si="73"/>
        <v>0</v>
      </c>
      <c r="P96" s="50" t="str">
        <f t="shared" si="74"/>
        <v/>
      </c>
      <c r="Q96" s="51"/>
      <c r="R96" s="58">
        <v>-0.01</v>
      </c>
      <c r="S96" s="46">
        <v>1</v>
      </c>
      <c r="T96" s="56">
        <f t="shared" si="75"/>
        <v>-0.01</v>
      </c>
      <c r="U96" s="57"/>
      <c r="V96" s="49">
        <f t="shared" si="79"/>
        <v>-0.01</v>
      </c>
      <c r="W96" s="50" t="str">
        <f t="shared" si="80"/>
        <v/>
      </c>
      <c r="X96" s="51"/>
      <c r="Y96" s="58">
        <v>-0.01</v>
      </c>
      <c r="Z96" s="46">
        <v>1</v>
      </c>
      <c r="AA96" s="56">
        <f t="shared" si="76"/>
        <v>-0.01</v>
      </c>
      <c r="AB96" s="57"/>
      <c r="AC96" s="49">
        <f t="shared" si="81"/>
        <v>0</v>
      </c>
      <c r="AD96" s="50">
        <f t="shared" si="82"/>
        <v>0</v>
      </c>
      <c r="AE96" s="51"/>
      <c r="AF96" s="58">
        <v>-0.01</v>
      </c>
      <c r="AG96" s="46">
        <v>1</v>
      </c>
      <c r="AH96" s="56">
        <f t="shared" si="77"/>
        <v>-0.01</v>
      </c>
      <c r="AI96" s="57"/>
      <c r="AJ96" s="49">
        <f t="shared" si="83"/>
        <v>0</v>
      </c>
      <c r="AK96" s="50">
        <f t="shared" si="84"/>
        <v>0</v>
      </c>
      <c r="AL96" s="60"/>
      <c r="AM96" s="58">
        <v>-0.01</v>
      </c>
      <c r="AN96" s="46">
        <v>1</v>
      </c>
      <c r="AO96" s="56">
        <f t="shared" si="78"/>
        <v>-0.01</v>
      </c>
      <c r="AP96" s="57"/>
      <c r="AQ96" s="49">
        <f t="shared" si="85"/>
        <v>0</v>
      </c>
      <c r="AR96" s="50">
        <f t="shared" si="86"/>
        <v>0</v>
      </c>
    </row>
    <row r="97" spans="1:44" x14ac:dyDescent="0.35">
      <c r="A97" s="9"/>
      <c r="B97" s="43" t="s">
        <v>33</v>
      </c>
      <c r="C97" s="43"/>
      <c r="D97" s="42" t="s">
        <v>25</v>
      </c>
      <c r="E97" s="43"/>
      <c r="F97" s="53"/>
      <c r="G97" s="54"/>
      <c r="H97" s="55"/>
      <c r="I97" s="47">
        <f t="shared" si="71"/>
        <v>0</v>
      </c>
      <c r="J97" s="57"/>
      <c r="K97" s="58">
        <v>-0.1</v>
      </c>
      <c r="L97" s="59">
        <v>1</v>
      </c>
      <c r="M97" s="56">
        <f t="shared" si="72"/>
        <v>-0.1</v>
      </c>
      <c r="N97" s="57"/>
      <c r="O97" s="49">
        <f t="shared" si="73"/>
        <v>-0.1</v>
      </c>
      <c r="P97" s="50" t="str">
        <f t="shared" si="74"/>
        <v/>
      </c>
      <c r="Q97" s="51"/>
      <c r="R97" s="58">
        <v>0</v>
      </c>
      <c r="S97" s="59">
        <v>1</v>
      </c>
      <c r="T97" s="56">
        <f t="shared" si="75"/>
        <v>0</v>
      </c>
      <c r="U97" s="57"/>
      <c r="V97" s="49">
        <f t="shared" si="79"/>
        <v>0.1</v>
      </c>
      <c r="W97" s="50" t="str">
        <f t="shared" si="80"/>
        <v/>
      </c>
      <c r="X97" s="51"/>
      <c r="Y97" s="58">
        <v>0</v>
      </c>
      <c r="Z97" s="59">
        <v>1</v>
      </c>
      <c r="AA97" s="56">
        <f t="shared" si="76"/>
        <v>0</v>
      </c>
      <c r="AB97" s="57"/>
      <c r="AC97" s="49">
        <f t="shared" si="81"/>
        <v>0</v>
      </c>
      <c r="AD97" s="50" t="str">
        <f t="shared" si="82"/>
        <v/>
      </c>
      <c r="AE97" s="51"/>
      <c r="AF97" s="58">
        <v>0</v>
      </c>
      <c r="AG97" s="59">
        <v>1</v>
      </c>
      <c r="AH97" s="56">
        <f t="shared" si="77"/>
        <v>0</v>
      </c>
      <c r="AI97" s="57"/>
      <c r="AJ97" s="49">
        <f t="shared" si="83"/>
        <v>0</v>
      </c>
      <c r="AK97" s="50" t="str">
        <f t="shared" si="84"/>
        <v/>
      </c>
      <c r="AL97" s="60"/>
      <c r="AM97" s="58">
        <v>0</v>
      </c>
      <c r="AN97" s="59">
        <v>1</v>
      </c>
      <c r="AO97" s="56">
        <f t="shared" si="78"/>
        <v>0</v>
      </c>
      <c r="AP97" s="57"/>
      <c r="AQ97" s="49">
        <f t="shared" si="85"/>
        <v>0</v>
      </c>
      <c r="AR97" s="50" t="str">
        <f t="shared" si="86"/>
        <v/>
      </c>
    </row>
    <row r="98" spans="1:44" x14ac:dyDescent="0.35">
      <c r="A98" s="9"/>
      <c r="B98" s="43" t="s">
        <v>34</v>
      </c>
      <c r="C98" s="43"/>
      <c r="D98" s="42" t="s">
        <v>25</v>
      </c>
      <c r="E98" s="43"/>
      <c r="F98" s="53"/>
      <c r="G98" s="54"/>
      <c r="H98" s="55"/>
      <c r="I98" s="47">
        <f t="shared" si="71"/>
        <v>0</v>
      </c>
      <c r="J98" s="57"/>
      <c r="K98" s="58">
        <v>0</v>
      </c>
      <c r="L98" s="59">
        <v>1</v>
      </c>
      <c r="M98" s="56">
        <f t="shared" si="72"/>
        <v>0</v>
      </c>
      <c r="N98" s="57"/>
      <c r="O98" s="49">
        <f t="shared" si="73"/>
        <v>0</v>
      </c>
      <c r="P98" s="50" t="str">
        <f t="shared" si="74"/>
        <v/>
      </c>
      <c r="Q98" s="51"/>
      <c r="R98" s="58">
        <v>0</v>
      </c>
      <c r="S98" s="59">
        <v>1</v>
      </c>
      <c r="T98" s="56">
        <f t="shared" si="75"/>
        <v>0</v>
      </c>
      <c r="U98" s="57"/>
      <c r="V98" s="49">
        <f t="shared" si="79"/>
        <v>0</v>
      </c>
      <c r="W98" s="50" t="str">
        <f t="shared" si="80"/>
        <v/>
      </c>
      <c r="X98" s="51"/>
      <c r="Y98" s="58">
        <v>0</v>
      </c>
      <c r="Z98" s="59">
        <v>1</v>
      </c>
      <c r="AA98" s="56">
        <f t="shared" si="76"/>
        <v>0</v>
      </c>
      <c r="AB98" s="57"/>
      <c r="AC98" s="49">
        <f t="shared" si="81"/>
        <v>0</v>
      </c>
      <c r="AD98" s="50" t="str">
        <f t="shared" si="82"/>
        <v/>
      </c>
      <c r="AE98" s="51"/>
      <c r="AF98" s="58">
        <v>-2.17</v>
      </c>
      <c r="AG98" s="59">
        <v>1</v>
      </c>
      <c r="AH98" s="56">
        <f t="shared" si="77"/>
        <v>-2.17</v>
      </c>
      <c r="AI98" s="57"/>
      <c r="AJ98" s="49">
        <f t="shared" si="83"/>
        <v>-2.17</v>
      </c>
      <c r="AK98" s="50" t="str">
        <f t="shared" si="84"/>
        <v/>
      </c>
      <c r="AL98" s="60"/>
      <c r="AM98" s="58">
        <v>-2.17</v>
      </c>
      <c r="AN98" s="59">
        <v>1</v>
      </c>
      <c r="AO98" s="56">
        <f t="shared" si="78"/>
        <v>-2.17</v>
      </c>
      <c r="AP98" s="57"/>
      <c r="AQ98" s="49">
        <f t="shared" si="85"/>
        <v>0</v>
      </c>
      <c r="AR98" s="50">
        <f t="shared" si="86"/>
        <v>0</v>
      </c>
    </row>
    <row r="99" spans="1:44" x14ac:dyDescent="0.35">
      <c r="A99" s="9"/>
      <c r="B99" s="43" t="s">
        <v>35</v>
      </c>
      <c r="C99" s="43"/>
      <c r="D99" s="42" t="s">
        <v>25</v>
      </c>
      <c r="E99" s="43"/>
      <c r="F99" s="53"/>
      <c r="G99" s="54"/>
      <c r="H99" s="55"/>
      <c r="I99" s="56">
        <f t="shared" si="71"/>
        <v>0</v>
      </c>
      <c r="J99" s="57"/>
      <c r="K99" s="62">
        <v>0</v>
      </c>
      <c r="L99" s="59">
        <v>1</v>
      </c>
      <c r="M99" s="56">
        <f t="shared" si="72"/>
        <v>0</v>
      </c>
      <c r="N99" s="57"/>
      <c r="O99" s="49">
        <f t="shared" si="73"/>
        <v>0</v>
      </c>
      <c r="P99" s="50" t="str">
        <f t="shared" si="74"/>
        <v/>
      </c>
      <c r="Q99" s="51"/>
      <c r="R99" s="58">
        <v>0</v>
      </c>
      <c r="S99" s="59">
        <v>1</v>
      </c>
      <c r="T99" s="56">
        <f t="shared" si="75"/>
        <v>0</v>
      </c>
      <c r="U99" s="57"/>
      <c r="V99" s="49">
        <f t="shared" si="79"/>
        <v>0</v>
      </c>
      <c r="W99" s="50" t="str">
        <f t="shared" si="80"/>
        <v/>
      </c>
      <c r="X99" s="51"/>
      <c r="Y99" s="58">
        <v>0</v>
      </c>
      <c r="Z99" s="59">
        <v>1</v>
      </c>
      <c r="AA99" s="56">
        <f t="shared" si="76"/>
        <v>0</v>
      </c>
      <c r="AB99" s="57"/>
      <c r="AC99" s="49">
        <f t="shared" si="81"/>
        <v>0</v>
      </c>
      <c r="AD99" s="50" t="str">
        <f t="shared" si="82"/>
        <v/>
      </c>
      <c r="AE99" s="51"/>
      <c r="AF99" s="58">
        <v>-0.31</v>
      </c>
      <c r="AG99" s="59">
        <v>1</v>
      </c>
      <c r="AH99" s="56">
        <f t="shared" si="77"/>
        <v>-0.31</v>
      </c>
      <c r="AI99" s="57"/>
      <c r="AJ99" s="49">
        <f t="shared" si="83"/>
        <v>-0.31</v>
      </c>
      <c r="AK99" s="50" t="str">
        <f t="shared" si="84"/>
        <v/>
      </c>
      <c r="AL99" s="60"/>
      <c r="AM99" s="58">
        <v>-0.31</v>
      </c>
      <c r="AN99" s="59">
        <v>1</v>
      </c>
      <c r="AO99" s="56">
        <f t="shared" si="78"/>
        <v>-0.31</v>
      </c>
      <c r="AP99" s="57"/>
      <c r="AQ99" s="49">
        <f t="shared" si="85"/>
        <v>0</v>
      </c>
      <c r="AR99" s="50">
        <f t="shared" si="86"/>
        <v>0</v>
      </c>
    </row>
    <row r="100" spans="1:44" x14ac:dyDescent="0.35">
      <c r="A100" s="9"/>
      <c r="B100" s="43" t="s">
        <v>36</v>
      </c>
      <c r="C100" s="43"/>
      <c r="D100" s="42" t="s">
        <v>25</v>
      </c>
      <c r="E100" s="43"/>
      <c r="F100" s="53"/>
      <c r="G100" s="54"/>
      <c r="H100" s="55"/>
      <c r="I100" s="47">
        <f t="shared" si="71"/>
        <v>0</v>
      </c>
      <c r="J100" s="57"/>
      <c r="K100" s="58">
        <v>-0.2</v>
      </c>
      <c r="L100" s="59">
        <v>1</v>
      </c>
      <c r="M100" s="56">
        <f t="shared" si="72"/>
        <v>-0.2</v>
      </c>
      <c r="N100" s="57"/>
      <c r="O100" s="49">
        <f t="shared" si="73"/>
        <v>-0.2</v>
      </c>
      <c r="P100" s="50" t="str">
        <f t="shared" si="74"/>
        <v/>
      </c>
      <c r="Q100" s="51"/>
      <c r="R100" s="58">
        <v>0</v>
      </c>
      <c r="S100" s="59">
        <v>1</v>
      </c>
      <c r="T100" s="56">
        <f t="shared" si="75"/>
        <v>0</v>
      </c>
      <c r="U100" s="57"/>
      <c r="V100" s="49">
        <f t="shared" si="79"/>
        <v>0.2</v>
      </c>
      <c r="W100" s="50" t="str">
        <f t="shared" si="80"/>
        <v/>
      </c>
      <c r="X100" s="51"/>
      <c r="Y100" s="58">
        <v>0</v>
      </c>
      <c r="Z100" s="59">
        <v>1</v>
      </c>
      <c r="AA100" s="56">
        <f t="shared" si="76"/>
        <v>0</v>
      </c>
      <c r="AB100" s="57"/>
      <c r="AC100" s="49">
        <f t="shared" si="81"/>
        <v>0</v>
      </c>
      <c r="AD100" s="50" t="str">
        <f t="shared" si="82"/>
        <v/>
      </c>
      <c r="AE100" s="51"/>
      <c r="AF100" s="58">
        <v>0</v>
      </c>
      <c r="AG100" s="59">
        <v>1</v>
      </c>
      <c r="AH100" s="56">
        <f t="shared" si="77"/>
        <v>0</v>
      </c>
      <c r="AI100" s="57"/>
      <c r="AJ100" s="49">
        <f t="shared" si="83"/>
        <v>0</v>
      </c>
      <c r="AK100" s="50" t="str">
        <f t="shared" si="84"/>
        <v/>
      </c>
      <c r="AL100" s="60"/>
      <c r="AM100" s="58">
        <v>0</v>
      </c>
      <c r="AN100" s="59">
        <v>1</v>
      </c>
      <c r="AO100" s="56">
        <f t="shared" si="78"/>
        <v>0</v>
      </c>
      <c r="AP100" s="57"/>
      <c r="AQ100" s="49">
        <f t="shared" si="85"/>
        <v>0</v>
      </c>
      <c r="AR100" s="50" t="str">
        <f t="shared" si="86"/>
        <v/>
      </c>
    </row>
    <row r="101" spans="1:44" x14ac:dyDescent="0.35">
      <c r="A101" s="9"/>
      <c r="B101" s="43" t="s">
        <v>37</v>
      </c>
      <c r="C101" s="43"/>
      <c r="D101" s="42" t="s">
        <v>25</v>
      </c>
      <c r="E101" s="43"/>
      <c r="F101" s="53"/>
      <c r="G101" s="54"/>
      <c r="H101" s="55"/>
      <c r="I101" s="47">
        <f t="shared" si="71"/>
        <v>0</v>
      </c>
      <c r="J101" s="57"/>
      <c r="K101" s="58">
        <v>0</v>
      </c>
      <c r="L101" s="59">
        <v>1</v>
      </c>
      <c r="M101" s="56">
        <f t="shared" si="72"/>
        <v>0</v>
      </c>
      <c r="N101" s="57"/>
      <c r="O101" s="49">
        <f t="shared" si="73"/>
        <v>0</v>
      </c>
      <c r="P101" s="50" t="str">
        <f t="shared" si="74"/>
        <v/>
      </c>
      <c r="Q101" s="51"/>
      <c r="R101" s="58">
        <v>0</v>
      </c>
      <c r="S101" s="59">
        <v>1</v>
      </c>
      <c r="T101" s="56">
        <f t="shared" si="75"/>
        <v>0</v>
      </c>
      <c r="U101" s="57"/>
      <c r="V101" s="49">
        <f t="shared" si="79"/>
        <v>0</v>
      </c>
      <c r="W101" s="50" t="str">
        <f t="shared" si="80"/>
        <v/>
      </c>
      <c r="X101" s="51"/>
      <c r="Y101" s="58">
        <v>-1.81</v>
      </c>
      <c r="Z101" s="59">
        <v>1</v>
      </c>
      <c r="AA101" s="56">
        <f t="shared" si="76"/>
        <v>-1.81</v>
      </c>
      <c r="AB101" s="57"/>
      <c r="AC101" s="49">
        <f t="shared" si="81"/>
        <v>-1.81</v>
      </c>
      <c r="AD101" s="50" t="str">
        <f t="shared" si="82"/>
        <v/>
      </c>
      <c r="AE101" s="51"/>
      <c r="AF101" s="58">
        <v>0</v>
      </c>
      <c r="AG101" s="59">
        <v>1</v>
      </c>
      <c r="AH101" s="56">
        <f t="shared" si="77"/>
        <v>0</v>
      </c>
      <c r="AI101" s="57"/>
      <c r="AJ101" s="49">
        <f t="shared" si="83"/>
        <v>1.81</v>
      </c>
      <c r="AK101" s="50" t="str">
        <f t="shared" si="84"/>
        <v/>
      </c>
      <c r="AL101" s="60"/>
      <c r="AM101" s="58">
        <v>0</v>
      </c>
      <c r="AN101" s="59">
        <v>1</v>
      </c>
      <c r="AO101" s="56">
        <f t="shared" si="78"/>
        <v>0</v>
      </c>
      <c r="AP101" s="57"/>
      <c r="AQ101" s="49">
        <f t="shared" si="85"/>
        <v>0</v>
      </c>
      <c r="AR101" s="50" t="str">
        <f t="shared" si="86"/>
        <v/>
      </c>
    </row>
    <row r="102" spans="1:44" x14ac:dyDescent="0.35">
      <c r="A102" s="9"/>
      <c r="B102" s="43" t="s">
        <v>38</v>
      </c>
      <c r="C102" s="43"/>
      <c r="D102" s="42" t="s">
        <v>25</v>
      </c>
      <c r="E102" s="43"/>
      <c r="F102" s="53"/>
      <c r="G102" s="54"/>
      <c r="H102" s="55"/>
      <c r="I102" s="47">
        <f t="shared" si="71"/>
        <v>0</v>
      </c>
      <c r="J102" s="57"/>
      <c r="K102" s="58">
        <v>0</v>
      </c>
      <c r="L102" s="59">
        <v>1</v>
      </c>
      <c r="M102" s="56">
        <f t="shared" si="72"/>
        <v>0</v>
      </c>
      <c r="N102" s="57"/>
      <c r="O102" s="49">
        <f t="shared" si="73"/>
        <v>0</v>
      </c>
      <c r="P102" s="50" t="str">
        <f t="shared" si="74"/>
        <v/>
      </c>
      <c r="Q102" s="51"/>
      <c r="R102" s="58">
        <v>-0.1</v>
      </c>
      <c r="S102" s="59">
        <v>1</v>
      </c>
      <c r="T102" s="56">
        <f t="shared" si="75"/>
        <v>-0.1</v>
      </c>
      <c r="U102" s="57"/>
      <c r="V102" s="49">
        <f t="shared" si="79"/>
        <v>-0.1</v>
      </c>
      <c r="W102" s="50" t="str">
        <f t="shared" si="80"/>
        <v/>
      </c>
      <c r="X102" s="51"/>
      <c r="Y102" s="58">
        <v>-0.1</v>
      </c>
      <c r="Z102" s="59">
        <v>1</v>
      </c>
      <c r="AA102" s="56">
        <f t="shared" si="76"/>
        <v>-0.1</v>
      </c>
      <c r="AB102" s="57"/>
      <c r="AC102" s="49">
        <f t="shared" si="81"/>
        <v>0</v>
      </c>
      <c r="AD102" s="50">
        <f t="shared" si="82"/>
        <v>0</v>
      </c>
      <c r="AE102" s="51"/>
      <c r="AF102" s="58">
        <v>-0.1</v>
      </c>
      <c r="AG102" s="59">
        <v>1</v>
      </c>
      <c r="AH102" s="56">
        <f t="shared" si="77"/>
        <v>-0.1</v>
      </c>
      <c r="AI102" s="57"/>
      <c r="AJ102" s="49">
        <f t="shared" si="83"/>
        <v>0</v>
      </c>
      <c r="AK102" s="50">
        <f t="shared" si="84"/>
        <v>0</v>
      </c>
      <c r="AL102" s="60"/>
      <c r="AM102" s="58">
        <v>-0.1</v>
      </c>
      <c r="AN102" s="59">
        <v>1</v>
      </c>
      <c r="AO102" s="56">
        <f t="shared" si="78"/>
        <v>-0.1</v>
      </c>
      <c r="AP102" s="57"/>
      <c r="AQ102" s="49">
        <f t="shared" si="85"/>
        <v>0</v>
      </c>
      <c r="AR102" s="50">
        <f t="shared" si="86"/>
        <v>0</v>
      </c>
    </row>
    <row r="103" spans="1:44" x14ac:dyDescent="0.35">
      <c r="A103" s="9"/>
      <c r="B103" s="43" t="s">
        <v>39</v>
      </c>
      <c r="C103" s="43"/>
      <c r="D103" s="42" t="s">
        <v>25</v>
      </c>
      <c r="E103" s="43"/>
      <c r="F103" s="53"/>
      <c r="G103" s="54"/>
      <c r="H103" s="55"/>
      <c r="I103" s="56">
        <f t="shared" si="71"/>
        <v>0</v>
      </c>
      <c r="J103" s="57"/>
      <c r="K103" s="58">
        <v>-0.26</v>
      </c>
      <c r="L103" s="59">
        <v>1</v>
      </c>
      <c r="M103" s="56">
        <f t="shared" si="72"/>
        <v>-0.26</v>
      </c>
      <c r="N103" s="57"/>
      <c r="O103" s="49">
        <f t="shared" si="73"/>
        <v>-0.26</v>
      </c>
      <c r="P103" s="50" t="str">
        <f t="shared" si="74"/>
        <v/>
      </c>
      <c r="Q103" s="51"/>
      <c r="R103" s="58">
        <v>-0.26</v>
      </c>
      <c r="S103" s="59">
        <v>1</v>
      </c>
      <c r="T103" s="56">
        <f t="shared" si="75"/>
        <v>-0.26</v>
      </c>
      <c r="U103" s="57"/>
      <c r="V103" s="49">
        <f t="shared" si="79"/>
        <v>0</v>
      </c>
      <c r="W103" s="50">
        <f t="shared" si="80"/>
        <v>0</v>
      </c>
      <c r="X103" s="51"/>
      <c r="Y103" s="58">
        <v>0</v>
      </c>
      <c r="Z103" s="59">
        <v>1</v>
      </c>
      <c r="AA103" s="56">
        <f t="shared" si="76"/>
        <v>0</v>
      </c>
      <c r="AB103" s="57"/>
      <c r="AC103" s="49">
        <f t="shared" si="81"/>
        <v>0.26</v>
      </c>
      <c r="AD103" s="50" t="str">
        <f t="shared" si="82"/>
        <v/>
      </c>
      <c r="AE103" s="51"/>
      <c r="AF103" s="58">
        <v>0</v>
      </c>
      <c r="AG103" s="59">
        <v>1</v>
      </c>
      <c r="AH103" s="56">
        <f t="shared" si="77"/>
        <v>0</v>
      </c>
      <c r="AI103" s="57"/>
      <c r="AJ103" s="49">
        <f t="shared" si="83"/>
        <v>0</v>
      </c>
      <c r="AK103" s="50" t="str">
        <f t="shared" si="84"/>
        <v/>
      </c>
      <c r="AL103" s="60"/>
      <c r="AM103" s="58">
        <v>0</v>
      </c>
      <c r="AN103" s="59">
        <v>1</v>
      </c>
      <c r="AO103" s="56">
        <f t="shared" si="78"/>
        <v>0</v>
      </c>
      <c r="AP103" s="57"/>
      <c r="AQ103" s="49">
        <f t="shared" si="85"/>
        <v>0</v>
      </c>
      <c r="AR103" s="50" t="str">
        <f t="shared" si="86"/>
        <v/>
      </c>
    </row>
    <row r="104" spans="1:44" x14ac:dyDescent="0.35">
      <c r="A104" s="9"/>
      <c r="B104" s="63" t="s">
        <v>40</v>
      </c>
      <c r="C104" s="41"/>
      <c r="D104" s="42" t="s">
        <v>25</v>
      </c>
      <c r="E104" s="43"/>
      <c r="F104" s="44"/>
      <c r="G104" s="45">
        <v>0.28000000000000003</v>
      </c>
      <c r="H104" s="46">
        <v>1</v>
      </c>
      <c r="I104" s="47">
        <f t="shared" si="71"/>
        <v>0.28000000000000003</v>
      </c>
      <c r="J104" s="48"/>
      <c r="K104" s="45"/>
      <c r="L104" s="46">
        <v>1</v>
      </c>
      <c r="M104" s="47">
        <f t="shared" si="72"/>
        <v>0</v>
      </c>
      <c r="N104" s="48"/>
      <c r="O104" s="49">
        <f t="shared" si="73"/>
        <v>-0.28000000000000003</v>
      </c>
      <c r="P104" s="50" t="str">
        <f t="shared" si="74"/>
        <v/>
      </c>
      <c r="Q104" s="51"/>
      <c r="R104" s="45"/>
      <c r="S104" s="46">
        <v>1</v>
      </c>
      <c r="T104" s="47">
        <f t="shared" si="75"/>
        <v>0</v>
      </c>
      <c r="U104" s="48"/>
      <c r="V104" s="49">
        <f t="shared" si="79"/>
        <v>0</v>
      </c>
      <c r="W104" s="50" t="str">
        <f t="shared" si="80"/>
        <v/>
      </c>
      <c r="X104" s="51"/>
      <c r="Y104" s="45"/>
      <c r="Z104" s="46">
        <v>1</v>
      </c>
      <c r="AA104" s="47">
        <f t="shared" si="76"/>
        <v>0</v>
      </c>
      <c r="AB104" s="48"/>
      <c r="AC104" s="49">
        <f t="shared" si="81"/>
        <v>0</v>
      </c>
      <c r="AD104" s="50" t="str">
        <f t="shared" si="82"/>
        <v/>
      </c>
      <c r="AE104" s="51"/>
      <c r="AF104" s="45"/>
      <c r="AG104" s="46">
        <v>1</v>
      </c>
      <c r="AH104" s="47">
        <f t="shared" si="77"/>
        <v>0</v>
      </c>
      <c r="AI104" s="48"/>
      <c r="AJ104" s="49">
        <f t="shared" si="83"/>
        <v>0</v>
      </c>
      <c r="AK104" s="50" t="str">
        <f t="shared" si="84"/>
        <v/>
      </c>
      <c r="AL104" s="52"/>
      <c r="AM104" s="45"/>
      <c r="AN104" s="46">
        <v>1</v>
      </c>
      <c r="AO104" s="47">
        <f t="shared" si="78"/>
        <v>0</v>
      </c>
      <c r="AP104" s="48"/>
      <c r="AQ104" s="49">
        <f t="shared" si="85"/>
        <v>0</v>
      </c>
      <c r="AR104" s="50" t="str">
        <f t="shared" si="86"/>
        <v/>
      </c>
    </row>
    <row r="105" spans="1:44" x14ac:dyDescent="0.35">
      <c r="A105" s="9"/>
      <c r="B105" s="63" t="s">
        <v>73</v>
      </c>
      <c r="C105" s="41"/>
      <c r="D105" s="42" t="s">
        <v>25</v>
      </c>
      <c r="E105" s="43"/>
      <c r="F105" s="44"/>
      <c r="G105" s="45">
        <v>0.1</v>
      </c>
      <c r="H105" s="59">
        <v>1</v>
      </c>
      <c r="I105" s="47">
        <f t="shared" si="71"/>
        <v>0.1</v>
      </c>
      <c r="J105" s="48"/>
      <c r="K105" s="64"/>
      <c r="L105" s="59">
        <v>1</v>
      </c>
      <c r="M105" s="47">
        <f t="shared" si="72"/>
        <v>0</v>
      </c>
      <c r="N105" s="48"/>
      <c r="O105" s="49">
        <f t="shared" si="73"/>
        <v>-0.1</v>
      </c>
      <c r="P105" s="50" t="str">
        <f t="shared" si="74"/>
        <v/>
      </c>
      <c r="Q105" s="51"/>
      <c r="R105" s="64"/>
      <c r="S105" s="59">
        <v>1</v>
      </c>
      <c r="T105" s="47">
        <f t="shared" si="75"/>
        <v>0</v>
      </c>
      <c r="U105" s="48"/>
      <c r="V105" s="49">
        <f t="shared" si="79"/>
        <v>0</v>
      </c>
      <c r="W105" s="50" t="str">
        <f t="shared" si="80"/>
        <v/>
      </c>
      <c r="X105" s="51"/>
      <c r="Y105" s="64"/>
      <c r="Z105" s="59">
        <v>1</v>
      </c>
      <c r="AA105" s="47">
        <f t="shared" si="76"/>
        <v>0</v>
      </c>
      <c r="AB105" s="48"/>
      <c r="AC105" s="49">
        <f t="shared" si="81"/>
        <v>0</v>
      </c>
      <c r="AD105" s="50" t="str">
        <f t="shared" si="82"/>
        <v/>
      </c>
      <c r="AE105" s="51"/>
      <c r="AF105" s="64"/>
      <c r="AG105" s="59">
        <v>1</v>
      </c>
      <c r="AH105" s="47">
        <f t="shared" si="77"/>
        <v>0</v>
      </c>
      <c r="AI105" s="48"/>
      <c r="AJ105" s="49">
        <f t="shared" si="83"/>
        <v>0</v>
      </c>
      <c r="AK105" s="50" t="str">
        <f t="shared" si="84"/>
        <v/>
      </c>
      <c r="AL105" s="52"/>
      <c r="AM105" s="64"/>
      <c r="AN105" s="59">
        <v>1</v>
      </c>
      <c r="AO105" s="47">
        <f t="shared" si="78"/>
        <v>0</v>
      </c>
      <c r="AP105" s="48"/>
      <c r="AQ105" s="49">
        <f t="shared" si="85"/>
        <v>0</v>
      </c>
      <c r="AR105" s="50" t="str">
        <f t="shared" si="86"/>
        <v/>
      </c>
    </row>
    <row r="106" spans="1:44" x14ac:dyDescent="0.35">
      <c r="A106" s="9"/>
      <c r="B106" s="63" t="s">
        <v>42</v>
      </c>
      <c r="C106" s="41"/>
      <c r="D106" s="42" t="s">
        <v>25</v>
      </c>
      <c r="E106" s="43"/>
      <c r="F106" s="44"/>
      <c r="G106" s="45">
        <v>0.03</v>
      </c>
      <c r="H106" s="59">
        <v>1</v>
      </c>
      <c r="I106" s="47">
        <f t="shared" si="71"/>
        <v>0.03</v>
      </c>
      <c r="J106" s="48"/>
      <c r="K106" s="64"/>
      <c r="L106" s="59">
        <v>1</v>
      </c>
      <c r="M106" s="47">
        <f t="shared" si="72"/>
        <v>0</v>
      </c>
      <c r="N106" s="48"/>
      <c r="O106" s="49">
        <f t="shared" si="73"/>
        <v>-0.03</v>
      </c>
      <c r="P106" s="50" t="str">
        <f t="shared" si="74"/>
        <v/>
      </c>
      <c r="Q106" s="51"/>
      <c r="R106" s="64"/>
      <c r="S106" s="59">
        <v>1</v>
      </c>
      <c r="T106" s="47">
        <f t="shared" si="75"/>
        <v>0</v>
      </c>
      <c r="U106" s="48"/>
      <c r="V106" s="49">
        <f t="shared" si="79"/>
        <v>0</v>
      </c>
      <c r="W106" s="50" t="str">
        <f t="shared" si="80"/>
        <v/>
      </c>
      <c r="X106" s="51"/>
      <c r="Y106" s="64"/>
      <c r="Z106" s="59">
        <v>1</v>
      </c>
      <c r="AA106" s="47">
        <f t="shared" si="76"/>
        <v>0</v>
      </c>
      <c r="AB106" s="48"/>
      <c r="AC106" s="49">
        <f t="shared" si="81"/>
        <v>0</v>
      </c>
      <c r="AD106" s="50" t="str">
        <f t="shared" si="82"/>
        <v/>
      </c>
      <c r="AE106" s="51"/>
      <c r="AF106" s="64"/>
      <c r="AG106" s="59">
        <v>1</v>
      </c>
      <c r="AH106" s="47">
        <f t="shared" si="77"/>
        <v>0</v>
      </c>
      <c r="AI106" s="48"/>
      <c r="AJ106" s="49">
        <f t="shared" si="83"/>
        <v>0</v>
      </c>
      <c r="AK106" s="50" t="str">
        <f t="shared" si="84"/>
        <v/>
      </c>
      <c r="AL106" s="52"/>
      <c r="AM106" s="64"/>
      <c r="AN106" s="59">
        <v>1</v>
      </c>
      <c r="AO106" s="47">
        <f t="shared" si="78"/>
        <v>0</v>
      </c>
      <c r="AP106" s="48"/>
      <c r="AQ106" s="49">
        <f t="shared" si="85"/>
        <v>0</v>
      </c>
      <c r="AR106" s="50" t="str">
        <f t="shared" si="86"/>
        <v/>
      </c>
    </row>
    <row r="107" spans="1:44" x14ac:dyDescent="0.35">
      <c r="A107" s="9"/>
      <c r="B107" s="63" t="s">
        <v>43</v>
      </c>
      <c r="C107" s="41"/>
      <c r="D107" s="42" t="s">
        <v>25</v>
      </c>
      <c r="E107" s="43"/>
      <c r="F107" s="44"/>
      <c r="G107" s="45">
        <v>0.46</v>
      </c>
      <c r="H107" s="59">
        <v>1</v>
      </c>
      <c r="I107" s="47">
        <f t="shared" si="71"/>
        <v>0.46</v>
      </c>
      <c r="J107" s="48"/>
      <c r="K107" s="64"/>
      <c r="L107" s="59">
        <v>1</v>
      </c>
      <c r="M107" s="47">
        <f t="shared" si="72"/>
        <v>0</v>
      </c>
      <c r="N107" s="48"/>
      <c r="O107" s="49">
        <f t="shared" si="73"/>
        <v>-0.46</v>
      </c>
      <c r="P107" s="50" t="str">
        <f t="shared" si="74"/>
        <v/>
      </c>
      <c r="Q107" s="51"/>
      <c r="R107" s="64"/>
      <c r="S107" s="59">
        <v>1</v>
      </c>
      <c r="T107" s="47">
        <f t="shared" si="75"/>
        <v>0</v>
      </c>
      <c r="U107" s="48"/>
      <c r="V107" s="49">
        <f t="shared" si="79"/>
        <v>0</v>
      </c>
      <c r="W107" s="50" t="str">
        <f t="shared" si="80"/>
        <v/>
      </c>
      <c r="X107" s="51"/>
      <c r="Y107" s="64"/>
      <c r="Z107" s="59">
        <v>1</v>
      </c>
      <c r="AA107" s="47">
        <f t="shared" si="76"/>
        <v>0</v>
      </c>
      <c r="AB107" s="48"/>
      <c r="AC107" s="49">
        <f t="shared" si="81"/>
        <v>0</v>
      </c>
      <c r="AD107" s="50" t="str">
        <f t="shared" si="82"/>
        <v/>
      </c>
      <c r="AE107" s="51"/>
      <c r="AF107" s="64"/>
      <c r="AG107" s="59">
        <v>1</v>
      </c>
      <c r="AH107" s="47">
        <f t="shared" si="77"/>
        <v>0</v>
      </c>
      <c r="AI107" s="48"/>
      <c r="AJ107" s="49">
        <f t="shared" si="83"/>
        <v>0</v>
      </c>
      <c r="AK107" s="50" t="str">
        <f t="shared" si="84"/>
        <v/>
      </c>
      <c r="AL107" s="52"/>
      <c r="AM107" s="64"/>
      <c r="AN107" s="59">
        <v>1</v>
      </c>
      <c r="AO107" s="47">
        <f t="shared" si="78"/>
        <v>0</v>
      </c>
      <c r="AP107" s="48"/>
      <c r="AQ107" s="49">
        <f t="shared" si="85"/>
        <v>0</v>
      </c>
      <c r="AR107" s="50" t="str">
        <f t="shared" si="86"/>
        <v/>
      </c>
    </row>
    <row r="108" spans="1:44" s="27" customFormat="1" x14ac:dyDescent="0.35">
      <c r="A108" s="33"/>
      <c r="B108" s="43" t="s">
        <v>44</v>
      </c>
      <c r="C108" s="43"/>
      <c r="D108" s="42" t="s">
        <v>25</v>
      </c>
      <c r="E108" s="43"/>
      <c r="F108" s="53"/>
      <c r="G108" s="45">
        <v>0.88</v>
      </c>
      <c r="H108" s="46">
        <v>1</v>
      </c>
      <c r="I108" s="47">
        <f t="shared" si="71"/>
        <v>0.88</v>
      </c>
      <c r="J108" s="57"/>
      <c r="K108" s="45"/>
      <c r="L108" s="46">
        <v>1</v>
      </c>
      <c r="M108" s="65">
        <f>L108*K108</f>
        <v>0</v>
      </c>
      <c r="N108" s="57"/>
      <c r="O108" s="49">
        <f t="shared" si="73"/>
        <v>-0.88</v>
      </c>
      <c r="P108" s="50" t="str">
        <f t="shared" si="74"/>
        <v/>
      </c>
      <c r="Q108" s="51"/>
      <c r="R108" s="45"/>
      <c r="S108" s="46">
        <v>1</v>
      </c>
      <c r="T108" s="65">
        <f>S108*R108</f>
        <v>0</v>
      </c>
      <c r="U108" s="57"/>
      <c r="V108" s="49">
        <f t="shared" si="79"/>
        <v>0</v>
      </c>
      <c r="W108" s="50" t="str">
        <f t="shared" si="80"/>
        <v/>
      </c>
      <c r="X108" s="51"/>
      <c r="Y108" s="45"/>
      <c r="Z108" s="46">
        <v>1</v>
      </c>
      <c r="AA108" s="65">
        <f>Z108*Y108</f>
        <v>0</v>
      </c>
      <c r="AB108" s="57"/>
      <c r="AC108" s="49">
        <f t="shared" si="81"/>
        <v>0</v>
      </c>
      <c r="AD108" s="50" t="str">
        <f t="shared" si="82"/>
        <v/>
      </c>
      <c r="AE108" s="51"/>
      <c r="AF108" s="45"/>
      <c r="AG108" s="46">
        <v>1</v>
      </c>
      <c r="AH108" s="65">
        <f>AG108*AF108</f>
        <v>0</v>
      </c>
      <c r="AI108" s="57"/>
      <c r="AJ108" s="49">
        <f t="shared" si="83"/>
        <v>0</v>
      </c>
      <c r="AK108" s="50" t="str">
        <f t="shared" si="84"/>
        <v/>
      </c>
      <c r="AL108" s="60"/>
      <c r="AM108" s="45"/>
      <c r="AN108" s="46">
        <v>1</v>
      </c>
      <c r="AO108" s="65">
        <f>AN108*AM108</f>
        <v>0</v>
      </c>
      <c r="AP108" s="57"/>
      <c r="AQ108" s="49">
        <f t="shared" si="85"/>
        <v>0</v>
      </c>
      <c r="AR108" s="50" t="str">
        <f t="shared" si="86"/>
        <v/>
      </c>
    </row>
    <row r="109" spans="1:44" s="27" customFormat="1" x14ac:dyDescent="0.35">
      <c r="A109" s="33"/>
      <c r="B109" s="43" t="s">
        <v>45</v>
      </c>
      <c r="C109" s="43"/>
      <c r="D109" s="42" t="s">
        <v>25</v>
      </c>
      <c r="E109" s="43"/>
      <c r="F109" s="53"/>
      <c r="G109" s="45">
        <v>0.28000000000000003</v>
      </c>
      <c r="H109" s="46">
        <v>1</v>
      </c>
      <c r="I109" s="47">
        <f t="shared" si="71"/>
        <v>0.28000000000000003</v>
      </c>
      <c r="J109" s="57"/>
      <c r="K109" s="45"/>
      <c r="L109" s="46">
        <v>1</v>
      </c>
      <c r="M109" s="65">
        <f>L109*K109</f>
        <v>0</v>
      </c>
      <c r="N109" s="57"/>
      <c r="O109" s="49">
        <f t="shared" si="73"/>
        <v>-0.28000000000000003</v>
      </c>
      <c r="P109" s="50" t="str">
        <f t="shared" si="74"/>
        <v/>
      </c>
      <c r="Q109" s="51"/>
      <c r="R109" s="45"/>
      <c r="S109" s="46">
        <v>1</v>
      </c>
      <c r="T109" s="65">
        <f>S109*R109</f>
        <v>0</v>
      </c>
      <c r="U109" s="57"/>
      <c r="V109" s="49">
        <f t="shared" si="79"/>
        <v>0</v>
      </c>
      <c r="W109" s="50" t="str">
        <f t="shared" si="80"/>
        <v/>
      </c>
      <c r="X109" s="51"/>
      <c r="Y109" s="45"/>
      <c r="Z109" s="46">
        <v>1</v>
      </c>
      <c r="AA109" s="65">
        <f>Z109*Y109</f>
        <v>0</v>
      </c>
      <c r="AB109" s="57"/>
      <c r="AC109" s="49">
        <f t="shared" si="81"/>
        <v>0</v>
      </c>
      <c r="AD109" s="50" t="str">
        <f t="shared" si="82"/>
        <v/>
      </c>
      <c r="AE109" s="51"/>
      <c r="AF109" s="45"/>
      <c r="AG109" s="46">
        <v>1</v>
      </c>
      <c r="AH109" s="65">
        <f>AG109*AF109</f>
        <v>0</v>
      </c>
      <c r="AI109" s="57"/>
      <c r="AJ109" s="49">
        <f t="shared" si="83"/>
        <v>0</v>
      </c>
      <c r="AK109" s="50" t="str">
        <f t="shared" si="84"/>
        <v/>
      </c>
      <c r="AL109" s="60"/>
      <c r="AM109" s="45"/>
      <c r="AN109" s="46">
        <v>1</v>
      </c>
      <c r="AO109" s="65">
        <f>AN109*AM109</f>
        <v>0</v>
      </c>
      <c r="AP109" s="57"/>
      <c r="AQ109" s="49">
        <f t="shared" si="85"/>
        <v>0</v>
      </c>
      <c r="AR109" s="50" t="str">
        <f t="shared" si="86"/>
        <v/>
      </c>
    </row>
    <row r="110" spans="1:44" x14ac:dyDescent="0.35">
      <c r="A110" s="9"/>
      <c r="B110" s="41" t="s">
        <v>46</v>
      </c>
      <c r="C110" s="41"/>
      <c r="D110" s="42" t="s">
        <v>47</v>
      </c>
      <c r="E110" s="43"/>
      <c r="F110" s="44"/>
      <c r="G110" s="66">
        <v>5.5300000000000002E-3</v>
      </c>
      <c r="H110" s="55">
        <f>$G$84</f>
        <v>212</v>
      </c>
      <c r="I110" s="47">
        <f t="shared" si="71"/>
        <v>1.1723600000000001</v>
      </c>
      <c r="J110" s="48"/>
      <c r="K110" s="66"/>
      <c r="L110" s="67">
        <f>+G84</f>
        <v>212</v>
      </c>
      <c r="M110" s="47">
        <f t="shared" ref="M110:M111" si="87">L110*K110</f>
        <v>0</v>
      </c>
      <c r="N110" s="48"/>
      <c r="O110" s="49">
        <f t="shared" si="73"/>
        <v>-1.1723600000000001</v>
      </c>
      <c r="P110" s="50" t="str">
        <f t="shared" si="74"/>
        <v/>
      </c>
      <c r="Q110" s="51"/>
      <c r="R110" s="66"/>
      <c r="S110" s="67">
        <f>+G84</f>
        <v>212</v>
      </c>
      <c r="T110" s="47">
        <f t="shared" ref="T110:T111" si="88">S110*R110</f>
        <v>0</v>
      </c>
      <c r="U110" s="48"/>
      <c r="V110" s="49">
        <f t="shared" si="79"/>
        <v>0</v>
      </c>
      <c r="W110" s="50" t="str">
        <f t="shared" si="80"/>
        <v/>
      </c>
      <c r="X110" s="51"/>
      <c r="Y110" s="66"/>
      <c r="Z110" s="67">
        <f>+G84</f>
        <v>212</v>
      </c>
      <c r="AA110" s="47">
        <f t="shared" ref="AA110:AA111" si="89">Z110*Y110</f>
        <v>0</v>
      </c>
      <c r="AB110" s="48"/>
      <c r="AC110" s="49">
        <f t="shared" si="81"/>
        <v>0</v>
      </c>
      <c r="AD110" s="50" t="str">
        <f t="shared" si="82"/>
        <v/>
      </c>
      <c r="AE110" s="51"/>
      <c r="AF110" s="66"/>
      <c r="AG110" s="67">
        <f>+G84</f>
        <v>212</v>
      </c>
      <c r="AH110" s="47">
        <f t="shared" ref="AH110:AH111" si="90">AG110*AF110</f>
        <v>0</v>
      </c>
      <c r="AI110" s="48"/>
      <c r="AJ110" s="49">
        <f t="shared" si="83"/>
        <v>0</v>
      </c>
      <c r="AK110" s="50" t="str">
        <f t="shared" si="84"/>
        <v/>
      </c>
      <c r="AL110" s="52"/>
      <c r="AM110" s="66"/>
      <c r="AN110" s="67">
        <f>+G84</f>
        <v>212</v>
      </c>
      <c r="AO110" s="47">
        <f t="shared" ref="AO110:AO111" si="91">AN110*AM110</f>
        <v>0</v>
      </c>
      <c r="AP110" s="48"/>
      <c r="AQ110" s="49">
        <f t="shared" si="85"/>
        <v>0</v>
      </c>
      <c r="AR110" s="50" t="str">
        <f t="shared" si="86"/>
        <v/>
      </c>
    </row>
    <row r="111" spans="1:44" x14ac:dyDescent="0.35">
      <c r="A111" s="9"/>
      <c r="B111" s="43" t="s">
        <v>48</v>
      </c>
      <c r="C111" s="41"/>
      <c r="D111" s="42" t="s">
        <v>47</v>
      </c>
      <c r="E111" s="43"/>
      <c r="F111" s="44"/>
      <c r="G111" s="66">
        <v>9.5E-4</v>
      </c>
      <c r="H111" s="55">
        <f>$G$84</f>
        <v>212</v>
      </c>
      <c r="I111" s="47">
        <f t="shared" si="71"/>
        <v>0.2014</v>
      </c>
      <c r="J111" s="48"/>
      <c r="K111" s="66"/>
      <c r="L111" s="67">
        <f>+G84</f>
        <v>212</v>
      </c>
      <c r="M111" s="47">
        <f t="shared" si="87"/>
        <v>0</v>
      </c>
      <c r="N111" s="48"/>
      <c r="O111" s="49">
        <f t="shared" si="73"/>
        <v>-0.2014</v>
      </c>
      <c r="P111" s="50" t="str">
        <f t="shared" si="74"/>
        <v/>
      </c>
      <c r="Q111" s="51"/>
      <c r="R111" s="66"/>
      <c r="S111" s="67">
        <f>+G84</f>
        <v>212</v>
      </c>
      <c r="T111" s="47">
        <f t="shared" si="88"/>
        <v>0</v>
      </c>
      <c r="U111" s="48"/>
      <c r="V111" s="49">
        <f t="shared" si="79"/>
        <v>0</v>
      </c>
      <c r="W111" s="50" t="str">
        <f t="shared" si="80"/>
        <v/>
      </c>
      <c r="X111" s="51"/>
      <c r="Y111" s="66"/>
      <c r="Z111" s="67">
        <f>+G84</f>
        <v>212</v>
      </c>
      <c r="AA111" s="47">
        <f t="shared" si="89"/>
        <v>0</v>
      </c>
      <c r="AB111" s="48"/>
      <c r="AC111" s="49">
        <f t="shared" si="81"/>
        <v>0</v>
      </c>
      <c r="AD111" s="50" t="str">
        <f t="shared" si="82"/>
        <v/>
      </c>
      <c r="AE111" s="51"/>
      <c r="AF111" s="66"/>
      <c r="AG111" s="67">
        <f>+G84</f>
        <v>212</v>
      </c>
      <c r="AH111" s="47">
        <f t="shared" si="90"/>
        <v>0</v>
      </c>
      <c r="AI111" s="48"/>
      <c r="AJ111" s="49">
        <f t="shared" si="83"/>
        <v>0</v>
      </c>
      <c r="AK111" s="50" t="str">
        <f t="shared" si="84"/>
        <v/>
      </c>
      <c r="AL111" s="52"/>
      <c r="AM111" s="66"/>
      <c r="AN111" s="67">
        <f>+G84</f>
        <v>212</v>
      </c>
      <c r="AO111" s="47">
        <f t="shared" si="91"/>
        <v>0</v>
      </c>
      <c r="AP111" s="48"/>
      <c r="AQ111" s="49">
        <f t="shared" si="85"/>
        <v>0</v>
      </c>
      <c r="AR111" s="50" t="str">
        <f t="shared" si="86"/>
        <v/>
      </c>
    </row>
    <row r="112" spans="1:44" x14ac:dyDescent="0.35">
      <c r="A112" s="33"/>
      <c r="B112" s="68" t="s">
        <v>49</v>
      </c>
      <c r="C112" s="69"/>
      <c r="D112" s="70"/>
      <c r="E112" s="69"/>
      <c r="F112" s="71"/>
      <c r="G112" s="72"/>
      <c r="H112" s="73"/>
      <c r="I112" s="74">
        <f>SUM(I87:I111)</f>
        <v>40.883760000000002</v>
      </c>
      <c r="J112" s="75"/>
      <c r="K112" s="72"/>
      <c r="L112" s="73"/>
      <c r="M112" s="74">
        <f>SUM(M89:M111)</f>
        <v>36.649999999999991</v>
      </c>
      <c r="N112" s="75"/>
      <c r="O112" s="76">
        <f t="shared" si="73"/>
        <v>-4.2337600000000108</v>
      </c>
      <c r="P112" s="77">
        <f t="shared" si="74"/>
        <v>-0.10355603300674915</v>
      </c>
      <c r="Q112" s="51"/>
      <c r="R112" s="72"/>
      <c r="S112" s="73"/>
      <c r="T112" s="74">
        <f>SUM(T89:T111)</f>
        <v>37.699999999999989</v>
      </c>
      <c r="U112" s="75"/>
      <c r="V112" s="76">
        <f>T112-M112</f>
        <v>1.0499999999999972</v>
      </c>
      <c r="W112" s="77">
        <f>IF(OR(M112=0,T112=0),"",(V112/M112))</f>
        <v>2.8649386084583832E-2</v>
      </c>
      <c r="X112" s="51"/>
      <c r="Y112" s="72"/>
      <c r="Z112" s="73"/>
      <c r="AA112" s="74">
        <f>SUM(AA89:AA111)</f>
        <v>39.069999999999993</v>
      </c>
      <c r="AB112" s="75"/>
      <c r="AC112" s="76">
        <f>AA112-T112</f>
        <v>1.3700000000000045</v>
      </c>
      <c r="AD112" s="77">
        <f>IF(OR(T112=0,AA112=0),"",(AC112/T112))</f>
        <v>3.6339522546419228E-2</v>
      </c>
      <c r="AE112" s="51"/>
      <c r="AF112" s="72"/>
      <c r="AG112" s="73"/>
      <c r="AH112" s="74">
        <f>SUM(AH89:AH111)</f>
        <v>40.329999999999991</v>
      </c>
      <c r="AI112" s="75"/>
      <c r="AJ112" s="76">
        <f>AH112-AA112</f>
        <v>1.259999999999998</v>
      </c>
      <c r="AK112" s="77">
        <f>IF(OR(AA112=0,AH112=0),"",(AJ112/AA112))</f>
        <v>3.2249808036856877E-2</v>
      </c>
      <c r="AL112" s="52"/>
      <c r="AM112" s="72"/>
      <c r="AN112" s="73"/>
      <c r="AO112" s="74">
        <f>SUM(AO89:AO111)</f>
        <v>41.989999999999995</v>
      </c>
      <c r="AP112" s="75"/>
      <c r="AQ112" s="76">
        <f>AO112-AH112</f>
        <v>1.6600000000000037</v>
      </c>
      <c r="AR112" s="77">
        <f>IF(OR(AH112=0,AO112=0),"",(AQ112/AH112))</f>
        <v>4.1160426481527498E-2</v>
      </c>
    </row>
    <row r="113" spans="1:44" x14ac:dyDescent="0.35">
      <c r="A113" s="9"/>
      <c r="B113" s="41" t="s">
        <v>50</v>
      </c>
      <c r="C113" s="41"/>
      <c r="D113" s="42" t="s">
        <v>47</v>
      </c>
      <c r="E113" s="43"/>
      <c r="F113" s="44"/>
      <c r="G113" s="78">
        <f>IF(ISBLANK($D82)=TRUE, 0, IF($D82="TOU", $O$11*G126+$O$12*G127+$O$13*G128, IF(AND($D82="non-TOU", H130&gt;0), G130,G129)))</f>
        <v>0.128</v>
      </c>
      <c r="H113" s="67">
        <f>$G84*(1+G140)-$G84</f>
        <v>7.9712000000000103</v>
      </c>
      <c r="I113" s="47">
        <f t="shared" ref="I113:I120" si="92">H113*G113</f>
        <v>1.0203136000000013</v>
      </c>
      <c r="J113" s="48"/>
      <c r="K113" s="78">
        <f>IF(ISBLANK($D82)=TRUE, 0, IF($D82="TOU", $O$11*K126+$O$12*K127+$O$13*K128, IF(AND($D82="non-TOU", L130&gt;0), K130,K129)))</f>
        <v>0.128</v>
      </c>
      <c r="L113" s="141">
        <f>$G84*(1+K140)-$G84</f>
        <v>6.2540000000000191</v>
      </c>
      <c r="M113" s="56">
        <f>L113*K113</f>
        <v>0.80051200000000244</v>
      </c>
      <c r="N113" s="48"/>
      <c r="O113" s="49">
        <f t="shared" si="73"/>
        <v>-0.21980159999999882</v>
      </c>
      <c r="P113" s="50">
        <f t="shared" si="74"/>
        <v>-0.21542553191489219</v>
      </c>
      <c r="Q113" s="51"/>
      <c r="R113" s="78">
        <f>IF(ISBLANK($D82)=TRUE, 0, IF($D82="TOU", $O$11*R126+$O$12*R127+$O$13*R128, IF(AND($D82="non-TOU", S130&gt;0), R130,R129)))</f>
        <v>0.128</v>
      </c>
      <c r="S113" s="67">
        <f>$G84*(1+R140)-$G84</f>
        <v>6.2540000000000191</v>
      </c>
      <c r="T113" s="56">
        <f>S113*R113</f>
        <v>0.80051200000000244</v>
      </c>
      <c r="U113" s="48"/>
      <c r="V113" s="49">
        <f>T113-M113</f>
        <v>0</v>
      </c>
      <c r="W113" s="50">
        <f>IF(OR(M113=0,T113=0),"",(V113/M113))</f>
        <v>0</v>
      </c>
      <c r="X113" s="51"/>
      <c r="Y113" s="78">
        <f>IF(ISBLANK($D82)=TRUE, 0, IF($D82="TOU", $O$11*Y126+$O$12*Y127+$O$13*Y128, IF(AND($D82="non-TOU", Z130&gt;0), Y130,Y129)))</f>
        <v>0.128</v>
      </c>
      <c r="Z113" s="67">
        <f>$G84*(1+Y140)-$G84</f>
        <v>6.2540000000000191</v>
      </c>
      <c r="AA113" s="56">
        <f>Z113*Y113</f>
        <v>0.80051200000000244</v>
      </c>
      <c r="AB113" s="48"/>
      <c r="AC113" s="49">
        <f>AA113-T113</f>
        <v>0</v>
      </c>
      <c r="AD113" s="50">
        <f>IF(OR(T113=0,AA113=0),"",(AC113/T113))</f>
        <v>0</v>
      </c>
      <c r="AE113" s="51"/>
      <c r="AF113" s="78">
        <f>IF(ISBLANK($D82)=TRUE, 0, IF($D82="TOU", $O$11*AF126+$O$12*AF127+$O$13*AF128, IF(AND($D82="non-TOU", AG130&gt;0), AF130,AF129)))</f>
        <v>0.128</v>
      </c>
      <c r="AG113" s="67">
        <f>$G84*(1+AF140)-$G84</f>
        <v>6.2540000000000191</v>
      </c>
      <c r="AH113" s="56">
        <f>AG113*AF113</f>
        <v>0.80051200000000244</v>
      </c>
      <c r="AI113" s="48"/>
      <c r="AJ113" s="49">
        <f>AH113-AA113</f>
        <v>0</v>
      </c>
      <c r="AK113" s="50">
        <f>IF(OR(AA113=0,AH113=0),"",(AJ113/AA113))</f>
        <v>0</v>
      </c>
      <c r="AL113" s="52"/>
      <c r="AM113" s="78">
        <f>IF(ISBLANK($D82)=TRUE, 0, IF($D82="TOU", $O$11*AM126+$O$12*AM127+$O$13*AM128, IF(AND($D82="non-TOU", AN130&gt;0), AM130,AM129)))</f>
        <v>0.128</v>
      </c>
      <c r="AN113" s="67">
        <f>$G84*(1+AM140)-$G84</f>
        <v>6.2540000000000191</v>
      </c>
      <c r="AO113" s="56">
        <f>AN113*AM113</f>
        <v>0.80051200000000244</v>
      </c>
      <c r="AP113" s="48"/>
      <c r="AQ113" s="49">
        <f>AO113-AH113</f>
        <v>0</v>
      </c>
      <c r="AR113" s="50">
        <f>IF(OR(AH113=0,AO113=0),"",(AQ113/AH113))</f>
        <v>0</v>
      </c>
    </row>
    <row r="114" spans="1:44" s="27" customFormat="1" x14ac:dyDescent="0.35">
      <c r="A114" s="33"/>
      <c r="B114" s="43" t="s">
        <v>51</v>
      </c>
      <c r="C114" s="43"/>
      <c r="D114" s="42" t="s">
        <v>47</v>
      </c>
      <c r="E114" s="43"/>
      <c r="F114" s="53"/>
      <c r="G114" s="54">
        <v>-5.1999999999999995E-4</v>
      </c>
      <c r="H114" s="55">
        <f>$G$84</f>
        <v>212</v>
      </c>
      <c r="I114" s="47">
        <f t="shared" si="92"/>
        <v>-0.11023999999999999</v>
      </c>
      <c r="J114" s="57"/>
      <c r="K114" s="54">
        <v>3.3E-4</v>
      </c>
      <c r="L114" s="55">
        <f>$G$84</f>
        <v>212</v>
      </c>
      <c r="M114" s="79">
        <f t="shared" ref="M114:M116" si="93">L114*K114</f>
        <v>6.9959999999999994E-2</v>
      </c>
      <c r="N114" s="57"/>
      <c r="O114" s="49">
        <f t="shared" si="73"/>
        <v>0.18019999999999997</v>
      </c>
      <c r="P114" s="50">
        <f t="shared" si="74"/>
        <v>-1.6346153846153846</v>
      </c>
      <c r="Q114" s="51"/>
      <c r="R114" s="54">
        <v>3.3E-4</v>
      </c>
      <c r="S114" s="55">
        <f>$H114</f>
        <v>212</v>
      </c>
      <c r="T114" s="56">
        <f t="shared" ref="T114:T116" si="94">S114*R114</f>
        <v>6.9959999999999994E-2</v>
      </c>
      <c r="U114" s="57"/>
      <c r="V114" s="49">
        <f t="shared" ref="V114:V117" si="95">T114-M114</f>
        <v>0</v>
      </c>
      <c r="W114" s="50">
        <f t="shared" ref="W114:W117" si="96">IF(OR(M114=0,T114=0),"",(V114/M114))</f>
        <v>0</v>
      </c>
      <c r="X114" s="51"/>
      <c r="Y114" s="54"/>
      <c r="Z114" s="55"/>
      <c r="AA114" s="56">
        <f t="shared" ref="AA114:AA116" si="97">Z114*Y114</f>
        <v>0</v>
      </c>
      <c r="AB114" s="57"/>
      <c r="AC114" s="49">
        <f t="shared" ref="AC114:AC117" si="98">AA114-T114</f>
        <v>-6.9959999999999994E-2</v>
      </c>
      <c r="AD114" s="50" t="str">
        <f t="shared" ref="AD114:AD117" si="99">IF(OR(T114=0,AA114=0),"",(AC114/T114))</f>
        <v/>
      </c>
      <c r="AE114" s="51"/>
      <c r="AF114" s="54"/>
      <c r="AG114" s="55"/>
      <c r="AH114" s="56">
        <f t="shared" ref="AH114:AH116" si="100">AG114*AF114</f>
        <v>0</v>
      </c>
      <c r="AI114" s="57"/>
      <c r="AJ114" s="49">
        <f t="shared" ref="AJ114:AJ117" si="101">AH114-AA114</f>
        <v>0</v>
      </c>
      <c r="AK114" s="50" t="str">
        <f t="shared" ref="AK114:AK117" si="102">IF(OR(AA114=0,AH114=0),"",(AJ114/AA114))</f>
        <v/>
      </c>
      <c r="AL114" s="60"/>
      <c r="AM114" s="54"/>
      <c r="AN114" s="55"/>
      <c r="AO114" s="56">
        <f t="shared" ref="AO114" si="103">AN114*AM114</f>
        <v>0</v>
      </c>
      <c r="AP114" s="57"/>
      <c r="AQ114" s="49">
        <f t="shared" ref="AQ114:AQ117" si="104">AO114-AH114</f>
        <v>0</v>
      </c>
      <c r="AR114" s="50" t="str">
        <f t="shared" ref="AR114:AR117" si="105">IF(OR(AH114=0,AO114=0),"",(AQ114/AH114))</f>
        <v/>
      </c>
    </row>
    <row r="115" spans="1:44" s="27" customFormat="1" x14ac:dyDescent="0.35">
      <c r="A115" s="33"/>
      <c r="B115" s="43" t="s">
        <v>52</v>
      </c>
      <c r="C115" s="43"/>
      <c r="D115" s="42" t="s">
        <v>47</v>
      </c>
      <c r="E115" s="43"/>
      <c r="F115" s="53"/>
      <c r="G115" s="54">
        <v>3.0000000000000001E-5</v>
      </c>
      <c r="H115" s="55">
        <f>$G$84</f>
        <v>212</v>
      </c>
      <c r="I115" s="47">
        <f t="shared" si="92"/>
        <v>6.3600000000000002E-3</v>
      </c>
      <c r="J115" s="57"/>
      <c r="K115" s="54">
        <v>-2.0000000000000002E-5</v>
      </c>
      <c r="L115" s="55">
        <f>+$G$84</f>
        <v>212</v>
      </c>
      <c r="M115" s="79">
        <f t="shared" si="93"/>
        <v>-4.2400000000000007E-3</v>
      </c>
      <c r="N115" s="57"/>
      <c r="O115" s="49">
        <f t="shared" si="73"/>
        <v>-1.0600000000000002E-2</v>
      </c>
      <c r="P115" s="50">
        <f t="shared" si="74"/>
        <v>-1.666666666666667</v>
      </c>
      <c r="Q115" s="51"/>
      <c r="R115" s="54">
        <v>-2.0000000000000002E-5</v>
      </c>
      <c r="S115" s="55">
        <f>$H115</f>
        <v>212</v>
      </c>
      <c r="T115" s="56">
        <f t="shared" si="94"/>
        <v>-4.2400000000000007E-3</v>
      </c>
      <c r="U115" s="57"/>
      <c r="V115" s="49">
        <f t="shared" si="95"/>
        <v>0</v>
      </c>
      <c r="W115" s="50">
        <f t="shared" si="96"/>
        <v>0</v>
      </c>
      <c r="X115" s="51"/>
      <c r="Y115" s="54"/>
      <c r="Z115" s="55"/>
      <c r="AA115" s="56">
        <f t="shared" si="97"/>
        <v>0</v>
      </c>
      <c r="AB115" s="57"/>
      <c r="AC115" s="49">
        <f t="shared" si="98"/>
        <v>4.2400000000000007E-3</v>
      </c>
      <c r="AD115" s="50" t="str">
        <f t="shared" si="99"/>
        <v/>
      </c>
      <c r="AE115" s="51"/>
      <c r="AF115" s="54"/>
      <c r="AG115" s="55"/>
      <c r="AH115" s="56">
        <f t="shared" si="100"/>
        <v>0</v>
      </c>
      <c r="AI115" s="57"/>
      <c r="AJ115" s="49">
        <f t="shared" si="101"/>
        <v>0</v>
      </c>
      <c r="AK115" s="50" t="str">
        <f t="shared" si="102"/>
        <v/>
      </c>
      <c r="AL115" s="60"/>
      <c r="AM115" s="54"/>
      <c r="AN115" s="55"/>
      <c r="AO115" s="56">
        <f>AN115*AM115</f>
        <v>0</v>
      </c>
      <c r="AP115" s="57"/>
      <c r="AQ115" s="49">
        <f t="shared" si="104"/>
        <v>0</v>
      </c>
      <c r="AR115" s="50" t="str">
        <f t="shared" si="105"/>
        <v/>
      </c>
    </row>
    <row r="116" spans="1:44" s="27" customFormat="1" x14ac:dyDescent="0.35">
      <c r="A116" s="33"/>
      <c r="B116" s="43" t="s">
        <v>53</v>
      </c>
      <c r="C116" s="43"/>
      <c r="D116" s="42" t="s">
        <v>47</v>
      </c>
      <c r="E116" s="43"/>
      <c r="F116" s="53"/>
      <c r="G116" s="54">
        <v>6.8000000000000005E-4</v>
      </c>
      <c r="H116" s="55"/>
      <c r="I116" s="47">
        <f t="shared" si="92"/>
        <v>0</v>
      </c>
      <c r="J116" s="57"/>
      <c r="K116" s="54">
        <v>-1.5900000000000001E-3</v>
      </c>
      <c r="L116" s="55"/>
      <c r="M116" s="79">
        <f t="shared" si="93"/>
        <v>0</v>
      </c>
      <c r="N116" s="57"/>
      <c r="O116" s="49">
        <f t="shared" si="73"/>
        <v>0</v>
      </c>
      <c r="P116" s="50" t="str">
        <f t="shared" si="74"/>
        <v/>
      </c>
      <c r="Q116" s="51"/>
      <c r="R116" s="54">
        <v>-1.5900000000000001E-3</v>
      </c>
      <c r="S116" s="55"/>
      <c r="T116" s="56">
        <f t="shared" si="94"/>
        <v>0</v>
      </c>
      <c r="U116" s="57"/>
      <c r="V116" s="49">
        <f t="shared" si="95"/>
        <v>0</v>
      </c>
      <c r="W116" s="50" t="str">
        <f t="shared" si="96"/>
        <v/>
      </c>
      <c r="X116" s="51"/>
      <c r="Y116" s="54"/>
      <c r="Z116" s="55"/>
      <c r="AA116" s="56">
        <f t="shared" si="97"/>
        <v>0</v>
      </c>
      <c r="AB116" s="57"/>
      <c r="AC116" s="49">
        <f t="shared" si="98"/>
        <v>0</v>
      </c>
      <c r="AD116" s="50" t="str">
        <f t="shared" si="99"/>
        <v/>
      </c>
      <c r="AE116" s="51"/>
      <c r="AF116" s="54"/>
      <c r="AG116" s="55"/>
      <c r="AH116" s="56">
        <f t="shared" si="100"/>
        <v>0</v>
      </c>
      <c r="AI116" s="57"/>
      <c r="AJ116" s="49">
        <f t="shared" si="101"/>
        <v>0</v>
      </c>
      <c r="AK116" s="50" t="str">
        <f t="shared" si="102"/>
        <v/>
      </c>
      <c r="AL116" s="60"/>
      <c r="AM116" s="54"/>
      <c r="AN116" s="55"/>
      <c r="AO116" s="56">
        <f t="shared" ref="AO116" si="106">AN116*AM116</f>
        <v>0</v>
      </c>
      <c r="AP116" s="57"/>
      <c r="AQ116" s="49">
        <f t="shared" si="104"/>
        <v>0</v>
      </c>
      <c r="AR116" s="50" t="str">
        <f t="shared" si="105"/>
        <v/>
      </c>
    </row>
    <row r="117" spans="1:44" x14ac:dyDescent="0.35">
      <c r="A117" s="9"/>
      <c r="B117" s="43" t="s">
        <v>54</v>
      </c>
      <c r="C117" s="41"/>
      <c r="D117" s="42" t="s">
        <v>25</v>
      </c>
      <c r="E117" s="43"/>
      <c r="F117" s="44"/>
      <c r="G117" s="80">
        <v>0.56000000000000005</v>
      </c>
      <c r="H117" s="46">
        <v>1</v>
      </c>
      <c r="I117" s="47">
        <f t="shared" si="92"/>
        <v>0.56000000000000005</v>
      </c>
      <c r="J117" s="48"/>
      <c r="K117" s="80">
        <f>+$G$117</f>
        <v>0.56000000000000005</v>
      </c>
      <c r="L117" s="46">
        <v>1</v>
      </c>
      <c r="M117" s="56">
        <f>L117*K117</f>
        <v>0.56000000000000005</v>
      </c>
      <c r="N117" s="48"/>
      <c r="O117" s="49">
        <f t="shared" si="73"/>
        <v>0</v>
      </c>
      <c r="P117" s="50">
        <f t="shared" si="74"/>
        <v>0</v>
      </c>
      <c r="Q117" s="51"/>
      <c r="R117" s="80">
        <f>+$G$117</f>
        <v>0.56000000000000005</v>
      </c>
      <c r="S117" s="46">
        <v>1</v>
      </c>
      <c r="T117" s="56">
        <f>S117*R117</f>
        <v>0.56000000000000005</v>
      </c>
      <c r="U117" s="48"/>
      <c r="V117" s="49">
        <f t="shared" si="95"/>
        <v>0</v>
      </c>
      <c r="W117" s="50">
        <f t="shared" si="96"/>
        <v>0</v>
      </c>
      <c r="X117" s="51"/>
      <c r="Y117" s="80">
        <f>+$G$117</f>
        <v>0.56000000000000005</v>
      </c>
      <c r="Z117" s="46">
        <v>1</v>
      </c>
      <c r="AA117" s="56">
        <f>Z117*Y117</f>
        <v>0.56000000000000005</v>
      </c>
      <c r="AB117" s="48"/>
      <c r="AC117" s="49">
        <f t="shared" si="98"/>
        <v>0</v>
      </c>
      <c r="AD117" s="50">
        <f t="shared" si="99"/>
        <v>0</v>
      </c>
      <c r="AE117" s="51"/>
      <c r="AF117" s="80"/>
      <c r="AG117" s="46"/>
      <c r="AH117" s="56">
        <f>AG117*AF117</f>
        <v>0</v>
      </c>
      <c r="AI117" s="48"/>
      <c r="AJ117" s="49">
        <f t="shared" si="101"/>
        <v>-0.56000000000000005</v>
      </c>
      <c r="AK117" s="50" t="str">
        <f t="shared" si="102"/>
        <v/>
      </c>
      <c r="AL117" s="52"/>
      <c r="AM117" s="80"/>
      <c r="AN117" s="46"/>
      <c r="AO117" s="56">
        <f>AN117*AM117</f>
        <v>0</v>
      </c>
      <c r="AP117" s="48"/>
      <c r="AQ117" s="49">
        <f t="shared" si="104"/>
        <v>0</v>
      </c>
      <c r="AR117" s="50" t="str">
        <f t="shared" si="105"/>
        <v/>
      </c>
    </row>
    <row r="118" spans="1:44" x14ac:dyDescent="0.35">
      <c r="A118" s="9"/>
      <c r="B118" s="81" t="s">
        <v>55</v>
      </c>
      <c r="C118" s="82"/>
      <c r="D118" s="82"/>
      <c r="E118" s="82"/>
      <c r="F118" s="71"/>
      <c r="G118" s="83"/>
      <c r="H118" s="84"/>
      <c r="I118" s="85">
        <f>SUM(I113:I117)+I112</f>
        <v>42.360193600000002</v>
      </c>
      <c r="J118" s="75"/>
      <c r="K118" s="83"/>
      <c r="L118" s="84"/>
      <c r="M118" s="85">
        <f>SUM(M113:M117)+M112</f>
        <v>38.07623199999999</v>
      </c>
      <c r="N118" s="75"/>
      <c r="O118" s="76">
        <f t="shared" si="73"/>
        <v>-4.283961600000012</v>
      </c>
      <c r="P118" s="77">
        <f t="shared" si="74"/>
        <v>-0.10113177575279099</v>
      </c>
      <c r="Q118" s="51"/>
      <c r="R118" s="83"/>
      <c r="S118" s="84"/>
      <c r="T118" s="85">
        <f>SUM(T113:T117)+T112</f>
        <v>39.126231999999987</v>
      </c>
      <c r="U118" s="75"/>
      <c r="V118" s="76">
        <f>T118-M118</f>
        <v>1.0499999999999972</v>
      </c>
      <c r="W118" s="77">
        <f>IF(OR(M118=0,T118=0),"",(V118/M118))</f>
        <v>2.7576258070914093E-2</v>
      </c>
      <c r="X118" s="51"/>
      <c r="Y118" s="83"/>
      <c r="Z118" s="84"/>
      <c r="AA118" s="85">
        <f>SUM(AA113:AA117)+AA112</f>
        <v>40.430511999999993</v>
      </c>
      <c r="AB118" s="75"/>
      <c r="AC118" s="76">
        <f>AA118-T118</f>
        <v>1.3042800000000057</v>
      </c>
      <c r="AD118" s="77">
        <f>IF(OR(T118=0,AA118=0),"",(AC118/T118))</f>
        <v>3.3335180346525731E-2</v>
      </c>
      <c r="AE118" s="51"/>
      <c r="AF118" s="83"/>
      <c r="AG118" s="84"/>
      <c r="AH118" s="85">
        <f>SUM(AH113:AH117)+AH112</f>
        <v>41.130511999999996</v>
      </c>
      <c r="AI118" s="75"/>
      <c r="AJ118" s="76">
        <f>AH118-AA118</f>
        <v>0.70000000000000284</v>
      </c>
      <c r="AK118" s="77">
        <f>IF(OR(AA118=0,AH118=0),"",(AJ118/AA118))</f>
        <v>1.731365657699321E-2</v>
      </c>
      <c r="AL118" s="52"/>
      <c r="AM118" s="83"/>
      <c r="AN118" s="84"/>
      <c r="AO118" s="85">
        <f>SUM(AO113:AO117)+AO112</f>
        <v>42.790512</v>
      </c>
      <c r="AP118" s="75"/>
      <c r="AQ118" s="76">
        <f>AO118-AH118</f>
        <v>1.6600000000000037</v>
      </c>
      <c r="AR118" s="77">
        <f>IF(OR(AH118=0,AO118=0),"",(AQ118/AH118))</f>
        <v>4.0359332264086667E-2</v>
      </c>
    </row>
    <row r="119" spans="1:44" x14ac:dyDescent="0.35">
      <c r="A119" s="9"/>
      <c r="B119" s="44" t="s">
        <v>56</v>
      </c>
      <c r="C119" s="44"/>
      <c r="D119" s="42" t="s">
        <v>47</v>
      </c>
      <c r="E119" s="53"/>
      <c r="F119" s="44"/>
      <c r="G119" s="66">
        <v>7.9600000000000001E-3</v>
      </c>
      <c r="H119" s="86">
        <f>$G$84*(1+G$140)</f>
        <v>219.97120000000001</v>
      </c>
      <c r="I119" s="47">
        <f t="shared" si="92"/>
        <v>1.7509707520000002</v>
      </c>
      <c r="J119" s="48"/>
      <c r="K119" s="66">
        <v>9.0600000000000003E-3</v>
      </c>
      <c r="L119" s="86">
        <f>$G84*(1+K140)</f>
        <v>218.25400000000002</v>
      </c>
      <c r="M119" s="47">
        <f>L119*K119</f>
        <v>1.9773812400000002</v>
      </c>
      <c r="N119" s="48"/>
      <c r="O119" s="49">
        <f t="shared" si="73"/>
        <v>0.22641048799999997</v>
      </c>
      <c r="P119" s="50">
        <f t="shared" si="74"/>
        <v>0.12930569385090446</v>
      </c>
      <c r="Q119" s="51"/>
      <c r="R119" s="66">
        <f>+$K$53</f>
        <v>9.0600000000000003E-3</v>
      </c>
      <c r="S119" s="86">
        <f>$G84*(1+R140)</f>
        <v>218.25400000000002</v>
      </c>
      <c r="T119" s="47">
        <f>S119*R119</f>
        <v>1.9773812400000002</v>
      </c>
      <c r="U119" s="48"/>
      <c r="V119" s="49">
        <f>T119-M119</f>
        <v>0</v>
      </c>
      <c r="W119" s="50">
        <f>IF(OR(M119=0,T119=0),"",(V119/M119))</f>
        <v>0</v>
      </c>
      <c r="X119" s="51"/>
      <c r="Y119" s="66">
        <f>+$K$53</f>
        <v>9.0600000000000003E-3</v>
      </c>
      <c r="Z119" s="86">
        <f>$G84*(1+Y140)</f>
        <v>218.25400000000002</v>
      </c>
      <c r="AA119" s="47">
        <f>Z119*Y119</f>
        <v>1.9773812400000002</v>
      </c>
      <c r="AB119" s="48"/>
      <c r="AC119" s="49">
        <f>AA119-T119</f>
        <v>0</v>
      </c>
      <c r="AD119" s="50">
        <f>IF(OR(T119=0,AA119=0),"",(AC119/T119))</f>
        <v>0</v>
      </c>
      <c r="AE119" s="51"/>
      <c r="AF119" s="66">
        <f>+$K$53</f>
        <v>9.0600000000000003E-3</v>
      </c>
      <c r="AG119" s="86">
        <f>$G84*(1+AF140)</f>
        <v>218.25400000000002</v>
      </c>
      <c r="AH119" s="47">
        <f>AG119*AF119</f>
        <v>1.9773812400000002</v>
      </c>
      <c r="AI119" s="48"/>
      <c r="AJ119" s="49">
        <f>AH119-AA119</f>
        <v>0</v>
      </c>
      <c r="AK119" s="50">
        <f>IF(OR(AA119=0,AH119=0),"",(AJ119/AA119))</f>
        <v>0</v>
      </c>
      <c r="AL119" s="52"/>
      <c r="AM119" s="66">
        <f>+$K$53</f>
        <v>9.0600000000000003E-3</v>
      </c>
      <c r="AN119" s="86">
        <f>$G84*(1+AM140)</f>
        <v>218.25400000000002</v>
      </c>
      <c r="AO119" s="47">
        <f>AN119*AM119</f>
        <v>1.9773812400000002</v>
      </c>
      <c r="AP119" s="48"/>
      <c r="AQ119" s="49">
        <f>AO119-AH119</f>
        <v>0</v>
      </c>
      <c r="AR119" s="50">
        <f>IF(OR(AH119=0,AO119=0),"",(AQ119/AH119))</f>
        <v>0</v>
      </c>
    </row>
    <row r="120" spans="1:44" x14ac:dyDescent="0.35">
      <c r="A120" s="9"/>
      <c r="B120" s="44" t="s">
        <v>57</v>
      </c>
      <c r="C120" s="44"/>
      <c r="D120" s="42" t="s">
        <v>47</v>
      </c>
      <c r="E120" s="53"/>
      <c r="F120" s="44"/>
      <c r="G120" s="66">
        <v>7.0299999999999998E-3</v>
      </c>
      <c r="H120" s="86">
        <f>$G$84*(1+G$140)</f>
        <v>219.97120000000001</v>
      </c>
      <c r="I120" s="47">
        <f t="shared" si="92"/>
        <v>1.546397536</v>
      </c>
      <c r="J120" s="48"/>
      <c r="K120" s="66">
        <v>7.3699999999999998E-3</v>
      </c>
      <c r="L120" s="87">
        <f>+L119</f>
        <v>218.25400000000002</v>
      </c>
      <c r="M120" s="47">
        <f>L120*K120</f>
        <v>1.6085319800000002</v>
      </c>
      <c r="N120" s="48"/>
      <c r="O120" s="49">
        <f t="shared" si="73"/>
        <v>6.2134444000000233E-2</v>
      </c>
      <c r="P120" s="50">
        <f t="shared" si="74"/>
        <v>4.0180123515147811E-2</v>
      </c>
      <c r="Q120" s="51"/>
      <c r="R120" s="66">
        <f>+$K$54</f>
        <v>7.3699999999999998E-3</v>
      </c>
      <c r="S120" s="87">
        <f>+S119</f>
        <v>218.25400000000002</v>
      </c>
      <c r="T120" s="47">
        <f>S120*R120</f>
        <v>1.6085319800000002</v>
      </c>
      <c r="U120" s="48"/>
      <c r="V120" s="49">
        <f t="shared" ref="V120" si="107">T120-M120</f>
        <v>0</v>
      </c>
      <c r="W120" s="50">
        <f t="shared" ref="W120" si="108">IF(OR(M120=0,T120=0),"",(V120/M120))</f>
        <v>0</v>
      </c>
      <c r="X120" s="51"/>
      <c r="Y120" s="66">
        <f>+$K$54</f>
        <v>7.3699999999999998E-3</v>
      </c>
      <c r="Z120" s="87">
        <f>+Z119</f>
        <v>218.25400000000002</v>
      </c>
      <c r="AA120" s="47">
        <f>Z120*Y120</f>
        <v>1.6085319800000002</v>
      </c>
      <c r="AB120" s="48"/>
      <c r="AC120" s="49">
        <f t="shared" ref="AC120" si="109">AA120-T120</f>
        <v>0</v>
      </c>
      <c r="AD120" s="50">
        <f t="shared" ref="AD120" si="110">IF(OR(T120=0,AA120=0),"",(AC120/T120))</f>
        <v>0</v>
      </c>
      <c r="AE120" s="51"/>
      <c r="AF120" s="66">
        <f>+$K$54</f>
        <v>7.3699999999999998E-3</v>
      </c>
      <c r="AG120" s="87">
        <f>+AG119</f>
        <v>218.25400000000002</v>
      </c>
      <c r="AH120" s="47">
        <f>AG120*AF120</f>
        <v>1.6085319800000002</v>
      </c>
      <c r="AI120" s="48"/>
      <c r="AJ120" s="49">
        <f t="shared" ref="AJ120" si="111">AH120-AA120</f>
        <v>0</v>
      </c>
      <c r="AK120" s="50">
        <f t="shared" ref="AK120" si="112">IF(OR(AA120=0,AH120=0),"",(AJ120/AA120))</f>
        <v>0</v>
      </c>
      <c r="AL120" s="52"/>
      <c r="AM120" s="66">
        <f>+$K$54</f>
        <v>7.3699999999999998E-3</v>
      </c>
      <c r="AN120" s="87">
        <f>+AN119</f>
        <v>218.25400000000002</v>
      </c>
      <c r="AO120" s="47">
        <f>AN120*AM120</f>
        <v>1.6085319800000002</v>
      </c>
      <c r="AP120" s="48"/>
      <c r="AQ120" s="49">
        <f t="shared" ref="AQ120" si="113">AO120-AH120</f>
        <v>0</v>
      </c>
      <c r="AR120" s="50">
        <f t="shared" ref="AR120" si="114">IF(OR(AH120=0,AO120=0),"",(AQ120/AH120))</f>
        <v>0</v>
      </c>
    </row>
    <row r="121" spans="1:44" x14ac:dyDescent="0.35">
      <c r="A121" s="9"/>
      <c r="B121" s="81" t="s">
        <v>58</v>
      </c>
      <c r="C121" s="69"/>
      <c r="D121" s="69"/>
      <c r="E121" s="69"/>
      <c r="F121" s="88"/>
      <c r="G121" s="89"/>
      <c r="H121" s="90"/>
      <c r="I121" s="85">
        <f>SUM(I118:I120)</f>
        <v>45.657561888000004</v>
      </c>
      <c r="J121" s="91"/>
      <c r="K121" s="89"/>
      <c r="L121" s="90"/>
      <c r="M121" s="85">
        <f>SUM(M118:M120)</f>
        <v>41.662145219999992</v>
      </c>
      <c r="N121" s="91"/>
      <c r="O121" s="76">
        <f t="shared" si="73"/>
        <v>-3.9954166680000114</v>
      </c>
      <c r="P121" s="77">
        <f t="shared" si="74"/>
        <v>-8.7508322888570869E-2</v>
      </c>
      <c r="Q121" s="51"/>
      <c r="R121" s="89"/>
      <c r="S121" s="90"/>
      <c r="T121" s="85">
        <f>SUM(T118:T120)</f>
        <v>42.712145219999989</v>
      </c>
      <c r="U121" s="91"/>
      <c r="V121" s="76">
        <f>T121-M121</f>
        <v>1.0499999999999972</v>
      </c>
      <c r="W121" s="77">
        <f>IF(OR(M121=0,T121=0),"",(V121/M121))</f>
        <v>2.520273486771734E-2</v>
      </c>
      <c r="X121" s="51"/>
      <c r="Y121" s="89"/>
      <c r="Z121" s="90"/>
      <c r="AA121" s="85">
        <f>SUM(AA118:AA120)</f>
        <v>44.016425219999995</v>
      </c>
      <c r="AB121" s="91"/>
      <c r="AC121" s="76">
        <f>AA121-T121</f>
        <v>1.3042800000000057</v>
      </c>
      <c r="AD121" s="77">
        <f>IF(OR(T121=0,AA121=0),"",(AC121/T121))</f>
        <v>3.0536513520498045E-2</v>
      </c>
      <c r="AE121" s="51"/>
      <c r="AF121" s="89"/>
      <c r="AG121" s="90"/>
      <c r="AH121" s="85">
        <f>SUM(AH118:AH120)</f>
        <v>44.716425219999998</v>
      </c>
      <c r="AI121" s="91"/>
      <c r="AJ121" s="76">
        <f>AH121-AA121</f>
        <v>0.70000000000000284</v>
      </c>
      <c r="AK121" s="77">
        <f>IF(OR(AA121=0,AH121=0),"",(AJ121/AA121))</f>
        <v>1.5903154254379111E-2</v>
      </c>
      <c r="AL121" s="52"/>
      <c r="AM121" s="89"/>
      <c r="AN121" s="90"/>
      <c r="AO121" s="85">
        <f>SUM(AO118:AO120)</f>
        <v>46.376425220000002</v>
      </c>
      <c r="AP121" s="91"/>
      <c r="AQ121" s="76">
        <f>AO121-AH121</f>
        <v>1.6600000000000037</v>
      </c>
      <c r="AR121" s="77">
        <f>IF(OR(AH121=0,AO121=0),"",(AQ121/AH121))</f>
        <v>3.7122824372319174E-2</v>
      </c>
    </row>
    <row r="122" spans="1:44" s="27" customFormat="1" x14ac:dyDescent="0.35">
      <c r="A122" s="33"/>
      <c r="B122" s="43" t="s">
        <v>59</v>
      </c>
      <c r="C122" s="43"/>
      <c r="D122" s="42" t="s">
        <v>47</v>
      </c>
      <c r="E122" s="43"/>
      <c r="F122" s="53"/>
      <c r="G122" s="92">
        <v>3.0000000000000001E-3</v>
      </c>
      <c r="H122" s="55">
        <f>$G$84*(1+G$140)</f>
        <v>219.97120000000001</v>
      </c>
      <c r="I122" s="47">
        <f>H122*G122</f>
        <v>0.65991359999999999</v>
      </c>
      <c r="J122" s="57"/>
      <c r="K122" s="92">
        <f>+$G$56</f>
        <v>3.0000000000000001E-3</v>
      </c>
      <c r="L122" s="55">
        <f>+L119</f>
        <v>218.25400000000002</v>
      </c>
      <c r="M122" s="79">
        <f t="shared" ref="M122:M132" si="115">L122*K122</f>
        <v>0.65476200000000007</v>
      </c>
      <c r="N122" s="57"/>
      <c r="O122" s="49">
        <f t="shared" si="73"/>
        <v>-5.1515999999999229E-3</v>
      </c>
      <c r="P122" s="50">
        <f t="shared" si="74"/>
        <v>-7.8064764841941775E-3</v>
      </c>
      <c r="Q122" s="51"/>
      <c r="R122" s="92">
        <f>+$G$56</f>
        <v>3.0000000000000001E-3</v>
      </c>
      <c r="S122" s="55">
        <f>+S119</f>
        <v>218.25400000000002</v>
      </c>
      <c r="T122" s="56">
        <f t="shared" ref="T122:T132" si="116">S122*R122</f>
        <v>0.65476200000000007</v>
      </c>
      <c r="U122" s="57"/>
      <c r="V122" s="49">
        <f>T122-M122</f>
        <v>0</v>
      </c>
      <c r="W122" s="50">
        <f>IF(OR(M122=0,T122=0),"",(V122/M122))</f>
        <v>0</v>
      </c>
      <c r="X122" s="51"/>
      <c r="Y122" s="92">
        <f>+$G$56</f>
        <v>3.0000000000000001E-3</v>
      </c>
      <c r="Z122" s="55">
        <f>+Z119</f>
        <v>218.25400000000002</v>
      </c>
      <c r="AA122" s="56">
        <f t="shared" ref="AA122:AA132" si="117">Z122*Y122</f>
        <v>0.65476200000000007</v>
      </c>
      <c r="AB122" s="57"/>
      <c r="AC122" s="49">
        <f>AA122-T122</f>
        <v>0</v>
      </c>
      <c r="AD122" s="50">
        <f>IF(OR(T122=0,AA122=0),"",(AC122/T122))</f>
        <v>0</v>
      </c>
      <c r="AE122" s="51"/>
      <c r="AF122" s="92">
        <f>+$G$56</f>
        <v>3.0000000000000001E-3</v>
      </c>
      <c r="AG122" s="55">
        <f>+AG119</f>
        <v>218.25400000000002</v>
      </c>
      <c r="AH122" s="56">
        <f t="shared" ref="AH122:AH132" si="118">AG122*AF122</f>
        <v>0.65476200000000007</v>
      </c>
      <c r="AI122" s="57"/>
      <c r="AJ122" s="49">
        <f>AH122-AA122</f>
        <v>0</v>
      </c>
      <c r="AK122" s="50">
        <f>IF(OR(AA122=0,AH122=0),"",(AJ122/AA122))</f>
        <v>0</v>
      </c>
      <c r="AL122" s="60"/>
      <c r="AM122" s="92">
        <f>+$G$56</f>
        <v>3.0000000000000001E-3</v>
      </c>
      <c r="AN122" s="55">
        <f>+AN119</f>
        <v>218.25400000000002</v>
      </c>
      <c r="AO122" s="56">
        <f t="shared" ref="AO122:AO132" si="119">AN122*AM122</f>
        <v>0.65476200000000007</v>
      </c>
      <c r="AP122" s="57"/>
      <c r="AQ122" s="49">
        <f>AO122-AH122</f>
        <v>0</v>
      </c>
      <c r="AR122" s="50">
        <f>IF(OR(AH122=0,AO122=0),"",(AQ122/AH122))</f>
        <v>0</v>
      </c>
    </row>
    <row r="123" spans="1:44" s="27" customFormat="1" x14ac:dyDescent="0.35">
      <c r="A123" s="33"/>
      <c r="B123" s="43" t="s">
        <v>60</v>
      </c>
      <c r="C123" s="43"/>
      <c r="D123" s="42" t="s">
        <v>47</v>
      </c>
      <c r="E123" s="43"/>
      <c r="F123" s="53"/>
      <c r="G123" s="92">
        <v>5.0000000000000001E-4</v>
      </c>
      <c r="H123" s="55">
        <f>$G$84*(1+G$140)</f>
        <v>219.97120000000001</v>
      </c>
      <c r="I123" s="47">
        <f t="shared" ref="I123:I132" si="120">H123*G123</f>
        <v>0.1099856</v>
      </c>
      <c r="J123" s="57"/>
      <c r="K123" s="92">
        <f>+$G$57</f>
        <v>5.0000000000000001E-4</v>
      </c>
      <c r="L123" s="55">
        <f>+L119</f>
        <v>218.25400000000002</v>
      </c>
      <c r="M123" s="79">
        <f t="shared" si="115"/>
        <v>0.10912700000000002</v>
      </c>
      <c r="N123" s="57"/>
      <c r="O123" s="49">
        <f t="shared" si="73"/>
        <v>-8.5859999999998715E-4</v>
      </c>
      <c r="P123" s="50">
        <f t="shared" si="74"/>
        <v>-7.8064764841941775E-3</v>
      </c>
      <c r="Q123" s="51"/>
      <c r="R123" s="92">
        <f>+$G$57</f>
        <v>5.0000000000000001E-4</v>
      </c>
      <c r="S123" s="55">
        <f>+S119</f>
        <v>218.25400000000002</v>
      </c>
      <c r="T123" s="56">
        <f t="shared" si="116"/>
        <v>0.10912700000000002</v>
      </c>
      <c r="U123" s="57"/>
      <c r="V123" s="49">
        <f t="shared" ref="V123:V132" si="121">T123-M123</f>
        <v>0</v>
      </c>
      <c r="W123" s="50">
        <f t="shared" ref="W123:W132" si="122">IF(OR(M123=0,T123=0),"",(V123/M123))</f>
        <v>0</v>
      </c>
      <c r="X123" s="51"/>
      <c r="Y123" s="92">
        <f>+$G$57</f>
        <v>5.0000000000000001E-4</v>
      </c>
      <c r="Z123" s="55">
        <f>+Z119</f>
        <v>218.25400000000002</v>
      </c>
      <c r="AA123" s="56">
        <f t="shared" si="117"/>
        <v>0.10912700000000002</v>
      </c>
      <c r="AB123" s="57"/>
      <c r="AC123" s="49">
        <f t="shared" ref="AC123:AC132" si="123">AA123-T123</f>
        <v>0</v>
      </c>
      <c r="AD123" s="50">
        <f t="shared" ref="AD123:AD132" si="124">IF(OR(T123=0,AA123=0),"",(AC123/T123))</f>
        <v>0</v>
      </c>
      <c r="AE123" s="51"/>
      <c r="AF123" s="92">
        <f>+$G$57</f>
        <v>5.0000000000000001E-4</v>
      </c>
      <c r="AG123" s="55">
        <f>+AG119</f>
        <v>218.25400000000002</v>
      </c>
      <c r="AH123" s="56">
        <f t="shared" si="118"/>
        <v>0.10912700000000002</v>
      </c>
      <c r="AI123" s="57"/>
      <c r="AJ123" s="49">
        <f t="shared" ref="AJ123:AJ132" si="125">AH123-AA123</f>
        <v>0</v>
      </c>
      <c r="AK123" s="50">
        <f t="shared" ref="AK123:AK132" si="126">IF(OR(AA123=0,AH123=0),"",(AJ123/AA123))</f>
        <v>0</v>
      </c>
      <c r="AL123" s="60"/>
      <c r="AM123" s="92">
        <f>+$G$57</f>
        <v>5.0000000000000001E-4</v>
      </c>
      <c r="AN123" s="55">
        <f>+AN119</f>
        <v>218.25400000000002</v>
      </c>
      <c r="AO123" s="56">
        <f t="shared" si="119"/>
        <v>0.10912700000000002</v>
      </c>
      <c r="AP123" s="57"/>
      <c r="AQ123" s="49">
        <f t="shared" ref="AQ123:AQ132" si="127">AO123-AH123</f>
        <v>0</v>
      </c>
      <c r="AR123" s="50">
        <f t="shared" ref="AR123:AR132" si="128">IF(OR(AH123=0,AO123=0),"",(AQ123/AH123))</f>
        <v>0</v>
      </c>
    </row>
    <row r="124" spans="1:44" s="27" customFormat="1" x14ac:dyDescent="0.35">
      <c r="A124" s="33"/>
      <c r="B124" s="43" t="s">
        <v>61</v>
      </c>
      <c r="C124" s="43"/>
      <c r="D124" s="42" t="s">
        <v>47</v>
      </c>
      <c r="E124" s="43"/>
      <c r="F124" s="53"/>
      <c r="G124" s="92">
        <v>4.0000000000000002E-4</v>
      </c>
      <c r="H124" s="55">
        <f>$G$84*(1+G$140)</f>
        <v>219.97120000000001</v>
      </c>
      <c r="I124" s="47">
        <f t="shared" si="120"/>
        <v>8.7988480000000008E-2</v>
      </c>
      <c r="J124" s="57"/>
      <c r="K124" s="92">
        <f>+$G$58</f>
        <v>4.0000000000000002E-4</v>
      </c>
      <c r="L124" s="55">
        <f>+L119</f>
        <v>218.25400000000002</v>
      </c>
      <c r="M124" s="79">
        <f t="shared" si="115"/>
        <v>8.7301600000000007E-2</v>
      </c>
      <c r="N124" s="57"/>
      <c r="O124" s="49">
        <f t="shared" si="73"/>
        <v>-6.8688000000000082E-4</v>
      </c>
      <c r="P124" s="50">
        <f t="shared" si="74"/>
        <v>-7.8064764841943033E-3</v>
      </c>
      <c r="Q124" s="51"/>
      <c r="R124" s="92">
        <f>+$G$58</f>
        <v>4.0000000000000002E-4</v>
      </c>
      <c r="S124" s="55">
        <f>+S119</f>
        <v>218.25400000000002</v>
      </c>
      <c r="T124" s="56">
        <f t="shared" si="116"/>
        <v>8.7301600000000007E-2</v>
      </c>
      <c r="U124" s="57"/>
      <c r="V124" s="49">
        <f t="shared" si="121"/>
        <v>0</v>
      </c>
      <c r="W124" s="50">
        <f t="shared" si="122"/>
        <v>0</v>
      </c>
      <c r="X124" s="51"/>
      <c r="Y124" s="92">
        <f>+$G$58</f>
        <v>4.0000000000000002E-4</v>
      </c>
      <c r="Z124" s="55">
        <f>+Z119</f>
        <v>218.25400000000002</v>
      </c>
      <c r="AA124" s="56">
        <f t="shared" si="117"/>
        <v>8.7301600000000007E-2</v>
      </c>
      <c r="AB124" s="57"/>
      <c r="AC124" s="49">
        <f t="shared" si="123"/>
        <v>0</v>
      </c>
      <c r="AD124" s="50">
        <f t="shared" si="124"/>
        <v>0</v>
      </c>
      <c r="AE124" s="51"/>
      <c r="AF124" s="92">
        <f>+$G$58</f>
        <v>4.0000000000000002E-4</v>
      </c>
      <c r="AG124" s="55">
        <f>+AG119</f>
        <v>218.25400000000002</v>
      </c>
      <c r="AH124" s="56">
        <f t="shared" si="118"/>
        <v>8.7301600000000007E-2</v>
      </c>
      <c r="AI124" s="57"/>
      <c r="AJ124" s="49">
        <f t="shared" si="125"/>
        <v>0</v>
      </c>
      <c r="AK124" s="50">
        <f t="shared" si="126"/>
        <v>0</v>
      </c>
      <c r="AL124" s="60"/>
      <c r="AM124" s="92">
        <f>+$G$58</f>
        <v>4.0000000000000002E-4</v>
      </c>
      <c r="AN124" s="55">
        <f>+AN119</f>
        <v>218.25400000000002</v>
      </c>
      <c r="AO124" s="56">
        <f t="shared" si="119"/>
        <v>8.7301600000000007E-2</v>
      </c>
      <c r="AP124" s="57"/>
      <c r="AQ124" s="49">
        <f t="shared" si="127"/>
        <v>0</v>
      </c>
      <c r="AR124" s="50">
        <f t="shared" si="128"/>
        <v>0</v>
      </c>
    </row>
    <row r="125" spans="1:44" s="27" customFormat="1" x14ac:dyDescent="0.35">
      <c r="A125" s="33"/>
      <c r="B125" s="43" t="s">
        <v>62</v>
      </c>
      <c r="C125" s="43"/>
      <c r="D125" s="42" t="s">
        <v>25</v>
      </c>
      <c r="E125" s="43"/>
      <c r="F125" s="53"/>
      <c r="G125" s="93">
        <v>0.25</v>
      </c>
      <c r="H125" s="46">
        <v>1</v>
      </c>
      <c r="I125" s="65">
        <f t="shared" si="120"/>
        <v>0.25</v>
      </c>
      <c r="J125" s="57"/>
      <c r="K125" s="93">
        <f>+$G$59</f>
        <v>0.25</v>
      </c>
      <c r="L125" s="46">
        <v>1</v>
      </c>
      <c r="M125" s="65">
        <f t="shared" si="115"/>
        <v>0.25</v>
      </c>
      <c r="N125" s="57"/>
      <c r="O125" s="49">
        <f t="shared" si="73"/>
        <v>0</v>
      </c>
      <c r="P125" s="50">
        <f t="shared" si="74"/>
        <v>0</v>
      </c>
      <c r="Q125" s="51"/>
      <c r="R125" s="93">
        <f>+$G$59</f>
        <v>0.25</v>
      </c>
      <c r="S125" s="46">
        <v>1</v>
      </c>
      <c r="T125" s="65">
        <f t="shared" si="116"/>
        <v>0.25</v>
      </c>
      <c r="U125" s="57"/>
      <c r="V125" s="49">
        <f t="shared" si="121"/>
        <v>0</v>
      </c>
      <c r="W125" s="50">
        <f t="shared" si="122"/>
        <v>0</v>
      </c>
      <c r="X125" s="51"/>
      <c r="Y125" s="93">
        <f>+$G$59</f>
        <v>0.25</v>
      </c>
      <c r="Z125" s="46">
        <v>1</v>
      </c>
      <c r="AA125" s="65">
        <f t="shared" si="117"/>
        <v>0.25</v>
      </c>
      <c r="AB125" s="57"/>
      <c r="AC125" s="49">
        <f t="shared" si="123"/>
        <v>0</v>
      </c>
      <c r="AD125" s="50">
        <f t="shared" si="124"/>
        <v>0</v>
      </c>
      <c r="AE125" s="51"/>
      <c r="AF125" s="93">
        <f>+$G$59</f>
        <v>0.25</v>
      </c>
      <c r="AG125" s="46">
        <v>1</v>
      </c>
      <c r="AH125" s="65">
        <f t="shared" si="118"/>
        <v>0.25</v>
      </c>
      <c r="AI125" s="57"/>
      <c r="AJ125" s="49">
        <f t="shared" si="125"/>
        <v>0</v>
      </c>
      <c r="AK125" s="50">
        <f t="shared" si="126"/>
        <v>0</v>
      </c>
      <c r="AL125" s="60"/>
      <c r="AM125" s="93">
        <f>+$G$59</f>
        <v>0.25</v>
      </c>
      <c r="AN125" s="46">
        <v>1</v>
      </c>
      <c r="AO125" s="65">
        <f t="shared" si="119"/>
        <v>0.25</v>
      </c>
      <c r="AP125" s="57"/>
      <c r="AQ125" s="49">
        <f t="shared" si="127"/>
        <v>0</v>
      </c>
      <c r="AR125" s="50">
        <f t="shared" si="128"/>
        <v>0</v>
      </c>
    </row>
    <row r="126" spans="1:44" s="27" customFormat="1" x14ac:dyDescent="0.35">
      <c r="A126" s="33"/>
      <c r="B126" s="43" t="s">
        <v>1</v>
      </c>
      <c r="C126" s="43"/>
      <c r="D126" s="42" t="s">
        <v>47</v>
      </c>
      <c r="E126" s="43"/>
      <c r="F126" s="53"/>
      <c r="G126" s="92">
        <v>0.10100000000000001</v>
      </c>
      <c r="H126" s="55">
        <f>$O$11*$G84</f>
        <v>135.68</v>
      </c>
      <c r="I126" s="47">
        <f t="shared" si="120"/>
        <v>13.703680000000002</v>
      </c>
      <c r="J126" s="57"/>
      <c r="K126" s="92">
        <f>+$G$60</f>
        <v>0.10100000000000001</v>
      </c>
      <c r="L126" s="55">
        <f t="shared" ref="L126:L132" si="129">$H126</f>
        <v>135.68</v>
      </c>
      <c r="M126" s="79">
        <f t="shared" si="115"/>
        <v>13.703680000000002</v>
      </c>
      <c r="N126" s="57"/>
      <c r="O126" s="49">
        <f t="shared" si="73"/>
        <v>0</v>
      </c>
      <c r="P126" s="50">
        <f t="shared" si="74"/>
        <v>0</v>
      </c>
      <c r="Q126" s="51"/>
      <c r="R126" s="92">
        <f>+$G$60</f>
        <v>0.10100000000000001</v>
      </c>
      <c r="S126" s="55">
        <f t="shared" ref="S126:S132" si="130">$H126</f>
        <v>135.68</v>
      </c>
      <c r="T126" s="56">
        <f t="shared" si="116"/>
        <v>13.703680000000002</v>
      </c>
      <c r="U126" s="57"/>
      <c r="V126" s="49">
        <f t="shared" si="121"/>
        <v>0</v>
      </c>
      <c r="W126" s="50">
        <f t="shared" si="122"/>
        <v>0</v>
      </c>
      <c r="X126" s="51"/>
      <c r="Y126" s="92">
        <f>+$G$60</f>
        <v>0.10100000000000001</v>
      </c>
      <c r="Z126" s="55">
        <f t="shared" ref="Z126:Z132" si="131">$H126</f>
        <v>135.68</v>
      </c>
      <c r="AA126" s="56">
        <f t="shared" si="117"/>
        <v>13.703680000000002</v>
      </c>
      <c r="AB126" s="57"/>
      <c r="AC126" s="49">
        <f t="shared" si="123"/>
        <v>0</v>
      </c>
      <c r="AD126" s="50">
        <f t="shared" si="124"/>
        <v>0</v>
      </c>
      <c r="AE126" s="51"/>
      <c r="AF126" s="92">
        <f>+$G$60</f>
        <v>0.10100000000000001</v>
      </c>
      <c r="AG126" s="55">
        <f t="shared" ref="AG126:AG132" si="132">$H126</f>
        <v>135.68</v>
      </c>
      <c r="AH126" s="56">
        <f t="shared" si="118"/>
        <v>13.703680000000002</v>
      </c>
      <c r="AI126" s="57"/>
      <c r="AJ126" s="49">
        <f t="shared" si="125"/>
        <v>0</v>
      </c>
      <c r="AK126" s="50">
        <f t="shared" si="126"/>
        <v>0</v>
      </c>
      <c r="AL126" s="60"/>
      <c r="AM126" s="92">
        <f>+$G$60</f>
        <v>0.10100000000000001</v>
      </c>
      <c r="AN126" s="55">
        <f t="shared" ref="AN126:AN132" si="133">$H126</f>
        <v>135.68</v>
      </c>
      <c r="AO126" s="56">
        <f t="shared" si="119"/>
        <v>13.703680000000002</v>
      </c>
      <c r="AP126" s="57"/>
      <c r="AQ126" s="49">
        <f t="shared" si="127"/>
        <v>0</v>
      </c>
      <c r="AR126" s="50">
        <f t="shared" si="128"/>
        <v>0</v>
      </c>
    </row>
    <row r="127" spans="1:44" s="27" customFormat="1" x14ac:dyDescent="0.35">
      <c r="A127" s="33"/>
      <c r="B127" s="43" t="s">
        <v>2</v>
      </c>
      <c r="C127" s="43"/>
      <c r="D127" s="42" t="s">
        <v>47</v>
      </c>
      <c r="E127" s="43"/>
      <c r="F127" s="53"/>
      <c r="G127" s="92">
        <v>0.14399999999999999</v>
      </c>
      <c r="H127" s="55">
        <f>$O$12*$G84</f>
        <v>38.159999999999997</v>
      </c>
      <c r="I127" s="47">
        <f t="shared" si="120"/>
        <v>5.4950399999999995</v>
      </c>
      <c r="J127" s="57"/>
      <c r="K127" s="92">
        <f>+$G$61</f>
        <v>0.14399999999999999</v>
      </c>
      <c r="L127" s="55">
        <f t="shared" si="129"/>
        <v>38.159999999999997</v>
      </c>
      <c r="M127" s="79">
        <f t="shared" si="115"/>
        <v>5.4950399999999995</v>
      </c>
      <c r="N127" s="57"/>
      <c r="O127" s="49">
        <f t="shared" si="73"/>
        <v>0</v>
      </c>
      <c r="P127" s="50">
        <f t="shared" si="74"/>
        <v>0</v>
      </c>
      <c r="Q127" s="51"/>
      <c r="R127" s="92">
        <f>+$G$61</f>
        <v>0.14399999999999999</v>
      </c>
      <c r="S127" s="55">
        <f t="shared" si="130"/>
        <v>38.159999999999997</v>
      </c>
      <c r="T127" s="56">
        <f t="shared" si="116"/>
        <v>5.4950399999999995</v>
      </c>
      <c r="U127" s="57"/>
      <c r="V127" s="49">
        <f t="shared" si="121"/>
        <v>0</v>
      </c>
      <c r="W127" s="50">
        <f t="shared" si="122"/>
        <v>0</v>
      </c>
      <c r="X127" s="51"/>
      <c r="Y127" s="92">
        <f>+$G$61</f>
        <v>0.14399999999999999</v>
      </c>
      <c r="Z127" s="55">
        <f t="shared" si="131"/>
        <v>38.159999999999997</v>
      </c>
      <c r="AA127" s="56">
        <f t="shared" si="117"/>
        <v>5.4950399999999995</v>
      </c>
      <c r="AB127" s="57"/>
      <c r="AC127" s="49">
        <f t="shared" si="123"/>
        <v>0</v>
      </c>
      <c r="AD127" s="50">
        <f t="shared" si="124"/>
        <v>0</v>
      </c>
      <c r="AE127" s="51"/>
      <c r="AF127" s="92">
        <f>+$G$61</f>
        <v>0.14399999999999999</v>
      </c>
      <c r="AG127" s="55">
        <f t="shared" si="132"/>
        <v>38.159999999999997</v>
      </c>
      <c r="AH127" s="56">
        <f t="shared" si="118"/>
        <v>5.4950399999999995</v>
      </c>
      <c r="AI127" s="57"/>
      <c r="AJ127" s="49">
        <f t="shared" si="125"/>
        <v>0</v>
      </c>
      <c r="AK127" s="50">
        <f t="shared" si="126"/>
        <v>0</v>
      </c>
      <c r="AL127" s="60"/>
      <c r="AM127" s="92">
        <f>+$G$61</f>
        <v>0.14399999999999999</v>
      </c>
      <c r="AN127" s="55">
        <f t="shared" si="133"/>
        <v>38.159999999999997</v>
      </c>
      <c r="AO127" s="56">
        <f t="shared" si="119"/>
        <v>5.4950399999999995</v>
      </c>
      <c r="AP127" s="57"/>
      <c r="AQ127" s="49">
        <f t="shared" si="127"/>
        <v>0</v>
      </c>
      <c r="AR127" s="50">
        <f t="shared" si="128"/>
        <v>0</v>
      </c>
    </row>
    <row r="128" spans="1:44" s="27" customFormat="1" x14ac:dyDescent="0.35">
      <c r="A128" s="33"/>
      <c r="B128" s="43" t="s">
        <v>3</v>
      </c>
      <c r="C128" s="43"/>
      <c r="D128" s="42" t="s">
        <v>47</v>
      </c>
      <c r="E128" s="43"/>
      <c r="F128" s="53"/>
      <c r="G128" s="92">
        <v>0.20799999999999999</v>
      </c>
      <c r="H128" s="55">
        <f>$O$13*$G84</f>
        <v>38.159999999999997</v>
      </c>
      <c r="I128" s="47">
        <f>H128*G128</f>
        <v>7.9372799999999986</v>
      </c>
      <c r="J128" s="57"/>
      <c r="K128" s="92">
        <f>+$G$62</f>
        <v>0.20799999999999999</v>
      </c>
      <c r="L128" s="55">
        <f t="shared" si="129"/>
        <v>38.159999999999997</v>
      </c>
      <c r="M128" s="79">
        <f t="shared" si="115"/>
        <v>7.9372799999999986</v>
      </c>
      <c r="N128" s="57"/>
      <c r="O128" s="49">
        <f t="shared" si="73"/>
        <v>0</v>
      </c>
      <c r="P128" s="50">
        <f t="shared" si="74"/>
        <v>0</v>
      </c>
      <c r="Q128" s="51"/>
      <c r="R128" s="92">
        <f>+$G$62</f>
        <v>0.20799999999999999</v>
      </c>
      <c r="S128" s="55">
        <f t="shared" si="130"/>
        <v>38.159999999999997</v>
      </c>
      <c r="T128" s="56">
        <f t="shared" si="116"/>
        <v>7.9372799999999986</v>
      </c>
      <c r="U128" s="57"/>
      <c r="V128" s="49">
        <f t="shared" si="121"/>
        <v>0</v>
      </c>
      <c r="W128" s="50">
        <f t="shared" si="122"/>
        <v>0</v>
      </c>
      <c r="X128" s="51"/>
      <c r="Y128" s="92">
        <f>+$G$62</f>
        <v>0.20799999999999999</v>
      </c>
      <c r="Z128" s="55">
        <f t="shared" si="131"/>
        <v>38.159999999999997</v>
      </c>
      <c r="AA128" s="56">
        <f t="shared" si="117"/>
        <v>7.9372799999999986</v>
      </c>
      <c r="AB128" s="57"/>
      <c r="AC128" s="49">
        <f t="shared" si="123"/>
        <v>0</v>
      </c>
      <c r="AD128" s="50">
        <f t="shared" si="124"/>
        <v>0</v>
      </c>
      <c r="AE128" s="51"/>
      <c r="AF128" s="92">
        <f>+$G$62</f>
        <v>0.20799999999999999</v>
      </c>
      <c r="AG128" s="55">
        <f t="shared" si="132"/>
        <v>38.159999999999997</v>
      </c>
      <c r="AH128" s="56">
        <f t="shared" si="118"/>
        <v>7.9372799999999986</v>
      </c>
      <c r="AI128" s="57"/>
      <c r="AJ128" s="49">
        <f t="shared" si="125"/>
        <v>0</v>
      </c>
      <c r="AK128" s="50">
        <f t="shared" si="126"/>
        <v>0</v>
      </c>
      <c r="AL128" s="60"/>
      <c r="AM128" s="92">
        <f>+$G$62</f>
        <v>0.20799999999999999</v>
      </c>
      <c r="AN128" s="55">
        <f t="shared" si="133"/>
        <v>38.159999999999997</v>
      </c>
      <c r="AO128" s="56">
        <f t="shared" si="119"/>
        <v>7.9372799999999986</v>
      </c>
      <c r="AP128" s="57"/>
      <c r="AQ128" s="49">
        <f t="shared" si="127"/>
        <v>0</v>
      </c>
      <c r="AR128" s="50">
        <f t="shared" si="128"/>
        <v>0</v>
      </c>
    </row>
    <row r="129" spans="1:44" s="27" customFormat="1" x14ac:dyDescent="0.35">
      <c r="A129" s="33"/>
      <c r="B129" s="43" t="s">
        <v>63</v>
      </c>
      <c r="C129" s="43"/>
      <c r="D129" s="42" t="s">
        <v>47</v>
      </c>
      <c r="E129" s="43"/>
      <c r="F129" s="53"/>
      <c r="G129" s="92">
        <v>0.11899999999999999</v>
      </c>
      <c r="H129" s="55">
        <v>600</v>
      </c>
      <c r="I129" s="47">
        <f t="shared" si="120"/>
        <v>71.399999999999991</v>
      </c>
      <c r="J129" s="57"/>
      <c r="K129" s="92">
        <f>+$G$63</f>
        <v>0.11899999999999999</v>
      </c>
      <c r="L129" s="55">
        <f t="shared" si="129"/>
        <v>600</v>
      </c>
      <c r="M129" s="79">
        <f t="shared" si="115"/>
        <v>71.399999999999991</v>
      </c>
      <c r="N129" s="57"/>
      <c r="O129" s="49">
        <f t="shared" si="73"/>
        <v>0</v>
      </c>
      <c r="P129" s="50">
        <f t="shared" si="74"/>
        <v>0</v>
      </c>
      <c r="Q129" s="51"/>
      <c r="R129" s="92">
        <f>+$G$63</f>
        <v>0.11899999999999999</v>
      </c>
      <c r="S129" s="55">
        <f t="shared" si="130"/>
        <v>600</v>
      </c>
      <c r="T129" s="56">
        <f t="shared" si="116"/>
        <v>71.399999999999991</v>
      </c>
      <c r="U129" s="57"/>
      <c r="V129" s="49">
        <f t="shared" si="121"/>
        <v>0</v>
      </c>
      <c r="W129" s="50">
        <f t="shared" si="122"/>
        <v>0</v>
      </c>
      <c r="X129" s="51"/>
      <c r="Y129" s="92">
        <f>+$G$63</f>
        <v>0.11899999999999999</v>
      </c>
      <c r="Z129" s="55">
        <f t="shared" si="131"/>
        <v>600</v>
      </c>
      <c r="AA129" s="56">
        <f t="shared" si="117"/>
        <v>71.399999999999991</v>
      </c>
      <c r="AB129" s="57"/>
      <c r="AC129" s="49">
        <f t="shared" si="123"/>
        <v>0</v>
      </c>
      <c r="AD129" s="50">
        <f t="shared" si="124"/>
        <v>0</v>
      </c>
      <c r="AE129" s="51"/>
      <c r="AF129" s="92">
        <f>+$G$63</f>
        <v>0.11899999999999999</v>
      </c>
      <c r="AG129" s="55">
        <f t="shared" si="132"/>
        <v>600</v>
      </c>
      <c r="AH129" s="56">
        <f t="shared" si="118"/>
        <v>71.399999999999991</v>
      </c>
      <c r="AI129" s="57"/>
      <c r="AJ129" s="49">
        <f t="shared" si="125"/>
        <v>0</v>
      </c>
      <c r="AK129" s="50">
        <f t="shared" si="126"/>
        <v>0</v>
      </c>
      <c r="AL129" s="60"/>
      <c r="AM129" s="92">
        <f>+$G$63</f>
        <v>0.11899999999999999</v>
      </c>
      <c r="AN129" s="55">
        <f t="shared" si="133"/>
        <v>600</v>
      </c>
      <c r="AO129" s="56">
        <f t="shared" si="119"/>
        <v>71.399999999999991</v>
      </c>
      <c r="AP129" s="57"/>
      <c r="AQ129" s="49">
        <f t="shared" si="127"/>
        <v>0</v>
      </c>
      <c r="AR129" s="50">
        <f t="shared" si="128"/>
        <v>0</v>
      </c>
    </row>
    <row r="130" spans="1:44" s="27" customFormat="1" x14ac:dyDescent="0.35">
      <c r="A130" s="33"/>
      <c r="B130" s="43" t="s">
        <v>64</v>
      </c>
      <c r="C130" s="43"/>
      <c r="D130" s="42" t="s">
        <v>47</v>
      </c>
      <c r="E130" s="43"/>
      <c r="F130" s="53"/>
      <c r="G130" s="92">
        <v>0.13900000000000001</v>
      </c>
      <c r="H130" s="55">
        <v>150</v>
      </c>
      <c r="I130" s="47">
        <f t="shared" si="120"/>
        <v>20.85</v>
      </c>
      <c r="J130" s="57"/>
      <c r="K130" s="92">
        <f>+$G$64</f>
        <v>0.13900000000000001</v>
      </c>
      <c r="L130" s="55">
        <f t="shared" si="129"/>
        <v>150</v>
      </c>
      <c r="M130" s="79">
        <f t="shared" si="115"/>
        <v>20.85</v>
      </c>
      <c r="N130" s="57"/>
      <c r="O130" s="49">
        <f t="shared" si="73"/>
        <v>0</v>
      </c>
      <c r="P130" s="50">
        <f t="shared" si="74"/>
        <v>0</v>
      </c>
      <c r="Q130" s="51"/>
      <c r="R130" s="92">
        <f>+$G$64</f>
        <v>0.13900000000000001</v>
      </c>
      <c r="S130" s="55">
        <f t="shared" si="130"/>
        <v>150</v>
      </c>
      <c r="T130" s="56">
        <f t="shared" si="116"/>
        <v>20.85</v>
      </c>
      <c r="U130" s="57"/>
      <c r="V130" s="49">
        <f t="shared" si="121"/>
        <v>0</v>
      </c>
      <c r="W130" s="50">
        <f t="shared" si="122"/>
        <v>0</v>
      </c>
      <c r="X130" s="51"/>
      <c r="Y130" s="92">
        <f>+$G$64</f>
        <v>0.13900000000000001</v>
      </c>
      <c r="Z130" s="55">
        <f t="shared" si="131"/>
        <v>150</v>
      </c>
      <c r="AA130" s="56">
        <f t="shared" si="117"/>
        <v>20.85</v>
      </c>
      <c r="AB130" s="57"/>
      <c r="AC130" s="49">
        <f t="shared" si="123"/>
        <v>0</v>
      </c>
      <c r="AD130" s="50">
        <f t="shared" si="124"/>
        <v>0</v>
      </c>
      <c r="AE130" s="51"/>
      <c r="AF130" s="92">
        <f>+$G$64</f>
        <v>0.13900000000000001</v>
      </c>
      <c r="AG130" s="55">
        <f t="shared" si="132"/>
        <v>150</v>
      </c>
      <c r="AH130" s="56">
        <f t="shared" si="118"/>
        <v>20.85</v>
      </c>
      <c r="AI130" s="57"/>
      <c r="AJ130" s="49">
        <f t="shared" si="125"/>
        <v>0</v>
      </c>
      <c r="AK130" s="50">
        <f t="shared" si="126"/>
        <v>0</v>
      </c>
      <c r="AL130" s="60"/>
      <c r="AM130" s="92">
        <f>+$G$64</f>
        <v>0.13900000000000001</v>
      </c>
      <c r="AN130" s="55">
        <f t="shared" si="133"/>
        <v>150</v>
      </c>
      <c r="AO130" s="56">
        <f t="shared" si="119"/>
        <v>20.85</v>
      </c>
      <c r="AP130" s="57"/>
      <c r="AQ130" s="49">
        <f t="shared" si="127"/>
        <v>0</v>
      </c>
      <c r="AR130" s="50">
        <f t="shared" si="128"/>
        <v>0</v>
      </c>
    </row>
    <row r="131" spans="1:44" s="27" customFormat="1" x14ac:dyDescent="0.35">
      <c r="A131" s="33"/>
      <c r="B131" s="43" t="s">
        <v>65</v>
      </c>
      <c r="C131" s="43"/>
      <c r="D131" s="42" t="s">
        <v>47</v>
      </c>
      <c r="E131" s="43"/>
      <c r="F131" s="53"/>
      <c r="G131" s="92">
        <v>0.1164</v>
      </c>
      <c r="H131" s="55">
        <v>0</v>
      </c>
      <c r="I131" s="47">
        <f t="shared" si="120"/>
        <v>0</v>
      </c>
      <c r="J131" s="57"/>
      <c r="K131" s="92">
        <f>+$G$66</f>
        <v>0.1164</v>
      </c>
      <c r="L131" s="55">
        <f t="shared" si="129"/>
        <v>0</v>
      </c>
      <c r="M131" s="79">
        <f t="shared" si="115"/>
        <v>0</v>
      </c>
      <c r="N131" s="57"/>
      <c r="O131" s="49">
        <f t="shared" si="73"/>
        <v>0</v>
      </c>
      <c r="P131" s="50" t="str">
        <f t="shared" si="74"/>
        <v/>
      </c>
      <c r="Q131" s="51"/>
      <c r="R131" s="92">
        <f>+$G$66</f>
        <v>0.1164</v>
      </c>
      <c r="S131" s="55">
        <f t="shared" si="130"/>
        <v>0</v>
      </c>
      <c r="T131" s="56">
        <f t="shared" si="116"/>
        <v>0</v>
      </c>
      <c r="U131" s="57"/>
      <c r="V131" s="49">
        <f t="shared" si="121"/>
        <v>0</v>
      </c>
      <c r="W131" s="50" t="str">
        <f t="shared" si="122"/>
        <v/>
      </c>
      <c r="X131" s="51"/>
      <c r="Y131" s="92">
        <f>+$G$66</f>
        <v>0.1164</v>
      </c>
      <c r="Z131" s="55">
        <f t="shared" si="131"/>
        <v>0</v>
      </c>
      <c r="AA131" s="56">
        <f t="shared" si="117"/>
        <v>0</v>
      </c>
      <c r="AB131" s="57"/>
      <c r="AC131" s="49">
        <f t="shared" si="123"/>
        <v>0</v>
      </c>
      <c r="AD131" s="50" t="str">
        <f t="shared" si="124"/>
        <v/>
      </c>
      <c r="AE131" s="51"/>
      <c r="AF131" s="92">
        <f>+$G$66</f>
        <v>0.1164</v>
      </c>
      <c r="AG131" s="55">
        <f t="shared" si="132"/>
        <v>0</v>
      </c>
      <c r="AH131" s="56">
        <f t="shared" si="118"/>
        <v>0</v>
      </c>
      <c r="AI131" s="57"/>
      <c r="AJ131" s="49">
        <f t="shared" si="125"/>
        <v>0</v>
      </c>
      <c r="AK131" s="50" t="str">
        <f t="shared" si="126"/>
        <v/>
      </c>
      <c r="AL131" s="60"/>
      <c r="AM131" s="92">
        <f>+$G$66</f>
        <v>0.1164</v>
      </c>
      <c r="AN131" s="55">
        <f t="shared" si="133"/>
        <v>0</v>
      </c>
      <c r="AO131" s="56">
        <f t="shared" si="119"/>
        <v>0</v>
      </c>
      <c r="AP131" s="57"/>
      <c r="AQ131" s="49">
        <f t="shared" si="127"/>
        <v>0</v>
      </c>
      <c r="AR131" s="50" t="str">
        <f t="shared" si="128"/>
        <v/>
      </c>
    </row>
    <row r="132" spans="1:44" s="27" customFormat="1" ht="15" thickBot="1" x14ac:dyDescent="0.4">
      <c r="A132" s="33"/>
      <c r="B132" s="43" t="s">
        <v>66</v>
      </c>
      <c r="C132" s="43"/>
      <c r="D132" s="42" t="s">
        <v>47</v>
      </c>
      <c r="E132" s="43"/>
      <c r="F132" s="53"/>
      <c r="G132" s="92">
        <v>0.1164</v>
      </c>
      <c r="H132" s="55">
        <v>0</v>
      </c>
      <c r="I132" s="47">
        <f t="shared" si="120"/>
        <v>0</v>
      </c>
      <c r="J132" s="57"/>
      <c r="K132" s="92">
        <f>+$G$66</f>
        <v>0.1164</v>
      </c>
      <c r="L132" s="55">
        <f t="shared" si="129"/>
        <v>0</v>
      </c>
      <c r="M132" s="79">
        <f t="shared" si="115"/>
        <v>0</v>
      </c>
      <c r="N132" s="57"/>
      <c r="O132" s="49">
        <f t="shared" si="73"/>
        <v>0</v>
      </c>
      <c r="P132" s="50" t="str">
        <f t="shared" si="74"/>
        <v/>
      </c>
      <c r="Q132" s="51"/>
      <c r="R132" s="92">
        <f>+$G$66</f>
        <v>0.1164</v>
      </c>
      <c r="S132" s="55">
        <f t="shared" si="130"/>
        <v>0</v>
      </c>
      <c r="T132" s="56">
        <f t="shared" si="116"/>
        <v>0</v>
      </c>
      <c r="U132" s="57"/>
      <c r="V132" s="49">
        <f t="shared" si="121"/>
        <v>0</v>
      </c>
      <c r="W132" s="50" t="str">
        <f t="shared" si="122"/>
        <v/>
      </c>
      <c r="X132" s="51"/>
      <c r="Y132" s="92">
        <f>+$G$66</f>
        <v>0.1164</v>
      </c>
      <c r="Z132" s="55">
        <f t="shared" si="131"/>
        <v>0</v>
      </c>
      <c r="AA132" s="56">
        <f t="shared" si="117"/>
        <v>0</v>
      </c>
      <c r="AB132" s="57"/>
      <c r="AC132" s="49">
        <f t="shared" si="123"/>
        <v>0</v>
      </c>
      <c r="AD132" s="50" t="str">
        <f t="shared" si="124"/>
        <v/>
      </c>
      <c r="AE132" s="51"/>
      <c r="AF132" s="92">
        <f>+$G$66</f>
        <v>0.1164</v>
      </c>
      <c r="AG132" s="55">
        <f t="shared" si="132"/>
        <v>0</v>
      </c>
      <c r="AH132" s="56">
        <f t="shared" si="118"/>
        <v>0</v>
      </c>
      <c r="AI132" s="57"/>
      <c r="AJ132" s="49">
        <f t="shared" si="125"/>
        <v>0</v>
      </c>
      <c r="AK132" s="50" t="str">
        <f t="shared" si="126"/>
        <v/>
      </c>
      <c r="AL132" s="60"/>
      <c r="AM132" s="92">
        <f>+$G$66</f>
        <v>0.1164</v>
      </c>
      <c r="AN132" s="55">
        <f t="shared" si="133"/>
        <v>0</v>
      </c>
      <c r="AO132" s="56">
        <f t="shared" si="119"/>
        <v>0</v>
      </c>
      <c r="AP132" s="57"/>
      <c r="AQ132" s="49">
        <f t="shared" si="127"/>
        <v>0</v>
      </c>
      <c r="AR132" s="50" t="str">
        <f t="shared" si="128"/>
        <v/>
      </c>
    </row>
    <row r="133" spans="1:44" ht="15" thickBot="1" x14ac:dyDescent="0.4">
      <c r="A133" s="9"/>
      <c r="B133" s="94"/>
      <c r="C133" s="95"/>
      <c r="D133" s="96"/>
      <c r="E133" s="95"/>
      <c r="F133" s="97"/>
      <c r="G133" s="98"/>
      <c r="H133" s="99"/>
      <c r="I133" s="100"/>
      <c r="J133" s="101"/>
      <c r="K133" s="98"/>
      <c r="L133" s="99"/>
      <c r="M133" s="100"/>
      <c r="N133" s="101"/>
      <c r="O133" s="102"/>
      <c r="P133" s="103"/>
      <c r="Q133" s="51"/>
      <c r="R133" s="98"/>
      <c r="S133" s="99"/>
      <c r="T133" s="100"/>
      <c r="U133" s="101"/>
      <c r="V133" s="102"/>
      <c r="W133" s="103"/>
      <c r="X133" s="51"/>
      <c r="Y133" s="98"/>
      <c r="Z133" s="99"/>
      <c r="AA133" s="100"/>
      <c r="AB133" s="101"/>
      <c r="AC133" s="102"/>
      <c r="AD133" s="103"/>
      <c r="AE133" s="51"/>
      <c r="AF133" s="98"/>
      <c r="AG133" s="99"/>
      <c r="AH133" s="100"/>
      <c r="AI133" s="101"/>
      <c r="AJ133" s="102"/>
      <c r="AK133" s="103"/>
      <c r="AL133" s="52"/>
      <c r="AM133" s="98"/>
      <c r="AN133" s="99"/>
      <c r="AO133" s="100"/>
      <c r="AP133" s="101"/>
      <c r="AQ133" s="102"/>
      <c r="AR133" s="103"/>
    </row>
    <row r="134" spans="1:44" x14ac:dyDescent="0.35">
      <c r="A134" s="9"/>
      <c r="B134" s="104" t="s">
        <v>67</v>
      </c>
      <c r="C134" s="41"/>
      <c r="D134" s="41"/>
      <c r="E134" s="41"/>
      <c r="F134" s="105"/>
      <c r="G134" s="106"/>
      <c r="H134" s="106"/>
      <c r="I134" s="107">
        <f>SUM(I122:I128,I121)</f>
        <v>73.901449568000004</v>
      </c>
      <c r="J134" s="108"/>
      <c r="K134" s="106"/>
      <c r="L134" s="106"/>
      <c r="M134" s="107">
        <f>SUM(M122:M128,M121)</f>
        <v>69.89933581999999</v>
      </c>
      <c r="N134" s="108"/>
      <c r="O134" s="109">
        <f>M134-I134</f>
        <v>-4.0021137480000135</v>
      </c>
      <c r="P134" s="110">
        <f>IF(OR(I134=0,M134=0),"",(O134/I134))</f>
        <v>-5.4154739472565973E-2</v>
      </c>
      <c r="Q134" s="51"/>
      <c r="R134" s="106"/>
      <c r="S134" s="106"/>
      <c r="T134" s="107">
        <f>SUM(T122:T128,T121)</f>
        <v>70.949335819999988</v>
      </c>
      <c r="U134" s="108"/>
      <c r="V134" s="109">
        <f>T134-M134</f>
        <v>1.0499999999999972</v>
      </c>
      <c r="W134" s="110">
        <f>IF(OR(M134=0,T134=0),"",(V134/M134))</f>
        <v>1.5021601960623569E-2</v>
      </c>
      <c r="X134" s="51"/>
      <c r="Y134" s="106"/>
      <c r="Z134" s="106"/>
      <c r="AA134" s="107">
        <f>SUM(AA122:AA128,AA121)</f>
        <v>72.253615819999993</v>
      </c>
      <c r="AB134" s="108"/>
      <c r="AC134" s="109">
        <f>AA134-T134</f>
        <v>1.3042800000000057</v>
      </c>
      <c r="AD134" s="110">
        <f>IF(OR(T134=0,AA134=0),"",(AC134/T134))</f>
        <v>1.8383258770864219E-2</v>
      </c>
      <c r="AE134" s="51"/>
      <c r="AF134" s="106"/>
      <c r="AG134" s="106"/>
      <c r="AH134" s="107">
        <f>SUM(AH122:AH128,AH121)</f>
        <v>72.953615819999996</v>
      </c>
      <c r="AI134" s="108"/>
      <c r="AJ134" s="109">
        <f>AH134-AA134</f>
        <v>0.70000000000000284</v>
      </c>
      <c r="AK134" s="110">
        <f>IF(OR(AA134=0,AH134=0),"",(AJ134/AA134))</f>
        <v>9.6880964648725712E-3</v>
      </c>
      <c r="AL134" s="52"/>
      <c r="AM134" s="106"/>
      <c r="AN134" s="106"/>
      <c r="AO134" s="107">
        <f>SUM(AO122:AO128,AO121)</f>
        <v>74.613615820000007</v>
      </c>
      <c r="AP134" s="108"/>
      <c r="AQ134" s="109">
        <f>AO134-AH134</f>
        <v>1.6600000000000108</v>
      </c>
      <c r="AR134" s="110">
        <f>IF(OR(AH134=0,AO134=0),"",(AQ134/AH134))</f>
        <v>2.2754184029695854E-2</v>
      </c>
    </row>
    <row r="135" spans="1:44" x14ac:dyDescent="0.35">
      <c r="A135" s="9"/>
      <c r="B135" s="104" t="s">
        <v>68</v>
      </c>
      <c r="C135" s="41"/>
      <c r="D135" s="41"/>
      <c r="E135" s="41"/>
      <c r="F135" s="105"/>
      <c r="G135" s="111">
        <v>-0.318</v>
      </c>
      <c r="H135" s="112"/>
      <c r="I135" s="61">
        <f>+I134*G135</f>
        <v>-23.500660962624</v>
      </c>
      <c r="J135" s="108"/>
      <c r="K135" s="111">
        <f>$G$135</f>
        <v>-0.318</v>
      </c>
      <c r="L135" s="112"/>
      <c r="M135" s="61">
        <f>+M134*K135</f>
        <v>-22.227988790759998</v>
      </c>
      <c r="N135" s="108"/>
      <c r="O135" s="49">
        <f>M135-I135</f>
        <v>1.2726721718640022</v>
      </c>
      <c r="P135" s="50">
        <f>IF(OR(I135=0,M135=0),"",(O135/I135))</f>
        <v>-5.415473947256589E-2</v>
      </c>
      <c r="Q135" s="51"/>
      <c r="R135" s="111">
        <f>$G$135</f>
        <v>-0.318</v>
      </c>
      <c r="S135" s="112"/>
      <c r="T135" s="61">
        <f>+T134*R135</f>
        <v>-22.561888790759998</v>
      </c>
      <c r="U135" s="108"/>
      <c r="V135" s="49">
        <f t="shared" ref="V135:V137" si="134">T135-M135</f>
        <v>-0.33389999999999986</v>
      </c>
      <c r="W135" s="50">
        <f t="shared" ref="W135:W137" si="135">IF(OR(M135=0,T135=0),"",(V135/M135))</f>
        <v>1.5021601960623604E-2</v>
      </c>
      <c r="X135" s="51"/>
      <c r="Y135" s="111">
        <f>$G$135</f>
        <v>-0.318</v>
      </c>
      <c r="Z135" s="112"/>
      <c r="AA135" s="61">
        <f>+AA134*Y135</f>
        <v>-22.97664983076</v>
      </c>
      <c r="AB135" s="108"/>
      <c r="AC135" s="49">
        <f t="shared" ref="AC135:AC137" si="136">AA135-T135</f>
        <v>-0.41476104000000191</v>
      </c>
      <c r="AD135" s="50">
        <f t="shared" ref="AD135:AD137" si="137">IF(OR(T135=0,AA135=0),"",(AC135/T135))</f>
        <v>1.8383258770864223E-2</v>
      </c>
      <c r="AE135" s="51"/>
      <c r="AF135" s="111">
        <f>$G$135</f>
        <v>-0.318</v>
      </c>
      <c r="AG135" s="112"/>
      <c r="AH135" s="61">
        <f>+AH134*AF135</f>
        <v>-23.199249830759999</v>
      </c>
      <c r="AI135" s="108"/>
      <c r="AJ135" s="49">
        <f t="shared" ref="AJ135:AJ137" si="138">AH135-AA135</f>
        <v>-0.22259999999999991</v>
      </c>
      <c r="AK135" s="50">
        <f t="shared" ref="AK135:AK137" si="139">IF(OR(AA135=0,AH135=0),"",(AJ135/AA135))</f>
        <v>9.6880964648725278E-3</v>
      </c>
      <c r="AL135" s="52"/>
      <c r="AM135" s="111">
        <f>$G$135</f>
        <v>-0.318</v>
      </c>
      <c r="AN135" s="112"/>
      <c r="AO135" s="61">
        <f>+AO134*AM135</f>
        <v>-23.727129830760003</v>
      </c>
      <c r="AP135" s="108"/>
      <c r="AQ135" s="49">
        <f t="shared" ref="AQ135:AQ137" si="140">AO135-AH135</f>
        <v>-0.52788000000000324</v>
      </c>
      <c r="AR135" s="50">
        <f t="shared" ref="AR135:AR137" si="141">IF(OR(AH135=0,AO135=0),"",(AQ135/AH135))</f>
        <v>2.2754184029695847E-2</v>
      </c>
    </row>
    <row r="136" spans="1:44" x14ac:dyDescent="0.35">
      <c r="A136" s="9"/>
      <c r="B136" s="40" t="s">
        <v>69</v>
      </c>
      <c r="C136" s="41"/>
      <c r="D136" s="41"/>
      <c r="E136" s="41"/>
      <c r="F136" s="113"/>
      <c r="G136" s="114">
        <v>0.13</v>
      </c>
      <c r="H136" s="59"/>
      <c r="I136" s="61">
        <f>I134*G136</f>
        <v>9.6071884438400001</v>
      </c>
      <c r="J136" s="115"/>
      <c r="K136" s="114">
        <v>0.13</v>
      </c>
      <c r="L136" s="59"/>
      <c r="M136" s="61">
        <f>M134*K136</f>
        <v>9.0869136565999984</v>
      </c>
      <c r="N136" s="115"/>
      <c r="O136" s="49">
        <f>M136-I136</f>
        <v>-0.52027478724000176</v>
      </c>
      <c r="P136" s="50">
        <f>IF(OR(I136=0,M136=0),"",(O136/I136))</f>
        <v>-5.415473947256598E-2</v>
      </c>
      <c r="Q136" s="51"/>
      <c r="R136" s="114">
        <v>0.13</v>
      </c>
      <c r="S136" s="59"/>
      <c r="T136" s="61">
        <f>T134*R136</f>
        <v>9.2234136565999982</v>
      </c>
      <c r="U136" s="115"/>
      <c r="V136" s="49">
        <f t="shared" si="134"/>
        <v>0.13649999999999984</v>
      </c>
      <c r="W136" s="50">
        <f t="shared" si="135"/>
        <v>1.5021601960623594E-2</v>
      </c>
      <c r="X136" s="51"/>
      <c r="Y136" s="114">
        <v>0.13</v>
      </c>
      <c r="Z136" s="59"/>
      <c r="AA136" s="61">
        <f>AA134*Y136</f>
        <v>9.3929700565999994</v>
      </c>
      <c r="AB136" s="115"/>
      <c r="AC136" s="49">
        <f t="shared" si="136"/>
        <v>0.16955640000000116</v>
      </c>
      <c r="AD136" s="50">
        <f t="shared" si="137"/>
        <v>1.8383258770864264E-2</v>
      </c>
      <c r="AE136" s="51"/>
      <c r="AF136" s="114">
        <v>0.13</v>
      </c>
      <c r="AG136" s="59"/>
      <c r="AH136" s="61">
        <f>AH134*AF136</f>
        <v>9.4839700566000005</v>
      </c>
      <c r="AI136" s="115"/>
      <c r="AJ136" s="49">
        <f t="shared" si="138"/>
        <v>9.100000000000108E-2</v>
      </c>
      <c r="AK136" s="50">
        <f t="shared" si="139"/>
        <v>9.6880964648726475E-3</v>
      </c>
      <c r="AL136" s="52"/>
      <c r="AM136" s="114">
        <v>0.13</v>
      </c>
      <c r="AN136" s="59"/>
      <c r="AO136" s="61">
        <f>AO134*AM136</f>
        <v>9.699770056600002</v>
      </c>
      <c r="AP136" s="115"/>
      <c r="AQ136" s="49">
        <f t="shared" si="140"/>
        <v>0.21580000000000155</v>
      </c>
      <c r="AR136" s="50">
        <f t="shared" si="141"/>
        <v>2.2754184029695868E-2</v>
      </c>
    </row>
    <row r="137" spans="1:44" ht="15" thickBot="1" x14ac:dyDescent="0.4">
      <c r="A137" s="9"/>
      <c r="B137" s="439" t="s">
        <v>70</v>
      </c>
      <c r="C137" s="439"/>
      <c r="D137" s="439"/>
      <c r="E137" s="142"/>
      <c r="F137" s="118"/>
      <c r="G137" s="119"/>
      <c r="H137" s="119"/>
      <c r="I137" s="120">
        <f>SUM(I134:I136)</f>
        <v>60.007977049216009</v>
      </c>
      <c r="J137" s="121"/>
      <c r="K137" s="119"/>
      <c r="L137" s="119"/>
      <c r="M137" s="120">
        <f>SUM(M134:M136)</f>
        <v>56.758260685839993</v>
      </c>
      <c r="N137" s="121"/>
      <c r="O137" s="143">
        <f>M137-I137</f>
        <v>-3.2497163633760167</v>
      </c>
      <c r="P137" s="144">
        <f>IF(OR(I137=0,M137=0),"",(O137/I137))</f>
        <v>-5.4154739472566063E-2</v>
      </c>
      <c r="Q137" s="51"/>
      <c r="R137" s="119"/>
      <c r="S137" s="119"/>
      <c r="T137" s="120">
        <f>SUM(T134:T136)</f>
        <v>57.610860685839995</v>
      </c>
      <c r="U137" s="121"/>
      <c r="V137" s="143">
        <f t="shared" si="134"/>
        <v>0.85260000000000247</v>
      </c>
      <c r="W137" s="144">
        <f t="shared" si="135"/>
        <v>1.5021601960623654E-2</v>
      </c>
      <c r="X137" s="51"/>
      <c r="Y137" s="119"/>
      <c r="Z137" s="119"/>
      <c r="AA137" s="120">
        <f>SUM(AA134:AA136)</f>
        <v>58.669936045839997</v>
      </c>
      <c r="AB137" s="121"/>
      <c r="AC137" s="143">
        <f t="shared" si="136"/>
        <v>1.0590753600000014</v>
      </c>
      <c r="AD137" s="144">
        <f t="shared" si="137"/>
        <v>1.838325877086416E-2</v>
      </c>
      <c r="AE137" s="51"/>
      <c r="AF137" s="119"/>
      <c r="AG137" s="119"/>
      <c r="AH137" s="120">
        <f>SUM(AH134:AH136)</f>
        <v>59.238336045840001</v>
      </c>
      <c r="AI137" s="121"/>
      <c r="AJ137" s="143">
        <f t="shared" si="138"/>
        <v>0.56840000000000401</v>
      </c>
      <c r="AK137" s="144">
        <f t="shared" si="139"/>
        <v>9.6880964648726007E-3</v>
      </c>
      <c r="AL137" s="52"/>
      <c r="AM137" s="119"/>
      <c r="AN137" s="119"/>
      <c r="AO137" s="120">
        <f>SUM(AO134:AO136)</f>
        <v>60.586256045840003</v>
      </c>
      <c r="AP137" s="121"/>
      <c r="AQ137" s="143">
        <f t="shared" si="140"/>
        <v>1.347920000000002</v>
      </c>
      <c r="AR137" s="144">
        <f t="shared" si="141"/>
        <v>2.2754184029695739E-2</v>
      </c>
    </row>
    <row r="138" spans="1:44" ht="15" thickBot="1" x14ac:dyDescent="0.4">
      <c r="A138" s="126"/>
      <c r="B138" s="127" t="s">
        <v>71</v>
      </c>
      <c r="C138" s="128"/>
      <c r="D138" s="129"/>
      <c r="E138" s="128"/>
      <c r="F138" s="130"/>
      <c r="G138" s="98"/>
      <c r="H138" s="145"/>
      <c r="I138" s="146"/>
      <c r="J138" s="147"/>
      <c r="K138" s="98"/>
      <c r="L138" s="145"/>
      <c r="M138" s="146"/>
      <c r="N138" s="147"/>
      <c r="O138" s="148"/>
      <c r="P138" s="149"/>
      <c r="Q138" s="51"/>
      <c r="R138" s="98"/>
      <c r="S138" s="145"/>
      <c r="T138" s="146"/>
      <c r="U138" s="147"/>
      <c r="V138" s="148"/>
      <c r="W138" s="149"/>
      <c r="X138" s="51"/>
      <c r="Y138" s="98"/>
      <c r="Z138" s="145"/>
      <c r="AA138" s="146"/>
      <c r="AB138" s="147"/>
      <c r="AC138" s="148"/>
      <c r="AD138" s="149"/>
      <c r="AE138" s="51"/>
      <c r="AF138" s="98"/>
      <c r="AG138" s="145"/>
      <c r="AH138" s="146"/>
      <c r="AI138" s="147"/>
      <c r="AJ138" s="148"/>
      <c r="AK138" s="149"/>
      <c r="AL138" s="52"/>
      <c r="AM138" s="98"/>
      <c r="AN138" s="145"/>
      <c r="AO138" s="146"/>
      <c r="AP138" s="147"/>
      <c r="AQ138" s="148"/>
      <c r="AR138" s="149"/>
    </row>
    <row r="139" spans="1:44" x14ac:dyDescent="0.35">
      <c r="A139" s="9"/>
      <c r="B139" s="9"/>
      <c r="C139" s="9"/>
      <c r="D139" s="9"/>
      <c r="E139" s="9"/>
      <c r="F139" s="9"/>
      <c r="G139" s="9"/>
      <c r="H139" s="9"/>
      <c r="I139" s="31"/>
      <c r="J139" s="9"/>
      <c r="K139" s="9"/>
      <c r="L139" s="9"/>
      <c r="M139" s="31"/>
      <c r="N139" s="9"/>
      <c r="O139" s="9"/>
      <c r="P139" s="9"/>
      <c r="Q139" s="20"/>
      <c r="R139" s="9"/>
      <c r="S139" s="9"/>
      <c r="T139" s="31"/>
      <c r="U139" s="9"/>
      <c r="V139" s="9"/>
      <c r="W139" s="9"/>
      <c r="X139" s="20"/>
      <c r="Y139" s="9"/>
      <c r="Z139" s="9"/>
      <c r="AA139" s="31"/>
      <c r="AB139" s="9"/>
      <c r="AC139" s="9"/>
      <c r="AD139" s="9"/>
      <c r="AE139" s="20"/>
      <c r="AF139" s="9"/>
      <c r="AG139" s="9"/>
      <c r="AH139" s="31"/>
      <c r="AI139" s="9"/>
      <c r="AJ139" s="9"/>
      <c r="AK139" s="9"/>
      <c r="AM139" s="9"/>
      <c r="AN139" s="9"/>
      <c r="AO139" s="31"/>
      <c r="AP139" s="9"/>
      <c r="AQ139" s="9"/>
      <c r="AR139" s="9"/>
    </row>
    <row r="140" spans="1:44" x14ac:dyDescent="0.35">
      <c r="A140" s="9"/>
      <c r="B140" s="29" t="s">
        <v>72</v>
      </c>
      <c r="C140" s="9"/>
      <c r="D140" s="9"/>
      <c r="E140" s="9"/>
      <c r="F140" s="9"/>
      <c r="G140" s="137">
        <v>3.7600000000000001E-2</v>
      </c>
      <c r="H140" s="9"/>
      <c r="I140" s="9"/>
      <c r="J140" s="9"/>
      <c r="K140" s="138">
        <v>2.9499999999999998E-2</v>
      </c>
      <c r="L140" s="9"/>
      <c r="M140" s="9"/>
      <c r="N140" s="9"/>
      <c r="O140" s="9"/>
      <c r="P140" s="9"/>
      <c r="Q140" s="20"/>
      <c r="R140" s="137">
        <f>+$K$74</f>
        <v>2.9499999999999998E-2</v>
      </c>
      <c r="S140" s="9"/>
      <c r="T140" s="9"/>
      <c r="U140" s="9"/>
      <c r="V140" s="9"/>
      <c r="W140" s="9"/>
      <c r="X140" s="20"/>
      <c r="Y140" s="137">
        <f>+$K$74</f>
        <v>2.9499999999999998E-2</v>
      </c>
      <c r="Z140" s="9"/>
      <c r="AA140" s="9"/>
      <c r="AB140" s="9"/>
      <c r="AC140" s="9"/>
      <c r="AD140" s="9"/>
      <c r="AE140" s="20"/>
      <c r="AF140" s="137">
        <f>+$K$74</f>
        <v>2.9499999999999998E-2</v>
      </c>
      <c r="AG140" s="9"/>
      <c r="AH140" s="9"/>
      <c r="AI140" s="9"/>
      <c r="AJ140" s="9"/>
      <c r="AK140" s="9"/>
      <c r="AM140" s="137">
        <f>+$K$74</f>
        <v>2.9499999999999998E-2</v>
      </c>
      <c r="AN140" s="9"/>
      <c r="AO140" s="9"/>
      <c r="AP140" s="9"/>
      <c r="AQ140" s="9"/>
      <c r="AR140" s="9"/>
    </row>
    <row r="142" spans="1:44" ht="18" x14ac:dyDescent="0.4">
      <c r="A142" s="9"/>
      <c r="B142" s="437" t="s">
        <v>115</v>
      </c>
      <c r="C142" s="437"/>
      <c r="D142" s="437"/>
      <c r="E142" s="437"/>
      <c r="F142" s="437"/>
      <c r="G142" s="437"/>
      <c r="H142" s="437"/>
      <c r="I142" s="437"/>
      <c r="J142" s="437"/>
    </row>
    <row r="143" spans="1:44" ht="18" x14ac:dyDescent="0.4">
      <c r="A143" s="9"/>
      <c r="B143" s="437" t="s">
        <v>0</v>
      </c>
      <c r="C143" s="437"/>
      <c r="D143" s="437"/>
      <c r="E143" s="437"/>
      <c r="F143" s="437"/>
      <c r="G143" s="437"/>
      <c r="H143" s="437"/>
      <c r="I143" s="437"/>
      <c r="J143" s="437"/>
    </row>
    <row r="144" spans="1:44" x14ac:dyDescent="0.35">
      <c r="A144" s="9"/>
      <c r="B144" s="9"/>
      <c r="C144" s="9"/>
      <c r="D144" s="9"/>
      <c r="E144" s="9"/>
      <c r="F144" s="9"/>
      <c r="G144" s="9"/>
      <c r="H144" s="9"/>
    </row>
    <row r="145" spans="1:44" x14ac:dyDescent="0.35">
      <c r="A145" s="9"/>
      <c r="B145" s="9"/>
      <c r="C145" s="9"/>
      <c r="D145" s="9"/>
      <c r="E145" s="9"/>
      <c r="F145" s="9"/>
      <c r="G145" s="9"/>
      <c r="H145" s="9"/>
      <c r="N145" s="139">
        <v>2</v>
      </c>
    </row>
    <row r="146" spans="1:44" ht="15.5" x14ac:dyDescent="0.35">
      <c r="A146" s="9"/>
      <c r="B146" s="15" t="s">
        <v>4</v>
      </c>
      <c r="C146" s="9"/>
      <c r="D146" s="438" t="s">
        <v>5</v>
      </c>
      <c r="E146" s="438"/>
      <c r="F146" s="438"/>
      <c r="G146" s="438"/>
      <c r="H146" s="438"/>
      <c r="I146" s="438"/>
      <c r="J146" s="438"/>
    </row>
    <row r="147" spans="1:44" ht="15.5" x14ac:dyDescent="0.35">
      <c r="A147" s="9"/>
      <c r="B147" s="16"/>
      <c r="C147" s="9"/>
      <c r="D147" s="17"/>
      <c r="E147" s="17"/>
      <c r="F147" s="18"/>
      <c r="G147" s="18"/>
      <c r="H147" s="18"/>
      <c r="I147" s="18"/>
      <c r="J147" s="18"/>
      <c r="K147" s="21"/>
      <c r="L147" s="21"/>
      <c r="M147" s="18"/>
      <c r="N147" s="21"/>
      <c r="O147" s="21"/>
      <c r="P147" s="21"/>
      <c r="Q147" s="21"/>
      <c r="R147" s="21"/>
      <c r="S147" s="21"/>
      <c r="T147" s="18"/>
      <c r="U147" s="21"/>
      <c r="V147" s="21"/>
      <c r="W147" s="21"/>
      <c r="X147" s="21"/>
      <c r="Y147" s="21"/>
      <c r="Z147" s="21"/>
      <c r="AA147" s="18"/>
      <c r="AB147" s="21"/>
      <c r="AC147" s="21"/>
      <c r="AD147" s="21"/>
      <c r="AE147" s="21"/>
      <c r="AF147" s="21"/>
      <c r="AG147" s="21"/>
      <c r="AH147" s="18"/>
      <c r="AI147" s="21"/>
      <c r="AJ147" s="21"/>
      <c r="AK147" s="21"/>
      <c r="AL147" s="21"/>
      <c r="AM147" s="21"/>
      <c r="AN147" s="21"/>
      <c r="AO147" s="18"/>
      <c r="AP147" s="21"/>
      <c r="AQ147" s="21"/>
      <c r="AR147" s="21"/>
    </row>
    <row r="148" spans="1:44" ht="15.5" x14ac:dyDescent="0.35">
      <c r="A148" s="9"/>
      <c r="B148" s="15" t="s">
        <v>6</v>
      </c>
      <c r="C148" s="9"/>
      <c r="D148" s="22" t="s">
        <v>7</v>
      </c>
      <c r="E148" s="17"/>
      <c r="F148" s="18"/>
      <c r="G148" s="21"/>
      <c r="H148" s="18"/>
      <c r="I148" s="23"/>
      <c r="J148" s="18"/>
      <c r="K148" s="26"/>
      <c r="L148" s="21"/>
      <c r="M148" s="23"/>
      <c r="N148" s="21"/>
      <c r="O148" s="24"/>
      <c r="P148" s="25"/>
      <c r="Q148" s="21"/>
      <c r="R148" s="26"/>
      <c r="S148" s="21"/>
      <c r="T148" s="23"/>
      <c r="U148" s="21"/>
      <c r="V148" s="24"/>
      <c r="W148" s="25"/>
      <c r="X148" s="21"/>
      <c r="Y148" s="26"/>
      <c r="Z148" s="21"/>
      <c r="AA148" s="23"/>
      <c r="AB148" s="21"/>
      <c r="AC148" s="24"/>
      <c r="AD148" s="25"/>
      <c r="AE148" s="21"/>
      <c r="AF148" s="26"/>
      <c r="AG148" s="21"/>
      <c r="AH148" s="23"/>
      <c r="AI148" s="21"/>
      <c r="AJ148" s="24"/>
      <c r="AK148" s="25"/>
      <c r="AL148" s="21"/>
      <c r="AM148" s="26"/>
      <c r="AN148" s="21"/>
      <c r="AO148" s="23"/>
      <c r="AP148" s="21"/>
      <c r="AQ148" s="24"/>
      <c r="AR148" s="25"/>
    </row>
    <row r="149" spans="1:44" ht="15.5" x14ac:dyDescent="0.35">
      <c r="A149" s="9"/>
      <c r="B149" s="16"/>
      <c r="C149" s="9"/>
      <c r="D149" s="17"/>
      <c r="E149" s="17"/>
      <c r="F149" s="17"/>
      <c r="G149" s="17"/>
      <c r="H149" s="17"/>
      <c r="I149" s="17"/>
      <c r="J149" s="17"/>
    </row>
    <row r="150" spans="1:44" x14ac:dyDescent="0.35">
      <c r="A150" s="9"/>
      <c r="B150" s="28"/>
      <c r="C150" s="9"/>
      <c r="D150" s="29" t="s">
        <v>8</v>
      </c>
      <c r="E150" s="29"/>
      <c r="F150" s="9"/>
      <c r="G150" s="30">
        <v>650</v>
      </c>
      <c r="H150" s="29" t="s">
        <v>9</v>
      </c>
      <c r="I150" s="9"/>
      <c r="J150" s="9"/>
    </row>
    <row r="151" spans="1:44" x14ac:dyDescent="0.35">
      <c r="A151" s="9"/>
      <c r="B151" s="28"/>
      <c r="C151" s="9"/>
      <c r="D151" s="9"/>
      <c r="E151" s="9"/>
      <c r="F151" s="9"/>
      <c r="G151" s="9"/>
      <c r="H151" s="9"/>
      <c r="I151" s="31"/>
      <c r="J151" s="9"/>
    </row>
    <row r="152" spans="1:44" x14ac:dyDescent="0.35">
      <c r="A152" s="9"/>
      <c r="B152" s="28"/>
      <c r="C152" s="9"/>
      <c r="D152" s="32"/>
      <c r="E152" s="32"/>
      <c r="F152" s="9"/>
      <c r="G152" s="433" t="s">
        <v>10</v>
      </c>
      <c r="H152" s="435"/>
      <c r="I152" s="434"/>
      <c r="J152" s="9"/>
      <c r="K152" s="433" t="s">
        <v>11</v>
      </c>
      <c r="L152" s="435"/>
      <c r="M152" s="434"/>
      <c r="N152" s="9"/>
      <c r="O152" s="433" t="s">
        <v>12</v>
      </c>
      <c r="P152" s="434"/>
      <c r="Q152" s="20"/>
      <c r="R152" s="433" t="s">
        <v>13</v>
      </c>
      <c r="S152" s="435"/>
      <c r="T152" s="434"/>
      <c r="U152" s="9"/>
      <c r="V152" s="433" t="s">
        <v>12</v>
      </c>
      <c r="W152" s="434"/>
      <c r="X152" s="20"/>
      <c r="Y152" s="433" t="s">
        <v>14</v>
      </c>
      <c r="Z152" s="435"/>
      <c r="AA152" s="434"/>
      <c r="AB152" s="9"/>
      <c r="AC152" s="433" t="s">
        <v>12</v>
      </c>
      <c r="AD152" s="434"/>
      <c r="AE152" s="20"/>
      <c r="AF152" s="433" t="s">
        <v>15</v>
      </c>
      <c r="AG152" s="435"/>
      <c r="AH152" s="434"/>
      <c r="AI152" s="9"/>
      <c r="AJ152" s="433" t="s">
        <v>12</v>
      </c>
      <c r="AK152" s="434"/>
      <c r="AM152" s="433" t="s">
        <v>16</v>
      </c>
      <c r="AN152" s="435"/>
      <c r="AO152" s="434"/>
      <c r="AP152" s="9"/>
      <c r="AQ152" s="433" t="s">
        <v>12</v>
      </c>
      <c r="AR152" s="434"/>
    </row>
    <row r="153" spans="1:44" ht="15" customHeight="1" x14ac:dyDescent="0.35">
      <c r="A153" s="9"/>
      <c r="B153" s="28"/>
      <c r="C153" s="9"/>
      <c r="D153" s="440" t="s">
        <v>17</v>
      </c>
      <c r="E153" s="34"/>
      <c r="F153" s="9"/>
      <c r="G153" s="35" t="s">
        <v>18</v>
      </c>
      <c r="H153" s="36" t="s">
        <v>19</v>
      </c>
      <c r="I153" s="37" t="s">
        <v>20</v>
      </c>
      <c r="J153" s="9"/>
      <c r="K153" s="35" t="s">
        <v>18</v>
      </c>
      <c r="L153" s="36" t="s">
        <v>19</v>
      </c>
      <c r="M153" s="37" t="s">
        <v>20</v>
      </c>
      <c r="N153" s="9"/>
      <c r="O153" s="442" t="s">
        <v>21</v>
      </c>
      <c r="P153" s="444" t="s">
        <v>22</v>
      </c>
      <c r="Q153" s="20"/>
      <c r="R153" s="35" t="s">
        <v>18</v>
      </c>
      <c r="S153" s="36" t="s">
        <v>19</v>
      </c>
      <c r="T153" s="37" t="s">
        <v>20</v>
      </c>
      <c r="U153" s="9"/>
      <c r="V153" s="442" t="s">
        <v>21</v>
      </c>
      <c r="W153" s="444" t="s">
        <v>22</v>
      </c>
      <c r="X153" s="20"/>
      <c r="Y153" s="35" t="s">
        <v>18</v>
      </c>
      <c r="Z153" s="36" t="s">
        <v>19</v>
      </c>
      <c r="AA153" s="37" t="s">
        <v>20</v>
      </c>
      <c r="AB153" s="9"/>
      <c r="AC153" s="442" t="s">
        <v>21</v>
      </c>
      <c r="AD153" s="444" t="s">
        <v>22</v>
      </c>
      <c r="AE153" s="20"/>
      <c r="AF153" s="35" t="s">
        <v>18</v>
      </c>
      <c r="AG153" s="36" t="s">
        <v>19</v>
      </c>
      <c r="AH153" s="37" t="s">
        <v>20</v>
      </c>
      <c r="AI153" s="9"/>
      <c r="AJ153" s="442" t="s">
        <v>21</v>
      </c>
      <c r="AK153" s="444" t="s">
        <v>22</v>
      </c>
      <c r="AM153" s="35" t="s">
        <v>18</v>
      </c>
      <c r="AN153" s="36" t="s">
        <v>19</v>
      </c>
      <c r="AO153" s="37" t="s">
        <v>20</v>
      </c>
      <c r="AP153" s="9"/>
      <c r="AQ153" s="442" t="s">
        <v>21</v>
      </c>
      <c r="AR153" s="444" t="s">
        <v>22</v>
      </c>
    </row>
    <row r="154" spans="1:44" x14ac:dyDescent="0.35">
      <c r="A154" s="9"/>
      <c r="B154" s="150"/>
      <c r="C154" s="9"/>
      <c r="D154" s="441"/>
      <c r="E154" s="34"/>
      <c r="F154" s="9"/>
      <c r="G154" s="38" t="s">
        <v>23</v>
      </c>
      <c r="H154" s="39"/>
      <c r="I154" s="39" t="s">
        <v>23</v>
      </c>
      <c r="J154" s="9"/>
      <c r="K154" s="38" t="s">
        <v>23</v>
      </c>
      <c r="L154" s="39"/>
      <c r="M154" s="39" t="s">
        <v>23</v>
      </c>
      <c r="N154" s="9"/>
      <c r="O154" s="443"/>
      <c r="P154" s="445"/>
      <c r="Q154" s="20"/>
      <c r="R154" s="38" t="s">
        <v>23</v>
      </c>
      <c r="S154" s="39"/>
      <c r="T154" s="39" t="s">
        <v>23</v>
      </c>
      <c r="U154" s="9"/>
      <c r="V154" s="443"/>
      <c r="W154" s="445"/>
      <c r="X154" s="20"/>
      <c r="Y154" s="38" t="s">
        <v>23</v>
      </c>
      <c r="Z154" s="39"/>
      <c r="AA154" s="39" t="s">
        <v>23</v>
      </c>
      <c r="AB154" s="9"/>
      <c r="AC154" s="443"/>
      <c r="AD154" s="445"/>
      <c r="AE154" s="20"/>
      <c r="AF154" s="38" t="s">
        <v>23</v>
      </c>
      <c r="AG154" s="39"/>
      <c r="AH154" s="39" t="s">
        <v>23</v>
      </c>
      <c r="AI154" s="9"/>
      <c r="AJ154" s="443"/>
      <c r="AK154" s="445"/>
      <c r="AM154" s="38" t="s">
        <v>23</v>
      </c>
      <c r="AN154" s="39"/>
      <c r="AO154" s="39" t="s">
        <v>23</v>
      </c>
      <c r="AP154" s="9"/>
      <c r="AQ154" s="443"/>
      <c r="AR154" s="445"/>
    </row>
    <row r="155" spans="1:44" x14ac:dyDescent="0.35">
      <c r="A155" s="9"/>
      <c r="B155" s="40" t="s">
        <v>24</v>
      </c>
      <c r="C155" s="41"/>
      <c r="D155" s="42" t="s">
        <v>25</v>
      </c>
      <c r="E155" s="43"/>
      <c r="F155" s="44"/>
      <c r="G155" s="151">
        <v>37.479999999999997</v>
      </c>
      <c r="H155" s="152">
        <v>1</v>
      </c>
      <c r="I155" s="153">
        <f t="shared" ref="I155" si="142">H155*G155</f>
        <v>37.479999999999997</v>
      </c>
      <c r="J155" s="44"/>
      <c r="K155" s="151">
        <v>38.340000000000003</v>
      </c>
      <c r="L155" s="152">
        <v>1</v>
      </c>
      <c r="M155" s="153">
        <f t="shared" ref="M155:M173" si="143">L155*K155</f>
        <v>38.340000000000003</v>
      </c>
      <c r="N155" s="44"/>
      <c r="O155" s="154">
        <f t="shared" ref="O155:O196" si="144">M155-I155</f>
        <v>0.86000000000000654</v>
      </c>
      <c r="P155" s="155">
        <f t="shared" ref="P155:P198" si="145">IF(OR(I155=0,M155=0),"",(O155/I155))</f>
        <v>2.2945570971184808E-2</v>
      </c>
      <c r="Q155" s="20"/>
      <c r="R155" s="151">
        <v>40.08</v>
      </c>
      <c r="S155" s="152">
        <v>1</v>
      </c>
      <c r="T155" s="153">
        <f t="shared" ref="T155:T173" si="146">S155*R155</f>
        <v>40.08</v>
      </c>
      <c r="U155" s="44"/>
      <c r="V155" s="154">
        <f>T155-M155</f>
        <v>1.7399999999999949</v>
      </c>
      <c r="W155" s="155">
        <f>IF(OR(M155=0,T155=0),"",(V155/M155))</f>
        <v>4.5383411580594543E-2</v>
      </c>
      <c r="X155" s="20"/>
      <c r="Y155" s="151">
        <v>40.53</v>
      </c>
      <c r="Z155" s="152">
        <v>1</v>
      </c>
      <c r="AA155" s="153">
        <f t="shared" ref="AA155:AA173" si="147">Z155*Y155</f>
        <v>40.53</v>
      </c>
      <c r="AB155" s="44"/>
      <c r="AC155" s="154">
        <f>AA155-T155</f>
        <v>0.45000000000000284</v>
      </c>
      <c r="AD155" s="155">
        <f>IF(OR(T155=0,AA155=0),"",(AC155/T155))</f>
        <v>1.1227544910179712E-2</v>
      </c>
      <c r="AE155" s="20"/>
      <c r="AF155" s="151">
        <v>42.94</v>
      </c>
      <c r="AG155" s="152">
        <v>1</v>
      </c>
      <c r="AH155" s="153">
        <f t="shared" ref="AH155:AH173" si="148">AG155*AF155</f>
        <v>42.94</v>
      </c>
      <c r="AI155" s="44"/>
      <c r="AJ155" s="154">
        <f>AH155-AA155</f>
        <v>2.4099999999999966</v>
      </c>
      <c r="AK155" s="155">
        <f>IF(OR(AA155=0,AH155=0),"",(AJ155/AA155))</f>
        <v>5.9462126819639687E-2</v>
      </c>
      <c r="AM155" s="151">
        <v>44.6</v>
      </c>
      <c r="AN155" s="152">
        <v>1</v>
      </c>
      <c r="AO155" s="153">
        <f t="shared" ref="AO155:AO173" si="149">AN155*AM155</f>
        <v>44.6</v>
      </c>
      <c r="AP155" s="44"/>
      <c r="AQ155" s="154">
        <f>AO155-AH155</f>
        <v>1.6600000000000037</v>
      </c>
      <c r="AR155" s="155">
        <f>IF(OR(AH155=0,AO155=0),"",(AQ155/AH155))</f>
        <v>3.8658593386120259E-2</v>
      </c>
    </row>
    <row r="156" spans="1:44" x14ac:dyDescent="0.35">
      <c r="A156" s="9"/>
      <c r="B156" s="43" t="s">
        <v>26</v>
      </c>
      <c r="C156" s="43"/>
      <c r="D156" s="42" t="s">
        <v>25</v>
      </c>
      <c r="E156" s="43"/>
      <c r="F156" s="53"/>
      <c r="G156" s="156"/>
      <c r="H156" s="157"/>
      <c r="I156" s="158"/>
      <c r="J156" s="53"/>
      <c r="K156" s="159">
        <v>0.45</v>
      </c>
      <c r="L156" s="160">
        <v>1</v>
      </c>
      <c r="M156" s="158">
        <f t="shared" si="143"/>
        <v>0.45</v>
      </c>
      <c r="N156" s="53"/>
      <c r="O156" s="154">
        <f t="shared" si="144"/>
        <v>0.45</v>
      </c>
      <c r="P156" s="155" t="str">
        <f t="shared" si="145"/>
        <v/>
      </c>
      <c r="Q156" s="20"/>
      <c r="R156" s="159">
        <v>0</v>
      </c>
      <c r="S156" s="160">
        <v>1</v>
      </c>
      <c r="T156" s="158">
        <f t="shared" si="146"/>
        <v>0</v>
      </c>
      <c r="U156" s="53"/>
      <c r="V156" s="154">
        <f t="shared" ref="V156:V177" si="150">T156-M156</f>
        <v>-0.45</v>
      </c>
      <c r="W156" s="155" t="str">
        <f t="shared" ref="W156:W177" si="151">IF(OR(M156=0,T156=0),"",(V156/M156))</f>
        <v/>
      </c>
      <c r="X156" s="20"/>
      <c r="Y156" s="159">
        <v>0</v>
      </c>
      <c r="Z156" s="160">
        <v>1</v>
      </c>
      <c r="AA156" s="158">
        <f t="shared" si="147"/>
        <v>0</v>
      </c>
      <c r="AB156" s="53"/>
      <c r="AC156" s="154">
        <f t="shared" ref="AC156:AC177" si="152">AA156-T156</f>
        <v>0</v>
      </c>
      <c r="AD156" s="155" t="str">
        <f t="shared" ref="AD156:AD177" si="153">IF(OR(T156=0,AA156=0),"",(AC156/T156))</f>
        <v/>
      </c>
      <c r="AE156" s="20"/>
      <c r="AF156" s="159">
        <v>0</v>
      </c>
      <c r="AG156" s="160">
        <v>1</v>
      </c>
      <c r="AH156" s="158">
        <f t="shared" si="148"/>
        <v>0</v>
      </c>
      <c r="AI156" s="53"/>
      <c r="AJ156" s="154">
        <f t="shared" ref="AJ156:AJ177" si="154">AH156-AA156</f>
        <v>0</v>
      </c>
      <c r="AK156" s="155" t="str">
        <f t="shared" ref="AK156:AK177" si="155">IF(OR(AA156=0,AH156=0),"",(AJ156/AA156))</f>
        <v/>
      </c>
      <c r="AL156" s="27"/>
      <c r="AM156" s="159">
        <v>0</v>
      </c>
      <c r="AN156" s="160">
        <v>1</v>
      </c>
      <c r="AO156" s="158">
        <f t="shared" si="149"/>
        <v>0</v>
      </c>
      <c r="AP156" s="53"/>
      <c r="AQ156" s="154">
        <f t="shared" ref="AQ156:AQ177" si="156">AO156-AH156</f>
        <v>0</v>
      </c>
      <c r="AR156" s="155" t="str">
        <f t="shared" ref="AR156:AR177" si="157">IF(OR(AH156=0,AO156=0),"",(AQ156/AH156))</f>
        <v/>
      </c>
    </row>
    <row r="157" spans="1:44" x14ac:dyDescent="0.35">
      <c r="A157" s="9"/>
      <c r="B157" s="43" t="s">
        <v>27</v>
      </c>
      <c r="C157" s="43"/>
      <c r="D157" s="42" t="s">
        <v>25</v>
      </c>
      <c r="E157" s="43"/>
      <c r="F157" s="53"/>
      <c r="G157" s="156"/>
      <c r="H157" s="157"/>
      <c r="I157" s="158"/>
      <c r="J157" s="53"/>
      <c r="K157" s="159">
        <v>0.41</v>
      </c>
      <c r="L157" s="160">
        <v>1</v>
      </c>
      <c r="M157" s="158">
        <f t="shared" si="143"/>
        <v>0.41</v>
      </c>
      <c r="N157" s="53"/>
      <c r="O157" s="154">
        <f t="shared" si="144"/>
        <v>0.41</v>
      </c>
      <c r="P157" s="155" t="str">
        <f t="shared" si="145"/>
        <v/>
      </c>
      <c r="Q157" s="20"/>
      <c r="R157" s="159">
        <v>0</v>
      </c>
      <c r="S157" s="160">
        <v>1</v>
      </c>
      <c r="T157" s="158">
        <f t="shared" si="146"/>
        <v>0</v>
      </c>
      <c r="U157" s="53"/>
      <c r="V157" s="154">
        <f t="shared" si="150"/>
        <v>-0.41</v>
      </c>
      <c r="W157" s="155" t="str">
        <f t="shared" si="151"/>
        <v/>
      </c>
      <c r="X157" s="20"/>
      <c r="Y157" s="159">
        <v>0</v>
      </c>
      <c r="Z157" s="160">
        <v>1</v>
      </c>
      <c r="AA157" s="158">
        <f t="shared" si="147"/>
        <v>0</v>
      </c>
      <c r="AB157" s="53"/>
      <c r="AC157" s="154">
        <f t="shared" si="152"/>
        <v>0</v>
      </c>
      <c r="AD157" s="155" t="str">
        <f t="shared" si="153"/>
        <v/>
      </c>
      <c r="AE157" s="20"/>
      <c r="AF157" s="159">
        <v>0</v>
      </c>
      <c r="AG157" s="160">
        <v>1</v>
      </c>
      <c r="AH157" s="158">
        <f t="shared" si="148"/>
        <v>0</v>
      </c>
      <c r="AI157" s="53"/>
      <c r="AJ157" s="154">
        <f t="shared" si="154"/>
        <v>0</v>
      </c>
      <c r="AK157" s="155" t="str">
        <f t="shared" si="155"/>
        <v/>
      </c>
      <c r="AL157" s="27"/>
      <c r="AM157" s="159">
        <v>0</v>
      </c>
      <c r="AN157" s="160">
        <v>1</v>
      </c>
      <c r="AO157" s="158">
        <f t="shared" si="149"/>
        <v>0</v>
      </c>
      <c r="AP157" s="53"/>
      <c r="AQ157" s="154">
        <f t="shared" si="156"/>
        <v>0</v>
      </c>
      <c r="AR157" s="155" t="str">
        <f t="shared" si="157"/>
        <v/>
      </c>
    </row>
    <row r="158" spans="1:44" x14ac:dyDescent="0.35">
      <c r="A158" s="9"/>
      <c r="B158" s="43" t="s">
        <v>28</v>
      </c>
      <c r="C158" s="43"/>
      <c r="D158" s="42" t="s">
        <v>25</v>
      </c>
      <c r="E158" s="43"/>
      <c r="F158" s="53"/>
      <c r="G158" s="156"/>
      <c r="H158" s="157"/>
      <c r="I158" s="158"/>
      <c r="J158" s="53"/>
      <c r="K158" s="159">
        <v>0.48</v>
      </c>
      <c r="L158" s="160">
        <v>1</v>
      </c>
      <c r="M158" s="158">
        <f t="shared" si="143"/>
        <v>0.48</v>
      </c>
      <c r="N158" s="53"/>
      <c r="O158" s="154">
        <f t="shared" si="144"/>
        <v>0.48</v>
      </c>
      <c r="P158" s="155" t="str">
        <f t="shared" si="145"/>
        <v/>
      </c>
      <c r="Q158" s="20"/>
      <c r="R158" s="159">
        <v>0.48</v>
      </c>
      <c r="S158" s="160">
        <v>1</v>
      </c>
      <c r="T158" s="158">
        <f t="shared" si="146"/>
        <v>0.48</v>
      </c>
      <c r="U158" s="53"/>
      <c r="V158" s="154">
        <f t="shared" si="150"/>
        <v>0</v>
      </c>
      <c r="W158" s="155">
        <f t="shared" si="151"/>
        <v>0</v>
      </c>
      <c r="X158" s="20"/>
      <c r="Y158" s="159">
        <v>0.48</v>
      </c>
      <c r="Z158" s="160">
        <v>1</v>
      </c>
      <c r="AA158" s="158">
        <f t="shared" si="147"/>
        <v>0.48</v>
      </c>
      <c r="AB158" s="53"/>
      <c r="AC158" s="154">
        <f t="shared" si="152"/>
        <v>0</v>
      </c>
      <c r="AD158" s="155">
        <f t="shared" si="153"/>
        <v>0</v>
      </c>
      <c r="AE158" s="20"/>
      <c r="AF158" s="159">
        <v>0</v>
      </c>
      <c r="AG158" s="160">
        <v>1</v>
      </c>
      <c r="AH158" s="158">
        <f t="shared" si="148"/>
        <v>0</v>
      </c>
      <c r="AI158" s="53"/>
      <c r="AJ158" s="154">
        <f t="shared" si="154"/>
        <v>-0.48</v>
      </c>
      <c r="AK158" s="155" t="str">
        <f t="shared" si="155"/>
        <v/>
      </c>
      <c r="AL158" s="27"/>
      <c r="AM158" s="159">
        <v>0</v>
      </c>
      <c r="AN158" s="160">
        <v>1</v>
      </c>
      <c r="AO158" s="158">
        <f t="shared" si="149"/>
        <v>0</v>
      </c>
      <c r="AP158" s="53"/>
      <c r="AQ158" s="154">
        <f t="shared" si="156"/>
        <v>0</v>
      </c>
      <c r="AR158" s="155" t="str">
        <f t="shared" si="157"/>
        <v/>
      </c>
    </row>
    <row r="159" spans="1:44" x14ac:dyDescent="0.35">
      <c r="A159" s="9"/>
      <c r="B159" s="43" t="s">
        <v>29</v>
      </c>
      <c r="C159" s="43"/>
      <c r="D159" s="42" t="s">
        <v>25</v>
      </c>
      <c r="E159" s="43"/>
      <c r="F159" s="53"/>
      <c r="G159" s="156"/>
      <c r="H159" s="157"/>
      <c r="I159" s="158"/>
      <c r="J159" s="53"/>
      <c r="K159" s="159">
        <v>0</v>
      </c>
      <c r="L159" s="160">
        <v>1</v>
      </c>
      <c r="M159" s="158">
        <f t="shared" si="143"/>
        <v>0</v>
      </c>
      <c r="N159" s="53"/>
      <c r="O159" s="154">
        <f t="shared" si="144"/>
        <v>0</v>
      </c>
      <c r="P159" s="155" t="str">
        <f t="shared" si="145"/>
        <v/>
      </c>
      <c r="Q159" s="20"/>
      <c r="R159" s="159">
        <v>-0.02</v>
      </c>
      <c r="S159" s="160">
        <v>1</v>
      </c>
      <c r="T159" s="158">
        <f t="shared" si="146"/>
        <v>-0.02</v>
      </c>
      <c r="U159" s="53"/>
      <c r="V159" s="154">
        <f t="shared" si="150"/>
        <v>-0.02</v>
      </c>
      <c r="W159" s="155" t="str">
        <f t="shared" si="151"/>
        <v/>
      </c>
      <c r="X159" s="20"/>
      <c r="Y159" s="159">
        <v>-0.02</v>
      </c>
      <c r="Z159" s="160">
        <v>1</v>
      </c>
      <c r="AA159" s="158">
        <f t="shared" si="147"/>
        <v>-0.02</v>
      </c>
      <c r="AB159" s="53"/>
      <c r="AC159" s="154">
        <f t="shared" si="152"/>
        <v>0</v>
      </c>
      <c r="AD159" s="155">
        <f t="shared" si="153"/>
        <v>0</v>
      </c>
      <c r="AE159" s="20"/>
      <c r="AF159" s="159">
        <v>-0.02</v>
      </c>
      <c r="AG159" s="160">
        <v>1</v>
      </c>
      <c r="AH159" s="158">
        <f t="shared" si="148"/>
        <v>-0.02</v>
      </c>
      <c r="AI159" s="53"/>
      <c r="AJ159" s="154">
        <f t="shared" si="154"/>
        <v>0</v>
      </c>
      <c r="AK159" s="155">
        <f t="shared" si="155"/>
        <v>0</v>
      </c>
      <c r="AL159" s="27"/>
      <c r="AM159" s="159">
        <v>-0.02</v>
      </c>
      <c r="AN159" s="160">
        <v>1</v>
      </c>
      <c r="AO159" s="158">
        <f t="shared" si="149"/>
        <v>-0.02</v>
      </c>
      <c r="AP159" s="53"/>
      <c r="AQ159" s="154">
        <f t="shared" si="156"/>
        <v>0</v>
      </c>
      <c r="AR159" s="155">
        <f t="shared" si="157"/>
        <v>0</v>
      </c>
    </row>
    <row r="160" spans="1:44" x14ac:dyDescent="0.35">
      <c r="A160" s="9"/>
      <c r="B160" s="43" t="s">
        <v>30</v>
      </c>
      <c r="C160" s="43"/>
      <c r="D160" s="42" t="s">
        <v>25</v>
      </c>
      <c r="E160" s="43"/>
      <c r="F160" s="53"/>
      <c r="G160" s="156"/>
      <c r="H160" s="157"/>
      <c r="I160" s="158"/>
      <c r="J160" s="53"/>
      <c r="K160" s="159">
        <v>-2.13</v>
      </c>
      <c r="L160" s="152">
        <v>1</v>
      </c>
      <c r="M160" s="158">
        <f t="shared" si="143"/>
        <v>-2.13</v>
      </c>
      <c r="N160" s="53"/>
      <c r="O160" s="154">
        <f t="shared" si="144"/>
        <v>-2.13</v>
      </c>
      <c r="P160" s="155" t="str">
        <f t="shared" si="145"/>
        <v/>
      </c>
      <c r="Q160" s="20"/>
      <c r="R160" s="159">
        <v>-2.13</v>
      </c>
      <c r="S160" s="152">
        <v>1</v>
      </c>
      <c r="T160" s="158">
        <f t="shared" si="146"/>
        <v>-2.13</v>
      </c>
      <c r="U160" s="53"/>
      <c r="V160" s="154">
        <f t="shared" si="150"/>
        <v>0</v>
      </c>
      <c r="W160" s="155">
        <f t="shared" si="151"/>
        <v>0</v>
      </c>
      <c r="X160" s="20"/>
      <c r="Y160" s="159">
        <v>0</v>
      </c>
      <c r="Z160" s="152">
        <v>1</v>
      </c>
      <c r="AA160" s="158">
        <f t="shared" si="147"/>
        <v>0</v>
      </c>
      <c r="AB160" s="53"/>
      <c r="AC160" s="154">
        <f t="shared" si="152"/>
        <v>2.13</v>
      </c>
      <c r="AD160" s="155" t="str">
        <f t="shared" si="153"/>
        <v/>
      </c>
      <c r="AE160" s="20"/>
      <c r="AF160" s="159">
        <v>0</v>
      </c>
      <c r="AG160" s="152">
        <v>1</v>
      </c>
      <c r="AH160" s="158">
        <f t="shared" si="148"/>
        <v>0</v>
      </c>
      <c r="AI160" s="53"/>
      <c r="AJ160" s="154">
        <f t="shared" si="154"/>
        <v>0</v>
      </c>
      <c r="AK160" s="155" t="str">
        <f t="shared" si="155"/>
        <v/>
      </c>
      <c r="AL160" s="27"/>
      <c r="AM160" s="159">
        <v>0</v>
      </c>
      <c r="AN160" s="152">
        <v>1</v>
      </c>
      <c r="AO160" s="158">
        <f t="shared" si="149"/>
        <v>0</v>
      </c>
      <c r="AP160" s="53"/>
      <c r="AQ160" s="154">
        <f t="shared" si="156"/>
        <v>0</v>
      </c>
      <c r="AR160" s="155" t="str">
        <f t="shared" si="157"/>
        <v/>
      </c>
    </row>
    <row r="161" spans="1:44" x14ac:dyDescent="0.35">
      <c r="A161" s="9"/>
      <c r="B161" s="43" t="s">
        <v>31</v>
      </c>
      <c r="C161" s="43"/>
      <c r="D161" s="42" t="s">
        <v>25</v>
      </c>
      <c r="E161" s="43"/>
      <c r="F161" s="53"/>
      <c r="G161" s="156"/>
      <c r="H161" s="157"/>
      <c r="I161" s="158"/>
      <c r="J161" s="53"/>
      <c r="K161" s="159">
        <v>-0.34</v>
      </c>
      <c r="L161" s="152">
        <v>1</v>
      </c>
      <c r="M161" s="158">
        <f t="shared" si="143"/>
        <v>-0.34</v>
      </c>
      <c r="N161" s="53"/>
      <c r="O161" s="154">
        <f t="shared" si="144"/>
        <v>-0.34</v>
      </c>
      <c r="P161" s="155" t="str">
        <f t="shared" si="145"/>
        <v/>
      </c>
      <c r="Q161" s="20"/>
      <c r="R161" s="159">
        <v>-0.34</v>
      </c>
      <c r="S161" s="152">
        <v>1</v>
      </c>
      <c r="T161" s="158">
        <f t="shared" si="146"/>
        <v>-0.34</v>
      </c>
      <c r="U161" s="53"/>
      <c r="V161" s="154">
        <f t="shared" si="150"/>
        <v>0</v>
      </c>
      <c r="W161" s="155">
        <f t="shared" si="151"/>
        <v>0</v>
      </c>
      <c r="X161" s="20"/>
      <c r="Y161" s="159">
        <v>0</v>
      </c>
      <c r="Z161" s="152">
        <v>1</v>
      </c>
      <c r="AA161" s="158">
        <f t="shared" si="147"/>
        <v>0</v>
      </c>
      <c r="AB161" s="53"/>
      <c r="AC161" s="154">
        <f t="shared" si="152"/>
        <v>0.34</v>
      </c>
      <c r="AD161" s="155" t="str">
        <f t="shared" si="153"/>
        <v/>
      </c>
      <c r="AE161" s="20"/>
      <c r="AF161" s="159">
        <v>0</v>
      </c>
      <c r="AG161" s="152">
        <v>1</v>
      </c>
      <c r="AH161" s="158">
        <f t="shared" si="148"/>
        <v>0</v>
      </c>
      <c r="AI161" s="53"/>
      <c r="AJ161" s="154">
        <f t="shared" si="154"/>
        <v>0</v>
      </c>
      <c r="AK161" s="155" t="str">
        <f t="shared" si="155"/>
        <v/>
      </c>
      <c r="AL161" s="27"/>
      <c r="AM161" s="159">
        <v>0</v>
      </c>
      <c r="AN161" s="152">
        <v>1</v>
      </c>
      <c r="AO161" s="158">
        <f t="shared" si="149"/>
        <v>0</v>
      </c>
      <c r="AP161" s="53"/>
      <c r="AQ161" s="154">
        <f t="shared" si="156"/>
        <v>0</v>
      </c>
      <c r="AR161" s="155" t="str">
        <f t="shared" si="157"/>
        <v/>
      </c>
    </row>
    <row r="162" spans="1:44" x14ac:dyDescent="0.35">
      <c r="A162" s="9"/>
      <c r="B162" s="43" t="s">
        <v>32</v>
      </c>
      <c r="C162" s="43"/>
      <c r="D162" s="42" t="s">
        <v>25</v>
      </c>
      <c r="E162" s="43"/>
      <c r="F162" s="53"/>
      <c r="G162" s="156"/>
      <c r="H162" s="157"/>
      <c r="I162" s="158"/>
      <c r="J162" s="53"/>
      <c r="K162" s="159">
        <v>0</v>
      </c>
      <c r="L162" s="152">
        <v>1</v>
      </c>
      <c r="M162" s="158">
        <f t="shared" si="143"/>
        <v>0</v>
      </c>
      <c r="N162" s="53"/>
      <c r="O162" s="154">
        <f t="shared" si="144"/>
        <v>0</v>
      </c>
      <c r="P162" s="155" t="str">
        <f t="shared" si="145"/>
        <v/>
      </c>
      <c r="Q162" s="20"/>
      <c r="R162" s="159">
        <v>-0.01</v>
      </c>
      <c r="S162" s="152">
        <v>1</v>
      </c>
      <c r="T162" s="158">
        <f t="shared" si="146"/>
        <v>-0.01</v>
      </c>
      <c r="U162" s="53"/>
      <c r="V162" s="154">
        <f t="shared" si="150"/>
        <v>-0.01</v>
      </c>
      <c r="W162" s="155" t="str">
        <f t="shared" si="151"/>
        <v/>
      </c>
      <c r="X162" s="20"/>
      <c r="Y162" s="159">
        <v>-0.01</v>
      </c>
      <c r="Z162" s="152">
        <v>1</v>
      </c>
      <c r="AA162" s="158">
        <f t="shared" si="147"/>
        <v>-0.01</v>
      </c>
      <c r="AB162" s="53"/>
      <c r="AC162" s="154">
        <f t="shared" si="152"/>
        <v>0</v>
      </c>
      <c r="AD162" s="155">
        <f t="shared" si="153"/>
        <v>0</v>
      </c>
      <c r="AE162" s="20"/>
      <c r="AF162" s="159">
        <v>-0.01</v>
      </c>
      <c r="AG162" s="152">
        <v>1</v>
      </c>
      <c r="AH162" s="158">
        <f t="shared" si="148"/>
        <v>-0.01</v>
      </c>
      <c r="AI162" s="53"/>
      <c r="AJ162" s="154">
        <f t="shared" si="154"/>
        <v>0</v>
      </c>
      <c r="AK162" s="155">
        <f t="shared" si="155"/>
        <v>0</v>
      </c>
      <c r="AL162" s="27"/>
      <c r="AM162" s="159">
        <v>-0.01</v>
      </c>
      <c r="AN162" s="152">
        <v>1</v>
      </c>
      <c r="AO162" s="158">
        <f t="shared" si="149"/>
        <v>-0.01</v>
      </c>
      <c r="AP162" s="53"/>
      <c r="AQ162" s="154">
        <f t="shared" si="156"/>
        <v>0</v>
      </c>
      <c r="AR162" s="155">
        <f t="shared" si="157"/>
        <v>0</v>
      </c>
    </row>
    <row r="163" spans="1:44" x14ac:dyDescent="0.35">
      <c r="A163" s="9"/>
      <c r="B163" s="43" t="s">
        <v>33</v>
      </c>
      <c r="C163" s="43"/>
      <c r="D163" s="42" t="s">
        <v>25</v>
      </c>
      <c r="E163" s="43"/>
      <c r="F163" s="53"/>
      <c r="G163" s="156"/>
      <c r="H163" s="157"/>
      <c r="I163" s="158"/>
      <c r="J163" s="53"/>
      <c r="K163" s="159">
        <v>-0.1</v>
      </c>
      <c r="L163" s="160">
        <v>1</v>
      </c>
      <c r="M163" s="158">
        <f t="shared" si="143"/>
        <v>-0.1</v>
      </c>
      <c r="N163" s="53"/>
      <c r="O163" s="154">
        <f t="shared" si="144"/>
        <v>-0.1</v>
      </c>
      <c r="P163" s="155" t="str">
        <f t="shared" si="145"/>
        <v/>
      </c>
      <c r="Q163" s="20"/>
      <c r="R163" s="159">
        <v>0</v>
      </c>
      <c r="S163" s="160">
        <v>1</v>
      </c>
      <c r="T163" s="158">
        <f t="shared" si="146"/>
        <v>0</v>
      </c>
      <c r="U163" s="53"/>
      <c r="V163" s="154">
        <f t="shared" si="150"/>
        <v>0.1</v>
      </c>
      <c r="W163" s="155" t="str">
        <f t="shared" si="151"/>
        <v/>
      </c>
      <c r="X163" s="20"/>
      <c r="Y163" s="159">
        <v>0</v>
      </c>
      <c r="Z163" s="160">
        <v>1</v>
      </c>
      <c r="AA163" s="158">
        <f t="shared" si="147"/>
        <v>0</v>
      </c>
      <c r="AB163" s="53"/>
      <c r="AC163" s="154">
        <f t="shared" si="152"/>
        <v>0</v>
      </c>
      <c r="AD163" s="155" t="str">
        <f t="shared" si="153"/>
        <v/>
      </c>
      <c r="AE163" s="20"/>
      <c r="AF163" s="159">
        <v>0</v>
      </c>
      <c r="AG163" s="160">
        <v>1</v>
      </c>
      <c r="AH163" s="158">
        <f t="shared" si="148"/>
        <v>0</v>
      </c>
      <c r="AI163" s="53"/>
      <c r="AJ163" s="154">
        <f t="shared" si="154"/>
        <v>0</v>
      </c>
      <c r="AK163" s="155" t="str">
        <f t="shared" si="155"/>
        <v/>
      </c>
      <c r="AL163" s="27"/>
      <c r="AM163" s="159">
        <v>0</v>
      </c>
      <c r="AN163" s="160">
        <v>1</v>
      </c>
      <c r="AO163" s="158">
        <f t="shared" si="149"/>
        <v>0</v>
      </c>
      <c r="AP163" s="53"/>
      <c r="AQ163" s="154">
        <f t="shared" si="156"/>
        <v>0</v>
      </c>
      <c r="AR163" s="155" t="str">
        <f t="shared" si="157"/>
        <v/>
      </c>
    </row>
    <row r="164" spans="1:44" x14ac:dyDescent="0.35">
      <c r="A164" s="9"/>
      <c r="B164" s="43" t="s">
        <v>34</v>
      </c>
      <c r="C164" s="43"/>
      <c r="D164" s="42" t="s">
        <v>25</v>
      </c>
      <c r="E164" s="43"/>
      <c r="F164" s="53"/>
      <c r="G164" s="156"/>
      <c r="H164" s="157"/>
      <c r="I164" s="158"/>
      <c r="J164" s="53"/>
      <c r="K164" s="159">
        <v>0</v>
      </c>
      <c r="L164" s="160">
        <v>1</v>
      </c>
      <c r="M164" s="158">
        <f t="shared" si="143"/>
        <v>0</v>
      </c>
      <c r="N164" s="53"/>
      <c r="O164" s="154">
        <f t="shared" si="144"/>
        <v>0</v>
      </c>
      <c r="P164" s="155" t="str">
        <f t="shared" si="145"/>
        <v/>
      </c>
      <c r="Q164" s="20"/>
      <c r="R164" s="159">
        <v>0</v>
      </c>
      <c r="S164" s="160">
        <v>1</v>
      </c>
      <c r="T164" s="158">
        <f t="shared" si="146"/>
        <v>0</v>
      </c>
      <c r="U164" s="53"/>
      <c r="V164" s="154">
        <f t="shared" si="150"/>
        <v>0</v>
      </c>
      <c r="W164" s="155" t="str">
        <f t="shared" si="151"/>
        <v/>
      </c>
      <c r="X164" s="20"/>
      <c r="Y164" s="159">
        <v>0</v>
      </c>
      <c r="Z164" s="160">
        <v>1</v>
      </c>
      <c r="AA164" s="158">
        <f t="shared" si="147"/>
        <v>0</v>
      </c>
      <c r="AB164" s="53"/>
      <c r="AC164" s="154">
        <f t="shared" si="152"/>
        <v>0</v>
      </c>
      <c r="AD164" s="155" t="str">
        <f t="shared" si="153"/>
        <v/>
      </c>
      <c r="AE164" s="20"/>
      <c r="AF164" s="159">
        <v>-2.17</v>
      </c>
      <c r="AG164" s="160">
        <v>1</v>
      </c>
      <c r="AH164" s="158">
        <f t="shared" si="148"/>
        <v>-2.17</v>
      </c>
      <c r="AI164" s="53"/>
      <c r="AJ164" s="154">
        <f t="shared" si="154"/>
        <v>-2.17</v>
      </c>
      <c r="AK164" s="155" t="str">
        <f t="shared" si="155"/>
        <v/>
      </c>
      <c r="AL164" s="27"/>
      <c r="AM164" s="159">
        <v>-2.17</v>
      </c>
      <c r="AN164" s="160">
        <v>1</v>
      </c>
      <c r="AO164" s="158">
        <f t="shared" si="149"/>
        <v>-2.17</v>
      </c>
      <c r="AP164" s="53"/>
      <c r="AQ164" s="154">
        <f t="shared" si="156"/>
        <v>0</v>
      </c>
      <c r="AR164" s="155">
        <f t="shared" si="157"/>
        <v>0</v>
      </c>
    </row>
    <row r="165" spans="1:44" x14ac:dyDescent="0.35">
      <c r="A165" s="9"/>
      <c r="B165" s="43" t="s">
        <v>35</v>
      </c>
      <c r="C165" s="43"/>
      <c r="D165" s="42" t="s">
        <v>25</v>
      </c>
      <c r="E165" s="43"/>
      <c r="F165" s="53"/>
      <c r="G165" s="156"/>
      <c r="H165" s="157"/>
      <c r="I165" s="158">
        <f t="shared" ref="I165" si="158">H165*G165</f>
        <v>0</v>
      </c>
      <c r="J165" s="53"/>
      <c r="K165" s="161">
        <v>0</v>
      </c>
      <c r="L165" s="160">
        <v>1</v>
      </c>
      <c r="M165" s="158">
        <f t="shared" si="143"/>
        <v>0</v>
      </c>
      <c r="N165" s="53"/>
      <c r="O165" s="154">
        <f t="shared" si="144"/>
        <v>0</v>
      </c>
      <c r="P165" s="155" t="str">
        <f t="shared" si="145"/>
        <v/>
      </c>
      <c r="Q165" s="20"/>
      <c r="R165" s="159">
        <v>0</v>
      </c>
      <c r="S165" s="160">
        <v>1</v>
      </c>
      <c r="T165" s="158">
        <f t="shared" si="146"/>
        <v>0</v>
      </c>
      <c r="U165" s="53"/>
      <c r="V165" s="154">
        <f t="shared" si="150"/>
        <v>0</v>
      </c>
      <c r="W165" s="155" t="str">
        <f t="shared" si="151"/>
        <v/>
      </c>
      <c r="X165" s="20"/>
      <c r="Y165" s="159">
        <v>0</v>
      </c>
      <c r="Z165" s="160">
        <v>1</v>
      </c>
      <c r="AA165" s="158">
        <f t="shared" si="147"/>
        <v>0</v>
      </c>
      <c r="AB165" s="53"/>
      <c r="AC165" s="154">
        <f t="shared" si="152"/>
        <v>0</v>
      </c>
      <c r="AD165" s="155" t="str">
        <f t="shared" si="153"/>
        <v/>
      </c>
      <c r="AE165" s="20"/>
      <c r="AF165" s="159">
        <v>-0.31</v>
      </c>
      <c r="AG165" s="160">
        <v>1</v>
      </c>
      <c r="AH165" s="158">
        <f t="shared" si="148"/>
        <v>-0.31</v>
      </c>
      <c r="AI165" s="53"/>
      <c r="AJ165" s="154">
        <f t="shared" si="154"/>
        <v>-0.31</v>
      </c>
      <c r="AK165" s="155" t="str">
        <f t="shared" si="155"/>
        <v/>
      </c>
      <c r="AL165" s="27"/>
      <c r="AM165" s="159">
        <v>-0.31</v>
      </c>
      <c r="AN165" s="160">
        <v>1</v>
      </c>
      <c r="AO165" s="158">
        <f t="shared" si="149"/>
        <v>-0.31</v>
      </c>
      <c r="AP165" s="53"/>
      <c r="AQ165" s="154">
        <f t="shared" si="156"/>
        <v>0</v>
      </c>
      <c r="AR165" s="155">
        <f t="shared" si="157"/>
        <v>0</v>
      </c>
    </row>
    <row r="166" spans="1:44" x14ac:dyDescent="0.35">
      <c r="A166" s="9"/>
      <c r="B166" s="43" t="s">
        <v>36</v>
      </c>
      <c r="C166" s="43"/>
      <c r="D166" s="42" t="s">
        <v>25</v>
      </c>
      <c r="E166" s="43"/>
      <c r="F166" s="53"/>
      <c r="G166" s="156"/>
      <c r="H166" s="157"/>
      <c r="I166" s="158"/>
      <c r="J166" s="53"/>
      <c r="K166" s="159">
        <v>-0.2</v>
      </c>
      <c r="L166" s="160">
        <v>1</v>
      </c>
      <c r="M166" s="158">
        <f t="shared" si="143"/>
        <v>-0.2</v>
      </c>
      <c r="N166" s="53"/>
      <c r="O166" s="154">
        <f t="shared" si="144"/>
        <v>-0.2</v>
      </c>
      <c r="P166" s="155" t="str">
        <f t="shared" si="145"/>
        <v/>
      </c>
      <c r="Q166" s="20"/>
      <c r="R166" s="159">
        <v>0</v>
      </c>
      <c r="S166" s="160">
        <v>1</v>
      </c>
      <c r="T166" s="158">
        <f t="shared" si="146"/>
        <v>0</v>
      </c>
      <c r="U166" s="53"/>
      <c r="V166" s="154">
        <f t="shared" si="150"/>
        <v>0.2</v>
      </c>
      <c r="W166" s="155" t="str">
        <f t="shared" si="151"/>
        <v/>
      </c>
      <c r="X166" s="20"/>
      <c r="Y166" s="159">
        <v>0</v>
      </c>
      <c r="Z166" s="160">
        <v>1</v>
      </c>
      <c r="AA166" s="158">
        <f t="shared" si="147"/>
        <v>0</v>
      </c>
      <c r="AB166" s="53"/>
      <c r="AC166" s="154">
        <f t="shared" si="152"/>
        <v>0</v>
      </c>
      <c r="AD166" s="155" t="str">
        <f t="shared" si="153"/>
        <v/>
      </c>
      <c r="AE166" s="20"/>
      <c r="AF166" s="159">
        <v>0</v>
      </c>
      <c r="AG166" s="160">
        <v>1</v>
      </c>
      <c r="AH166" s="158">
        <f t="shared" si="148"/>
        <v>0</v>
      </c>
      <c r="AI166" s="53"/>
      <c r="AJ166" s="154">
        <f t="shared" si="154"/>
        <v>0</v>
      </c>
      <c r="AK166" s="155" t="str">
        <f t="shared" si="155"/>
        <v/>
      </c>
      <c r="AL166" s="27"/>
      <c r="AM166" s="159">
        <v>0</v>
      </c>
      <c r="AN166" s="160">
        <v>1</v>
      </c>
      <c r="AO166" s="158">
        <f t="shared" si="149"/>
        <v>0</v>
      </c>
      <c r="AP166" s="53"/>
      <c r="AQ166" s="154">
        <f t="shared" si="156"/>
        <v>0</v>
      </c>
      <c r="AR166" s="155" t="str">
        <f t="shared" si="157"/>
        <v/>
      </c>
    </row>
    <row r="167" spans="1:44" x14ac:dyDescent="0.35">
      <c r="A167" s="9"/>
      <c r="B167" s="43" t="s">
        <v>37</v>
      </c>
      <c r="C167" s="43"/>
      <c r="D167" s="42" t="s">
        <v>25</v>
      </c>
      <c r="E167" s="43"/>
      <c r="F167" s="53"/>
      <c r="G167" s="156"/>
      <c r="H167" s="157"/>
      <c r="I167" s="158"/>
      <c r="J167" s="53"/>
      <c r="K167" s="159">
        <v>0</v>
      </c>
      <c r="L167" s="160">
        <v>1</v>
      </c>
      <c r="M167" s="158">
        <f t="shared" si="143"/>
        <v>0</v>
      </c>
      <c r="N167" s="53"/>
      <c r="O167" s="154">
        <f t="shared" si="144"/>
        <v>0</v>
      </c>
      <c r="P167" s="155" t="str">
        <f t="shared" si="145"/>
        <v/>
      </c>
      <c r="Q167" s="20"/>
      <c r="R167" s="159">
        <v>0</v>
      </c>
      <c r="S167" s="160">
        <v>1</v>
      </c>
      <c r="T167" s="158">
        <f t="shared" si="146"/>
        <v>0</v>
      </c>
      <c r="U167" s="53"/>
      <c r="V167" s="154">
        <f t="shared" si="150"/>
        <v>0</v>
      </c>
      <c r="W167" s="155" t="str">
        <f t="shared" si="151"/>
        <v/>
      </c>
      <c r="X167" s="20"/>
      <c r="Y167" s="159">
        <v>-1.81</v>
      </c>
      <c r="Z167" s="160">
        <v>1</v>
      </c>
      <c r="AA167" s="158">
        <f t="shared" si="147"/>
        <v>-1.81</v>
      </c>
      <c r="AB167" s="53"/>
      <c r="AC167" s="154">
        <f t="shared" si="152"/>
        <v>-1.81</v>
      </c>
      <c r="AD167" s="155" t="str">
        <f t="shared" si="153"/>
        <v/>
      </c>
      <c r="AE167" s="20"/>
      <c r="AF167" s="159">
        <v>0</v>
      </c>
      <c r="AG167" s="160">
        <v>1</v>
      </c>
      <c r="AH167" s="158">
        <f t="shared" si="148"/>
        <v>0</v>
      </c>
      <c r="AI167" s="53"/>
      <c r="AJ167" s="154">
        <f t="shared" si="154"/>
        <v>1.81</v>
      </c>
      <c r="AK167" s="155" t="str">
        <f t="shared" si="155"/>
        <v/>
      </c>
      <c r="AL167" s="27"/>
      <c r="AM167" s="159">
        <v>0</v>
      </c>
      <c r="AN167" s="160">
        <v>1</v>
      </c>
      <c r="AO167" s="158">
        <f t="shared" si="149"/>
        <v>0</v>
      </c>
      <c r="AP167" s="53"/>
      <c r="AQ167" s="154">
        <f t="shared" si="156"/>
        <v>0</v>
      </c>
      <c r="AR167" s="155" t="str">
        <f t="shared" si="157"/>
        <v/>
      </c>
    </row>
    <row r="168" spans="1:44" x14ac:dyDescent="0.35">
      <c r="A168" s="9"/>
      <c r="B168" s="43" t="s">
        <v>38</v>
      </c>
      <c r="C168" s="43"/>
      <c r="D168" s="42" t="s">
        <v>25</v>
      </c>
      <c r="E168" s="43"/>
      <c r="F168" s="53"/>
      <c r="G168" s="156"/>
      <c r="H168" s="157"/>
      <c r="I168" s="158"/>
      <c r="J168" s="53"/>
      <c r="K168" s="159">
        <v>0</v>
      </c>
      <c r="L168" s="160">
        <v>1</v>
      </c>
      <c r="M168" s="158">
        <f t="shared" si="143"/>
        <v>0</v>
      </c>
      <c r="N168" s="53"/>
      <c r="O168" s="154">
        <f t="shared" si="144"/>
        <v>0</v>
      </c>
      <c r="P168" s="155" t="str">
        <f t="shared" si="145"/>
        <v/>
      </c>
      <c r="Q168" s="20"/>
      <c r="R168" s="159">
        <v>-0.1</v>
      </c>
      <c r="S168" s="160">
        <v>1</v>
      </c>
      <c r="T168" s="158">
        <f t="shared" si="146"/>
        <v>-0.1</v>
      </c>
      <c r="U168" s="53"/>
      <c r="V168" s="154">
        <f t="shared" si="150"/>
        <v>-0.1</v>
      </c>
      <c r="W168" s="155" t="str">
        <f t="shared" si="151"/>
        <v/>
      </c>
      <c r="X168" s="20"/>
      <c r="Y168" s="159">
        <v>-0.1</v>
      </c>
      <c r="Z168" s="160">
        <v>1</v>
      </c>
      <c r="AA168" s="158">
        <f t="shared" si="147"/>
        <v>-0.1</v>
      </c>
      <c r="AB168" s="53"/>
      <c r="AC168" s="154">
        <f t="shared" si="152"/>
        <v>0</v>
      </c>
      <c r="AD168" s="155">
        <f t="shared" si="153"/>
        <v>0</v>
      </c>
      <c r="AE168" s="20"/>
      <c r="AF168" s="159">
        <v>-0.1</v>
      </c>
      <c r="AG168" s="160">
        <v>1</v>
      </c>
      <c r="AH168" s="158">
        <f t="shared" si="148"/>
        <v>-0.1</v>
      </c>
      <c r="AI168" s="53"/>
      <c r="AJ168" s="154">
        <f t="shared" si="154"/>
        <v>0</v>
      </c>
      <c r="AK168" s="155">
        <f t="shared" si="155"/>
        <v>0</v>
      </c>
      <c r="AL168" s="27"/>
      <c r="AM168" s="159">
        <v>-0.1</v>
      </c>
      <c r="AN168" s="160">
        <v>1</v>
      </c>
      <c r="AO168" s="158">
        <f t="shared" si="149"/>
        <v>-0.1</v>
      </c>
      <c r="AP168" s="53"/>
      <c r="AQ168" s="154">
        <f t="shared" si="156"/>
        <v>0</v>
      </c>
      <c r="AR168" s="155">
        <f t="shared" si="157"/>
        <v>0</v>
      </c>
    </row>
    <row r="169" spans="1:44" x14ac:dyDescent="0.35">
      <c r="A169" s="9"/>
      <c r="B169" s="43" t="s">
        <v>39</v>
      </c>
      <c r="C169" s="43"/>
      <c r="D169" s="42" t="s">
        <v>25</v>
      </c>
      <c r="E169" s="43"/>
      <c r="F169" s="53"/>
      <c r="G169" s="156"/>
      <c r="H169" s="157"/>
      <c r="I169" s="158">
        <f t="shared" ref="I169:I173" si="159">H169*G169</f>
        <v>0</v>
      </c>
      <c r="J169" s="53"/>
      <c r="K169" s="159">
        <v>-0.26</v>
      </c>
      <c r="L169" s="160">
        <v>1</v>
      </c>
      <c r="M169" s="158">
        <f t="shared" si="143"/>
        <v>-0.26</v>
      </c>
      <c r="N169" s="53"/>
      <c r="O169" s="154">
        <f t="shared" si="144"/>
        <v>-0.26</v>
      </c>
      <c r="P169" s="155" t="str">
        <f t="shared" si="145"/>
        <v/>
      </c>
      <c r="Q169" s="20"/>
      <c r="R169" s="159">
        <v>-0.26</v>
      </c>
      <c r="S169" s="160">
        <v>1</v>
      </c>
      <c r="T169" s="158">
        <f t="shared" si="146"/>
        <v>-0.26</v>
      </c>
      <c r="U169" s="53"/>
      <c r="V169" s="154">
        <f t="shared" si="150"/>
        <v>0</v>
      </c>
      <c r="W169" s="155">
        <f t="shared" si="151"/>
        <v>0</v>
      </c>
      <c r="X169" s="20"/>
      <c r="Y169" s="159">
        <v>0</v>
      </c>
      <c r="Z169" s="160">
        <v>1</v>
      </c>
      <c r="AA169" s="158">
        <f t="shared" si="147"/>
        <v>0</v>
      </c>
      <c r="AB169" s="53"/>
      <c r="AC169" s="154">
        <f t="shared" si="152"/>
        <v>0.26</v>
      </c>
      <c r="AD169" s="155" t="str">
        <f t="shared" si="153"/>
        <v/>
      </c>
      <c r="AE169" s="20"/>
      <c r="AF169" s="159">
        <v>0</v>
      </c>
      <c r="AG169" s="160">
        <v>1</v>
      </c>
      <c r="AH169" s="158">
        <f t="shared" si="148"/>
        <v>0</v>
      </c>
      <c r="AI169" s="53"/>
      <c r="AJ169" s="154">
        <f t="shared" si="154"/>
        <v>0</v>
      </c>
      <c r="AK169" s="155" t="str">
        <f t="shared" si="155"/>
        <v/>
      </c>
      <c r="AL169" s="27"/>
      <c r="AM169" s="159">
        <v>0</v>
      </c>
      <c r="AN169" s="160">
        <v>1</v>
      </c>
      <c r="AO169" s="158">
        <f t="shared" si="149"/>
        <v>0</v>
      </c>
      <c r="AP169" s="53"/>
      <c r="AQ169" s="154">
        <f t="shared" si="156"/>
        <v>0</v>
      </c>
      <c r="AR169" s="155" t="str">
        <f t="shared" si="157"/>
        <v/>
      </c>
    </row>
    <row r="170" spans="1:44" x14ac:dyDescent="0.35">
      <c r="A170" s="9"/>
      <c r="B170" s="63" t="s">
        <v>40</v>
      </c>
      <c r="C170" s="41"/>
      <c r="D170" s="42" t="s">
        <v>25</v>
      </c>
      <c r="E170" s="43"/>
      <c r="F170" s="44"/>
      <c r="G170" s="151">
        <v>0.28000000000000003</v>
      </c>
      <c r="H170" s="152">
        <v>1</v>
      </c>
      <c r="I170" s="153">
        <f t="shared" si="159"/>
        <v>0.28000000000000003</v>
      </c>
      <c r="J170" s="44"/>
      <c r="K170" s="151"/>
      <c r="L170" s="152">
        <v>1</v>
      </c>
      <c r="M170" s="153">
        <f t="shared" si="143"/>
        <v>0</v>
      </c>
      <c r="N170" s="44"/>
      <c r="O170" s="154">
        <f t="shared" si="144"/>
        <v>-0.28000000000000003</v>
      </c>
      <c r="P170" s="155" t="str">
        <f t="shared" si="145"/>
        <v/>
      </c>
      <c r="Q170" s="20"/>
      <c r="R170" s="151"/>
      <c r="S170" s="152">
        <v>1</v>
      </c>
      <c r="T170" s="153">
        <f t="shared" si="146"/>
        <v>0</v>
      </c>
      <c r="U170" s="44"/>
      <c r="V170" s="154">
        <f t="shared" si="150"/>
        <v>0</v>
      </c>
      <c r="W170" s="155" t="str">
        <f t="shared" si="151"/>
        <v/>
      </c>
      <c r="X170" s="20"/>
      <c r="Y170" s="151"/>
      <c r="Z170" s="152">
        <v>1</v>
      </c>
      <c r="AA170" s="153">
        <f t="shared" si="147"/>
        <v>0</v>
      </c>
      <c r="AB170" s="44"/>
      <c r="AC170" s="154">
        <f t="shared" si="152"/>
        <v>0</v>
      </c>
      <c r="AD170" s="155" t="str">
        <f t="shared" si="153"/>
        <v/>
      </c>
      <c r="AE170" s="20"/>
      <c r="AF170" s="151"/>
      <c r="AG170" s="152">
        <v>1</v>
      </c>
      <c r="AH170" s="153">
        <f t="shared" si="148"/>
        <v>0</v>
      </c>
      <c r="AI170" s="44"/>
      <c r="AJ170" s="154">
        <f t="shared" si="154"/>
        <v>0</v>
      </c>
      <c r="AK170" s="155" t="str">
        <f t="shared" si="155"/>
        <v/>
      </c>
      <c r="AM170" s="151"/>
      <c r="AN170" s="152">
        <v>1</v>
      </c>
      <c r="AO170" s="153">
        <f t="shared" si="149"/>
        <v>0</v>
      </c>
      <c r="AP170" s="44"/>
      <c r="AQ170" s="154">
        <f t="shared" si="156"/>
        <v>0</v>
      </c>
      <c r="AR170" s="155" t="str">
        <f t="shared" si="157"/>
        <v/>
      </c>
    </row>
    <row r="171" spans="1:44" x14ac:dyDescent="0.35">
      <c r="A171" s="9"/>
      <c r="B171" s="63" t="s">
        <v>73</v>
      </c>
      <c r="C171" s="41"/>
      <c r="D171" s="42" t="s">
        <v>25</v>
      </c>
      <c r="E171" s="43"/>
      <c r="F171" s="44"/>
      <c r="G171" s="151">
        <v>0.1</v>
      </c>
      <c r="H171" s="160">
        <v>1</v>
      </c>
      <c r="I171" s="153">
        <f t="shared" si="159"/>
        <v>0.1</v>
      </c>
      <c r="J171" s="44"/>
      <c r="K171" s="162"/>
      <c r="L171" s="160">
        <v>1</v>
      </c>
      <c r="M171" s="153">
        <f t="shared" si="143"/>
        <v>0</v>
      </c>
      <c r="N171" s="44"/>
      <c r="O171" s="154">
        <f t="shared" si="144"/>
        <v>-0.1</v>
      </c>
      <c r="P171" s="155" t="str">
        <f t="shared" si="145"/>
        <v/>
      </c>
      <c r="Q171" s="20"/>
      <c r="R171" s="162"/>
      <c r="S171" s="160">
        <v>1</v>
      </c>
      <c r="T171" s="153">
        <f t="shared" si="146"/>
        <v>0</v>
      </c>
      <c r="U171" s="44"/>
      <c r="V171" s="154">
        <f t="shared" si="150"/>
        <v>0</v>
      </c>
      <c r="W171" s="155" t="str">
        <f t="shared" si="151"/>
        <v/>
      </c>
      <c r="X171" s="20"/>
      <c r="Y171" s="162"/>
      <c r="Z171" s="160">
        <v>1</v>
      </c>
      <c r="AA171" s="153">
        <f t="shared" si="147"/>
        <v>0</v>
      </c>
      <c r="AB171" s="44"/>
      <c r="AC171" s="154">
        <f t="shared" si="152"/>
        <v>0</v>
      </c>
      <c r="AD171" s="155" t="str">
        <f t="shared" si="153"/>
        <v/>
      </c>
      <c r="AE171" s="20"/>
      <c r="AF171" s="162"/>
      <c r="AG171" s="160">
        <v>1</v>
      </c>
      <c r="AH171" s="153">
        <f t="shared" si="148"/>
        <v>0</v>
      </c>
      <c r="AI171" s="44"/>
      <c r="AJ171" s="154">
        <f t="shared" si="154"/>
        <v>0</v>
      </c>
      <c r="AK171" s="155" t="str">
        <f t="shared" si="155"/>
        <v/>
      </c>
      <c r="AM171" s="162"/>
      <c r="AN171" s="160">
        <v>1</v>
      </c>
      <c r="AO171" s="153">
        <f t="shared" si="149"/>
        <v>0</v>
      </c>
      <c r="AP171" s="44"/>
      <c r="AQ171" s="154">
        <f t="shared" si="156"/>
        <v>0</v>
      </c>
      <c r="AR171" s="155" t="str">
        <f t="shared" si="157"/>
        <v/>
      </c>
    </row>
    <row r="172" spans="1:44" x14ac:dyDescent="0.35">
      <c r="A172" s="9"/>
      <c r="B172" s="63" t="s">
        <v>42</v>
      </c>
      <c r="C172" s="41"/>
      <c r="D172" s="42" t="s">
        <v>25</v>
      </c>
      <c r="E172" s="43"/>
      <c r="F172" s="44"/>
      <c r="G172" s="151">
        <v>0.03</v>
      </c>
      <c r="H172" s="160">
        <v>1</v>
      </c>
      <c r="I172" s="153">
        <f t="shared" si="159"/>
        <v>0.03</v>
      </c>
      <c r="J172" s="44"/>
      <c r="K172" s="162"/>
      <c r="L172" s="160">
        <v>1</v>
      </c>
      <c r="M172" s="153">
        <f t="shared" si="143"/>
        <v>0</v>
      </c>
      <c r="N172" s="44"/>
      <c r="O172" s="154">
        <f t="shared" si="144"/>
        <v>-0.03</v>
      </c>
      <c r="P172" s="155" t="str">
        <f t="shared" si="145"/>
        <v/>
      </c>
      <c r="Q172" s="20"/>
      <c r="R172" s="162"/>
      <c r="S172" s="160">
        <v>1</v>
      </c>
      <c r="T172" s="153">
        <f t="shared" si="146"/>
        <v>0</v>
      </c>
      <c r="U172" s="44"/>
      <c r="V172" s="154">
        <f t="shared" si="150"/>
        <v>0</v>
      </c>
      <c r="W172" s="155" t="str">
        <f t="shared" si="151"/>
        <v/>
      </c>
      <c r="X172" s="20"/>
      <c r="Y172" s="162"/>
      <c r="Z172" s="160">
        <v>1</v>
      </c>
      <c r="AA172" s="153">
        <f t="shared" si="147"/>
        <v>0</v>
      </c>
      <c r="AB172" s="44"/>
      <c r="AC172" s="154">
        <f t="shared" si="152"/>
        <v>0</v>
      </c>
      <c r="AD172" s="155" t="str">
        <f t="shared" si="153"/>
        <v/>
      </c>
      <c r="AE172" s="20"/>
      <c r="AF172" s="162"/>
      <c r="AG172" s="160">
        <v>1</v>
      </c>
      <c r="AH172" s="153">
        <f t="shared" si="148"/>
        <v>0</v>
      </c>
      <c r="AI172" s="44"/>
      <c r="AJ172" s="154">
        <f t="shared" si="154"/>
        <v>0</v>
      </c>
      <c r="AK172" s="155" t="str">
        <f t="shared" si="155"/>
        <v/>
      </c>
      <c r="AM172" s="162"/>
      <c r="AN172" s="160">
        <v>1</v>
      </c>
      <c r="AO172" s="153">
        <f t="shared" si="149"/>
        <v>0</v>
      </c>
      <c r="AP172" s="44"/>
      <c r="AQ172" s="154">
        <f t="shared" si="156"/>
        <v>0</v>
      </c>
      <c r="AR172" s="155" t="str">
        <f t="shared" si="157"/>
        <v/>
      </c>
    </row>
    <row r="173" spans="1:44" x14ac:dyDescent="0.35">
      <c r="A173" s="9"/>
      <c r="B173" s="63" t="s">
        <v>43</v>
      </c>
      <c r="C173" s="41"/>
      <c r="D173" s="42" t="s">
        <v>25</v>
      </c>
      <c r="E173" s="43"/>
      <c r="F173" s="44"/>
      <c r="G173" s="151">
        <v>0.46</v>
      </c>
      <c r="H173" s="160">
        <v>1</v>
      </c>
      <c r="I173" s="153">
        <f t="shared" si="159"/>
        <v>0.46</v>
      </c>
      <c r="J173" s="44"/>
      <c r="K173" s="162"/>
      <c r="L173" s="160">
        <v>1</v>
      </c>
      <c r="M173" s="153">
        <f t="shared" si="143"/>
        <v>0</v>
      </c>
      <c r="N173" s="44"/>
      <c r="O173" s="154">
        <f t="shared" si="144"/>
        <v>-0.46</v>
      </c>
      <c r="P173" s="155" t="str">
        <f t="shared" si="145"/>
        <v/>
      </c>
      <c r="Q173" s="20"/>
      <c r="R173" s="162"/>
      <c r="S173" s="160">
        <v>1</v>
      </c>
      <c r="T173" s="153">
        <f t="shared" si="146"/>
        <v>0</v>
      </c>
      <c r="U173" s="44"/>
      <c r="V173" s="154">
        <f t="shared" si="150"/>
        <v>0</v>
      </c>
      <c r="W173" s="155" t="str">
        <f t="shared" si="151"/>
        <v/>
      </c>
      <c r="X173" s="20"/>
      <c r="Y173" s="162"/>
      <c r="Z173" s="160">
        <v>1</v>
      </c>
      <c r="AA173" s="153">
        <f t="shared" si="147"/>
        <v>0</v>
      </c>
      <c r="AB173" s="44"/>
      <c r="AC173" s="154">
        <f t="shared" si="152"/>
        <v>0</v>
      </c>
      <c r="AD173" s="155" t="str">
        <f t="shared" si="153"/>
        <v/>
      </c>
      <c r="AE173" s="20"/>
      <c r="AF173" s="162"/>
      <c r="AG173" s="160">
        <v>1</v>
      </c>
      <c r="AH173" s="153">
        <f t="shared" si="148"/>
        <v>0</v>
      </c>
      <c r="AI173" s="44"/>
      <c r="AJ173" s="154">
        <f t="shared" si="154"/>
        <v>0</v>
      </c>
      <c r="AK173" s="155" t="str">
        <f t="shared" si="155"/>
        <v/>
      </c>
      <c r="AM173" s="162"/>
      <c r="AN173" s="160">
        <v>1</v>
      </c>
      <c r="AO173" s="153">
        <f t="shared" si="149"/>
        <v>0</v>
      </c>
      <c r="AP173" s="44"/>
      <c r="AQ173" s="154">
        <f t="shared" si="156"/>
        <v>0</v>
      </c>
      <c r="AR173" s="155" t="str">
        <f t="shared" si="157"/>
        <v/>
      </c>
    </row>
    <row r="174" spans="1:44" s="27" customFormat="1" x14ac:dyDescent="0.35">
      <c r="A174" s="33"/>
      <c r="B174" s="43" t="s">
        <v>44</v>
      </c>
      <c r="C174" s="43"/>
      <c r="D174" s="42" t="s">
        <v>25</v>
      </c>
      <c r="E174" s="43"/>
      <c r="F174" s="53"/>
      <c r="G174" s="151">
        <v>0.88</v>
      </c>
      <c r="H174" s="152">
        <v>1</v>
      </c>
      <c r="I174" s="163">
        <f>H174*G174</f>
        <v>0.88</v>
      </c>
      <c r="J174" s="53"/>
      <c r="K174" s="151"/>
      <c r="L174" s="152">
        <v>1</v>
      </c>
      <c r="M174" s="163">
        <f>L174*K174</f>
        <v>0</v>
      </c>
      <c r="N174" s="53"/>
      <c r="O174" s="154">
        <f t="shared" si="144"/>
        <v>-0.88</v>
      </c>
      <c r="P174" s="155" t="str">
        <f t="shared" si="145"/>
        <v/>
      </c>
      <c r="Q174" s="20"/>
      <c r="R174" s="151"/>
      <c r="S174" s="152">
        <v>1</v>
      </c>
      <c r="T174" s="163">
        <f>S174*R174</f>
        <v>0</v>
      </c>
      <c r="U174" s="53"/>
      <c r="V174" s="154">
        <f t="shared" si="150"/>
        <v>0</v>
      </c>
      <c r="W174" s="155" t="str">
        <f t="shared" si="151"/>
        <v/>
      </c>
      <c r="X174" s="20"/>
      <c r="Y174" s="151"/>
      <c r="Z174" s="152">
        <v>1</v>
      </c>
      <c r="AA174" s="163">
        <f>Z174*Y174</f>
        <v>0</v>
      </c>
      <c r="AB174" s="53"/>
      <c r="AC174" s="154">
        <f t="shared" si="152"/>
        <v>0</v>
      </c>
      <c r="AD174" s="155" t="str">
        <f t="shared" si="153"/>
        <v/>
      </c>
      <c r="AE174" s="20"/>
      <c r="AF174" s="151"/>
      <c r="AG174" s="152">
        <v>1</v>
      </c>
      <c r="AH174" s="163">
        <f>AG174*AF174</f>
        <v>0</v>
      </c>
      <c r="AI174" s="53"/>
      <c r="AJ174" s="154">
        <f t="shared" si="154"/>
        <v>0</v>
      </c>
      <c r="AK174" s="155" t="str">
        <f t="shared" si="155"/>
        <v/>
      </c>
      <c r="AM174" s="151"/>
      <c r="AN174" s="152">
        <v>1</v>
      </c>
      <c r="AO174" s="163">
        <f>AN174*AM174</f>
        <v>0</v>
      </c>
      <c r="AP174" s="53"/>
      <c r="AQ174" s="154">
        <f t="shared" si="156"/>
        <v>0</v>
      </c>
      <c r="AR174" s="155" t="str">
        <f t="shared" si="157"/>
        <v/>
      </c>
    </row>
    <row r="175" spans="1:44" s="27" customFormat="1" x14ac:dyDescent="0.35">
      <c r="A175" s="33"/>
      <c r="B175" s="43" t="s">
        <v>45</v>
      </c>
      <c r="C175" s="43"/>
      <c r="D175" s="42" t="s">
        <v>25</v>
      </c>
      <c r="E175" s="43"/>
      <c r="F175" s="53"/>
      <c r="G175" s="151">
        <v>0.28000000000000003</v>
      </c>
      <c r="H175" s="152">
        <v>1</v>
      </c>
      <c r="I175" s="163">
        <f>H175*G175</f>
        <v>0.28000000000000003</v>
      </c>
      <c r="J175" s="53"/>
      <c r="K175" s="151"/>
      <c r="L175" s="152">
        <v>1</v>
      </c>
      <c r="M175" s="163">
        <f>L175*K175</f>
        <v>0</v>
      </c>
      <c r="N175" s="53"/>
      <c r="O175" s="154">
        <f t="shared" si="144"/>
        <v>-0.28000000000000003</v>
      </c>
      <c r="P175" s="155" t="str">
        <f t="shared" si="145"/>
        <v/>
      </c>
      <c r="Q175" s="20"/>
      <c r="R175" s="151"/>
      <c r="S175" s="152">
        <v>1</v>
      </c>
      <c r="T175" s="163">
        <f>S175*R175</f>
        <v>0</v>
      </c>
      <c r="U175" s="53"/>
      <c r="V175" s="154">
        <f t="shared" si="150"/>
        <v>0</v>
      </c>
      <c r="W175" s="155" t="str">
        <f t="shared" si="151"/>
        <v/>
      </c>
      <c r="X175" s="20"/>
      <c r="Y175" s="151"/>
      <c r="Z175" s="152">
        <v>1</v>
      </c>
      <c r="AA175" s="163">
        <f>Z175*Y175</f>
        <v>0</v>
      </c>
      <c r="AB175" s="53"/>
      <c r="AC175" s="154">
        <f t="shared" si="152"/>
        <v>0</v>
      </c>
      <c r="AD175" s="155" t="str">
        <f t="shared" si="153"/>
        <v/>
      </c>
      <c r="AE175" s="20"/>
      <c r="AF175" s="151"/>
      <c r="AG175" s="152">
        <v>1</v>
      </c>
      <c r="AH175" s="163">
        <f>AG175*AF175</f>
        <v>0</v>
      </c>
      <c r="AI175" s="53"/>
      <c r="AJ175" s="154">
        <f t="shared" si="154"/>
        <v>0</v>
      </c>
      <c r="AK175" s="155" t="str">
        <f t="shared" si="155"/>
        <v/>
      </c>
      <c r="AM175" s="151"/>
      <c r="AN175" s="152">
        <v>1</v>
      </c>
      <c r="AO175" s="163">
        <f>AN175*AM175</f>
        <v>0</v>
      </c>
      <c r="AP175" s="53"/>
      <c r="AQ175" s="154">
        <f t="shared" si="156"/>
        <v>0</v>
      </c>
      <c r="AR175" s="155" t="str">
        <f t="shared" si="157"/>
        <v/>
      </c>
    </row>
    <row r="176" spans="1:44" x14ac:dyDescent="0.35">
      <c r="A176" s="9"/>
      <c r="B176" s="41" t="s">
        <v>46</v>
      </c>
      <c r="C176" s="41"/>
      <c r="D176" s="42" t="s">
        <v>47</v>
      </c>
      <c r="E176" s="43"/>
      <c r="F176" s="44"/>
      <c r="G176" s="164">
        <v>5.5300000000000002E-3</v>
      </c>
      <c r="H176" s="165">
        <f>+G150</f>
        <v>650</v>
      </c>
      <c r="I176" s="153">
        <f t="shared" ref="I176:I177" si="160">H176*G176</f>
        <v>3.5945</v>
      </c>
      <c r="J176" s="44"/>
      <c r="K176" s="164"/>
      <c r="L176" s="165">
        <f>+G150</f>
        <v>650</v>
      </c>
      <c r="M176" s="153">
        <f t="shared" ref="M176:M177" si="161">L176*K176</f>
        <v>0</v>
      </c>
      <c r="N176" s="44"/>
      <c r="O176" s="154">
        <f t="shared" si="144"/>
        <v>-3.5945</v>
      </c>
      <c r="P176" s="155" t="str">
        <f t="shared" si="145"/>
        <v/>
      </c>
      <c r="Q176" s="20"/>
      <c r="R176" s="164"/>
      <c r="S176" s="165">
        <f>+G150</f>
        <v>650</v>
      </c>
      <c r="T176" s="153">
        <f t="shared" ref="T176:T177" si="162">S176*R176</f>
        <v>0</v>
      </c>
      <c r="U176" s="44"/>
      <c r="V176" s="154">
        <f t="shared" si="150"/>
        <v>0</v>
      </c>
      <c r="W176" s="155" t="str">
        <f t="shared" si="151"/>
        <v/>
      </c>
      <c r="X176" s="20"/>
      <c r="Y176" s="164"/>
      <c r="Z176" s="165">
        <f>+G150</f>
        <v>650</v>
      </c>
      <c r="AA176" s="153">
        <f t="shared" ref="AA176:AA177" si="163">Z176*Y176</f>
        <v>0</v>
      </c>
      <c r="AB176" s="44"/>
      <c r="AC176" s="154">
        <f t="shared" si="152"/>
        <v>0</v>
      </c>
      <c r="AD176" s="155" t="str">
        <f t="shared" si="153"/>
        <v/>
      </c>
      <c r="AE176" s="20"/>
      <c r="AF176" s="164"/>
      <c r="AG176" s="165">
        <f>+G150</f>
        <v>650</v>
      </c>
      <c r="AH176" s="153">
        <f t="shared" ref="AH176:AH177" si="164">AG176*AF176</f>
        <v>0</v>
      </c>
      <c r="AI176" s="44"/>
      <c r="AJ176" s="154">
        <f t="shared" si="154"/>
        <v>0</v>
      </c>
      <c r="AK176" s="155" t="str">
        <f t="shared" si="155"/>
        <v/>
      </c>
      <c r="AM176" s="164"/>
      <c r="AN176" s="165">
        <f>+G150</f>
        <v>650</v>
      </c>
      <c r="AO176" s="153">
        <f t="shared" ref="AO176:AO177" si="165">AN176*AM176</f>
        <v>0</v>
      </c>
      <c r="AP176" s="44"/>
      <c r="AQ176" s="154">
        <f t="shared" si="156"/>
        <v>0</v>
      </c>
      <c r="AR176" s="155" t="str">
        <f t="shared" si="157"/>
        <v/>
      </c>
    </row>
    <row r="177" spans="1:44" x14ac:dyDescent="0.35">
      <c r="A177" s="9"/>
      <c r="B177" s="43" t="s">
        <v>48</v>
      </c>
      <c r="C177" s="41"/>
      <c r="D177" s="42" t="s">
        <v>47</v>
      </c>
      <c r="E177" s="43"/>
      <c r="F177" s="44"/>
      <c r="G177" s="164">
        <v>9.5E-4</v>
      </c>
      <c r="H177" s="165">
        <f>+G150</f>
        <v>650</v>
      </c>
      <c r="I177" s="153">
        <f t="shared" si="160"/>
        <v>0.61750000000000005</v>
      </c>
      <c r="J177" s="44"/>
      <c r="K177" s="164"/>
      <c r="L177" s="165">
        <f>+G150</f>
        <v>650</v>
      </c>
      <c r="M177" s="153">
        <f t="shared" si="161"/>
        <v>0</v>
      </c>
      <c r="N177" s="44"/>
      <c r="O177" s="154">
        <f t="shared" si="144"/>
        <v>-0.61750000000000005</v>
      </c>
      <c r="P177" s="155" t="str">
        <f t="shared" si="145"/>
        <v/>
      </c>
      <c r="Q177" s="20"/>
      <c r="R177" s="164"/>
      <c r="S177" s="165">
        <f>+G150</f>
        <v>650</v>
      </c>
      <c r="T177" s="153">
        <f t="shared" si="162"/>
        <v>0</v>
      </c>
      <c r="U177" s="44"/>
      <c r="V177" s="154">
        <f t="shared" si="150"/>
        <v>0</v>
      </c>
      <c r="W177" s="155" t="str">
        <f t="shared" si="151"/>
        <v/>
      </c>
      <c r="X177" s="20"/>
      <c r="Y177" s="164"/>
      <c r="Z177" s="165">
        <f>+G150</f>
        <v>650</v>
      </c>
      <c r="AA177" s="153">
        <f t="shared" si="163"/>
        <v>0</v>
      </c>
      <c r="AB177" s="44"/>
      <c r="AC177" s="154">
        <f t="shared" si="152"/>
        <v>0</v>
      </c>
      <c r="AD177" s="155" t="str">
        <f t="shared" si="153"/>
        <v/>
      </c>
      <c r="AE177" s="20"/>
      <c r="AF177" s="164"/>
      <c r="AG177" s="165">
        <f>+G150</f>
        <v>650</v>
      </c>
      <c r="AH177" s="153">
        <f t="shared" si="164"/>
        <v>0</v>
      </c>
      <c r="AI177" s="44"/>
      <c r="AJ177" s="154">
        <f t="shared" si="154"/>
        <v>0</v>
      </c>
      <c r="AK177" s="155" t="str">
        <f t="shared" si="155"/>
        <v/>
      </c>
      <c r="AM177" s="164"/>
      <c r="AN177" s="165">
        <f>+G150</f>
        <v>650</v>
      </c>
      <c r="AO177" s="153">
        <f t="shared" si="165"/>
        <v>0</v>
      </c>
      <c r="AP177" s="44"/>
      <c r="AQ177" s="154">
        <f t="shared" si="156"/>
        <v>0</v>
      </c>
      <c r="AR177" s="155" t="str">
        <f t="shared" si="157"/>
        <v/>
      </c>
    </row>
    <row r="178" spans="1:44" x14ac:dyDescent="0.35">
      <c r="A178" s="33"/>
      <c r="B178" s="68" t="s">
        <v>49</v>
      </c>
      <c r="C178" s="69"/>
      <c r="D178" s="70"/>
      <c r="E178" s="69"/>
      <c r="F178" s="71"/>
      <c r="G178" s="166"/>
      <c r="H178" s="167"/>
      <c r="I178" s="74">
        <f>SUM(I155:I177)</f>
        <v>43.722000000000001</v>
      </c>
      <c r="J178" s="71"/>
      <c r="K178" s="166"/>
      <c r="L178" s="167"/>
      <c r="M178" s="74">
        <f>SUM(M155:M177)</f>
        <v>36.649999999999991</v>
      </c>
      <c r="N178" s="71"/>
      <c r="O178" s="76">
        <f t="shared" si="144"/>
        <v>-7.0720000000000098</v>
      </c>
      <c r="P178" s="77">
        <f t="shared" si="145"/>
        <v>-0.16174923379534353</v>
      </c>
      <c r="Q178" s="20"/>
      <c r="R178" s="166"/>
      <c r="S178" s="167"/>
      <c r="T178" s="74">
        <f>SUM(T155:T177)</f>
        <v>37.699999999999989</v>
      </c>
      <c r="U178" s="71"/>
      <c r="V178" s="76">
        <f>T178-M178</f>
        <v>1.0499999999999972</v>
      </c>
      <c r="W178" s="77">
        <f>IF(OR(M178=0,T178=0),"",(V178/M178))</f>
        <v>2.8649386084583832E-2</v>
      </c>
      <c r="X178" s="20"/>
      <c r="Y178" s="166"/>
      <c r="Z178" s="167"/>
      <c r="AA178" s="74">
        <f>SUM(AA155:AA177)</f>
        <v>39.069999999999993</v>
      </c>
      <c r="AB178" s="71"/>
      <c r="AC178" s="76">
        <f>AA178-T178</f>
        <v>1.3700000000000045</v>
      </c>
      <c r="AD178" s="77">
        <f>IF(OR(T178=0,AA178=0),"",(AC178/T178))</f>
        <v>3.6339522546419228E-2</v>
      </c>
      <c r="AE178" s="20"/>
      <c r="AF178" s="166"/>
      <c r="AG178" s="167"/>
      <c r="AH178" s="74">
        <f>SUM(AH155:AH177)</f>
        <v>40.329999999999991</v>
      </c>
      <c r="AI178" s="71"/>
      <c r="AJ178" s="76">
        <f>AH178-AA178</f>
        <v>1.259999999999998</v>
      </c>
      <c r="AK178" s="77">
        <f>IF(OR(AA178=0,AH178=0),"",(AJ178/AA178))</f>
        <v>3.2249808036856877E-2</v>
      </c>
      <c r="AM178" s="166"/>
      <c r="AN178" s="167"/>
      <c r="AO178" s="74">
        <f>SUM(AO155:AO177)</f>
        <v>41.989999999999995</v>
      </c>
      <c r="AP178" s="71"/>
      <c r="AQ178" s="76">
        <f>AO178-AH178</f>
        <v>1.6600000000000037</v>
      </c>
      <c r="AR178" s="77">
        <f>IF(OR(AH178=0,AO178=0),"",(AQ178/AH178))</f>
        <v>4.1160426481527498E-2</v>
      </c>
    </row>
    <row r="179" spans="1:44" s="27" customFormat="1" x14ac:dyDescent="0.35">
      <c r="A179" s="33"/>
      <c r="B179" s="43" t="s">
        <v>50</v>
      </c>
      <c r="C179" s="43"/>
      <c r="D179" s="42" t="s">
        <v>47</v>
      </c>
      <c r="E179" s="43"/>
      <c r="F179" s="53"/>
      <c r="G179" s="54">
        <f>IF(ISBLANK($D148)=TRUE, 0, IF($D148="TOU", $O$11*G192+$O$12*G193+$O$13*G194, IF(AND($D148="non-TOU", H196&gt;0), G196,G195)))</f>
        <v>0.128</v>
      </c>
      <c r="H179" s="55">
        <f>$G150*(1+G206)-$G150</f>
        <v>24.440000000000055</v>
      </c>
      <c r="I179" s="47">
        <f>H179*G179</f>
        <v>3.1283200000000071</v>
      </c>
      <c r="J179" s="57"/>
      <c r="K179" s="54">
        <f>IF(ISBLANK($D148)=TRUE, 0, IF($D148="TOU", $O$11*K192+$O$12*K193+$O$13*K194, IF(AND($D148="non-TOU", L196&gt;0), K196,K195)))</f>
        <v>0.128</v>
      </c>
      <c r="L179" s="55">
        <f>$G150*(1+K206)-$G150</f>
        <v>19.175000000000068</v>
      </c>
      <c r="M179" s="79">
        <f>L179*K179</f>
        <v>2.4544000000000086</v>
      </c>
      <c r="N179" s="57"/>
      <c r="O179" s="49">
        <f t="shared" si="144"/>
        <v>-0.67391999999999852</v>
      </c>
      <c r="P179" s="50">
        <f t="shared" si="145"/>
        <v>-0.21542553191489267</v>
      </c>
      <c r="Q179" s="51"/>
      <c r="R179" s="54">
        <f>IF(ISBLANK($D148)=TRUE, 0, IF($D148="TOU", $O$11*R192+$O$12*R193+$O$13*R194, IF(AND($D148="non-TOU", S196&gt;0), R196,R195)))</f>
        <v>0.128</v>
      </c>
      <c r="S179" s="55">
        <f>$G150*(1+R206)-$G150</f>
        <v>19.175000000000068</v>
      </c>
      <c r="T179" s="56">
        <f>S179*R179</f>
        <v>2.4544000000000086</v>
      </c>
      <c r="U179" s="57"/>
      <c r="V179" s="49">
        <f>T179-M179</f>
        <v>0</v>
      </c>
      <c r="W179" s="50">
        <f>IF(OR(M179=0,T179=0),"",(V179/M179))</f>
        <v>0</v>
      </c>
      <c r="X179" s="51"/>
      <c r="Y179" s="54">
        <f>IF(ISBLANK($D148)=TRUE, 0, IF($D148="TOU", $O$11*Y192+$O$12*Y193+$O$13*Y194, IF(AND($D148="non-TOU", Z196&gt;0), Y196,Y195)))</f>
        <v>0.128</v>
      </c>
      <c r="Z179" s="55">
        <f>$G150*(1+Y206)-$G150</f>
        <v>19.175000000000068</v>
      </c>
      <c r="AA179" s="56">
        <f>Z179*Y179</f>
        <v>2.4544000000000086</v>
      </c>
      <c r="AB179" s="57"/>
      <c r="AC179" s="49">
        <f>AA179-T179</f>
        <v>0</v>
      </c>
      <c r="AD179" s="50">
        <f>IF(OR(T179=0,AA179=0),"",(AC179/T179))</f>
        <v>0</v>
      </c>
      <c r="AE179" s="51"/>
      <c r="AF179" s="54">
        <f>IF(ISBLANK($D148)=TRUE, 0, IF($D148="TOU", $O$11*AF192+$O$12*AF193+$O$13*AF194, IF(AND($D148="non-TOU", AG196&gt;0), AF196,AF195)))</f>
        <v>0.128</v>
      </c>
      <c r="AG179" s="55">
        <f>$G150*(1+AF206)-$G150</f>
        <v>19.175000000000068</v>
      </c>
      <c r="AH179" s="56">
        <f>AG179*AF179</f>
        <v>2.4544000000000086</v>
      </c>
      <c r="AI179" s="57"/>
      <c r="AJ179" s="49">
        <f>AH179-AA179</f>
        <v>0</v>
      </c>
      <c r="AK179" s="50">
        <f>IF(OR(AA179=0,AH179=0),"",(AJ179/AA179))</f>
        <v>0</v>
      </c>
      <c r="AL179" s="60"/>
      <c r="AM179" s="54">
        <f>IF(ISBLANK($D148)=TRUE, 0, IF($D148="TOU", $O$11*AM192+$O$12*AM193+$O$13*AM194, IF(AND($D148="non-TOU", AN196&gt;0), AM196,AM195)))</f>
        <v>0.128</v>
      </c>
      <c r="AN179" s="55">
        <f>$G150*(1+AM206)-$G150</f>
        <v>19.175000000000068</v>
      </c>
      <c r="AO179" s="56">
        <f>AN179*AM179</f>
        <v>2.4544000000000086</v>
      </c>
      <c r="AP179" s="57"/>
      <c r="AQ179" s="49">
        <f>AO179-AH179</f>
        <v>0</v>
      </c>
      <c r="AR179" s="50">
        <f>IF(OR(AH179=0,AO179=0),"",(AQ179/AH179))</f>
        <v>0</v>
      </c>
    </row>
    <row r="180" spans="1:44" s="27" customFormat="1" x14ac:dyDescent="0.35">
      <c r="A180" s="33"/>
      <c r="B180" s="43" t="s">
        <v>51</v>
      </c>
      <c r="C180" s="43"/>
      <c r="D180" s="42" t="s">
        <v>47</v>
      </c>
      <c r="E180" s="43"/>
      <c r="F180" s="53"/>
      <c r="G180" s="54">
        <v>-5.1999999999999995E-4</v>
      </c>
      <c r="H180" s="55">
        <f>+$G$150</f>
        <v>650</v>
      </c>
      <c r="I180" s="47">
        <f t="shared" ref="I180:I182" si="166">H180*G180</f>
        <v>-0.33799999999999997</v>
      </c>
      <c r="J180" s="57"/>
      <c r="K180" s="54">
        <v>3.3E-4</v>
      </c>
      <c r="L180" s="55">
        <f>+$G$150</f>
        <v>650</v>
      </c>
      <c r="M180" s="79">
        <f t="shared" ref="M180:M182" si="167">L180*K180</f>
        <v>0.2145</v>
      </c>
      <c r="N180" s="57"/>
      <c r="O180" s="49">
        <f t="shared" si="144"/>
        <v>0.55249999999999999</v>
      </c>
      <c r="P180" s="50">
        <f t="shared" si="145"/>
        <v>-1.6346153846153848</v>
      </c>
      <c r="Q180" s="51"/>
      <c r="R180" s="54">
        <v>3.3E-4</v>
      </c>
      <c r="S180" s="55">
        <f>$H180</f>
        <v>650</v>
      </c>
      <c r="T180" s="56">
        <f t="shared" ref="T180:T182" si="168">S180*R180</f>
        <v>0.2145</v>
      </c>
      <c r="U180" s="57"/>
      <c r="V180" s="49">
        <f t="shared" ref="V180:V183" si="169">T180-M180</f>
        <v>0</v>
      </c>
      <c r="W180" s="50">
        <f t="shared" ref="W180:W183" si="170">IF(OR(M180=0,T180=0),"",(V180/M180))</f>
        <v>0</v>
      </c>
      <c r="X180" s="51"/>
      <c r="Y180" s="54"/>
      <c r="Z180" s="55"/>
      <c r="AA180" s="56">
        <f t="shared" ref="AA180:AA182" si="171">Z180*Y180</f>
        <v>0</v>
      </c>
      <c r="AB180" s="57"/>
      <c r="AC180" s="49">
        <f t="shared" ref="AC180:AC183" si="172">AA180-T180</f>
        <v>-0.2145</v>
      </c>
      <c r="AD180" s="50" t="str">
        <f t="shared" ref="AD180:AD183" si="173">IF(OR(T180=0,AA180=0),"",(AC180/T180))</f>
        <v/>
      </c>
      <c r="AE180" s="51"/>
      <c r="AF180" s="54"/>
      <c r="AG180" s="55"/>
      <c r="AH180" s="56">
        <f t="shared" ref="AH180:AH182" si="174">AG180*AF180</f>
        <v>0</v>
      </c>
      <c r="AI180" s="57"/>
      <c r="AJ180" s="49">
        <f t="shared" ref="AJ180:AJ183" si="175">AH180-AA180</f>
        <v>0</v>
      </c>
      <c r="AK180" s="50" t="str">
        <f t="shared" ref="AK180:AK183" si="176">IF(OR(AA180=0,AH180=0),"",(AJ180/AA180))</f>
        <v/>
      </c>
      <c r="AL180" s="60"/>
      <c r="AM180" s="54"/>
      <c r="AN180" s="55"/>
      <c r="AO180" s="56">
        <f t="shared" ref="AO180" si="177">AN180*AM180</f>
        <v>0</v>
      </c>
      <c r="AP180" s="57"/>
      <c r="AQ180" s="49">
        <f t="shared" ref="AQ180:AQ183" si="178">AO180-AH180</f>
        <v>0</v>
      </c>
      <c r="AR180" s="50" t="str">
        <f t="shared" ref="AR180:AR183" si="179">IF(OR(AH180=0,AO180=0),"",(AQ180/AH180))</f>
        <v/>
      </c>
    </row>
    <row r="181" spans="1:44" s="27" customFormat="1" x14ac:dyDescent="0.35">
      <c r="A181" s="33"/>
      <c r="B181" s="43" t="s">
        <v>52</v>
      </c>
      <c r="C181" s="43"/>
      <c r="D181" s="42" t="s">
        <v>47</v>
      </c>
      <c r="E181" s="43"/>
      <c r="F181" s="53"/>
      <c r="G181" s="54">
        <v>3.0000000000000001E-5</v>
      </c>
      <c r="H181" s="55">
        <f>+$G$150</f>
        <v>650</v>
      </c>
      <c r="I181" s="47">
        <f t="shared" si="166"/>
        <v>1.95E-2</v>
      </c>
      <c r="J181" s="57"/>
      <c r="K181" s="54">
        <v>-2.0000000000000002E-5</v>
      </c>
      <c r="L181" s="55">
        <f>+$G$150</f>
        <v>650</v>
      </c>
      <c r="M181" s="79">
        <f t="shared" si="167"/>
        <v>-1.3000000000000001E-2</v>
      </c>
      <c r="N181" s="57"/>
      <c r="O181" s="49">
        <f t="shared" si="144"/>
        <v>-3.2500000000000001E-2</v>
      </c>
      <c r="P181" s="50">
        <f t="shared" si="145"/>
        <v>-1.6666666666666667</v>
      </c>
      <c r="Q181" s="51"/>
      <c r="R181" s="54">
        <v>-2.0000000000000002E-5</v>
      </c>
      <c r="S181" s="55">
        <f>$H181</f>
        <v>650</v>
      </c>
      <c r="T181" s="56">
        <f t="shared" si="168"/>
        <v>-1.3000000000000001E-2</v>
      </c>
      <c r="U181" s="57"/>
      <c r="V181" s="49">
        <f t="shared" si="169"/>
        <v>0</v>
      </c>
      <c r="W181" s="50">
        <f t="shared" si="170"/>
        <v>0</v>
      </c>
      <c r="X181" s="51"/>
      <c r="Y181" s="54"/>
      <c r="Z181" s="55"/>
      <c r="AA181" s="56">
        <f t="shared" si="171"/>
        <v>0</v>
      </c>
      <c r="AB181" s="57"/>
      <c r="AC181" s="49">
        <f t="shared" si="172"/>
        <v>1.3000000000000001E-2</v>
      </c>
      <c r="AD181" s="50" t="str">
        <f t="shared" si="173"/>
        <v/>
      </c>
      <c r="AE181" s="51"/>
      <c r="AF181" s="54"/>
      <c r="AG181" s="55"/>
      <c r="AH181" s="56">
        <f t="shared" si="174"/>
        <v>0</v>
      </c>
      <c r="AI181" s="57"/>
      <c r="AJ181" s="49">
        <f t="shared" si="175"/>
        <v>0</v>
      </c>
      <c r="AK181" s="50" t="str">
        <f t="shared" si="176"/>
        <v/>
      </c>
      <c r="AL181" s="60"/>
      <c r="AM181" s="54"/>
      <c r="AN181" s="55"/>
      <c r="AO181" s="56">
        <f>AN181*AM181</f>
        <v>0</v>
      </c>
      <c r="AP181" s="57"/>
      <c r="AQ181" s="49">
        <f t="shared" si="178"/>
        <v>0</v>
      </c>
      <c r="AR181" s="50" t="str">
        <f t="shared" si="179"/>
        <v/>
      </c>
    </row>
    <row r="182" spans="1:44" s="27" customFormat="1" x14ac:dyDescent="0.35">
      <c r="A182" s="33"/>
      <c r="B182" s="43" t="s">
        <v>53</v>
      </c>
      <c r="C182" s="43"/>
      <c r="D182" s="42" t="s">
        <v>47</v>
      </c>
      <c r="E182" s="43"/>
      <c r="F182" s="53"/>
      <c r="G182" s="54">
        <v>6.8000000000000005E-4</v>
      </c>
      <c r="H182" s="55"/>
      <c r="I182" s="47">
        <f t="shared" si="166"/>
        <v>0</v>
      </c>
      <c r="J182" s="57"/>
      <c r="K182" s="54">
        <v>-1.5900000000000001E-3</v>
      </c>
      <c r="L182" s="55"/>
      <c r="M182" s="79">
        <f t="shared" si="167"/>
        <v>0</v>
      </c>
      <c r="N182" s="57"/>
      <c r="O182" s="49">
        <f t="shared" si="144"/>
        <v>0</v>
      </c>
      <c r="P182" s="50" t="str">
        <f t="shared" si="145"/>
        <v/>
      </c>
      <c r="Q182" s="51"/>
      <c r="R182" s="54">
        <v>-1.5900000000000001E-3</v>
      </c>
      <c r="S182" s="55"/>
      <c r="T182" s="56">
        <f t="shared" si="168"/>
        <v>0</v>
      </c>
      <c r="U182" s="57"/>
      <c r="V182" s="49">
        <f t="shared" si="169"/>
        <v>0</v>
      </c>
      <c r="W182" s="50" t="str">
        <f t="shared" si="170"/>
        <v/>
      </c>
      <c r="X182" s="51"/>
      <c r="Y182" s="54"/>
      <c r="Z182" s="55"/>
      <c r="AA182" s="56">
        <f t="shared" si="171"/>
        <v>0</v>
      </c>
      <c r="AB182" s="57"/>
      <c r="AC182" s="49">
        <f t="shared" si="172"/>
        <v>0</v>
      </c>
      <c r="AD182" s="50" t="str">
        <f t="shared" si="173"/>
        <v/>
      </c>
      <c r="AE182" s="51"/>
      <c r="AF182" s="54"/>
      <c r="AG182" s="55"/>
      <c r="AH182" s="56">
        <f t="shared" si="174"/>
        <v>0</v>
      </c>
      <c r="AI182" s="57"/>
      <c r="AJ182" s="49">
        <f t="shared" si="175"/>
        <v>0</v>
      </c>
      <c r="AK182" s="50" t="str">
        <f t="shared" si="176"/>
        <v/>
      </c>
      <c r="AL182" s="60"/>
      <c r="AM182" s="54"/>
      <c r="AN182" s="55"/>
      <c r="AO182" s="56">
        <f t="shared" ref="AO182" si="180">AN182*AM182</f>
        <v>0</v>
      </c>
      <c r="AP182" s="57"/>
      <c r="AQ182" s="49">
        <f t="shared" si="178"/>
        <v>0</v>
      </c>
      <c r="AR182" s="50" t="str">
        <f t="shared" si="179"/>
        <v/>
      </c>
    </row>
    <row r="183" spans="1:44" x14ac:dyDescent="0.35">
      <c r="A183" s="9"/>
      <c r="B183" s="43" t="s">
        <v>54</v>
      </c>
      <c r="C183" s="41"/>
      <c r="D183" s="42" t="s">
        <v>25</v>
      </c>
      <c r="E183" s="43"/>
      <c r="F183" s="44"/>
      <c r="G183" s="168">
        <v>0.56000000000000005</v>
      </c>
      <c r="H183" s="152">
        <v>1</v>
      </c>
      <c r="I183" s="158">
        <f>H183*G183</f>
        <v>0.56000000000000005</v>
      </c>
      <c r="J183" s="44"/>
      <c r="K183" s="168">
        <f>+$G$183</f>
        <v>0.56000000000000005</v>
      </c>
      <c r="L183" s="152">
        <v>1</v>
      </c>
      <c r="M183" s="158">
        <f>L183*K183</f>
        <v>0.56000000000000005</v>
      </c>
      <c r="N183" s="44"/>
      <c r="O183" s="154">
        <f t="shared" si="144"/>
        <v>0</v>
      </c>
      <c r="P183" s="155">
        <f t="shared" si="145"/>
        <v>0</v>
      </c>
      <c r="Q183" s="20"/>
      <c r="R183" s="168">
        <f>+$G$183</f>
        <v>0.56000000000000005</v>
      </c>
      <c r="S183" s="152">
        <v>1</v>
      </c>
      <c r="T183" s="158">
        <f>S183*R183</f>
        <v>0.56000000000000005</v>
      </c>
      <c r="U183" s="44"/>
      <c r="V183" s="154">
        <f t="shared" si="169"/>
        <v>0</v>
      </c>
      <c r="W183" s="155">
        <f t="shared" si="170"/>
        <v>0</v>
      </c>
      <c r="X183" s="20"/>
      <c r="Y183" s="168">
        <f>+$G$183</f>
        <v>0.56000000000000005</v>
      </c>
      <c r="Z183" s="152">
        <v>1</v>
      </c>
      <c r="AA183" s="158">
        <f>Z183*Y183</f>
        <v>0.56000000000000005</v>
      </c>
      <c r="AB183" s="44"/>
      <c r="AC183" s="154">
        <f t="shared" si="172"/>
        <v>0</v>
      </c>
      <c r="AD183" s="155">
        <f t="shared" si="173"/>
        <v>0</v>
      </c>
      <c r="AE183" s="20"/>
      <c r="AF183" s="168"/>
      <c r="AG183" s="152"/>
      <c r="AH183" s="158">
        <f>AG183*AF183</f>
        <v>0</v>
      </c>
      <c r="AI183" s="44"/>
      <c r="AJ183" s="154">
        <f t="shared" si="175"/>
        <v>-0.56000000000000005</v>
      </c>
      <c r="AK183" s="155" t="str">
        <f t="shared" si="176"/>
        <v/>
      </c>
      <c r="AM183" s="168"/>
      <c r="AN183" s="152"/>
      <c r="AO183" s="158">
        <f>AN183*AM183</f>
        <v>0</v>
      </c>
      <c r="AP183" s="44"/>
      <c r="AQ183" s="154">
        <f t="shared" si="178"/>
        <v>0</v>
      </c>
      <c r="AR183" s="155" t="str">
        <f t="shared" si="179"/>
        <v/>
      </c>
    </row>
    <row r="184" spans="1:44" x14ac:dyDescent="0.35">
      <c r="A184" s="9"/>
      <c r="B184" s="81" t="s">
        <v>55</v>
      </c>
      <c r="C184" s="82"/>
      <c r="D184" s="82"/>
      <c r="E184" s="82"/>
      <c r="F184" s="71"/>
      <c r="G184" s="169"/>
      <c r="H184" s="170"/>
      <c r="I184" s="85">
        <f>SUM(I179:I183)+I178</f>
        <v>47.091820000000006</v>
      </c>
      <c r="J184" s="71"/>
      <c r="K184" s="169"/>
      <c r="L184" s="170"/>
      <c r="M184" s="85">
        <f>SUM(M179:M183)+M178</f>
        <v>39.865900000000003</v>
      </c>
      <c r="N184" s="71"/>
      <c r="O184" s="76">
        <f t="shared" si="144"/>
        <v>-7.2259200000000021</v>
      </c>
      <c r="P184" s="77">
        <f t="shared" si="145"/>
        <v>-0.15344320945760859</v>
      </c>
      <c r="Q184" s="20"/>
      <c r="R184" s="169"/>
      <c r="S184" s="170"/>
      <c r="T184" s="85">
        <f>SUM(T179:T183)+T178</f>
        <v>40.915900000000001</v>
      </c>
      <c r="U184" s="71"/>
      <c r="V184" s="76">
        <f>T184-M184</f>
        <v>1.0499999999999972</v>
      </c>
      <c r="W184" s="77">
        <f>IF(OR(M184=0,T184=0),"",(V184/M184))</f>
        <v>2.6338299147893238E-2</v>
      </c>
      <c r="X184" s="20"/>
      <c r="Y184" s="169"/>
      <c r="Z184" s="170"/>
      <c r="AA184" s="85">
        <f>SUM(AA179:AA183)+AA178</f>
        <v>42.084400000000002</v>
      </c>
      <c r="AB184" s="71"/>
      <c r="AC184" s="76">
        <f>AA184-T184</f>
        <v>1.1685000000000016</v>
      </c>
      <c r="AD184" s="77">
        <f>IF(OR(T184=0,AA184=0),"",(AC184/T184))</f>
        <v>2.8558579916365071E-2</v>
      </c>
      <c r="AE184" s="20"/>
      <c r="AF184" s="169"/>
      <c r="AG184" s="170"/>
      <c r="AH184" s="85">
        <f>SUM(AH179:AH183)+AH178</f>
        <v>42.784399999999998</v>
      </c>
      <c r="AI184" s="71"/>
      <c r="AJ184" s="76">
        <f>AH184-AA184</f>
        <v>0.69999999999999574</v>
      </c>
      <c r="AK184" s="77">
        <f>IF(OR(AA184=0,AH184=0),"",(AJ184/AA184))</f>
        <v>1.6633241771297574E-2</v>
      </c>
      <c r="AM184" s="169"/>
      <c r="AN184" s="170"/>
      <c r="AO184" s="85">
        <f>SUM(AO179:AO183)+AO178</f>
        <v>44.444400000000002</v>
      </c>
      <c r="AP184" s="71"/>
      <c r="AQ184" s="76">
        <f>AO184-AH184</f>
        <v>1.6600000000000037</v>
      </c>
      <c r="AR184" s="77">
        <f>IF(OR(AH184=0,AO184=0),"",(AQ184/AH184))</f>
        <v>3.8799188489262532E-2</v>
      </c>
    </row>
    <row r="185" spans="1:44" x14ac:dyDescent="0.35">
      <c r="A185" s="9"/>
      <c r="B185" s="44" t="s">
        <v>56</v>
      </c>
      <c r="C185" s="44"/>
      <c r="D185" s="42" t="s">
        <v>47</v>
      </c>
      <c r="E185" s="53"/>
      <c r="F185" s="44"/>
      <c r="G185" s="164">
        <v>7.9600000000000001E-3</v>
      </c>
      <c r="H185" s="171">
        <f>$G150*(1+G206)</f>
        <v>674.44</v>
      </c>
      <c r="I185" s="153">
        <f>H185*G185</f>
        <v>5.3685424000000008</v>
      </c>
      <c r="J185" s="44"/>
      <c r="K185" s="164">
        <v>9.0600000000000003E-3</v>
      </c>
      <c r="L185" s="171">
        <f>$G150*(1+K206)</f>
        <v>669.17500000000007</v>
      </c>
      <c r="M185" s="153">
        <f>L185*K185</f>
        <v>6.0627255000000009</v>
      </c>
      <c r="N185" s="44"/>
      <c r="O185" s="154">
        <f t="shared" si="144"/>
        <v>0.69418310000000005</v>
      </c>
      <c r="P185" s="155">
        <f t="shared" si="145"/>
        <v>0.12930569385090449</v>
      </c>
      <c r="Q185" s="20"/>
      <c r="R185" s="164">
        <f>+$K$53</f>
        <v>9.0600000000000003E-3</v>
      </c>
      <c r="S185" s="171">
        <f>$G150*(1+R206)</f>
        <v>669.17500000000007</v>
      </c>
      <c r="T185" s="153">
        <f>S185*R185</f>
        <v>6.0627255000000009</v>
      </c>
      <c r="U185" s="44"/>
      <c r="V185" s="154">
        <f>T185-M185</f>
        <v>0</v>
      </c>
      <c r="W185" s="155">
        <f>IF(OR(M185=0,T185=0),"",(V185/M185))</f>
        <v>0</v>
      </c>
      <c r="X185" s="20"/>
      <c r="Y185" s="164">
        <f>+$K$53</f>
        <v>9.0600000000000003E-3</v>
      </c>
      <c r="Z185" s="171">
        <f>$G150*(1+Y206)</f>
        <v>669.17500000000007</v>
      </c>
      <c r="AA185" s="153">
        <f>Z185*Y185</f>
        <v>6.0627255000000009</v>
      </c>
      <c r="AB185" s="44"/>
      <c r="AC185" s="154">
        <f>AA185-T185</f>
        <v>0</v>
      </c>
      <c r="AD185" s="155">
        <f>IF(OR(T185=0,AA185=0),"",(AC185/T185))</f>
        <v>0</v>
      </c>
      <c r="AE185" s="20"/>
      <c r="AF185" s="164">
        <f>+$K$53</f>
        <v>9.0600000000000003E-3</v>
      </c>
      <c r="AG185" s="171">
        <f>$G150*(1+AF206)</f>
        <v>669.17500000000007</v>
      </c>
      <c r="AH185" s="153">
        <f>AG185*AF185</f>
        <v>6.0627255000000009</v>
      </c>
      <c r="AI185" s="44"/>
      <c r="AJ185" s="154">
        <f>AH185-AA185</f>
        <v>0</v>
      </c>
      <c r="AK185" s="155">
        <f>IF(OR(AA185=0,AH185=0),"",(AJ185/AA185))</f>
        <v>0</v>
      </c>
      <c r="AM185" s="164">
        <f>+$K$53</f>
        <v>9.0600000000000003E-3</v>
      </c>
      <c r="AN185" s="171">
        <f>$G150*(1+AM206)</f>
        <v>669.17500000000007</v>
      </c>
      <c r="AO185" s="153">
        <f>AN185*AM185</f>
        <v>6.0627255000000009</v>
      </c>
      <c r="AP185" s="44"/>
      <c r="AQ185" s="154">
        <f>AO185-AH185</f>
        <v>0</v>
      </c>
      <c r="AR185" s="155">
        <f>IF(OR(AH185=0,AO185=0),"",(AQ185/AH185))</f>
        <v>0</v>
      </c>
    </row>
    <row r="186" spans="1:44" x14ac:dyDescent="0.35">
      <c r="A186" s="9"/>
      <c r="B186" s="44" t="s">
        <v>57</v>
      </c>
      <c r="C186" s="44"/>
      <c r="D186" s="42" t="s">
        <v>47</v>
      </c>
      <c r="E186" s="53"/>
      <c r="F186" s="44"/>
      <c r="G186" s="164">
        <v>7.0299999999999998E-3</v>
      </c>
      <c r="H186" s="172">
        <f>+H185</f>
        <v>674.44</v>
      </c>
      <c r="I186" s="153">
        <f>H186*G186</f>
        <v>4.7413132000000004</v>
      </c>
      <c r="J186" s="44"/>
      <c r="K186" s="164">
        <v>7.3699999999999998E-3</v>
      </c>
      <c r="L186" s="172">
        <f>+L185</f>
        <v>669.17500000000007</v>
      </c>
      <c r="M186" s="153">
        <f>L186*K186</f>
        <v>4.9318197500000007</v>
      </c>
      <c r="N186" s="44"/>
      <c r="O186" s="154">
        <f t="shared" si="144"/>
        <v>0.19050655000000027</v>
      </c>
      <c r="P186" s="155">
        <f t="shared" si="145"/>
        <v>4.0180123515147714E-2</v>
      </c>
      <c r="Q186" s="20"/>
      <c r="R186" s="164">
        <f>+$K$54</f>
        <v>7.3699999999999998E-3</v>
      </c>
      <c r="S186" s="172">
        <f>+S185</f>
        <v>669.17500000000007</v>
      </c>
      <c r="T186" s="153">
        <f>S186*R186</f>
        <v>4.9318197500000007</v>
      </c>
      <c r="U186" s="44"/>
      <c r="V186" s="154">
        <f t="shared" ref="V186" si="181">T186-M186</f>
        <v>0</v>
      </c>
      <c r="W186" s="155">
        <f t="shared" ref="W186" si="182">IF(OR(M186=0,T186=0),"",(V186/M186))</f>
        <v>0</v>
      </c>
      <c r="X186" s="20"/>
      <c r="Y186" s="164">
        <f>+$K$54</f>
        <v>7.3699999999999998E-3</v>
      </c>
      <c r="Z186" s="172">
        <f>+Z185</f>
        <v>669.17500000000007</v>
      </c>
      <c r="AA186" s="153">
        <f>Z186*Y186</f>
        <v>4.9318197500000007</v>
      </c>
      <c r="AB186" s="44"/>
      <c r="AC186" s="154">
        <f t="shared" ref="AC186" si="183">AA186-T186</f>
        <v>0</v>
      </c>
      <c r="AD186" s="155">
        <f t="shared" ref="AD186" si="184">IF(OR(T186=0,AA186=0),"",(AC186/T186))</f>
        <v>0</v>
      </c>
      <c r="AE186" s="20"/>
      <c r="AF186" s="164">
        <f>+$K$54</f>
        <v>7.3699999999999998E-3</v>
      </c>
      <c r="AG186" s="172">
        <f>+AG185</f>
        <v>669.17500000000007</v>
      </c>
      <c r="AH186" s="153">
        <f>AG186*AF186</f>
        <v>4.9318197500000007</v>
      </c>
      <c r="AI186" s="44"/>
      <c r="AJ186" s="154">
        <f t="shared" ref="AJ186" si="185">AH186-AA186</f>
        <v>0</v>
      </c>
      <c r="AK186" s="155">
        <f t="shared" ref="AK186" si="186">IF(OR(AA186=0,AH186=0),"",(AJ186/AA186))</f>
        <v>0</v>
      </c>
      <c r="AM186" s="164">
        <f>+$K$54</f>
        <v>7.3699999999999998E-3</v>
      </c>
      <c r="AN186" s="172">
        <f>+AN185</f>
        <v>669.17500000000007</v>
      </c>
      <c r="AO186" s="153">
        <f>AN186*AM186</f>
        <v>4.9318197500000007</v>
      </c>
      <c r="AP186" s="44"/>
      <c r="AQ186" s="154">
        <f t="shared" ref="AQ186" si="187">AO186-AH186</f>
        <v>0</v>
      </c>
      <c r="AR186" s="155">
        <f t="shared" ref="AR186" si="188">IF(OR(AH186=0,AO186=0),"",(AQ186/AH186))</f>
        <v>0</v>
      </c>
    </row>
    <row r="187" spans="1:44" x14ac:dyDescent="0.35">
      <c r="A187" s="9"/>
      <c r="B187" s="81" t="s">
        <v>58</v>
      </c>
      <c r="C187" s="69"/>
      <c r="D187" s="69"/>
      <c r="E187" s="69"/>
      <c r="F187" s="91"/>
      <c r="G187" s="89"/>
      <c r="H187" s="90"/>
      <c r="I187" s="85">
        <f>SUM(I184:I186)</f>
        <v>57.201675600000009</v>
      </c>
      <c r="J187" s="91"/>
      <c r="K187" s="89"/>
      <c r="L187" s="90"/>
      <c r="M187" s="85">
        <f>SUM(M184:M186)</f>
        <v>50.860445250000005</v>
      </c>
      <c r="N187" s="91"/>
      <c r="O187" s="76">
        <f t="shared" si="144"/>
        <v>-6.3412303500000036</v>
      </c>
      <c r="P187" s="77">
        <f t="shared" si="145"/>
        <v>-0.11085742302975479</v>
      </c>
      <c r="Q187" s="20"/>
      <c r="R187" s="89"/>
      <c r="S187" s="90"/>
      <c r="T187" s="85">
        <f>SUM(T184:T186)</f>
        <v>51.910445250000002</v>
      </c>
      <c r="U187" s="91"/>
      <c r="V187" s="76">
        <f>T187-M187</f>
        <v>1.0499999999999972</v>
      </c>
      <c r="W187" s="77">
        <f>IF(OR(M187=0,T187=0),"",(V187/M187))</f>
        <v>2.0644726856770823E-2</v>
      </c>
      <c r="X187" s="20"/>
      <c r="Y187" s="89"/>
      <c r="Z187" s="90"/>
      <c r="AA187" s="85">
        <f>SUM(AA184:AA186)</f>
        <v>53.078945250000004</v>
      </c>
      <c r="AB187" s="91"/>
      <c r="AC187" s="76">
        <f>AA187-T187</f>
        <v>1.1685000000000016</v>
      </c>
      <c r="AD187" s="77">
        <f>IF(OR(T187=0,AA187=0),"",(AC187/T187))</f>
        <v>2.2509920582890811E-2</v>
      </c>
      <c r="AE187" s="20"/>
      <c r="AF187" s="89"/>
      <c r="AG187" s="90"/>
      <c r="AH187" s="85">
        <f>SUM(AH184:AH186)</f>
        <v>53.77894525</v>
      </c>
      <c r="AI187" s="91"/>
      <c r="AJ187" s="76">
        <f>AH187-AA187</f>
        <v>0.69999999999999574</v>
      </c>
      <c r="AK187" s="77">
        <f>IF(OR(AA187=0,AH187=0),"",(AJ187/AA187))</f>
        <v>1.3187903352318323E-2</v>
      </c>
      <c r="AM187" s="89"/>
      <c r="AN187" s="90"/>
      <c r="AO187" s="85">
        <f>SUM(AO184:AO186)</f>
        <v>55.438945250000003</v>
      </c>
      <c r="AP187" s="91"/>
      <c r="AQ187" s="76">
        <f>AO187-AH187</f>
        <v>1.6600000000000037</v>
      </c>
      <c r="AR187" s="77">
        <f>IF(OR(AH187=0,AO187=0),"",(AQ187/AH187))</f>
        <v>3.086709849520531E-2</v>
      </c>
    </row>
    <row r="188" spans="1:44" s="27" customFormat="1" x14ac:dyDescent="0.35">
      <c r="A188" s="33"/>
      <c r="B188" s="43" t="s">
        <v>59</v>
      </c>
      <c r="C188" s="43"/>
      <c r="D188" s="42" t="s">
        <v>47</v>
      </c>
      <c r="E188" s="43"/>
      <c r="F188" s="53"/>
      <c r="G188" s="92">
        <v>3.0000000000000001E-3</v>
      </c>
      <c r="H188" s="55">
        <f>$G$150*(1+G$140)</f>
        <v>674.44</v>
      </c>
      <c r="I188" s="47">
        <f t="shared" ref="I188:I198" si="189">H188*G188</f>
        <v>2.02332</v>
      </c>
      <c r="J188" s="57"/>
      <c r="K188" s="92">
        <f>+$G$188</f>
        <v>3.0000000000000001E-3</v>
      </c>
      <c r="L188" s="55">
        <f>+L185</f>
        <v>669.17500000000007</v>
      </c>
      <c r="M188" s="79">
        <f t="shared" ref="M188:M198" si="190">L188*K188</f>
        <v>2.0075250000000002</v>
      </c>
      <c r="N188" s="57"/>
      <c r="O188" s="49">
        <f t="shared" si="144"/>
        <v>-1.5794999999999781E-2</v>
      </c>
      <c r="P188" s="50">
        <f t="shared" si="145"/>
        <v>-7.8064764841941862E-3</v>
      </c>
      <c r="Q188" s="51"/>
      <c r="R188" s="92">
        <f>+$G$188</f>
        <v>3.0000000000000001E-3</v>
      </c>
      <c r="S188" s="55">
        <f>+S185</f>
        <v>669.17500000000007</v>
      </c>
      <c r="T188" s="56">
        <f t="shared" ref="T188:T198" si="191">S188*R188</f>
        <v>2.0075250000000002</v>
      </c>
      <c r="U188" s="57"/>
      <c r="V188" s="49">
        <f>T188-M188</f>
        <v>0</v>
      </c>
      <c r="W188" s="50">
        <f>IF(OR(M188=0,T188=0),"",(V188/M188))</f>
        <v>0</v>
      </c>
      <c r="X188" s="51"/>
      <c r="Y188" s="92">
        <f>+$G$188</f>
        <v>3.0000000000000001E-3</v>
      </c>
      <c r="Z188" s="55">
        <f>+Z185</f>
        <v>669.17500000000007</v>
      </c>
      <c r="AA188" s="56">
        <f t="shared" ref="AA188:AA198" si="192">Z188*Y188</f>
        <v>2.0075250000000002</v>
      </c>
      <c r="AB188" s="57"/>
      <c r="AC188" s="49">
        <f>AA188-T188</f>
        <v>0</v>
      </c>
      <c r="AD188" s="50">
        <f>IF(OR(T188=0,AA188=0),"",(AC188/T188))</f>
        <v>0</v>
      </c>
      <c r="AE188" s="51"/>
      <c r="AF188" s="92">
        <f>+$G$188</f>
        <v>3.0000000000000001E-3</v>
      </c>
      <c r="AG188" s="55">
        <f>+AG185</f>
        <v>669.17500000000007</v>
      </c>
      <c r="AH188" s="56">
        <f t="shared" ref="AH188:AH198" si="193">AG188*AF188</f>
        <v>2.0075250000000002</v>
      </c>
      <c r="AI188" s="57"/>
      <c r="AJ188" s="49">
        <f>AH188-AA188</f>
        <v>0</v>
      </c>
      <c r="AK188" s="50">
        <f>IF(OR(AA188=0,AH188=0),"",(AJ188/AA188))</f>
        <v>0</v>
      </c>
      <c r="AL188" s="60"/>
      <c r="AM188" s="92">
        <f>+$G$188</f>
        <v>3.0000000000000001E-3</v>
      </c>
      <c r="AN188" s="55">
        <f>+AN185</f>
        <v>669.17500000000007</v>
      </c>
      <c r="AO188" s="56">
        <f t="shared" ref="AO188:AO198" si="194">AN188*AM188</f>
        <v>2.0075250000000002</v>
      </c>
      <c r="AP188" s="57"/>
      <c r="AQ188" s="49">
        <f>AO188-AH188</f>
        <v>0</v>
      </c>
      <c r="AR188" s="50">
        <f>IF(OR(AH188=0,AO188=0),"",(AQ188/AH188))</f>
        <v>0</v>
      </c>
    </row>
    <row r="189" spans="1:44" s="27" customFormat="1" x14ac:dyDescent="0.35">
      <c r="A189" s="33"/>
      <c r="B189" s="43" t="s">
        <v>60</v>
      </c>
      <c r="C189" s="43"/>
      <c r="D189" s="42" t="s">
        <v>47</v>
      </c>
      <c r="E189" s="43"/>
      <c r="F189" s="53"/>
      <c r="G189" s="92">
        <v>5.0000000000000001E-4</v>
      </c>
      <c r="H189" s="55">
        <f>$G$150*(1+G$140)</f>
        <v>674.44</v>
      </c>
      <c r="I189" s="47">
        <f t="shared" si="189"/>
        <v>0.33722000000000002</v>
      </c>
      <c r="J189" s="57"/>
      <c r="K189" s="92">
        <f>+$G$189</f>
        <v>5.0000000000000001E-4</v>
      </c>
      <c r="L189" s="55">
        <f>+L185</f>
        <v>669.17500000000007</v>
      </c>
      <c r="M189" s="79">
        <f t="shared" si="190"/>
        <v>0.33458750000000004</v>
      </c>
      <c r="N189" s="57"/>
      <c r="O189" s="49">
        <f t="shared" si="144"/>
        <v>-2.6324999999999821E-3</v>
      </c>
      <c r="P189" s="50">
        <f t="shared" si="145"/>
        <v>-7.8064764841942408E-3</v>
      </c>
      <c r="Q189" s="51"/>
      <c r="R189" s="92">
        <f>+$G$189</f>
        <v>5.0000000000000001E-4</v>
      </c>
      <c r="S189" s="55">
        <f>+S185</f>
        <v>669.17500000000007</v>
      </c>
      <c r="T189" s="56">
        <f t="shared" si="191"/>
        <v>0.33458750000000004</v>
      </c>
      <c r="U189" s="57"/>
      <c r="V189" s="49">
        <f t="shared" ref="V189:V198" si="195">T189-M189</f>
        <v>0</v>
      </c>
      <c r="W189" s="50">
        <f t="shared" ref="W189:W198" si="196">IF(OR(M189=0,T189=0),"",(V189/M189))</f>
        <v>0</v>
      </c>
      <c r="X189" s="51"/>
      <c r="Y189" s="92">
        <f>+$G$189</f>
        <v>5.0000000000000001E-4</v>
      </c>
      <c r="Z189" s="55">
        <f>+Z185</f>
        <v>669.17500000000007</v>
      </c>
      <c r="AA189" s="56">
        <f t="shared" si="192"/>
        <v>0.33458750000000004</v>
      </c>
      <c r="AB189" s="57"/>
      <c r="AC189" s="49">
        <f t="shared" ref="AC189:AC198" si="197">AA189-T189</f>
        <v>0</v>
      </c>
      <c r="AD189" s="50">
        <f t="shared" ref="AD189:AD198" si="198">IF(OR(T189=0,AA189=0),"",(AC189/T189))</f>
        <v>0</v>
      </c>
      <c r="AE189" s="51"/>
      <c r="AF189" s="92">
        <f>+$G$189</f>
        <v>5.0000000000000001E-4</v>
      </c>
      <c r="AG189" s="55">
        <f>+AG185</f>
        <v>669.17500000000007</v>
      </c>
      <c r="AH189" s="56">
        <f t="shared" si="193"/>
        <v>0.33458750000000004</v>
      </c>
      <c r="AI189" s="57"/>
      <c r="AJ189" s="49">
        <f t="shared" ref="AJ189:AJ198" si="199">AH189-AA189</f>
        <v>0</v>
      </c>
      <c r="AK189" s="50">
        <f t="shared" ref="AK189:AK198" si="200">IF(OR(AA189=0,AH189=0),"",(AJ189/AA189))</f>
        <v>0</v>
      </c>
      <c r="AL189" s="60"/>
      <c r="AM189" s="92">
        <f>+$G$189</f>
        <v>5.0000000000000001E-4</v>
      </c>
      <c r="AN189" s="55">
        <f>+AN185</f>
        <v>669.17500000000007</v>
      </c>
      <c r="AO189" s="56">
        <f t="shared" si="194"/>
        <v>0.33458750000000004</v>
      </c>
      <c r="AP189" s="57"/>
      <c r="AQ189" s="49">
        <f t="shared" ref="AQ189:AQ198" si="201">AO189-AH189</f>
        <v>0</v>
      </c>
      <c r="AR189" s="50">
        <f t="shared" ref="AR189:AR198" si="202">IF(OR(AH189=0,AO189=0),"",(AQ189/AH189))</f>
        <v>0</v>
      </c>
    </row>
    <row r="190" spans="1:44" s="27" customFormat="1" x14ac:dyDescent="0.35">
      <c r="A190" s="33"/>
      <c r="B190" s="43" t="s">
        <v>61</v>
      </c>
      <c r="C190" s="43"/>
      <c r="D190" s="42" t="s">
        <v>47</v>
      </c>
      <c r="E190" s="43"/>
      <c r="F190" s="53"/>
      <c r="G190" s="92">
        <v>4.0000000000000002E-4</v>
      </c>
      <c r="H190" s="55">
        <f>$G$150*(1+G$140)</f>
        <v>674.44</v>
      </c>
      <c r="I190" s="47">
        <f t="shared" si="189"/>
        <v>0.26977600000000002</v>
      </c>
      <c r="J190" s="57"/>
      <c r="K190" s="92">
        <f>+$G$190</f>
        <v>4.0000000000000002E-4</v>
      </c>
      <c r="L190" s="55">
        <f>+L185</f>
        <v>669.17500000000007</v>
      </c>
      <c r="M190" s="79">
        <f t="shared" si="190"/>
        <v>0.26767000000000002</v>
      </c>
      <c r="N190" s="57"/>
      <c r="O190" s="49">
        <f t="shared" si="144"/>
        <v>-2.1059999999999968E-3</v>
      </c>
      <c r="P190" s="50">
        <f t="shared" si="145"/>
        <v>-7.8064764841942825E-3</v>
      </c>
      <c r="Q190" s="51"/>
      <c r="R190" s="92">
        <f>+$G$190</f>
        <v>4.0000000000000002E-4</v>
      </c>
      <c r="S190" s="55">
        <f>+S185</f>
        <v>669.17500000000007</v>
      </c>
      <c r="T190" s="56">
        <f t="shared" si="191"/>
        <v>0.26767000000000002</v>
      </c>
      <c r="U190" s="57"/>
      <c r="V190" s="49">
        <f t="shared" si="195"/>
        <v>0</v>
      </c>
      <c r="W190" s="50">
        <f t="shared" si="196"/>
        <v>0</v>
      </c>
      <c r="X190" s="51"/>
      <c r="Y190" s="92">
        <f>+$G$190</f>
        <v>4.0000000000000002E-4</v>
      </c>
      <c r="Z190" s="55">
        <f>+Z185</f>
        <v>669.17500000000007</v>
      </c>
      <c r="AA190" s="56">
        <f t="shared" si="192"/>
        <v>0.26767000000000002</v>
      </c>
      <c r="AB190" s="57"/>
      <c r="AC190" s="49">
        <f t="shared" si="197"/>
        <v>0</v>
      </c>
      <c r="AD190" s="50">
        <f t="shared" si="198"/>
        <v>0</v>
      </c>
      <c r="AE190" s="51"/>
      <c r="AF190" s="92">
        <f>+$G$190</f>
        <v>4.0000000000000002E-4</v>
      </c>
      <c r="AG190" s="55">
        <f>+AG185</f>
        <v>669.17500000000007</v>
      </c>
      <c r="AH190" s="56">
        <f t="shared" si="193"/>
        <v>0.26767000000000002</v>
      </c>
      <c r="AI190" s="57"/>
      <c r="AJ190" s="49">
        <f t="shared" si="199"/>
        <v>0</v>
      </c>
      <c r="AK190" s="50">
        <f t="shared" si="200"/>
        <v>0</v>
      </c>
      <c r="AL190" s="60"/>
      <c r="AM190" s="92">
        <f>+$G$190</f>
        <v>4.0000000000000002E-4</v>
      </c>
      <c r="AN190" s="55">
        <f>+AN185</f>
        <v>669.17500000000007</v>
      </c>
      <c r="AO190" s="56">
        <f t="shared" si="194"/>
        <v>0.26767000000000002</v>
      </c>
      <c r="AP190" s="57"/>
      <c r="AQ190" s="49">
        <f t="shared" si="201"/>
        <v>0</v>
      </c>
      <c r="AR190" s="50">
        <f t="shared" si="202"/>
        <v>0</v>
      </c>
    </row>
    <row r="191" spans="1:44" s="27" customFormat="1" x14ac:dyDescent="0.35">
      <c r="A191" s="33"/>
      <c r="B191" s="43" t="s">
        <v>62</v>
      </c>
      <c r="C191" s="43"/>
      <c r="D191" s="42" t="s">
        <v>25</v>
      </c>
      <c r="E191" s="43"/>
      <c r="F191" s="53"/>
      <c r="G191" s="93">
        <v>0.25</v>
      </c>
      <c r="H191" s="46">
        <v>1</v>
      </c>
      <c r="I191" s="65">
        <f t="shared" si="189"/>
        <v>0.25</v>
      </c>
      <c r="J191" s="57"/>
      <c r="K191" s="93">
        <f>+$G$191</f>
        <v>0.25</v>
      </c>
      <c r="L191" s="46">
        <v>1</v>
      </c>
      <c r="M191" s="65">
        <f t="shared" si="190"/>
        <v>0.25</v>
      </c>
      <c r="N191" s="57"/>
      <c r="O191" s="49">
        <f t="shared" si="144"/>
        <v>0</v>
      </c>
      <c r="P191" s="50">
        <f t="shared" si="145"/>
        <v>0</v>
      </c>
      <c r="Q191" s="51"/>
      <c r="R191" s="93">
        <f>+$G$191</f>
        <v>0.25</v>
      </c>
      <c r="S191" s="46">
        <v>1</v>
      </c>
      <c r="T191" s="65">
        <f t="shared" si="191"/>
        <v>0.25</v>
      </c>
      <c r="U191" s="57"/>
      <c r="V191" s="49">
        <f t="shared" si="195"/>
        <v>0</v>
      </c>
      <c r="W191" s="50">
        <f t="shared" si="196"/>
        <v>0</v>
      </c>
      <c r="X191" s="51"/>
      <c r="Y191" s="93">
        <f>+$G$191</f>
        <v>0.25</v>
      </c>
      <c r="Z191" s="46">
        <v>1</v>
      </c>
      <c r="AA191" s="65">
        <f t="shared" si="192"/>
        <v>0.25</v>
      </c>
      <c r="AB191" s="57"/>
      <c r="AC191" s="49">
        <f t="shared" si="197"/>
        <v>0</v>
      </c>
      <c r="AD191" s="50">
        <f t="shared" si="198"/>
        <v>0</v>
      </c>
      <c r="AE191" s="51"/>
      <c r="AF191" s="93">
        <f>+$G$191</f>
        <v>0.25</v>
      </c>
      <c r="AG191" s="46">
        <v>1</v>
      </c>
      <c r="AH191" s="65">
        <f t="shared" si="193"/>
        <v>0.25</v>
      </c>
      <c r="AI191" s="57"/>
      <c r="AJ191" s="49">
        <f t="shared" si="199"/>
        <v>0</v>
      </c>
      <c r="AK191" s="50">
        <f t="shared" si="200"/>
        <v>0</v>
      </c>
      <c r="AL191" s="60"/>
      <c r="AM191" s="93">
        <f>+$G$191</f>
        <v>0.25</v>
      </c>
      <c r="AN191" s="46">
        <v>1</v>
      </c>
      <c r="AO191" s="65">
        <f t="shared" si="194"/>
        <v>0.25</v>
      </c>
      <c r="AP191" s="57"/>
      <c r="AQ191" s="49">
        <f t="shared" si="201"/>
        <v>0</v>
      </c>
      <c r="AR191" s="50">
        <f t="shared" si="202"/>
        <v>0</v>
      </c>
    </row>
    <row r="192" spans="1:44" s="27" customFormat="1" x14ac:dyDescent="0.35">
      <c r="A192" s="33"/>
      <c r="B192" s="43" t="s">
        <v>1</v>
      </c>
      <c r="C192" s="43"/>
      <c r="D192" s="42" t="s">
        <v>47</v>
      </c>
      <c r="E192" s="43"/>
      <c r="F192" s="53"/>
      <c r="G192" s="92">
        <v>0.10100000000000001</v>
      </c>
      <c r="H192" s="55">
        <f>$O$11*$G150</f>
        <v>416</v>
      </c>
      <c r="I192" s="47">
        <f t="shared" si="189"/>
        <v>42.016000000000005</v>
      </c>
      <c r="J192" s="57"/>
      <c r="K192" s="92">
        <f>+$G$192</f>
        <v>0.10100000000000001</v>
      </c>
      <c r="L192" s="55">
        <f t="shared" ref="L192:L196" si="203">$H192</f>
        <v>416</v>
      </c>
      <c r="M192" s="79">
        <f t="shared" si="190"/>
        <v>42.016000000000005</v>
      </c>
      <c r="N192" s="57"/>
      <c r="O192" s="49">
        <f t="shared" si="144"/>
        <v>0</v>
      </c>
      <c r="P192" s="50">
        <f t="shared" si="145"/>
        <v>0</v>
      </c>
      <c r="Q192" s="51"/>
      <c r="R192" s="92">
        <f>+$G$192</f>
        <v>0.10100000000000001</v>
      </c>
      <c r="S192" s="55">
        <f t="shared" ref="S192:S196" si="204">$H192</f>
        <v>416</v>
      </c>
      <c r="T192" s="56">
        <f t="shared" si="191"/>
        <v>42.016000000000005</v>
      </c>
      <c r="U192" s="57"/>
      <c r="V192" s="49">
        <f t="shared" si="195"/>
        <v>0</v>
      </c>
      <c r="W192" s="50">
        <f t="shared" si="196"/>
        <v>0</v>
      </c>
      <c r="X192" s="51"/>
      <c r="Y192" s="92">
        <f>+$G$192</f>
        <v>0.10100000000000001</v>
      </c>
      <c r="Z192" s="55">
        <f t="shared" ref="Z192:Z196" si="205">$H192</f>
        <v>416</v>
      </c>
      <c r="AA192" s="56">
        <f t="shared" si="192"/>
        <v>42.016000000000005</v>
      </c>
      <c r="AB192" s="57"/>
      <c r="AC192" s="49">
        <f t="shared" si="197"/>
        <v>0</v>
      </c>
      <c r="AD192" s="50">
        <f t="shared" si="198"/>
        <v>0</v>
      </c>
      <c r="AE192" s="51"/>
      <c r="AF192" s="92">
        <f>+$G$192</f>
        <v>0.10100000000000001</v>
      </c>
      <c r="AG192" s="55">
        <f t="shared" ref="AG192:AG196" si="206">$H192</f>
        <v>416</v>
      </c>
      <c r="AH192" s="56">
        <f t="shared" si="193"/>
        <v>42.016000000000005</v>
      </c>
      <c r="AI192" s="57"/>
      <c r="AJ192" s="49">
        <f t="shared" si="199"/>
        <v>0</v>
      </c>
      <c r="AK192" s="50">
        <f t="shared" si="200"/>
        <v>0</v>
      </c>
      <c r="AL192" s="60"/>
      <c r="AM192" s="92">
        <f>+$G$192</f>
        <v>0.10100000000000001</v>
      </c>
      <c r="AN192" s="55">
        <f t="shared" ref="AN192:AN196" si="207">$H192</f>
        <v>416</v>
      </c>
      <c r="AO192" s="56">
        <f t="shared" si="194"/>
        <v>42.016000000000005</v>
      </c>
      <c r="AP192" s="57"/>
      <c r="AQ192" s="49">
        <f t="shared" si="201"/>
        <v>0</v>
      </c>
      <c r="AR192" s="50">
        <f t="shared" si="202"/>
        <v>0</v>
      </c>
    </row>
    <row r="193" spans="1:44" s="27" customFormat="1" x14ac:dyDescent="0.35">
      <c r="A193" s="33"/>
      <c r="B193" s="43" t="s">
        <v>2</v>
      </c>
      <c r="C193" s="43"/>
      <c r="D193" s="42" t="s">
        <v>47</v>
      </c>
      <c r="E193" s="43"/>
      <c r="F193" s="53"/>
      <c r="G193" s="92">
        <v>0.14399999999999999</v>
      </c>
      <c r="H193" s="55">
        <f>$O$12*$G150</f>
        <v>117</v>
      </c>
      <c r="I193" s="47">
        <f t="shared" si="189"/>
        <v>16.847999999999999</v>
      </c>
      <c r="J193" s="57"/>
      <c r="K193" s="92">
        <f>+$G$193</f>
        <v>0.14399999999999999</v>
      </c>
      <c r="L193" s="55">
        <f t="shared" si="203"/>
        <v>117</v>
      </c>
      <c r="M193" s="79">
        <f t="shared" si="190"/>
        <v>16.847999999999999</v>
      </c>
      <c r="N193" s="57"/>
      <c r="O193" s="49">
        <f t="shared" si="144"/>
        <v>0</v>
      </c>
      <c r="P193" s="50">
        <f t="shared" si="145"/>
        <v>0</v>
      </c>
      <c r="Q193" s="51"/>
      <c r="R193" s="92">
        <f>+$G$193</f>
        <v>0.14399999999999999</v>
      </c>
      <c r="S193" s="55">
        <f t="shared" si="204"/>
        <v>117</v>
      </c>
      <c r="T193" s="56">
        <f t="shared" si="191"/>
        <v>16.847999999999999</v>
      </c>
      <c r="U193" s="57"/>
      <c r="V193" s="49">
        <f t="shared" si="195"/>
        <v>0</v>
      </c>
      <c r="W193" s="50">
        <f t="shared" si="196"/>
        <v>0</v>
      </c>
      <c r="X193" s="51"/>
      <c r="Y193" s="92">
        <f>+$G$193</f>
        <v>0.14399999999999999</v>
      </c>
      <c r="Z193" s="55">
        <f t="shared" si="205"/>
        <v>117</v>
      </c>
      <c r="AA193" s="56">
        <f t="shared" si="192"/>
        <v>16.847999999999999</v>
      </c>
      <c r="AB193" s="57"/>
      <c r="AC193" s="49">
        <f t="shared" si="197"/>
        <v>0</v>
      </c>
      <c r="AD193" s="50">
        <f t="shared" si="198"/>
        <v>0</v>
      </c>
      <c r="AE193" s="51"/>
      <c r="AF193" s="92">
        <f>+$G$193</f>
        <v>0.14399999999999999</v>
      </c>
      <c r="AG193" s="55">
        <f t="shared" si="206"/>
        <v>117</v>
      </c>
      <c r="AH193" s="56">
        <f t="shared" si="193"/>
        <v>16.847999999999999</v>
      </c>
      <c r="AI193" s="57"/>
      <c r="AJ193" s="49">
        <f t="shared" si="199"/>
        <v>0</v>
      </c>
      <c r="AK193" s="50">
        <f t="shared" si="200"/>
        <v>0</v>
      </c>
      <c r="AL193" s="60"/>
      <c r="AM193" s="92">
        <f>+$G$193</f>
        <v>0.14399999999999999</v>
      </c>
      <c r="AN193" s="55">
        <f t="shared" si="207"/>
        <v>117</v>
      </c>
      <c r="AO193" s="56">
        <f t="shared" si="194"/>
        <v>16.847999999999999</v>
      </c>
      <c r="AP193" s="57"/>
      <c r="AQ193" s="49">
        <f t="shared" si="201"/>
        <v>0</v>
      </c>
      <c r="AR193" s="50">
        <f t="shared" si="202"/>
        <v>0</v>
      </c>
    </row>
    <row r="194" spans="1:44" s="27" customFormat="1" x14ac:dyDescent="0.35">
      <c r="A194" s="33"/>
      <c r="B194" s="43" t="s">
        <v>3</v>
      </c>
      <c r="C194" s="43"/>
      <c r="D194" s="42" t="s">
        <v>47</v>
      </c>
      <c r="E194" s="43"/>
      <c r="F194" s="53"/>
      <c r="G194" s="92">
        <v>0.20799999999999999</v>
      </c>
      <c r="H194" s="55">
        <f>$O$13*$G150</f>
        <v>117</v>
      </c>
      <c r="I194" s="47">
        <f t="shared" si="189"/>
        <v>24.335999999999999</v>
      </c>
      <c r="J194" s="57"/>
      <c r="K194" s="92">
        <f>+$G$194</f>
        <v>0.20799999999999999</v>
      </c>
      <c r="L194" s="55">
        <f t="shared" si="203"/>
        <v>117</v>
      </c>
      <c r="M194" s="79">
        <f t="shared" si="190"/>
        <v>24.335999999999999</v>
      </c>
      <c r="N194" s="57"/>
      <c r="O194" s="49">
        <f t="shared" si="144"/>
        <v>0</v>
      </c>
      <c r="P194" s="50">
        <f t="shared" si="145"/>
        <v>0</v>
      </c>
      <c r="Q194" s="51"/>
      <c r="R194" s="92">
        <f>+$G$194</f>
        <v>0.20799999999999999</v>
      </c>
      <c r="S194" s="55">
        <f t="shared" si="204"/>
        <v>117</v>
      </c>
      <c r="T194" s="56">
        <f t="shared" si="191"/>
        <v>24.335999999999999</v>
      </c>
      <c r="U194" s="57"/>
      <c r="V194" s="49">
        <f t="shared" si="195"/>
        <v>0</v>
      </c>
      <c r="W194" s="50">
        <f t="shared" si="196"/>
        <v>0</v>
      </c>
      <c r="X194" s="51"/>
      <c r="Y194" s="92">
        <f>+$G$194</f>
        <v>0.20799999999999999</v>
      </c>
      <c r="Z194" s="55">
        <f t="shared" si="205"/>
        <v>117</v>
      </c>
      <c r="AA194" s="56">
        <f t="shared" si="192"/>
        <v>24.335999999999999</v>
      </c>
      <c r="AB194" s="57"/>
      <c r="AC194" s="49">
        <f t="shared" si="197"/>
        <v>0</v>
      </c>
      <c r="AD194" s="50">
        <f t="shared" si="198"/>
        <v>0</v>
      </c>
      <c r="AE194" s="51"/>
      <c r="AF194" s="92">
        <f>+$G$194</f>
        <v>0.20799999999999999</v>
      </c>
      <c r="AG194" s="55">
        <f t="shared" si="206"/>
        <v>117</v>
      </c>
      <c r="AH194" s="56">
        <f t="shared" si="193"/>
        <v>24.335999999999999</v>
      </c>
      <c r="AI194" s="57"/>
      <c r="AJ194" s="49">
        <f t="shared" si="199"/>
        <v>0</v>
      </c>
      <c r="AK194" s="50">
        <f t="shared" si="200"/>
        <v>0</v>
      </c>
      <c r="AL194" s="60"/>
      <c r="AM194" s="92">
        <f>+$G$194</f>
        <v>0.20799999999999999</v>
      </c>
      <c r="AN194" s="55">
        <f t="shared" si="207"/>
        <v>117</v>
      </c>
      <c r="AO194" s="56">
        <f t="shared" si="194"/>
        <v>24.335999999999999</v>
      </c>
      <c r="AP194" s="57"/>
      <c r="AQ194" s="49">
        <f t="shared" si="201"/>
        <v>0</v>
      </c>
      <c r="AR194" s="50">
        <f t="shared" si="202"/>
        <v>0</v>
      </c>
    </row>
    <row r="195" spans="1:44" s="27" customFormat="1" x14ac:dyDescent="0.35">
      <c r="A195" s="33"/>
      <c r="B195" s="43" t="s">
        <v>63</v>
      </c>
      <c r="C195" s="43"/>
      <c r="D195" s="42" t="s">
        <v>47</v>
      </c>
      <c r="E195" s="43"/>
      <c r="F195" s="53"/>
      <c r="G195" s="92">
        <v>0.11899999999999999</v>
      </c>
      <c r="H195" s="55">
        <v>600</v>
      </c>
      <c r="I195" s="47">
        <f t="shared" si="189"/>
        <v>71.399999999999991</v>
      </c>
      <c r="J195" s="57"/>
      <c r="K195" s="92">
        <f>+$G$195</f>
        <v>0.11899999999999999</v>
      </c>
      <c r="L195" s="55">
        <f t="shared" si="203"/>
        <v>600</v>
      </c>
      <c r="M195" s="79">
        <f t="shared" si="190"/>
        <v>71.399999999999991</v>
      </c>
      <c r="N195" s="57"/>
      <c r="O195" s="49">
        <f t="shared" si="144"/>
        <v>0</v>
      </c>
      <c r="P195" s="50">
        <f t="shared" si="145"/>
        <v>0</v>
      </c>
      <c r="Q195" s="51"/>
      <c r="R195" s="92">
        <f>+$G$195</f>
        <v>0.11899999999999999</v>
      </c>
      <c r="S195" s="55">
        <f t="shared" si="204"/>
        <v>600</v>
      </c>
      <c r="T195" s="56">
        <f t="shared" si="191"/>
        <v>71.399999999999991</v>
      </c>
      <c r="U195" s="57"/>
      <c r="V195" s="49">
        <f t="shared" si="195"/>
        <v>0</v>
      </c>
      <c r="W195" s="50">
        <f t="shared" si="196"/>
        <v>0</v>
      </c>
      <c r="X195" s="51"/>
      <c r="Y195" s="92">
        <f>+$G$195</f>
        <v>0.11899999999999999</v>
      </c>
      <c r="Z195" s="55">
        <f t="shared" si="205"/>
        <v>600</v>
      </c>
      <c r="AA195" s="56">
        <f t="shared" si="192"/>
        <v>71.399999999999991</v>
      </c>
      <c r="AB195" s="57"/>
      <c r="AC195" s="49">
        <f t="shared" si="197"/>
        <v>0</v>
      </c>
      <c r="AD195" s="50">
        <f t="shared" si="198"/>
        <v>0</v>
      </c>
      <c r="AE195" s="51"/>
      <c r="AF195" s="92">
        <f>+$G$195</f>
        <v>0.11899999999999999</v>
      </c>
      <c r="AG195" s="55">
        <f t="shared" si="206"/>
        <v>600</v>
      </c>
      <c r="AH195" s="56">
        <f t="shared" si="193"/>
        <v>71.399999999999991</v>
      </c>
      <c r="AI195" s="57"/>
      <c r="AJ195" s="49">
        <f t="shared" si="199"/>
        <v>0</v>
      </c>
      <c r="AK195" s="50">
        <f t="shared" si="200"/>
        <v>0</v>
      </c>
      <c r="AL195" s="60"/>
      <c r="AM195" s="92">
        <f>+$G$195</f>
        <v>0.11899999999999999</v>
      </c>
      <c r="AN195" s="55">
        <f t="shared" si="207"/>
        <v>600</v>
      </c>
      <c r="AO195" s="56">
        <f t="shared" si="194"/>
        <v>71.399999999999991</v>
      </c>
      <c r="AP195" s="57"/>
      <c r="AQ195" s="49">
        <f t="shared" si="201"/>
        <v>0</v>
      </c>
      <c r="AR195" s="50">
        <f t="shared" si="202"/>
        <v>0</v>
      </c>
    </row>
    <row r="196" spans="1:44" s="27" customFormat="1" x14ac:dyDescent="0.35">
      <c r="A196" s="33"/>
      <c r="B196" s="43" t="s">
        <v>64</v>
      </c>
      <c r="C196" s="43"/>
      <c r="D196" s="42" t="s">
        <v>47</v>
      </c>
      <c r="E196" s="43"/>
      <c r="F196" s="53"/>
      <c r="G196" s="92">
        <v>0.13900000000000001</v>
      </c>
      <c r="H196" s="55">
        <v>150</v>
      </c>
      <c r="I196" s="47">
        <f t="shared" si="189"/>
        <v>20.85</v>
      </c>
      <c r="J196" s="57"/>
      <c r="K196" s="92">
        <f>+$G$196</f>
        <v>0.13900000000000001</v>
      </c>
      <c r="L196" s="55">
        <f t="shared" si="203"/>
        <v>150</v>
      </c>
      <c r="M196" s="79">
        <f t="shared" si="190"/>
        <v>20.85</v>
      </c>
      <c r="N196" s="57"/>
      <c r="O196" s="49">
        <f t="shared" si="144"/>
        <v>0</v>
      </c>
      <c r="P196" s="50">
        <f t="shared" si="145"/>
        <v>0</v>
      </c>
      <c r="Q196" s="51"/>
      <c r="R196" s="92">
        <f>+$G$196</f>
        <v>0.13900000000000001</v>
      </c>
      <c r="S196" s="55">
        <f t="shared" si="204"/>
        <v>150</v>
      </c>
      <c r="T196" s="56">
        <f t="shared" si="191"/>
        <v>20.85</v>
      </c>
      <c r="U196" s="57"/>
      <c r="V196" s="49">
        <f t="shared" si="195"/>
        <v>0</v>
      </c>
      <c r="W196" s="50">
        <f t="shared" si="196"/>
        <v>0</v>
      </c>
      <c r="X196" s="51"/>
      <c r="Y196" s="92">
        <f>+$G$196</f>
        <v>0.13900000000000001</v>
      </c>
      <c r="Z196" s="55">
        <f t="shared" si="205"/>
        <v>150</v>
      </c>
      <c r="AA196" s="56">
        <f t="shared" si="192"/>
        <v>20.85</v>
      </c>
      <c r="AB196" s="57"/>
      <c r="AC196" s="49">
        <f t="shared" si="197"/>
        <v>0</v>
      </c>
      <c r="AD196" s="50">
        <f t="shared" si="198"/>
        <v>0</v>
      </c>
      <c r="AE196" s="51"/>
      <c r="AF196" s="92">
        <f>+$G$196</f>
        <v>0.13900000000000001</v>
      </c>
      <c r="AG196" s="55">
        <f t="shared" si="206"/>
        <v>150</v>
      </c>
      <c r="AH196" s="56">
        <f t="shared" si="193"/>
        <v>20.85</v>
      </c>
      <c r="AI196" s="57"/>
      <c r="AJ196" s="49">
        <f t="shared" si="199"/>
        <v>0</v>
      </c>
      <c r="AK196" s="50">
        <f t="shared" si="200"/>
        <v>0</v>
      </c>
      <c r="AL196" s="60"/>
      <c r="AM196" s="92">
        <f>+$G$196</f>
        <v>0.13900000000000001</v>
      </c>
      <c r="AN196" s="55">
        <f t="shared" si="207"/>
        <v>150</v>
      </c>
      <c r="AO196" s="56">
        <f t="shared" si="194"/>
        <v>20.85</v>
      </c>
      <c r="AP196" s="57"/>
      <c r="AQ196" s="49">
        <f t="shared" si="201"/>
        <v>0</v>
      </c>
      <c r="AR196" s="50">
        <f t="shared" si="202"/>
        <v>0</v>
      </c>
    </row>
    <row r="197" spans="1:44" s="27" customFormat="1" x14ac:dyDescent="0.35">
      <c r="A197" s="33"/>
      <c r="B197" s="43" t="s">
        <v>65</v>
      </c>
      <c r="C197" s="43"/>
      <c r="D197" s="42" t="s">
        <v>47</v>
      </c>
      <c r="E197" s="43"/>
      <c r="F197" s="53"/>
      <c r="G197" s="92">
        <v>0.1164</v>
      </c>
      <c r="H197" s="55">
        <v>0</v>
      </c>
      <c r="I197" s="47">
        <f t="shared" si="189"/>
        <v>0</v>
      </c>
      <c r="J197" s="57"/>
      <c r="K197" s="92">
        <f>+$G$198</f>
        <v>0.1164</v>
      </c>
      <c r="L197" s="55">
        <f>H197</f>
        <v>0</v>
      </c>
      <c r="M197" s="79">
        <f t="shared" si="190"/>
        <v>0</v>
      </c>
      <c r="N197" s="57"/>
      <c r="O197" s="49">
        <f>G197</f>
        <v>0.1164</v>
      </c>
      <c r="P197" s="50" t="str">
        <f t="shared" si="145"/>
        <v/>
      </c>
      <c r="Q197" s="51"/>
      <c r="R197" s="92">
        <f>+$G$198</f>
        <v>0.1164</v>
      </c>
      <c r="S197" s="55">
        <f>L197</f>
        <v>0</v>
      </c>
      <c r="T197" s="56">
        <f t="shared" si="191"/>
        <v>0</v>
      </c>
      <c r="U197" s="57"/>
      <c r="V197" s="49">
        <f t="shared" si="195"/>
        <v>0</v>
      </c>
      <c r="W197" s="50" t="str">
        <f t="shared" si="196"/>
        <v/>
      </c>
      <c r="X197" s="51"/>
      <c r="Y197" s="92">
        <f>+$G$198</f>
        <v>0.1164</v>
      </c>
      <c r="Z197" s="55">
        <f>S197</f>
        <v>0</v>
      </c>
      <c r="AA197" s="56">
        <f t="shared" si="192"/>
        <v>0</v>
      </c>
      <c r="AB197" s="57"/>
      <c r="AC197" s="49">
        <f t="shared" si="197"/>
        <v>0</v>
      </c>
      <c r="AD197" s="50" t="str">
        <f t="shared" si="198"/>
        <v/>
      </c>
      <c r="AE197" s="51"/>
      <c r="AF197" s="92">
        <f>+$G$198</f>
        <v>0.1164</v>
      </c>
      <c r="AG197" s="55">
        <f>Z197</f>
        <v>0</v>
      </c>
      <c r="AH197" s="56">
        <f t="shared" si="193"/>
        <v>0</v>
      </c>
      <c r="AI197" s="57"/>
      <c r="AJ197" s="49">
        <f t="shared" si="199"/>
        <v>0</v>
      </c>
      <c r="AK197" s="50" t="str">
        <f t="shared" si="200"/>
        <v/>
      </c>
      <c r="AL197" s="60"/>
      <c r="AM197" s="92">
        <f>+$G$198</f>
        <v>0.1164</v>
      </c>
      <c r="AN197" s="55">
        <f>AG197</f>
        <v>0</v>
      </c>
      <c r="AO197" s="56">
        <f t="shared" si="194"/>
        <v>0</v>
      </c>
      <c r="AP197" s="57"/>
      <c r="AQ197" s="49">
        <f t="shared" si="201"/>
        <v>0</v>
      </c>
      <c r="AR197" s="50" t="str">
        <f t="shared" si="202"/>
        <v/>
      </c>
    </row>
    <row r="198" spans="1:44" s="27" customFormat="1" ht="15" thickBot="1" x14ac:dyDescent="0.4">
      <c r="A198" s="33"/>
      <c r="B198" s="43" t="s">
        <v>66</v>
      </c>
      <c r="C198" s="43"/>
      <c r="D198" s="42" t="s">
        <v>47</v>
      </c>
      <c r="E198" s="43"/>
      <c r="F198" s="53"/>
      <c r="G198" s="92">
        <v>0.1164</v>
      </c>
      <c r="H198" s="55">
        <v>0</v>
      </c>
      <c r="I198" s="47">
        <f t="shared" si="189"/>
        <v>0</v>
      </c>
      <c r="J198" s="57"/>
      <c r="K198" s="92">
        <f>+$G$198</f>
        <v>0.1164</v>
      </c>
      <c r="L198" s="55">
        <f>H198</f>
        <v>0</v>
      </c>
      <c r="M198" s="79">
        <f t="shared" si="190"/>
        <v>0</v>
      </c>
      <c r="N198" s="57"/>
      <c r="O198" s="49">
        <f>G198</f>
        <v>0.1164</v>
      </c>
      <c r="P198" s="50" t="str">
        <f t="shared" si="145"/>
        <v/>
      </c>
      <c r="Q198" s="51"/>
      <c r="R198" s="92">
        <f>+$G$198</f>
        <v>0.1164</v>
      </c>
      <c r="S198" s="55">
        <f>L198</f>
        <v>0</v>
      </c>
      <c r="T198" s="56">
        <f t="shared" si="191"/>
        <v>0</v>
      </c>
      <c r="U198" s="57"/>
      <c r="V198" s="49">
        <f t="shared" si="195"/>
        <v>0</v>
      </c>
      <c r="W198" s="50" t="str">
        <f t="shared" si="196"/>
        <v/>
      </c>
      <c r="X198" s="51"/>
      <c r="Y198" s="92">
        <f>+$G$198</f>
        <v>0.1164</v>
      </c>
      <c r="Z198" s="55">
        <f>S198</f>
        <v>0</v>
      </c>
      <c r="AA198" s="56">
        <f t="shared" si="192"/>
        <v>0</v>
      </c>
      <c r="AB198" s="57"/>
      <c r="AC198" s="49">
        <f t="shared" si="197"/>
        <v>0</v>
      </c>
      <c r="AD198" s="50" t="str">
        <f t="shared" si="198"/>
        <v/>
      </c>
      <c r="AE198" s="51"/>
      <c r="AF198" s="92">
        <f>+$G$198</f>
        <v>0.1164</v>
      </c>
      <c r="AG198" s="55">
        <f>Z198</f>
        <v>0</v>
      </c>
      <c r="AH198" s="56">
        <f t="shared" si="193"/>
        <v>0</v>
      </c>
      <c r="AI198" s="57"/>
      <c r="AJ198" s="49">
        <f t="shared" si="199"/>
        <v>0</v>
      </c>
      <c r="AK198" s="50" t="str">
        <f t="shared" si="200"/>
        <v/>
      </c>
      <c r="AL198" s="60"/>
      <c r="AM198" s="92">
        <f>+$G$198</f>
        <v>0.1164</v>
      </c>
      <c r="AN198" s="55">
        <f>AG198</f>
        <v>0</v>
      </c>
      <c r="AO198" s="56">
        <f t="shared" si="194"/>
        <v>0</v>
      </c>
      <c r="AP198" s="57"/>
      <c r="AQ198" s="49">
        <f t="shared" si="201"/>
        <v>0</v>
      </c>
      <c r="AR198" s="50" t="str">
        <f t="shared" si="202"/>
        <v/>
      </c>
    </row>
    <row r="199" spans="1:44" ht="15" thickBot="1" x14ac:dyDescent="0.4">
      <c r="A199" s="9"/>
      <c r="B199" s="94"/>
      <c r="C199" s="95"/>
      <c r="D199" s="96"/>
      <c r="E199" s="95"/>
      <c r="F199" s="97"/>
      <c r="G199" s="173"/>
      <c r="H199" s="174"/>
      <c r="I199" s="175"/>
      <c r="J199" s="97"/>
      <c r="K199" s="173"/>
      <c r="L199" s="174"/>
      <c r="M199" s="175"/>
      <c r="N199" s="97"/>
      <c r="O199" s="176"/>
      <c r="P199" s="177"/>
      <c r="Q199" s="20"/>
      <c r="R199" s="173"/>
      <c r="S199" s="174"/>
      <c r="T199" s="175"/>
      <c r="U199" s="97"/>
      <c r="V199" s="176"/>
      <c r="W199" s="177"/>
      <c r="X199" s="20"/>
      <c r="Y199" s="173"/>
      <c r="Z199" s="174"/>
      <c r="AA199" s="175"/>
      <c r="AB199" s="97"/>
      <c r="AC199" s="176"/>
      <c r="AD199" s="177"/>
      <c r="AE199" s="20"/>
      <c r="AF199" s="173"/>
      <c r="AG199" s="174"/>
      <c r="AH199" s="175"/>
      <c r="AI199" s="97"/>
      <c r="AJ199" s="176"/>
      <c r="AK199" s="177"/>
      <c r="AM199" s="173"/>
      <c r="AN199" s="174"/>
      <c r="AO199" s="175"/>
      <c r="AP199" s="97"/>
      <c r="AQ199" s="176"/>
      <c r="AR199" s="177"/>
    </row>
    <row r="200" spans="1:44" x14ac:dyDescent="0.35">
      <c r="A200" s="9"/>
      <c r="B200" s="104" t="s">
        <v>67</v>
      </c>
      <c r="C200" s="41"/>
      <c r="D200" s="41"/>
      <c r="E200" s="41"/>
      <c r="F200" s="178"/>
      <c r="G200" s="106"/>
      <c r="H200" s="106"/>
      <c r="I200" s="107">
        <f>SUM(I188:I194,I187)</f>
        <v>143.28199160000003</v>
      </c>
      <c r="J200" s="108"/>
      <c r="K200" s="106"/>
      <c r="L200" s="106"/>
      <c r="M200" s="107">
        <f>SUM(M188:M194,M187)</f>
        <v>136.92022775000001</v>
      </c>
      <c r="N200" s="108"/>
      <c r="O200" s="109">
        <f>M200-I200</f>
        <v>-6.3617638500000169</v>
      </c>
      <c r="P200" s="110">
        <f>IF(OR(I200=0,M200=0),"",(O200/I200))</f>
        <v>-4.4400303059439157E-2</v>
      </c>
      <c r="Q200" s="20"/>
      <c r="R200" s="106"/>
      <c r="S200" s="106"/>
      <c r="T200" s="107">
        <f>SUM(T188:T194,T187)</f>
        <v>137.97022775000002</v>
      </c>
      <c r="U200" s="108"/>
      <c r="V200" s="109">
        <f>T200-M200</f>
        <v>1.0500000000000114</v>
      </c>
      <c r="W200" s="110">
        <f>IF(OR(M200=0,T200=0),"",(V200/M200))</f>
        <v>7.6686989004808408E-3</v>
      </c>
      <c r="X200" s="20"/>
      <c r="Y200" s="106"/>
      <c r="Z200" s="106"/>
      <c r="AA200" s="107">
        <f>SUM(AA188:AA194,AA187)</f>
        <v>139.13872775000002</v>
      </c>
      <c r="AB200" s="108"/>
      <c r="AC200" s="109">
        <f>AA200-T200</f>
        <v>1.1684999999999945</v>
      </c>
      <c r="AD200" s="110">
        <f>IF(OR(T200=0,AA200=0),"",(AC200/T200))</f>
        <v>8.4692184615169225E-3</v>
      </c>
      <c r="AE200" s="20"/>
      <c r="AF200" s="106"/>
      <c r="AG200" s="106"/>
      <c r="AH200" s="107">
        <f>SUM(AH188:AH194,AH187)</f>
        <v>139.83872775</v>
      </c>
      <c r="AI200" s="108"/>
      <c r="AJ200" s="109">
        <f>AH200-AA200</f>
        <v>0.69999999999998863</v>
      </c>
      <c r="AK200" s="110">
        <f>IF(OR(AA200=0,AH200=0),"",(AJ200/AA200))</f>
        <v>5.0309501266802299E-3</v>
      </c>
      <c r="AM200" s="106"/>
      <c r="AN200" s="106"/>
      <c r="AO200" s="107">
        <f>SUM(AO188:AO194,AO187)</f>
        <v>141.49872775</v>
      </c>
      <c r="AP200" s="108"/>
      <c r="AQ200" s="109">
        <f>AO200-AH200</f>
        <v>1.6599999999999966</v>
      </c>
      <c r="AR200" s="110">
        <f>IF(OR(AH200=0,AO200=0),"",(AQ200/AH200))</f>
        <v>1.1870817381631938E-2</v>
      </c>
    </row>
    <row r="201" spans="1:44" x14ac:dyDescent="0.35">
      <c r="A201" s="9"/>
      <c r="B201" s="104" t="s">
        <v>68</v>
      </c>
      <c r="C201" s="41"/>
      <c r="D201" s="41"/>
      <c r="E201" s="41"/>
      <c r="F201" s="178"/>
      <c r="G201" s="179">
        <v>-0.318</v>
      </c>
      <c r="H201" s="180"/>
      <c r="I201" s="181">
        <f>+I200*G201</f>
        <v>-45.563673328800007</v>
      </c>
      <c r="J201" s="108"/>
      <c r="K201" s="179">
        <f>$G$201</f>
        <v>-0.318</v>
      </c>
      <c r="L201" s="180"/>
      <c r="M201" s="181">
        <f>+M200*K201</f>
        <v>-43.540632424500004</v>
      </c>
      <c r="N201" s="108"/>
      <c r="O201" s="154">
        <f>M201-I201</f>
        <v>2.0230409043000037</v>
      </c>
      <c r="P201" s="155">
        <f>IF(OR(I201=0,M201=0),"",(O201/I201))</f>
        <v>-4.4400303059439122E-2</v>
      </c>
      <c r="Q201" s="20"/>
      <c r="R201" s="179">
        <f>$G$201</f>
        <v>-0.318</v>
      </c>
      <c r="S201" s="180"/>
      <c r="T201" s="181">
        <f>+T200*R201</f>
        <v>-43.874532424500011</v>
      </c>
      <c r="U201" s="108"/>
      <c r="V201" s="154">
        <f t="shared" ref="V201:V203" si="208">T201-M201</f>
        <v>-0.33390000000000697</v>
      </c>
      <c r="W201" s="155">
        <f t="shared" ref="W201:W203" si="209">IF(OR(M201=0,T201=0),"",(V201/M201))</f>
        <v>7.668698900480918E-3</v>
      </c>
      <c r="X201" s="20"/>
      <c r="Y201" s="179">
        <f>$G$201</f>
        <v>-0.318</v>
      </c>
      <c r="Z201" s="180"/>
      <c r="AA201" s="181">
        <f>+AA200*Y201</f>
        <v>-44.246115424500005</v>
      </c>
      <c r="AB201" s="108"/>
      <c r="AC201" s="154">
        <f t="shared" ref="AC201:AC203" si="210">AA201-T201</f>
        <v>-0.371582999999994</v>
      </c>
      <c r="AD201" s="155">
        <f t="shared" ref="AD201:AD203" si="211">IF(OR(T201=0,AA201=0),"",(AC201/T201))</f>
        <v>8.4692184615168236E-3</v>
      </c>
      <c r="AE201" s="20"/>
      <c r="AF201" s="179">
        <f>$G$201</f>
        <v>-0.318</v>
      </c>
      <c r="AG201" s="180"/>
      <c r="AH201" s="181">
        <f>+AH200*AF201</f>
        <v>-44.468715424500004</v>
      </c>
      <c r="AI201" s="108"/>
      <c r="AJ201" s="154">
        <f t="shared" ref="AJ201:AJ203" si="212">AH201-AA201</f>
        <v>-0.22259999999999991</v>
      </c>
      <c r="AK201" s="155">
        <f t="shared" ref="AK201:AK203" si="213">IF(OR(AA201=0,AH201=0),"",(AJ201/AA201))</f>
        <v>5.0309501266803097E-3</v>
      </c>
      <c r="AM201" s="179">
        <f>$G$201</f>
        <v>-0.318</v>
      </c>
      <c r="AN201" s="180"/>
      <c r="AO201" s="181">
        <f>+AO200*AM201</f>
        <v>-44.996595424500001</v>
      </c>
      <c r="AP201" s="108"/>
      <c r="AQ201" s="154">
        <f t="shared" ref="AQ201:AQ203" si="214">AO201-AH201</f>
        <v>-0.52787999999999613</v>
      </c>
      <c r="AR201" s="155">
        <f t="shared" ref="AR201:AR203" si="215">IF(OR(AH201=0,AO201=0),"",(AQ201/AH201))</f>
        <v>1.1870817381631876E-2</v>
      </c>
    </row>
    <row r="202" spans="1:44" x14ac:dyDescent="0.35">
      <c r="A202" s="9"/>
      <c r="B202" s="40" t="s">
        <v>69</v>
      </c>
      <c r="C202" s="41"/>
      <c r="D202" s="41"/>
      <c r="E202" s="41"/>
      <c r="F202" s="160"/>
      <c r="G202" s="182">
        <v>0.13</v>
      </c>
      <c r="H202" s="160"/>
      <c r="I202" s="181">
        <f>I200*G202</f>
        <v>18.626658908000003</v>
      </c>
      <c r="J202" s="183"/>
      <c r="K202" s="182">
        <v>0.13</v>
      </c>
      <c r="L202" s="160"/>
      <c r="M202" s="181">
        <f>M200*K202</f>
        <v>17.799629607500002</v>
      </c>
      <c r="N202" s="183"/>
      <c r="O202" s="154">
        <f>M202-I202</f>
        <v>-0.82702930050000134</v>
      </c>
      <c r="P202" s="155">
        <f>IF(OR(I202=0,M202=0),"",(O202/I202))</f>
        <v>-4.4400303059439115E-2</v>
      </c>
      <c r="Q202" s="20"/>
      <c r="R202" s="182">
        <v>0.13</v>
      </c>
      <c r="S202" s="160"/>
      <c r="T202" s="181">
        <f>T200*R202</f>
        <v>17.936129607500003</v>
      </c>
      <c r="U202" s="183"/>
      <c r="V202" s="154">
        <f t="shared" si="208"/>
        <v>0.13650000000000162</v>
      </c>
      <c r="W202" s="155">
        <f t="shared" si="209"/>
        <v>7.6686989004808486E-3</v>
      </c>
      <c r="X202" s="20"/>
      <c r="Y202" s="182">
        <v>0.13</v>
      </c>
      <c r="Z202" s="160"/>
      <c r="AA202" s="181">
        <f>AA200*Y202</f>
        <v>18.088034607500003</v>
      </c>
      <c r="AB202" s="183"/>
      <c r="AC202" s="154">
        <f t="shared" si="210"/>
        <v>0.15190499999999929</v>
      </c>
      <c r="AD202" s="155">
        <f t="shared" si="211"/>
        <v>8.4692184615169225E-3</v>
      </c>
      <c r="AE202" s="20"/>
      <c r="AF202" s="182">
        <v>0.13</v>
      </c>
      <c r="AG202" s="160"/>
      <c r="AH202" s="181">
        <f>AH200*AF202</f>
        <v>18.1790346075</v>
      </c>
      <c r="AI202" s="183"/>
      <c r="AJ202" s="154">
        <f t="shared" si="212"/>
        <v>9.0999999999997527E-2</v>
      </c>
      <c r="AK202" s="155">
        <f t="shared" si="213"/>
        <v>5.0309501266801752E-3</v>
      </c>
      <c r="AM202" s="182">
        <v>0.13</v>
      </c>
      <c r="AN202" s="160"/>
      <c r="AO202" s="181">
        <f>AO200*AM202</f>
        <v>18.394834607500002</v>
      </c>
      <c r="AP202" s="183"/>
      <c r="AQ202" s="154">
        <f t="shared" si="214"/>
        <v>0.21580000000000155</v>
      </c>
      <c r="AR202" s="155">
        <f t="shared" si="215"/>
        <v>1.1870817381632048E-2</v>
      </c>
    </row>
    <row r="203" spans="1:44" ht="15" thickBot="1" x14ac:dyDescent="0.4">
      <c r="A203" s="9"/>
      <c r="B203" s="439" t="s">
        <v>70</v>
      </c>
      <c r="C203" s="439"/>
      <c r="D203" s="439"/>
      <c r="E203" s="142"/>
      <c r="F203" s="119"/>
      <c r="G203" s="119"/>
      <c r="H203" s="119"/>
      <c r="I203" s="120">
        <f>SUM(I200:I202)</f>
        <v>116.34497717920001</v>
      </c>
      <c r="J203" s="121"/>
      <c r="K203" s="119"/>
      <c r="L203" s="119"/>
      <c r="M203" s="120">
        <f>SUM(M200:M202)</f>
        <v>111.179224933</v>
      </c>
      <c r="N203" s="121"/>
      <c r="O203" s="184">
        <f>M203-I203</f>
        <v>-5.1657522462000145</v>
      </c>
      <c r="P203" s="185">
        <f>IF(OR(I203=0,M203=0),"",(O203/I203))</f>
        <v>-4.4400303059439164E-2</v>
      </c>
      <c r="Q203" s="20"/>
      <c r="R203" s="119"/>
      <c r="S203" s="119"/>
      <c r="T203" s="120">
        <f>SUM(T200:T202)</f>
        <v>112.03182493300001</v>
      </c>
      <c r="U203" s="121"/>
      <c r="V203" s="184">
        <f t="shared" si="208"/>
        <v>0.85260000000000957</v>
      </c>
      <c r="W203" s="185">
        <f t="shared" si="209"/>
        <v>7.6686989004808442E-3</v>
      </c>
      <c r="X203" s="20"/>
      <c r="Y203" s="119"/>
      <c r="Z203" s="119"/>
      <c r="AA203" s="120">
        <f>SUM(AA200:AA202)</f>
        <v>112.98064693300002</v>
      </c>
      <c r="AB203" s="121"/>
      <c r="AC203" s="184">
        <f t="shared" si="210"/>
        <v>0.94882200000000694</v>
      </c>
      <c r="AD203" s="185">
        <f t="shared" si="211"/>
        <v>8.4692184615170248E-3</v>
      </c>
      <c r="AE203" s="20"/>
      <c r="AF203" s="119"/>
      <c r="AG203" s="119"/>
      <c r="AH203" s="120">
        <f>SUM(AH200:AH202)</f>
        <v>113.549046933</v>
      </c>
      <c r="AI203" s="121"/>
      <c r="AJ203" s="184">
        <f t="shared" si="212"/>
        <v>0.5683999999999827</v>
      </c>
      <c r="AK203" s="185">
        <f t="shared" si="213"/>
        <v>5.0309501266801587E-3</v>
      </c>
      <c r="AM203" s="119"/>
      <c r="AN203" s="119"/>
      <c r="AO203" s="120">
        <f>SUM(AO200:AO202)</f>
        <v>114.896966933</v>
      </c>
      <c r="AP203" s="121"/>
      <c r="AQ203" s="184">
        <f t="shared" si="214"/>
        <v>1.347920000000002</v>
      </c>
      <c r="AR203" s="185">
        <f t="shared" si="215"/>
        <v>1.1870817381631982E-2</v>
      </c>
    </row>
    <row r="204" spans="1:44" ht="15" thickBot="1" x14ac:dyDescent="0.4">
      <c r="A204" s="126"/>
      <c r="B204" s="127" t="s">
        <v>71</v>
      </c>
      <c r="C204" s="128"/>
      <c r="D204" s="129"/>
      <c r="E204" s="128"/>
      <c r="F204" s="130"/>
      <c r="G204" s="131"/>
      <c r="H204" s="132"/>
      <c r="I204" s="133"/>
      <c r="J204" s="130"/>
      <c r="K204" s="131"/>
      <c r="L204" s="132"/>
      <c r="M204" s="133"/>
      <c r="N204" s="130"/>
      <c r="O204" s="134"/>
      <c r="P204" s="135"/>
      <c r="Q204" s="20"/>
      <c r="R204" s="131"/>
      <c r="S204" s="132"/>
      <c r="T204" s="133"/>
      <c r="U204" s="130"/>
      <c r="V204" s="134"/>
      <c r="W204" s="135"/>
      <c r="X204" s="20"/>
      <c r="Y204" s="131"/>
      <c r="Z204" s="132"/>
      <c r="AA204" s="133"/>
      <c r="AB204" s="130"/>
      <c r="AC204" s="134"/>
      <c r="AD204" s="135"/>
      <c r="AE204" s="20"/>
      <c r="AF204" s="131"/>
      <c r="AG204" s="132"/>
      <c r="AH204" s="133"/>
      <c r="AI204" s="130"/>
      <c r="AJ204" s="134"/>
      <c r="AK204" s="135"/>
      <c r="AM204" s="131"/>
      <c r="AN204" s="132"/>
      <c r="AO204" s="133"/>
      <c r="AP204" s="130"/>
      <c r="AQ204" s="134"/>
      <c r="AR204" s="135"/>
    </row>
    <row r="205" spans="1:44" x14ac:dyDescent="0.35">
      <c r="A205" s="9"/>
      <c r="B205" s="9"/>
      <c r="C205" s="9"/>
      <c r="D205" s="9"/>
      <c r="E205" s="9"/>
      <c r="F205" s="9"/>
      <c r="G205" s="9"/>
      <c r="H205" s="9"/>
      <c r="I205" s="31"/>
      <c r="J205" s="9"/>
      <c r="K205" s="9"/>
      <c r="L205" s="9"/>
      <c r="M205" s="31"/>
      <c r="N205" s="9"/>
      <c r="O205" s="9"/>
      <c r="P205" s="9"/>
      <c r="Q205" s="20"/>
      <c r="R205" s="9"/>
      <c r="S205" s="9"/>
      <c r="T205" s="31"/>
      <c r="U205" s="9"/>
      <c r="V205" s="9"/>
      <c r="W205" s="9"/>
      <c r="X205" s="20"/>
      <c r="Y205" s="9"/>
      <c r="Z205" s="9"/>
      <c r="AA205" s="31"/>
      <c r="AB205" s="9"/>
      <c r="AC205" s="9"/>
      <c r="AD205" s="9"/>
      <c r="AE205" s="20"/>
      <c r="AF205" s="9"/>
      <c r="AG205" s="9"/>
      <c r="AH205" s="31"/>
      <c r="AI205" s="9"/>
      <c r="AJ205" s="9"/>
      <c r="AK205" s="9"/>
      <c r="AM205" s="9"/>
      <c r="AN205" s="9"/>
      <c r="AO205" s="31"/>
      <c r="AP205" s="9"/>
      <c r="AQ205" s="9"/>
      <c r="AR205" s="9"/>
    </row>
    <row r="206" spans="1:44" x14ac:dyDescent="0.35">
      <c r="A206" s="9"/>
      <c r="B206" s="29" t="s">
        <v>72</v>
      </c>
      <c r="C206" s="9"/>
      <c r="D206" s="9"/>
      <c r="E206" s="9"/>
      <c r="F206" s="9"/>
      <c r="G206" s="137">
        <v>3.7600000000000001E-2</v>
      </c>
      <c r="H206" s="9"/>
      <c r="I206" s="9"/>
      <c r="J206" s="9"/>
      <c r="K206" s="138">
        <v>2.9499999999999998E-2</v>
      </c>
      <c r="L206" s="9"/>
      <c r="M206" s="9"/>
      <c r="N206" s="9"/>
      <c r="O206" s="9"/>
      <c r="P206" s="9"/>
      <c r="Q206" s="20"/>
      <c r="R206" s="137">
        <f>+$K$74</f>
        <v>2.9499999999999998E-2</v>
      </c>
      <c r="S206" s="9"/>
      <c r="T206" s="9"/>
      <c r="U206" s="9"/>
      <c r="V206" s="9"/>
      <c r="W206" s="9"/>
      <c r="X206" s="20"/>
      <c r="Y206" s="137">
        <f>+$K$74</f>
        <v>2.9499999999999998E-2</v>
      </c>
      <c r="Z206" s="9"/>
      <c r="AA206" s="9"/>
      <c r="AB206" s="9"/>
      <c r="AC206" s="9"/>
      <c r="AD206" s="9"/>
      <c r="AE206" s="20"/>
      <c r="AF206" s="137">
        <f>+$K$74</f>
        <v>2.9499999999999998E-2</v>
      </c>
      <c r="AG206" s="9"/>
      <c r="AH206" s="9"/>
      <c r="AI206" s="9"/>
      <c r="AJ206" s="9"/>
      <c r="AK206" s="9"/>
      <c r="AM206" s="137">
        <f>+$K$74</f>
        <v>2.9499999999999998E-2</v>
      </c>
      <c r="AN206" s="9"/>
      <c r="AO206" s="9"/>
      <c r="AP206" s="9"/>
      <c r="AQ206" s="9"/>
      <c r="AR206" s="9"/>
    </row>
  </sheetData>
  <mergeCells count="79">
    <mergeCell ref="B203:D203"/>
    <mergeCell ref="AC153:AC154"/>
    <mergeCell ref="AD153:AD154"/>
    <mergeCell ref="AJ153:AJ154"/>
    <mergeCell ref="AK153:AK154"/>
    <mergeCell ref="D153:D154"/>
    <mergeCell ref="O153:O154"/>
    <mergeCell ref="P153:P154"/>
    <mergeCell ref="V153:V154"/>
    <mergeCell ref="W153:W154"/>
    <mergeCell ref="AQ153:AQ154"/>
    <mergeCell ref="AR153:AR154"/>
    <mergeCell ref="AC152:AD152"/>
    <mergeCell ref="AF152:AH152"/>
    <mergeCell ref="AJ152:AK152"/>
    <mergeCell ref="AM152:AO152"/>
    <mergeCell ref="AQ152:AR152"/>
    <mergeCell ref="Y152:AA152"/>
    <mergeCell ref="AQ87:AQ88"/>
    <mergeCell ref="AR87:AR88"/>
    <mergeCell ref="B137:D137"/>
    <mergeCell ref="B142:J142"/>
    <mergeCell ref="B143:J143"/>
    <mergeCell ref="D146:J146"/>
    <mergeCell ref="G152:I152"/>
    <mergeCell ref="K152:M152"/>
    <mergeCell ref="O152:P152"/>
    <mergeCell ref="R152:T152"/>
    <mergeCell ref="V152:W152"/>
    <mergeCell ref="AC87:AC88"/>
    <mergeCell ref="AD87:AD88"/>
    <mergeCell ref="AJ87:AJ88"/>
    <mergeCell ref="AK87:AK88"/>
    <mergeCell ref="V86:W86"/>
    <mergeCell ref="Y86:AA86"/>
    <mergeCell ref="AC86:AD86"/>
    <mergeCell ref="AF86:AH86"/>
    <mergeCell ref="AJ86:AK86"/>
    <mergeCell ref="D87:D88"/>
    <mergeCell ref="O87:O88"/>
    <mergeCell ref="P87:P88"/>
    <mergeCell ref="V87:V88"/>
    <mergeCell ref="W87:W88"/>
    <mergeCell ref="B77:J77"/>
    <mergeCell ref="D80:J80"/>
    <mergeCell ref="G86:I86"/>
    <mergeCell ref="K86:M86"/>
    <mergeCell ref="O86:P86"/>
    <mergeCell ref="R86:T86"/>
    <mergeCell ref="AJ21:AJ22"/>
    <mergeCell ref="AK21:AK22"/>
    <mergeCell ref="AQ21:AQ22"/>
    <mergeCell ref="AR21:AR22"/>
    <mergeCell ref="AQ86:AR86"/>
    <mergeCell ref="AM86:AO86"/>
    <mergeCell ref="B71:D71"/>
    <mergeCell ref="B76:J76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A3:H3"/>
    <mergeCell ref="B10:J10"/>
    <mergeCell ref="B11:J11"/>
    <mergeCell ref="D14:J14"/>
    <mergeCell ref="G20:I20"/>
    <mergeCell ref="K20:M20"/>
  </mergeCells>
  <dataValidations count="5">
    <dataValidation type="list" allowBlank="1" showInputMessage="1" showErrorMessage="1" sqref="D23 D89 D25 D27 D29 D167 D35 D91 D93 D95 D31:D33 D101 D155 D157 D159 D161 D97:D99 D163:D165" xr:uid="{93C093E8-5A74-4E40-B223-00F96D094659}">
      <formula1>"per 30 days, per kWh, per kW, per kVA"</formula1>
    </dataValidation>
    <dataValidation type="list" allowBlank="1" showInputMessage="1" showErrorMessage="1" sqref="D16 D82 D148" xr:uid="{E6C56E1D-3A74-423D-A90D-C4250BBEA159}">
      <formula1>"TOU, non-TOU"</formula1>
    </dataValidation>
    <dataValidation type="list" allowBlank="1" showInputMessage="1" showErrorMessage="1" prompt="Select Charge Unit - per 30 days, per kWh, per kW, per kVA." sqref="D53:D54 D56:D66 D47:D51 D119:D120 D122:D132 D113:D117 D34 D24 D26 D28 D30 D90 D92 D94 D96 D100 D185:D186 D188:D198 D179:D183 D166 D156 D158 D160 D162 D102:D111 D168:D177 D36:D45" xr:uid="{6906B239-0FE5-47DE-A27A-FEC3FCDCD52B}">
      <formula1>"per 30 days, per kWh, per kW, per kVA"</formula1>
    </dataValidation>
    <dataValidation type="list" allowBlank="1" showInputMessage="1" showErrorMessage="1" prompt="Select Charge Unit - monthly, per kWh, per kW" sqref="D67 D72 D133 D138 D199 D204" xr:uid="{54423AF1-65F1-4268-993F-25BFC962277E}">
      <formula1>"Monthly, per kWh, per kW"</formula1>
    </dataValidation>
    <dataValidation type="list" allowBlank="1" showInputMessage="1" showErrorMessage="1" sqref="E72 E138 E204 E53:E54 E56:E67 E47:E51 E119:E120 E122:E133 E113:E117 E185:E186 E188:E199 E179:E183 E89:E111 E155:E177 E23:E45" xr:uid="{D21AD509-DB5F-4A9E-BBC0-ABF3579F2126}">
      <formula1>#REF!</formula1>
    </dataValidation>
  </dataValidations>
  <pageMargins left="0.70866141732283472" right="0.70866141732283472" top="1.3385826771653544" bottom="0.70866141732283472" header="0.31496062992125984" footer="0.31496062992125984"/>
  <pageSetup paperSize="17" scale="47" fitToHeight="0" orientation="landscape" r:id="rId1"/>
  <headerFooter scaleWithDoc="0">
    <oddHeader>&amp;R&amp;7Toronto Hydro-Electric System Limited
EB-2018-0165
Draft Rate Order&amp;"-,Bold"
Schedule 16&amp;"-,Regular"
UPDATED:  February 12, 2020
Page &amp;P of &amp;N</oddHeader>
    <oddFooter>&amp;C&amp;7&amp;A</oddFooter>
  </headerFooter>
  <rowBreaks count="2" manualBreakCount="2">
    <brk id="75" min="1" max="43" man="1"/>
    <brk id="141" min="1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755650</xdr:colOff>
                    <xdr:row>82</xdr:row>
                    <xdr:rowOff>88900</xdr:rowOff>
                  </from>
                  <to>
                    <xdr:col>18</xdr:col>
                    <xdr:colOff>260350</xdr:colOff>
                    <xdr:row>84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82</xdr:row>
                    <xdr:rowOff>184150</xdr:rowOff>
                  </from>
                  <to>
                    <xdr:col>10</xdr:col>
                    <xdr:colOff>628650</xdr:colOff>
                    <xdr:row>84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603250</xdr:colOff>
                    <xdr:row>148</xdr:row>
                    <xdr:rowOff>152400</xdr:rowOff>
                  </from>
                  <to>
                    <xdr:col>11</xdr:col>
                    <xdr:colOff>57150</xdr:colOff>
                    <xdr:row>149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165100</xdr:rowOff>
                  </from>
                  <to>
                    <xdr:col>10</xdr:col>
                    <xdr:colOff>577850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590550</xdr:colOff>
                    <xdr:row>148</xdr:row>
                    <xdr:rowOff>19050</xdr:rowOff>
                  </from>
                  <to>
                    <xdr:col>18</xdr:col>
                    <xdr:colOff>107950</xdr:colOff>
                    <xdr:row>150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514350</xdr:colOff>
                    <xdr:row>17</xdr:row>
                    <xdr:rowOff>19050</xdr:rowOff>
                  </from>
                  <to>
                    <xdr:col>15</xdr:col>
                    <xdr:colOff>450850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BCA23-317D-4C43-AECD-4AEF3D296129}">
  <sheetPr>
    <pageSetUpPr fitToPage="1"/>
  </sheetPr>
  <dimension ref="A1:AR132"/>
  <sheetViews>
    <sheetView showGridLines="0" topLeftCell="A49" zoomScale="85" zoomScaleNormal="85" zoomScaleSheetLayoutView="85" workbookViewId="0">
      <selection activeCell="W44" sqref="W44"/>
    </sheetView>
  </sheetViews>
  <sheetFormatPr defaultColWidth="9.1796875" defaultRowHeight="14.5" x14ac:dyDescent="0.35"/>
  <cols>
    <col min="1" max="1" width="1.81640625" style="188" customWidth="1"/>
    <col min="2" max="2" width="107.26953125" style="188" customWidth="1"/>
    <col min="3" max="3" width="1.54296875" style="188" customWidth="1"/>
    <col min="4" max="4" width="12.81640625" style="188" customWidth="1"/>
    <col min="5" max="5" width="1.7265625" style="188" customWidth="1"/>
    <col min="6" max="6" width="1.26953125" style="188" customWidth="1"/>
    <col min="7" max="7" width="9.81640625" style="188" bestFit="1" customWidth="1"/>
    <col min="8" max="8" width="10.36328125" style="188" customWidth="1"/>
    <col min="9" max="9" width="8" style="188" bestFit="1" customWidth="1"/>
    <col min="10" max="10" width="0.81640625" style="188" customWidth="1"/>
    <col min="11" max="11" width="10" style="188" bestFit="1" customWidth="1"/>
    <col min="12" max="12" width="10.7265625" style="188" customWidth="1"/>
    <col min="13" max="13" width="9.54296875" style="188" customWidth="1"/>
    <col min="14" max="14" width="1.26953125" style="188" customWidth="1"/>
    <col min="15" max="15" width="9.1796875" style="188" customWidth="1"/>
    <col min="16" max="16" width="8.1796875" style="188" customWidth="1"/>
    <col min="17" max="17" width="1.26953125" style="188" customWidth="1"/>
    <col min="18" max="18" width="10" style="188" bestFit="1" customWidth="1"/>
    <col min="19" max="19" width="9.26953125" style="188" customWidth="1"/>
    <col min="20" max="20" width="10.08984375" style="188" customWidth="1"/>
    <col min="21" max="21" width="1.26953125" style="188" customWidth="1"/>
    <col min="22" max="22" width="9.7265625" style="188" bestFit="1" customWidth="1"/>
    <col min="23" max="23" width="10.26953125" style="188" bestFit="1" customWidth="1"/>
    <col min="24" max="24" width="0.81640625" style="188" customWidth="1"/>
    <col min="25" max="25" width="10" style="188" bestFit="1" customWidth="1"/>
    <col min="26" max="26" width="9.54296875" style="188" customWidth="1"/>
    <col min="27" max="27" width="10.26953125" style="188" customWidth="1"/>
    <col min="28" max="28" width="1.1796875" style="188" customWidth="1"/>
    <col min="29" max="29" width="9.7265625" style="188" bestFit="1" customWidth="1"/>
    <col min="30" max="30" width="10.26953125" style="188" bestFit="1" customWidth="1"/>
    <col min="31" max="31" width="0.81640625" style="188" customWidth="1"/>
    <col min="32" max="32" width="11.08984375" style="188" customWidth="1"/>
    <col min="33" max="33" width="9.54296875" style="188" customWidth="1"/>
    <col min="34" max="34" width="10.81640625" style="188" customWidth="1"/>
    <col min="35" max="35" width="0.81640625" style="188" customWidth="1"/>
    <col min="36" max="36" width="9.7265625" style="188" bestFit="1" customWidth="1"/>
    <col min="37" max="37" width="10.26953125" style="188" bestFit="1" customWidth="1"/>
    <col min="38" max="38" width="1.26953125" style="188" customWidth="1"/>
    <col min="39" max="39" width="10" style="188" bestFit="1" customWidth="1"/>
    <col min="40" max="40" width="9.54296875" style="188" customWidth="1"/>
    <col min="41" max="41" width="10.81640625" style="188" customWidth="1"/>
    <col min="42" max="42" width="1" style="188" customWidth="1"/>
    <col min="43" max="43" width="9.7265625" style="188" bestFit="1" customWidth="1"/>
    <col min="44" max="44" width="10.26953125" style="188" bestFit="1" customWidth="1"/>
    <col min="45" max="16384" width="9.1796875" style="188"/>
  </cols>
  <sheetData>
    <row r="1" spans="1:44" ht="20" x14ac:dyDescent="0.35">
      <c r="A1" s="186"/>
      <c r="B1" s="187"/>
      <c r="C1" s="187"/>
      <c r="D1" s="187"/>
      <c r="E1" s="187"/>
      <c r="F1" s="187"/>
      <c r="G1" s="187"/>
      <c r="H1" s="187"/>
      <c r="I1" s="186"/>
      <c r="J1" s="186"/>
      <c r="M1" s="139"/>
      <c r="N1" s="139">
        <v>1</v>
      </c>
      <c r="O1" s="139">
        <v>2</v>
      </c>
      <c r="P1" s="139"/>
      <c r="Q1" s="139"/>
      <c r="R1" s="139"/>
    </row>
    <row r="2" spans="1:44" ht="17.5" x14ac:dyDescent="0.35">
      <c r="A2" s="189"/>
      <c r="B2" s="189"/>
      <c r="C2" s="189"/>
      <c r="D2" s="189"/>
      <c r="E2" s="189"/>
      <c r="F2" s="189"/>
      <c r="G2" s="189"/>
      <c r="H2" s="189"/>
      <c r="I2" s="186"/>
      <c r="J2" s="186"/>
      <c r="M2" s="139"/>
      <c r="N2" s="139"/>
      <c r="O2" s="139"/>
      <c r="P2" s="139"/>
      <c r="Q2" s="139"/>
      <c r="R2" s="139"/>
    </row>
    <row r="3" spans="1:44" ht="17.5" x14ac:dyDescent="0.35">
      <c r="A3" s="449"/>
      <c r="B3" s="449"/>
      <c r="C3" s="449"/>
      <c r="D3" s="449"/>
      <c r="E3" s="449"/>
      <c r="F3" s="449"/>
      <c r="G3" s="449"/>
      <c r="H3" s="449"/>
      <c r="I3" s="186"/>
      <c r="J3" s="186"/>
    </row>
    <row r="4" spans="1:44" ht="17.5" x14ac:dyDescent="0.35">
      <c r="A4" s="189"/>
      <c r="B4" s="189"/>
      <c r="C4" s="189"/>
      <c r="D4" s="189"/>
      <c r="E4" s="189"/>
      <c r="F4" s="190"/>
      <c r="G4" s="190"/>
      <c r="H4" s="190"/>
      <c r="I4" s="186"/>
      <c r="J4" s="186"/>
    </row>
    <row r="5" spans="1:44" ht="15.5" x14ac:dyDescent="0.35">
      <c r="A5" s="186"/>
      <c r="B5" s="186"/>
      <c r="C5" s="191"/>
      <c r="D5" s="191"/>
      <c r="E5" s="191"/>
      <c r="F5" s="186"/>
      <c r="G5" s="186"/>
      <c r="H5" s="186"/>
      <c r="I5" s="186"/>
      <c r="J5" s="186"/>
    </row>
    <row r="6" spans="1:44" x14ac:dyDescent="0.35">
      <c r="A6" s="186"/>
      <c r="B6" s="186"/>
      <c r="C6" s="186"/>
      <c r="D6" s="186"/>
      <c r="E6" s="186"/>
      <c r="F6" s="186"/>
      <c r="G6" s="186"/>
      <c r="H6" s="186"/>
      <c r="I6" s="186"/>
      <c r="J6" s="186"/>
    </row>
    <row r="7" spans="1:44" x14ac:dyDescent="0.35">
      <c r="A7" s="186"/>
      <c r="B7" s="186"/>
      <c r="C7" s="186"/>
      <c r="D7" s="186"/>
      <c r="E7" s="186"/>
      <c r="F7" s="186"/>
      <c r="G7" s="186"/>
      <c r="H7" s="186"/>
      <c r="I7" s="186"/>
      <c r="J7" s="186"/>
    </row>
    <row r="8" spans="1:44" x14ac:dyDescent="0.35">
      <c r="A8" s="192"/>
      <c r="B8" s="186"/>
      <c r="C8" s="186"/>
      <c r="D8" s="186"/>
      <c r="E8" s="186"/>
      <c r="F8" s="186"/>
      <c r="G8" s="186"/>
      <c r="H8" s="186"/>
      <c r="I8" s="186"/>
      <c r="J8" s="186"/>
    </row>
    <row r="9" spans="1:44" x14ac:dyDescent="0.35">
      <c r="A9" s="193"/>
      <c r="B9" s="193"/>
      <c r="C9" s="193"/>
      <c r="D9" s="193"/>
      <c r="E9" s="193"/>
      <c r="F9" s="193"/>
      <c r="G9" s="193"/>
      <c r="H9" s="193"/>
    </row>
    <row r="10" spans="1:44" ht="18" x14ac:dyDescent="0.4">
      <c r="A10" s="193"/>
      <c r="B10" s="450" t="s">
        <v>115</v>
      </c>
      <c r="C10" s="450"/>
      <c r="D10" s="450"/>
      <c r="E10" s="450"/>
      <c r="F10" s="450"/>
      <c r="G10" s="450"/>
      <c r="H10" s="450"/>
      <c r="I10" s="450"/>
      <c r="J10" s="450"/>
      <c r="O10" s="3"/>
      <c r="P10" s="3"/>
      <c r="Q10" s="3"/>
      <c r="R10" s="3"/>
      <c r="S10" s="3"/>
      <c r="T10" s="3"/>
    </row>
    <row r="11" spans="1:44" ht="18" x14ac:dyDescent="0.4">
      <c r="A11" s="193"/>
      <c r="B11" s="450" t="s">
        <v>0</v>
      </c>
      <c r="C11" s="450"/>
      <c r="D11" s="450"/>
      <c r="E11" s="450"/>
      <c r="F11" s="450"/>
      <c r="G11" s="450"/>
      <c r="H11" s="450"/>
      <c r="I11" s="450"/>
      <c r="J11" s="450"/>
      <c r="N11" s="188">
        <v>2</v>
      </c>
      <c r="O11" s="12">
        <v>0.64</v>
      </c>
      <c r="P11" s="13" t="s">
        <v>1</v>
      </c>
      <c r="Q11" s="12"/>
      <c r="R11" s="13"/>
      <c r="S11" s="3"/>
      <c r="T11" s="3"/>
    </row>
    <row r="12" spans="1:44" x14ac:dyDescent="0.35">
      <c r="A12" s="193"/>
      <c r="B12" s="193"/>
      <c r="C12" s="193"/>
      <c r="D12" s="193"/>
      <c r="E12" s="193"/>
      <c r="F12" s="193"/>
      <c r="G12" s="193"/>
      <c r="H12" s="193"/>
      <c r="O12" s="12">
        <v>0.18</v>
      </c>
      <c r="P12" s="13" t="s">
        <v>2</v>
      </c>
      <c r="Q12" s="12"/>
      <c r="R12" s="12"/>
      <c r="S12" s="3"/>
      <c r="T12" s="3"/>
    </row>
    <row r="13" spans="1:44" x14ac:dyDescent="0.35">
      <c r="A13" s="193"/>
      <c r="B13" s="193"/>
      <c r="C13" s="193"/>
      <c r="D13" s="193"/>
      <c r="E13" s="193"/>
      <c r="F13" s="193"/>
      <c r="G13" s="193"/>
      <c r="H13" s="193"/>
      <c r="O13" s="12">
        <v>0.18</v>
      </c>
      <c r="P13" s="13" t="s">
        <v>3</v>
      </c>
      <c r="Q13" s="12"/>
      <c r="R13" s="12"/>
      <c r="S13" s="3"/>
      <c r="T13" s="3"/>
    </row>
    <row r="14" spans="1:44" ht="15.5" x14ac:dyDescent="0.35">
      <c r="A14" s="193"/>
      <c r="B14" s="194" t="s">
        <v>4</v>
      </c>
      <c r="C14" s="193"/>
      <c r="D14" s="451" t="s">
        <v>74</v>
      </c>
      <c r="E14" s="451"/>
      <c r="F14" s="451"/>
      <c r="G14" s="451"/>
      <c r="H14" s="451"/>
      <c r="I14" s="451"/>
      <c r="J14" s="451"/>
      <c r="K14" s="451"/>
      <c r="L14" s="451"/>
      <c r="M14" s="451"/>
      <c r="O14" s="12"/>
      <c r="P14" s="14"/>
      <c r="Q14" s="12"/>
      <c r="R14" s="12"/>
      <c r="S14" s="3"/>
      <c r="T14" s="3"/>
    </row>
    <row r="15" spans="1:44" ht="15.5" x14ac:dyDescent="0.35">
      <c r="A15" s="193"/>
      <c r="B15" s="195"/>
      <c r="C15" s="193"/>
      <c r="D15" s="196"/>
      <c r="E15" s="196"/>
      <c r="F15" s="197"/>
      <c r="G15" s="197"/>
      <c r="H15" s="197"/>
      <c r="I15" s="197"/>
      <c r="J15" s="197"/>
      <c r="K15" s="198"/>
      <c r="L15" s="198"/>
      <c r="M15" s="197"/>
      <c r="N15" s="198"/>
      <c r="O15" s="198"/>
      <c r="P15" s="198"/>
      <c r="Q15" s="198"/>
      <c r="R15" s="198"/>
      <c r="S15" s="198"/>
      <c r="T15" s="197"/>
      <c r="U15" s="198"/>
      <c r="V15" s="198"/>
      <c r="W15" s="198"/>
      <c r="X15" s="198"/>
      <c r="Y15" s="198"/>
      <c r="Z15" s="198"/>
      <c r="AA15" s="197"/>
      <c r="AB15" s="198"/>
      <c r="AC15" s="198"/>
      <c r="AD15" s="198"/>
      <c r="AE15" s="198"/>
      <c r="AF15" s="198"/>
      <c r="AG15" s="198"/>
      <c r="AH15" s="197"/>
      <c r="AI15" s="198"/>
      <c r="AJ15" s="198"/>
      <c r="AK15" s="198"/>
      <c r="AL15" s="198"/>
      <c r="AM15" s="198"/>
      <c r="AN15" s="198"/>
      <c r="AO15" s="197"/>
      <c r="AP15" s="198"/>
      <c r="AQ15" s="198"/>
      <c r="AR15" s="198"/>
    </row>
    <row r="16" spans="1:44" ht="15.5" x14ac:dyDescent="0.35">
      <c r="A16" s="193"/>
      <c r="B16" s="194" t="s">
        <v>6</v>
      </c>
      <c r="C16" s="193"/>
      <c r="D16" s="199" t="s">
        <v>7</v>
      </c>
      <c r="E16" s="196"/>
      <c r="F16" s="197"/>
      <c r="G16" s="198"/>
      <c r="H16" s="197"/>
      <c r="I16" s="200"/>
      <c r="J16" s="197"/>
      <c r="K16" s="201"/>
      <c r="L16" s="198"/>
      <c r="M16" s="200"/>
      <c r="N16" s="198"/>
      <c r="O16" s="202"/>
      <c r="P16" s="203"/>
      <c r="Q16" s="198"/>
      <c r="R16" s="201"/>
      <c r="S16" s="198"/>
      <c r="T16" s="200"/>
      <c r="U16" s="198"/>
      <c r="V16" s="202"/>
      <c r="W16" s="203"/>
      <c r="X16" s="198"/>
      <c r="Y16" s="201"/>
      <c r="Z16" s="198"/>
      <c r="AA16" s="200"/>
      <c r="AB16" s="198"/>
      <c r="AC16" s="202"/>
      <c r="AD16" s="203"/>
      <c r="AE16" s="198"/>
      <c r="AF16" s="201"/>
      <c r="AG16" s="198"/>
      <c r="AH16" s="200"/>
      <c r="AI16" s="198"/>
      <c r="AJ16" s="202"/>
      <c r="AK16" s="203"/>
      <c r="AL16" s="198"/>
      <c r="AM16" s="201"/>
      <c r="AN16" s="198"/>
      <c r="AO16" s="200"/>
      <c r="AP16" s="198"/>
      <c r="AQ16" s="202"/>
      <c r="AR16" s="203"/>
    </row>
    <row r="17" spans="1:44" ht="15.5" x14ac:dyDescent="0.35">
      <c r="A17" s="193"/>
      <c r="B17" s="195"/>
      <c r="C17" s="193"/>
      <c r="D17" s="196"/>
      <c r="E17" s="196"/>
      <c r="F17" s="196"/>
      <c r="G17" s="196"/>
      <c r="H17" s="196"/>
      <c r="I17" s="196"/>
      <c r="J17" s="196"/>
    </row>
    <row r="18" spans="1:44" x14ac:dyDescent="0.35">
      <c r="A18" s="193"/>
      <c r="B18" s="204"/>
      <c r="C18" s="193"/>
      <c r="D18" s="205" t="s">
        <v>8</v>
      </c>
      <c r="E18" s="205"/>
      <c r="F18" s="193"/>
      <c r="G18" s="206">
        <v>300</v>
      </c>
      <c r="H18" s="205" t="s">
        <v>9</v>
      </c>
      <c r="I18" s="193"/>
      <c r="J18" s="193"/>
    </row>
    <row r="19" spans="1:44" x14ac:dyDescent="0.35">
      <c r="A19" s="193"/>
      <c r="B19" s="204"/>
      <c r="C19" s="193"/>
      <c r="D19" s="193"/>
      <c r="E19" s="193"/>
      <c r="F19" s="193"/>
      <c r="G19" s="193"/>
      <c r="H19" s="193"/>
      <c r="I19" s="207"/>
      <c r="J19" s="193"/>
    </row>
    <row r="20" spans="1:44" x14ac:dyDescent="0.35">
      <c r="A20" s="193"/>
      <c r="B20" s="204"/>
      <c r="C20" s="193"/>
      <c r="D20" s="208"/>
      <c r="E20" s="208"/>
      <c r="F20" s="193"/>
      <c r="G20" s="446" t="s">
        <v>10</v>
      </c>
      <c r="H20" s="447"/>
      <c r="I20" s="448"/>
      <c r="J20" s="193"/>
      <c r="K20" s="446" t="s">
        <v>11</v>
      </c>
      <c r="L20" s="447"/>
      <c r="M20" s="448"/>
      <c r="N20" s="193"/>
      <c r="O20" s="446" t="s">
        <v>12</v>
      </c>
      <c r="P20" s="448"/>
      <c r="Q20" s="209"/>
      <c r="R20" s="446" t="s">
        <v>13</v>
      </c>
      <c r="S20" s="447"/>
      <c r="T20" s="448"/>
      <c r="U20" s="193"/>
      <c r="V20" s="446" t="s">
        <v>12</v>
      </c>
      <c r="W20" s="448"/>
      <c r="X20" s="209"/>
      <c r="Y20" s="446" t="s">
        <v>14</v>
      </c>
      <c r="Z20" s="447"/>
      <c r="AA20" s="448"/>
      <c r="AB20" s="193"/>
      <c r="AC20" s="446" t="s">
        <v>12</v>
      </c>
      <c r="AD20" s="448"/>
      <c r="AE20" s="209"/>
      <c r="AF20" s="446" t="s">
        <v>15</v>
      </c>
      <c r="AG20" s="447"/>
      <c r="AH20" s="448"/>
      <c r="AI20" s="193"/>
      <c r="AJ20" s="446" t="s">
        <v>12</v>
      </c>
      <c r="AK20" s="448"/>
      <c r="AM20" s="446" t="s">
        <v>16</v>
      </c>
      <c r="AN20" s="447"/>
      <c r="AO20" s="448"/>
      <c r="AP20" s="193"/>
      <c r="AQ20" s="446" t="s">
        <v>12</v>
      </c>
      <c r="AR20" s="448"/>
    </row>
    <row r="21" spans="1:44" ht="15" customHeight="1" x14ac:dyDescent="0.35">
      <c r="A21" s="193"/>
      <c r="B21" s="204"/>
      <c r="C21" s="193"/>
      <c r="D21" s="452" t="s">
        <v>17</v>
      </c>
      <c r="E21" s="210"/>
      <c r="F21" s="193"/>
      <c r="G21" s="211" t="s">
        <v>18</v>
      </c>
      <c r="H21" s="212" t="s">
        <v>19</v>
      </c>
      <c r="I21" s="213" t="s">
        <v>20</v>
      </c>
      <c r="J21" s="193"/>
      <c r="K21" s="214" t="s">
        <v>18</v>
      </c>
      <c r="L21" s="212" t="s">
        <v>19</v>
      </c>
      <c r="M21" s="213" t="s">
        <v>20</v>
      </c>
      <c r="N21" s="193"/>
      <c r="O21" s="454" t="s">
        <v>21</v>
      </c>
      <c r="P21" s="456" t="s">
        <v>22</v>
      </c>
      <c r="Q21" s="209"/>
      <c r="R21" s="214" t="s">
        <v>18</v>
      </c>
      <c r="S21" s="212" t="s">
        <v>19</v>
      </c>
      <c r="T21" s="213" t="s">
        <v>20</v>
      </c>
      <c r="U21" s="193"/>
      <c r="V21" s="454" t="s">
        <v>21</v>
      </c>
      <c r="W21" s="456" t="s">
        <v>22</v>
      </c>
      <c r="X21" s="209"/>
      <c r="Y21" s="214" t="s">
        <v>18</v>
      </c>
      <c r="Z21" s="212" t="s">
        <v>19</v>
      </c>
      <c r="AA21" s="213" t="s">
        <v>20</v>
      </c>
      <c r="AB21" s="193"/>
      <c r="AC21" s="454" t="s">
        <v>21</v>
      </c>
      <c r="AD21" s="456" t="s">
        <v>22</v>
      </c>
      <c r="AE21" s="209"/>
      <c r="AF21" s="214" t="s">
        <v>18</v>
      </c>
      <c r="AG21" s="212" t="s">
        <v>19</v>
      </c>
      <c r="AH21" s="213" t="s">
        <v>20</v>
      </c>
      <c r="AI21" s="193"/>
      <c r="AJ21" s="454" t="s">
        <v>21</v>
      </c>
      <c r="AK21" s="456" t="s">
        <v>22</v>
      </c>
      <c r="AM21" s="214" t="s">
        <v>18</v>
      </c>
      <c r="AN21" s="212" t="s">
        <v>19</v>
      </c>
      <c r="AO21" s="213" t="s">
        <v>20</v>
      </c>
      <c r="AP21" s="193"/>
      <c r="AQ21" s="454" t="s">
        <v>21</v>
      </c>
      <c r="AR21" s="456" t="s">
        <v>22</v>
      </c>
    </row>
    <row r="22" spans="1:44" x14ac:dyDescent="0.35">
      <c r="A22" s="193"/>
      <c r="B22" s="204"/>
      <c r="C22" s="193"/>
      <c r="D22" s="453"/>
      <c r="E22" s="210"/>
      <c r="F22" s="193"/>
      <c r="G22" s="215" t="s">
        <v>23</v>
      </c>
      <c r="H22" s="216"/>
      <c r="I22" s="216" t="s">
        <v>23</v>
      </c>
      <c r="J22" s="193"/>
      <c r="K22" s="217" t="s">
        <v>23</v>
      </c>
      <c r="L22" s="216"/>
      <c r="M22" s="216" t="s">
        <v>23</v>
      </c>
      <c r="N22" s="193"/>
      <c r="O22" s="455"/>
      <c r="P22" s="457"/>
      <c r="Q22" s="209"/>
      <c r="R22" s="217" t="s">
        <v>23</v>
      </c>
      <c r="S22" s="216"/>
      <c r="T22" s="216" t="s">
        <v>23</v>
      </c>
      <c r="U22" s="193"/>
      <c r="V22" s="455"/>
      <c r="W22" s="457"/>
      <c r="X22" s="209"/>
      <c r="Y22" s="217" t="s">
        <v>23</v>
      </c>
      <c r="Z22" s="216"/>
      <c r="AA22" s="216" t="s">
        <v>23</v>
      </c>
      <c r="AB22" s="193"/>
      <c r="AC22" s="455"/>
      <c r="AD22" s="457"/>
      <c r="AE22" s="209"/>
      <c r="AF22" s="217" t="s">
        <v>23</v>
      </c>
      <c r="AG22" s="216"/>
      <c r="AH22" s="216" t="s">
        <v>23</v>
      </c>
      <c r="AI22" s="193"/>
      <c r="AJ22" s="455"/>
      <c r="AK22" s="457"/>
      <c r="AM22" s="217" t="s">
        <v>23</v>
      </c>
      <c r="AN22" s="216"/>
      <c r="AO22" s="216" t="s">
        <v>23</v>
      </c>
      <c r="AP22" s="193"/>
      <c r="AQ22" s="455"/>
      <c r="AR22" s="457"/>
    </row>
    <row r="23" spans="1:44" x14ac:dyDescent="0.35">
      <c r="A23" s="193"/>
      <c r="B23" s="218" t="s">
        <v>24</v>
      </c>
      <c r="C23" s="219"/>
      <c r="D23" s="220" t="s">
        <v>25</v>
      </c>
      <c r="E23" s="221"/>
      <c r="F23" s="222"/>
      <c r="G23" s="223">
        <v>30.58</v>
      </c>
      <c r="H23" s="224">
        <v>1</v>
      </c>
      <c r="I23" s="225">
        <f t="shared" ref="I23:I41" si="0">H23*G23</f>
        <v>30.58</v>
      </c>
      <c r="J23" s="222"/>
      <c r="K23" s="223">
        <v>31.46</v>
      </c>
      <c r="L23" s="226">
        <v>1</v>
      </c>
      <c r="M23" s="225">
        <f t="shared" ref="M23:M37" si="1">L23*K23</f>
        <v>31.46</v>
      </c>
      <c r="N23" s="222"/>
      <c r="O23" s="227">
        <f t="shared" ref="O23:O62" si="2">M23-I23</f>
        <v>0.88000000000000256</v>
      </c>
      <c r="P23" s="228">
        <f t="shared" ref="P23:P62" si="3">IF(OR(I23=0,M23=0),"",(O23/I23))</f>
        <v>2.8776978417266272E-2</v>
      </c>
      <c r="Q23" s="209"/>
      <c r="R23" s="223">
        <v>32.89</v>
      </c>
      <c r="S23" s="224">
        <v>1</v>
      </c>
      <c r="T23" s="225">
        <f t="shared" ref="T23:T37" si="4">S23*R23</f>
        <v>32.89</v>
      </c>
      <c r="U23" s="222"/>
      <c r="V23" s="227">
        <f>T23-M23</f>
        <v>1.4299999999999997</v>
      </c>
      <c r="W23" s="228">
        <f>IF(OR(M23=0,T23=0),"",(V23/M23))</f>
        <v>4.5454545454545442E-2</v>
      </c>
      <c r="X23" s="209"/>
      <c r="Y23" s="223">
        <v>33.26</v>
      </c>
      <c r="Z23" s="224">
        <v>1</v>
      </c>
      <c r="AA23" s="225">
        <f t="shared" ref="AA23:AA37" si="5">Z23*Y23</f>
        <v>33.26</v>
      </c>
      <c r="AB23" s="222"/>
      <c r="AC23" s="227">
        <f>AA23-T23</f>
        <v>0.36999999999999744</v>
      </c>
      <c r="AD23" s="228">
        <f>IF(OR(T23=0,AA23=0),"",(AC23/T23))</f>
        <v>1.1249619945272042E-2</v>
      </c>
      <c r="AE23" s="209"/>
      <c r="AF23" s="223">
        <v>35.24</v>
      </c>
      <c r="AG23" s="224">
        <v>1</v>
      </c>
      <c r="AH23" s="225">
        <f t="shared" ref="AH23:AH37" si="6">AG23*AF23</f>
        <v>35.24</v>
      </c>
      <c r="AI23" s="222"/>
      <c r="AJ23" s="227">
        <f>AH23-AA23</f>
        <v>1.980000000000004</v>
      </c>
      <c r="AK23" s="228">
        <f>IF(OR(AA23=0,AH23=0),"",(AJ23/AA23))</f>
        <v>5.9530968129885869E-2</v>
      </c>
      <c r="AM23" s="223">
        <v>36.6</v>
      </c>
      <c r="AN23" s="224">
        <v>1</v>
      </c>
      <c r="AO23" s="225">
        <f t="shared" ref="AO23:AO37" si="7">AN23*AM23</f>
        <v>36.6</v>
      </c>
      <c r="AP23" s="222"/>
      <c r="AQ23" s="227">
        <f>AO23-AH23</f>
        <v>1.3599999999999994</v>
      </c>
      <c r="AR23" s="228">
        <f>IF(OR(AH23=0,AO23=0),"",(AQ23/AH23))</f>
        <v>3.8592508513053334E-2</v>
      </c>
    </row>
    <row r="24" spans="1:44" x14ac:dyDescent="0.35">
      <c r="A24" s="193"/>
      <c r="B24" s="221" t="s">
        <v>26</v>
      </c>
      <c r="C24" s="221"/>
      <c r="D24" s="220" t="s">
        <v>25</v>
      </c>
      <c r="E24" s="221"/>
      <c r="F24" s="229"/>
      <c r="G24" s="230"/>
      <c r="H24" s="231"/>
      <c r="I24" s="232"/>
      <c r="J24" s="229"/>
      <c r="K24" s="230">
        <v>0.3</v>
      </c>
      <c r="L24" s="226">
        <v>1</v>
      </c>
      <c r="M24" s="232">
        <f t="shared" si="1"/>
        <v>0.3</v>
      </c>
      <c r="N24" s="229"/>
      <c r="O24" s="227">
        <f t="shared" si="2"/>
        <v>0.3</v>
      </c>
      <c r="P24" s="228" t="str">
        <f t="shared" si="3"/>
        <v/>
      </c>
      <c r="Q24" s="209"/>
      <c r="R24" s="230">
        <v>0</v>
      </c>
      <c r="S24" s="226">
        <v>1</v>
      </c>
      <c r="T24" s="232">
        <f t="shared" si="4"/>
        <v>0</v>
      </c>
      <c r="U24" s="229"/>
      <c r="V24" s="227">
        <f t="shared" ref="V24:V41" si="8">T24-M24</f>
        <v>-0.3</v>
      </c>
      <c r="W24" s="228" t="str">
        <f t="shared" ref="W24:W41" si="9">IF(OR(M24=0,T24=0),"",(V24/M24))</f>
        <v/>
      </c>
      <c r="X24" s="209"/>
      <c r="Y24" s="230">
        <v>0</v>
      </c>
      <c r="Z24" s="226">
        <v>1</v>
      </c>
      <c r="AA24" s="232">
        <f t="shared" si="5"/>
        <v>0</v>
      </c>
      <c r="AB24" s="229"/>
      <c r="AC24" s="227">
        <f t="shared" ref="AC24:AC41" si="10">AA24-T24</f>
        <v>0</v>
      </c>
      <c r="AD24" s="228" t="str">
        <f t="shared" ref="AD24:AD41" si="11">IF(OR(T24=0,AA24=0),"",(AC24/T24))</f>
        <v/>
      </c>
      <c r="AE24" s="209"/>
      <c r="AF24" s="230">
        <v>0</v>
      </c>
      <c r="AG24" s="226">
        <v>1</v>
      </c>
      <c r="AH24" s="232">
        <f t="shared" si="6"/>
        <v>0</v>
      </c>
      <c r="AI24" s="229"/>
      <c r="AJ24" s="227">
        <f t="shared" ref="AJ24:AJ41" si="12">AH24-AA24</f>
        <v>0</v>
      </c>
      <c r="AK24" s="228" t="str">
        <f t="shared" ref="AK24:AK41" si="13">IF(OR(AA24=0,AH24=0),"",(AJ24/AA24))</f>
        <v/>
      </c>
      <c r="AL24" s="233"/>
      <c r="AM24" s="230">
        <v>0</v>
      </c>
      <c r="AN24" s="226">
        <v>1</v>
      </c>
      <c r="AO24" s="232">
        <f t="shared" si="7"/>
        <v>0</v>
      </c>
      <c r="AP24" s="229"/>
      <c r="AQ24" s="227">
        <f t="shared" ref="AQ24:AQ41" si="14">AO24-AH24</f>
        <v>0</v>
      </c>
      <c r="AR24" s="228" t="str">
        <f t="shared" ref="AR24:AR41" si="15">IF(OR(AH24=0,AO24=0),"",(AQ24/AH24))</f>
        <v/>
      </c>
    </row>
    <row r="25" spans="1:44" x14ac:dyDescent="0.35">
      <c r="A25" s="193"/>
      <c r="B25" s="221" t="s">
        <v>27</v>
      </c>
      <c r="C25" s="221"/>
      <c r="D25" s="220" t="s">
        <v>25</v>
      </c>
      <c r="E25" s="221"/>
      <c r="F25" s="229"/>
      <c r="G25" s="230"/>
      <c r="H25" s="231"/>
      <c r="I25" s="232"/>
      <c r="J25" s="229"/>
      <c r="K25" s="230">
        <v>0.27</v>
      </c>
      <c r="L25" s="226">
        <v>1</v>
      </c>
      <c r="M25" s="232">
        <f t="shared" si="1"/>
        <v>0.27</v>
      </c>
      <c r="N25" s="229"/>
      <c r="O25" s="227">
        <f t="shared" si="2"/>
        <v>0.27</v>
      </c>
      <c r="P25" s="228" t="str">
        <f t="shared" si="3"/>
        <v/>
      </c>
      <c r="Q25" s="209"/>
      <c r="R25" s="230">
        <v>0</v>
      </c>
      <c r="S25" s="226">
        <v>1</v>
      </c>
      <c r="T25" s="232">
        <f t="shared" si="4"/>
        <v>0</v>
      </c>
      <c r="U25" s="229"/>
      <c r="V25" s="227">
        <f t="shared" si="8"/>
        <v>-0.27</v>
      </c>
      <c r="W25" s="228" t="str">
        <f t="shared" si="9"/>
        <v/>
      </c>
      <c r="X25" s="209"/>
      <c r="Y25" s="230">
        <v>0</v>
      </c>
      <c r="Z25" s="226">
        <v>1</v>
      </c>
      <c r="AA25" s="232">
        <f t="shared" si="5"/>
        <v>0</v>
      </c>
      <c r="AB25" s="229"/>
      <c r="AC25" s="227">
        <f t="shared" si="10"/>
        <v>0</v>
      </c>
      <c r="AD25" s="228" t="str">
        <f t="shared" si="11"/>
        <v/>
      </c>
      <c r="AE25" s="209"/>
      <c r="AF25" s="230">
        <v>0</v>
      </c>
      <c r="AG25" s="226">
        <v>1</v>
      </c>
      <c r="AH25" s="232">
        <f t="shared" si="6"/>
        <v>0</v>
      </c>
      <c r="AI25" s="229"/>
      <c r="AJ25" s="227">
        <f t="shared" si="12"/>
        <v>0</v>
      </c>
      <c r="AK25" s="228" t="str">
        <f t="shared" si="13"/>
        <v/>
      </c>
      <c r="AL25" s="233"/>
      <c r="AM25" s="230">
        <v>0</v>
      </c>
      <c r="AN25" s="226">
        <v>1</v>
      </c>
      <c r="AO25" s="232">
        <f t="shared" si="7"/>
        <v>0</v>
      </c>
      <c r="AP25" s="229"/>
      <c r="AQ25" s="227">
        <f t="shared" si="14"/>
        <v>0</v>
      </c>
      <c r="AR25" s="228" t="str">
        <f t="shared" si="15"/>
        <v/>
      </c>
    </row>
    <row r="26" spans="1:44" x14ac:dyDescent="0.35">
      <c r="A26" s="193"/>
      <c r="B26" s="221" t="s">
        <v>30</v>
      </c>
      <c r="C26" s="221"/>
      <c r="D26" s="220" t="s">
        <v>25</v>
      </c>
      <c r="E26" s="221"/>
      <c r="F26" s="229"/>
      <c r="G26" s="230"/>
      <c r="H26" s="231"/>
      <c r="I26" s="232"/>
      <c r="J26" s="229"/>
      <c r="K26" s="230">
        <v>-1.43</v>
      </c>
      <c r="L26" s="226">
        <v>1</v>
      </c>
      <c r="M26" s="232">
        <f t="shared" si="1"/>
        <v>-1.43</v>
      </c>
      <c r="N26" s="229"/>
      <c r="O26" s="227">
        <f t="shared" si="2"/>
        <v>-1.43</v>
      </c>
      <c r="P26" s="228" t="str">
        <f t="shared" si="3"/>
        <v/>
      </c>
      <c r="Q26" s="209"/>
      <c r="R26" s="230">
        <v>-1.43</v>
      </c>
      <c r="S26" s="226">
        <v>1</v>
      </c>
      <c r="T26" s="232">
        <f t="shared" si="4"/>
        <v>-1.43</v>
      </c>
      <c r="U26" s="229"/>
      <c r="V26" s="227">
        <f t="shared" si="8"/>
        <v>0</v>
      </c>
      <c r="W26" s="228">
        <f t="shared" si="9"/>
        <v>0</v>
      </c>
      <c r="X26" s="209"/>
      <c r="Y26" s="230">
        <v>0</v>
      </c>
      <c r="Z26" s="226">
        <v>1</v>
      </c>
      <c r="AA26" s="232">
        <f t="shared" si="5"/>
        <v>0</v>
      </c>
      <c r="AB26" s="229"/>
      <c r="AC26" s="227">
        <f t="shared" si="10"/>
        <v>1.43</v>
      </c>
      <c r="AD26" s="228" t="str">
        <f t="shared" si="11"/>
        <v/>
      </c>
      <c r="AE26" s="209"/>
      <c r="AF26" s="230">
        <v>0</v>
      </c>
      <c r="AG26" s="226">
        <v>1</v>
      </c>
      <c r="AH26" s="232">
        <f t="shared" si="6"/>
        <v>0</v>
      </c>
      <c r="AI26" s="229"/>
      <c r="AJ26" s="227">
        <f t="shared" si="12"/>
        <v>0</v>
      </c>
      <c r="AK26" s="228" t="str">
        <f t="shared" si="13"/>
        <v/>
      </c>
      <c r="AL26" s="233"/>
      <c r="AM26" s="230">
        <v>0</v>
      </c>
      <c r="AN26" s="226">
        <v>1</v>
      </c>
      <c r="AO26" s="232">
        <f t="shared" si="7"/>
        <v>0</v>
      </c>
      <c r="AP26" s="229"/>
      <c r="AQ26" s="227">
        <f t="shared" si="14"/>
        <v>0</v>
      </c>
      <c r="AR26" s="228" t="str">
        <f t="shared" si="15"/>
        <v/>
      </c>
    </row>
    <row r="27" spans="1:44" x14ac:dyDescent="0.35">
      <c r="A27" s="193"/>
      <c r="B27" s="221" t="s">
        <v>31</v>
      </c>
      <c r="C27" s="221"/>
      <c r="D27" s="220" t="s">
        <v>25</v>
      </c>
      <c r="E27" s="221"/>
      <c r="F27" s="229"/>
      <c r="G27" s="230"/>
      <c r="H27" s="231"/>
      <c r="I27" s="232"/>
      <c r="J27" s="229"/>
      <c r="K27" s="230">
        <v>-0.23</v>
      </c>
      <c r="L27" s="224">
        <v>1</v>
      </c>
      <c r="M27" s="232">
        <f t="shared" si="1"/>
        <v>-0.23</v>
      </c>
      <c r="N27" s="229"/>
      <c r="O27" s="227">
        <f t="shared" si="2"/>
        <v>-0.23</v>
      </c>
      <c r="P27" s="228" t="str">
        <f t="shared" si="3"/>
        <v/>
      </c>
      <c r="Q27" s="209"/>
      <c r="R27" s="230">
        <v>-0.23</v>
      </c>
      <c r="S27" s="224">
        <v>1</v>
      </c>
      <c r="T27" s="232">
        <f t="shared" si="4"/>
        <v>-0.23</v>
      </c>
      <c r="U27" s="229"/>
      <c r="V27" s="227">
        <f t="shared" si="8"/>
        <v>0</v>
      </c>
      <c r="W27" s="228">
        <f t="shared" si="9"/>
        <v>0</v>
      </c>
      <c r="X27" s="209"/>
      <c r="Y27" s="230">
        <v>0</v>
      </c>
      <c r="Z27" s="224">
        <v>1</v>
      </c>
      <c r="AA27" s="232">
        <f t="shared" si="5"/>
        <v>0</v>
      </c>
      <c r="AB27" s="229"/>
      <c r="AC27" s="227">
        <f t="shared" si="10"/>
        <v>0.23</v>
      </c>
      <c r="AD27" s="228" t="str">
        <f t="shared" si="11"/>
        <v/>
      </c>
      <c r="AE27" s="209"/>
      <c r="AF27" s="230">
        <v>0</v>
      </c>
      <c r="AG27" s="224">
        <v>1</v>
      </c>
      <c r="AH27" s="232">
        <f t="shared" si="6"/>
        <v>0</v>
      </c>
      <c r="AI27" s="229"/>
      <c r="AJ27" s="227">
        <f t="shared" si="12"/>
        <v>0</v>
      </c>
      <c r="AK27" s="228" t="str">
        <f t="shared" si="13"/>
        <v/>
      </c>
      <c r="AL27" s="233"/>
      <c r="AM27" s="230">
        <v>0</v>
      </c>
      <c r="AN27" s="224">
        <v>1</v>
      </c>
      <c r="AO27" s="232">
        <f t="shared" si="7"/>
        <v>0</v>
      </c>
      <c r="AP27" s="229"/>
      <c r="AQ27" s="227">
        <f t="shared" si="14"/>
        <v>0</v>
      </c>
      <c r="AR27" s="228" t="str">
        <f t="shared" si="15"/>
        <v/>
      </c>
    </row>
    <row r="28" spans="1:44" s="233" customFormat="1" x14ac:dyDescent="0.35">
      <c r="A28" s="234"/>
      <c r="B28" s="221" t="s">
        <v>32</v>
      </c>
      <c r="C28" s="221"/>
      <c r="D28" s="220" t="s">
        <v>25</v>
      </c>
      <c r="E28" s="221"/>
      <c r="F28" s="229"/>
      <c r="G28" s="230"/>
      <c r="H28" s="231"/>
      <c r="I28" s="235">
        <f t="shared" ref="I28" si="16">H28*G28</f>
        <v>0</v>
      </c>
      <c r="J28" s="229"/>
      <c r="K28" s="230">
        <v>0</v>
      </c>
      <c r="L28" s="224">
        <v>1</v>
      </c>
      <c r="M28" s="235">
        <f t="shared" si="1"/>
        <v>0</v>
      </c>
      <c r="N28" s="229"/>
      <c r="O28" s="236">
        <f t="shared" si="2"/>
        <v>0</v>
      </c>
      <c r="P28" s="237" t="str">
        <f t="shared" si="3"/>
        <v/>
      </c>
      <c r="Q28" s="209"/>
      <c r="R28" s="230">
        <v>-0.01</v>
      </c>
      <c r="S28" s="224">
        <v>1</v>
      </c>
      <c r="T28" s="235">
        <f t="shared" si="4"/>
        <v>-0.01</v>
      </c>
      <c r="U28" s="229"/>
      <c r="V28" s="236">
        <f t="shared" si="8"/>
        <v>-0.01</v>
      </c>
      <c r="W28" s="237" t="str">
        <f t="shared" si="9"/>
        <v/>
      </c>
      <c r="X28" s="209"/>
      <c r="Y28" s="230">
        <v>-0.01</v>
      </c>
      <c r="Z28" s="224">
        <v>1</v>
      </c>
      <c r="AA28" s="235">
        <f t="shared" si="5"/>
        <v>-0.01</v>
      </c>
      <c r="AB28" s="229"/>
      <c r="AC28" s="236">
        <f t="shared" si="10"/>
        <v>0</v>
      </c>
      <c r="AD28" s="237">
        <f t="shared" si="11"/>
        <v>0</v>
      </c>
      <c r="AE28" s="209"/>
      <c r="AF28" s="230">
        <v>-0.01</v>
      </c>
      <c r="AG28" s="224">
        <v>1</v>
      </c>
      <c r="AH28" s="235">
        <f t="shared" si="6"/>
        <v>-0.01</v>
      </c>
      <c r="AI28" s="229"/>
      <c r="AJ28" s="236">
        <f t="shared" si="12"/>
        <v>0</v>
      </c>
      <c r="AK28" s="237">
        <f t="shared" si="13"/>
        <v>0</v>
      </c>
      <c r="AM28" s="230">
        <v>-0.01</v>
      </c>
      <c r="AN28" s="224">
        <v>1</v>
      </c>
      <c r="AO28" s="235">
        <f t="shared" si="7"/>
        <v>-0.01</v>
      </c>
      <c r="AP28" s="229"/>
      <c r="AQ28" s="236">
        <f t="shared" si="14"/>
        <v>0</v>
      </c>
      <c r="AR28" s="237">
        <f t="shared" si="15"/>
        <v>0</v>
      </c>
    </row>
    <row r="29" spans="1:44" x14ac:dyDescent="0.35">
      <c r="A29" s="193"/>
      <c r="B29" s="221" t="s">
        <v>33</v>
      </c>
      <c r="C29" s="221"/>
      <c r="D29" s="220" t="s">
        <v>25</v>
      </c>
      <c r="E29" s="221"/>
      <c r="F29" s="229"/>
      <c r="G29" s="230"/>
      <c r="H29" s="231"/>
      <c r="I29" s="232"/>
      <c r="J29" s="229"/>
      <c r="K29" s="230">
        <v>-7.0000000000000007E-2</v>
      </c>
      <c r="L29" s="224">
        <v>1</v>
      </c>
      <c r="M29" s="232">
        <f t="shared" si="1"/>
        <v>-7.0000000000000007E-2</v>
      </c>
      <c r="N29" s="229"/>
      <c r="O29" s="227">
        <f t="shared" si="2"/>
        <v>-7.0000000000000007E-2</v>
      </c>
      <c r="P29" s="228" t="str">
        <f t="shared" si="3"/>
        <v/>
      </c>
      <c r="Q29" s="209"/>
      <c r="R29" s="230">
        <v>0</v>
      </c>
      <c r="S29" s="224">
        <v>1</v>
      </c>
      <c r="T29" s="232">
        <f t="shared" si="4"/>
        <v>0</v>
      </c>
      <c r="U29" s="229"/>
      <c r="V29" s="227">
        <f t="shared" si="8"/>
        <v>7.0000000000000007E-2</v>
      </c>
      <c r="W29" s="228" t="str">
        <f t="shared" si="9"/>
        <v/>
      </c>
      <c r="X29" s="209"/>
      <c r="Y29" s="230">
        <v>0</v>
      </c>
      <c r="Z29" s="224">
        <v>1</v>
      </c>
      <c r="AA29" s="232">
        <f t="shared" si="5"/>
        <v>0</v>
      </c>
      <c r="AB29" s="229"/>
      <c r="AC29" s="227">
        <f t="shared" si="10"/>
        <v>0</v>
      </c>
      <c r="AD29" s="228" t="str">
        <f t="shared" si="11"/>
        <v/>
      </c>
      <c r="AE29" s="209"/>
      <c r="AF29" s="230">
        <v>0</v>
      </c>
      <c r="AG29" s="224">
        <v>1</v>
      </c>
      <c r="AH29" s="232">
        <f t="shared" si="6"/>
        <v>0</v>
      </c>
      <c r="AI29" s="229"/>
      <c r="AJ29" s="227">
        <f t="shared" si="12"/>
        <v>0</v>
      </c>
      <c r="AK29" s="228" t="str">
        <f t="shared" si="13"/>
        <v/>
      </c>
      <c r="AL29" s="233"/>
      <c r="AM29" s="230">
        <v>0</v>
      </c>
      <c r="AN29" s="224">
        <v>1</v>
      </c>
      <c r="AO29" s="232">
        <f t="shared" si="7"/>
        <v>0</v>
      </c>
      <c r="AP29" s="229"/>
      <c r="AQ29" s="227">
        <f t="shared" si="14"/>
        <v>0</v>
      </c>
      <c r="AR29" s="228" t="str">
        <f t="shared" si="15"/>
        <v/>
      </c>
    </row>
    <row r="30" spans="1:44" x14ac:dyDescent="0.35">
      <c r="A30" s="193"/>
      <c r="B30" s="221" t="s">
        <v>34</v>
      </c>
      <c r="C30" s="221"/>
      <c r="D30" s="220" t="s">
        <v>25</v>
      </c>
      <c r="E30" s="221"/>
      <c r="F30" s="229"/>
      <c r="G30" s="230"/>
      <c r="H30" s="231"/>
      <c r="I30" s="232"/>
      <c r="J30" s="229"/>
      <c r="K30" s="230">
        <v>0</v>
      </c>
      <c r="L30" s="226">
        <v>1</v>
      </c>
      <c r="M30" s="232">
        <f t="shared" si="1"/>
        <v>0</v>
      </c>
      <c r="N30" s="229"/>
      <c r="O30" s="227">
        <f t="shared" si="2"/>
        <v>0</v>
      </c>
      <c r="P30" s="228" t="str">
        <f t="shared" si="3"/>
        <v/>
      </c>
      <c r="Q30" s="209"/>
      <c r="R30" s="230">
        <v>0</v>
      </c>
      <c r="S30" s="226">
        <v>1</v>
      </c>
      <c r="T30" s="232">
        <f t="shared" si="4"/>
        <v>0</v>
      </c>
      <c r="U30" s="229"/>
      <c r="V30" s="227">
        <f t="shared" si="8"/>
        <v>0</v>
      </c>
      <c r="W30" s="228" t="str">
        <f t="shared" si="9"/>
        <v/>
      </c>
      <c r="X30" s="209"/>
      <c r="Y30" s="230">
        <v>0</v>
      </c>
      <c r="Z30" s="226">
        <v>1</v>
      </c>
      <c r="AA30" s="232">
        <f t="shared" si="5"/>
        <v>0</v>
      </c>
      <c r="AB30" s="229"/>
      <c r="AC30" s="227">
        <f t="shared" si="10"/>
        <v>0</v>
      </c>
      <c r="AD30" s="228" t="str">
        <f t="shared" si="11"/>
        <v/>
      </c>
      <c r="AE30" s="209"/>
      <c r="AF30" s="230">
        <v>-1.45</v>
      </c>
      <c r="AG30" s="226">
        <v>1</v>
      </c>
      <c r="AH30" s="232">
        <f t="shared" si="6"/>
        <v>-1.45</v>
      </c>
      <c r="AI30" s="229"/>
      <c r="AJ30" s="227">
        <f t="shared" si="12"/>
        <v>-1.45</v>
      </c>
      <c r="AK30" s="228" t="str">
        <f t="shared" si="13"/>
        <v/>
      </c>
      <c r="AL30" s="233"/>
      <c r="AM30" s="230">
        <v>-1.45</v>
      </c>
      <c r="AN30" s="226">
        <v>1</v>
      </c>
      <c r="AO30" s="232">
        <f t="shared" si="7"/>
        <v>-1.45</v>
      </c>
      <c r="AP30" s="229"/>
      <c r="AQ30" s="227">
        <f t="shared" si="14"/>
        <v>0</v>
      </c>
      <c r="AR30" s="228">
        <f t="shared" si="15"/>
        <v>0</v>
      </c>
    </row>
    <row r="31" spans="1:44" x14ac:dyDescent="0.35">
      <c r="A31" s="193"/>
      <c r="B31" s="221" t="s">
        <v>35</v>
      </c>
      <c r="C31" s="221"/>
      <c r="D31" s="220" t="s">
        <v>25</v>
      </c>
      <c r="E31" s="221"/>
      <c r="F31" s="229"/>
      <c r="G31" s="238"/>
      <c r="H31" s="231"/>
      <c r="I31" s="232">
        <f t="shared" ref="I31" si="17">H31*G31</f>
        <v>0</v>
      </c>
      <c r="J31" s="229"/>
      <c r="K31" s="93">
        <v>0</v>
      </c>
      <c r="L31" s="226">
        <v>1</v>
      </c>
      <c r="M31" s="232">
        <f t="shared" si="1"/>
        <v>0</v>
      </c>
      <c r="N31" s="229"/>
      <c r="O31" s="227">
        <f t="shared" si="2"/>
        <v>0</v>
      </c>
      <c r="P31" s="228" t="str">
        <f t="shared" si="3"/>
        <v/>
      </c>
      <c r="Q31" s="209"/>
      <c r="R31" s="230">
        <v>0</v>
      </c>
      <c r="S31" s="226">
        <v>1</v>
      </c>
      <c r="T31" s="232">
        <f t="shared" si="4"/>
        <v>0</v>
      </c>
      <c r="U31" s="229"/>
      <c r="V31" s="227">
        <f t="shared" si="8"/>
        <v>0</v>
      </c>
      <c r="W31" s="228" t="str">
        <f t="shared" si="9"/>
        <v/>
      </c>
      <c r="X31" s="209"/>
      <c r="Y31" s="230">
        <v>0</v>
      </c>
      <c r="Z31" s="226">
        <v>1</v>
      </c>
      <c r="AA31" s="232">
        <f t="shared" si="5"/>
        <v>0</v>
      </c>
      <c r="AB31" s="229"/>
      <c r="AC31" s="227">
        <f t="shared" si="10"/>
        <v>0</v>
      </c>
      <c r="AD31" s="228" t="str">
        <f t="shared" si="11"/>
        <v/>
      </c>
      <c r="AE31" s="209"/>
      <c r="AF31" s="230">
        <v>-0.21</v>
      </c>
      <c r="AG31" s="226">
        <v>1</v>
      </c>
      <c r="AH31" s="232">
        <f t="shared" si="6"/>
        <v>-0.21</v>
      </c>
      <c r="AI31" s="229"/>
      <c r="AJ31" s="227">
        <f t="shared" si="12"/>
        <v>-0.21</v>
      </c>
      <c r="AK31" s="228" t="str">
        <f t="shared" si="13"/>
        <v/>
      </c>
      <c r="AL31" s="233"/>
      <c r="AM31" s="230">
        <v>-0.21</v>
      </c>
      <c r="AN31" s="226">
        <v>1</v>
      </c>
      <c r="AO31" s="232">
        <f t="shared" si="7"/>
        <v>-0.21</v>
      </c>
      <c r="AP31" s="229"/>
      <c r="AQ31" s="227">
        <f t="shared" si="14"/>
        <v>0</v>
      </c>
      <c r="AR31" s="228">
        <f t="shared" si="15"/>
        <v>0</v>
      </c>
    </row>
    <row r="32" spans="1:44" x14ac:dyDescent="0.35">
      <c r="A32" s="193"/>
      <c r="B32" s="221" t="s">
        <v>36</v>
      </c>
      <c r="C32" s="221"/>
      <c r="D32" s="220" t="s">
        <v>25</v>
      </c>
      <c r="E32" s="221"/>
      <c r="F32" s="229"/>
      <c r="G32" s="230"/>
      <c r="H32" s="231"/>
      <c r="I32" s="232"/>
      <c r="J32" s="229"/>
      <c r="K32" s="230">
        <v>-0.14000000000000001</v>
      </c>
      <c r="L32" s="226">
        <v>1</v>
      </c>
      <c r="M32" s="232">
        <f t="shared" si="1"/>
        <v>-0.14000000000000001</v>
      </c>
      <c r="N32" s="229"/>
      <c r="O32" s="227">
        <f t="shared" si="2"/>
        <v>-0.14000000000000001</v>
      </c>
      <c r="P32" s="228" t="str">
        <f t="shared" si="3"/>
        <v/>
      </c>
      <c r="Q32" s="209"/>
      <c r="R32" s="230">
        <v>0</v>
      </c>
      <c r="S32" s="226">
        <v>1</v>
      </c>
      <c r="T32" s="232">
        <f t="shared" si="4"/>
        <v>0</v>
      </c>
      <c r="U32" s="229"/>
      <c r="V32" s="227">
        <f t="shared" si="8"/>
        <v>0.14000000000000001</v>
      </c>
      <c r="W32" s="228" t="str">
        <f t="shared" si="9"/>
        <v/>
      </c>
      <c r="X32" s="209"/>
      <c r="Y32" s="230">
        <v>0</v>
      </c>
      <c r="Z32" s="226">
        <v>1</v>
      </c>
      <c r="AA32" s="232">
        <f t="shared" si="5"/>
        <v>0</v>
      </c>
      <c r="AB32" s="229"/>
      <c r="AC32" s="227">
        <f t="shared" si="10"/>
        <v>0</v>
      </c>
      <c r="AD32" s="228" t="str">
        <f t="shared" si="11"/>
        <v/>
      </c>
      <c r="AE32" s="209"/>
      <c r="AF32" s="230">
        <v>0</v>
      </c>
      <c r="AG32" s="226">
        <v>1</v>
      </c>
      <c r="AH32" s="232">
        <f t="shared" si="6"/>
        <v>0</v>
      </c>
      <c r="AI32" s="229"/>
      <c r="AJ32" s="227">
        <f t="shared" si="12"/>
        <v>0</v>
      </c>
      <c r="AK32" s="228" t="str">
        <f t="shared" si="13"/>
        <v/>
      </c>
      <c r="AL32" s="233"/>
      <c r="AM32" s="230">
        <v>0</v>
      </c>
      <c r="AN32" s="226">
        <v>1</v>
      </c>
      <c r="AO32" s="232">
        <f t="shared" si="7"/>
        <v>0</v>
      </c>
      <c r="AP32" s="229"/>
      <c r="AQ32" s="227">
        <f t="shared" si="14"/>
        <v>0</v>
      </c>
      <c r="AR32" s="228" t="str">
        <f t="shared" si="15"/>
        <v/>
      </c>
    </row>
    <row r="33" spans="1:44" x14ac:dyDescent="0.35">
      <c r="A33" s="193"/>
      <c r="B33" s="221" t="s">
        <v>37</v>
      </c>
      <c r="C33" s="221"/>
      <c r="D33" s="220" t="s">
        <v>25</v>
      </c>
      <c r="E33" s="221"/>
      <c r="F33" s="229"/>
      <c r="G33" s="230"/>
      <c r="H33" s="231"/>
      <c r="I33" s="232"/>
      <c r="J33" s="229"/>
      <c r="K33" s="230">
        <v>0</v>
      </c>
      <c r="L33" s="226">
        <v>1</v>
      </c>
      <c r="M33" s="232">
        <f t="shared" si="1"/>
        <v>0</v>
      </c>
      <c r="N33" s="229"/>
      <c r="O33" s="227">
        <f t="shared" si="2"/>
        <v>0</v>
      </c>
      <c r="P33" s="228" t="str">
        <f t="shared" si="3"/>
        <v/>
      </c>
      <c r="Q33" s="209"/>
      <c r="R33" s="230">
        <v>0</v>
      </c>
      <c r="S33" s="226">
        <v>1</v>
      </c>
      <c r="T33" s="232">
        <f t="shared" si="4"/>
        <v>0</v>
      </c>
      <c r="U33" s="229"/>
      <c r="V33" s="227">
        <f t="shared" si="8"/>
        <v>0</v>
      </c>
      <c r="W33" s="228" t="str">
        <f t="shared" si="9"/>
        <v/>
      </c>
      <c r="X33" s="209"/>
      <c r="Y33" s="230">
        <v>-1.21</v>
      </c>
      <c r="Z33" s="226">
        <v>1</v>
      </c>
      <c r="AA33" s="232">
        <f t="shared" si="5"/>
        <v>-1.21</v>
      </c>
      <c r="AB33" s="229"/>
      <c r="AC33" s="227">
        <f t="shared" si="10"/>
        <v>-1.21</v>
      </c>
      <c r="AD33" s="228" t="str">
        <f t="shared" si="11"/>
        <v/>
      </c>
      <c r="AE33" s="209"/>
      <c r="AF33" s="230">
        <v>0</v>
      </c>
      <c r="AG33" s="226">
        <v>1</v>
      </c>
      <c r="AH33" s="232">
        <f t="shared" si="6"/>
        <v>0</v>
      </c>
      <c r="AI33" s="229"/>
      <c r="AJ33" s="227">
        <f t="shared" si="12"/>
        <v>1.21</v>
      </c>
      <c r="AK33" s="228" t="str">
        <f t="shared" si="13"/>
        <v/>
      </c>
      <c r="AL33" s="233"/>
      <c r="AM33" s="230">
        <v>0</v>
      </c>
      <c r="AN33" s="226">
        <v>1</v>
      </c>
      <c r="AO33" s="232">
        <f t="shared" si="7"/>
        <v>0</v>
      </c>
      <c r="AP33" s="229"/>
      <c r="AQ33" s="227">
        <f t="shared" si="14"/>
        <v>0</v>
      </c>
      <c r="AR33" s="228" t="str">
        <f t="shared" si="15"/>
        <v/>
      </c>
    </row>
    <row r="34" spans="1:44" x14ac:dyDescent="0.35">
      <c r="A34" s="193"/>
      <c r="B34" s="221" t="s">
        <v>39</v>
      </c>
      <c r="C34" s="221"/>
      <c r="D34" s="220" t="s">
        <v>25</v>
      </c>
      <c r="E34" s="221"/>
      <c r="F34" s="229"/>
      <c r="G34" s="238"/>
      <c r="H34" s="231"/>
      <c r="I34" s="232">
        <f t="shared" ref="I34:I37" si="18">H34*G34</f>
        <v>0</v>
      </c>
      <c r="J34" s="229"/>
      <c r="K34" s="230">
        <v>-0.15</v>
      </c>
      <c r="L34" s="226">
        <v>1</v>
      </c>
      <c r="M34" s="232">
        <f t="shared" si="1"/>
        <v>-0.15</v>
      </c>
      <c r="N34" s="229"/>
      <c r="O34" s="227">
        <f t="shared" si="2"/>
        <v>-0.15</v>
      </c>
      <c r="P34" s="228" t="str">
        <f t="shared" si="3"/>
        <v/>
      </c>
      <c r="Q34" s="209"/>
      <c r="R34" s="230">
        <v>-0.15</v>
      </c>
      <c r="S34" s="226">
        <v>1</v>
      </c>
      <c r="T34" s="232">
        <f t="shared" si="4"/>
        <v>-0.15</v>
      </c>
      <c r="U34" s="229"/>
      <c r="V34" s="227">
        <f t="shared" si="8"/>
        <v>0</v>
      </c>
      <c r="W34" s="228">
        <f t="shared" si="9"/>
        <v>0</v>
      </c>
      <c r="X34" s="209"/>
      <c r="Y34" s="230">
        <v>0</v>
      </c>
      <c r="Z34" s="226">
        <v>1</v>
      </c>
      <c r="AA34" s="232">
        <f t="shared" si="5"/>
        <v>0</v>
      </c>
      <c r="AB34" s="229"/>
      <c r="AC34" s="227">
        <f t="shared" si="10"/>
        <v>0.15</v>
      </c>
      <c r="AD34" s="228" t="str">
        <f t="shared" si="11"/>
        <v/>
      </c>
      <c r="AE34" s="209"/>
      <c r="AF34" s="230">
        <v>0</v>
      </c>
      <c r="AG34" s="226">
        <v>1</v>
      </c>
      <c r="AH34" s="232">
        <f t="shared" si="6"/>
        <v>0</v>
      </c>
      <c r="AI34" s="229"/>
      <c r="AJ34" s="227">
        <f t="shared" si="12"/>
        <v>0</v>
      </c>
      <c r="AK34" s="228" t="str">
        <f t="shared" si="13"/>
        <v/>
      </c>
      <c r="AL34" s="233"/>
      <c r="AM34" s="230">
        <v>0</v>
      </c>
      <c r="AN34" s="226">
        <v>1</v>
      </c>
      <c r="AO34" s="232">
        <f t="shared" si="7"/>
        <v>0</v>
      </c>
      <c r="AP34" s="229"/>
      <c r="AQ34" s="227">
        <f t="shared" si="14"/>
        <v>0</v>
      </c>
      <c r="AR34" s="228" t="str">
        <f t="shared" si="15"/>
        <v/>
      </c>
    </row>
    <row r="35" spans="1:44" x14ac:dyDescent="0.35">
      <c r="A35" s="193"/>
      <c r="B35" s="239" t="s">
        <v>73</v>
      </c>
      <c r="C35" s="221"/>
      <c r="D35" s="220" t="s">
        <v>25</v>
      </c>
      <c r="E35" s="221"/>
      <c r="F35" s="222"/>
      <c r="G35" s="93">
        <v>0.04</v>
      </c>
      <c r="H35" s="226">
        <v>1</v>
      </c>
      <c r="I35" s="225">
        <f t="shared" si="18"/>
        <v>0.04</v>
      </c>
      <c r="J35" s="222"/>
      <c r="K35" s="240"/>
      <c r="L35" s="226">
        <v>1</v>
      </c>
      <c r="M35" s="225">
        <f t="shared" si="1"/>
        <v>0</v>
      </c>
      <c r="N35" s="222"/>
      <c r="O35" s="227">
        <f t="shared" si="2"/>
        <v>-0.04</v>
      </c>
      <c r="P35" s="228" t="str">
        <f t="shared" si="3"/>
        <v/>
      </c>
      <c r="Q35" s="209"/>
      <c r="R35" s="240"/>
      <c r="S35" s="226">
        <v>1</v>
      </c>
      <c r="T35" s="225">
        <f t="shared" si="4"/>
        <v>0</v>
      </c>
      <c r="U35" s="222"/>
      <c r="V35" s="227">
        <f t="shared" si="8"/>
        <v>0</v>
      </c>
      <c r="W35" s="228" t="str">
        <f t="shared" si="9"/>
        <v/>
      </c>
      <c r="X35" s="209"/>
      <c r="Y35" s="240"/>
      <c r="Z35" s="226">
        <v>1</v>
      </c>
      <c r="AA35" s="225">
        <f t="shared" si="5"/>
        <v>0</v>
      </c>
      <c r="AB35" s="222"/>
      <c r="AC35" s="227">
        <f t="shared" si="10"/>
        <v>0</v>
      </c>
      <c r="AD35" s="228" t="str">
        <f t="shared" si="11"/>
        <v/>
      </c>
      <c r="AE35" s="209"/>
      <c r="AF35" s="240"/>
      <c r="AG35" s="226">
        <v>1</v>
      </c>
      <c r="AH35" s="225">
        <f t="shared" si="6"/>
        <v>0</v>
      </c>
      <c r="AI35" s="222"/>
      <c r="AJ35" s="227">
        <f t="shared" si="12"/>
        <v>0</v>
      </c>
      <c r="AK35" s="228" t="str">
        <f t="shared" si="13"/>
        <v/>
      </c>
      <c r="AM35" s="240"/>
      <c r="AN35" s="226">
        <v>1</v>
      </c>
      <c r="AO35" s="225">
        <f t="shared" si="7"/>
        <v>0</v>
      </c>
      <c r="AP35" s="222"/>
      <c r="AQ35" s="227">
        <f t="shared" si="14"/>
        <v>0</v>
      </c>
      <c r="AR35" s="228" t="str">
        <f t="shared" si="15"/>
        <v/>
      </c>
    </row>
    <row r="36" spans="1:44" x14ac:dyDescent="0.35">
      <c r="A36" s="193"/>
      <c r="B36" s="239" t="s">
        <v>42</v>
      </c>
      <c r="C36" s="219"/>
      <c r="D36" s="220" t="s">
        <v>25</v>
      </c>
      <c r="E36" s="221"/>
      <c r="F36" s="222"/>
      <c r="G36" s="93">
        <v>0.01</v>
      </c>
      <c r="H36" s="226">
        <v>1</v>
      </c>
      <c r="I36" s="225">
        <f t="shared" si="18"/>
        <v>0.01</v>
      </c>
      <c r="J36" s="222"/>
      <c r="K36" s="240"/>
      <c r="L36" s="226">
        <v>1</v>
      </c>
      <c r="M36" s="225">
        <f t="shared" si="1"/>
        <v>0</v>
      </c>
      <c r="N36" s="222"/>
      <c r="O36" s="227">
        <f t="shared" si="2"/>
        <v>-0.01</v>
      </c>
      <c r="P36" s="228" t="str">
        <f t="shared" si="3"/>
        <v/>
      </c>
      <c r="Q36" s="209"/>
      <c r="R36" s="240"/>
      <c r="S36" s="226">
        <v>1</v>
      </c>
      <c r="T36" s="225">
        <f t="shared" si="4"/>
        <v>0</v>
      </c>
      <c r="U36" s="222"/>
      <c r="V36" s="227">
        <f t="shared" si="8"/>
        <v>0</v>
      </c>
      <c r="W36" s="228" t="str">
        <f t="shared" si="9"/>
        <v/>
      </c>
      <c r="X36" s="209"/>
      <c r="Y36" s="240"/>
      <c r="Z36" s="226">
        <v>1</v>
      </c>
      <c r="AA36" s="225">
        <f t="shared" si="5"/>
        <v>0</v>
      </c>
      <c r="AB36" s="222"/>
      <c r="AC36" s="227">
        <f t="shared" si="10"/>
        <v>0</v>
      </c>
      <c r="AD36" s="228" t="str">
        <f t="shared" si="11"/>
        <v/>
      </c>
      <c r="AE36" s="209"/>
      <c r="AF36" s="240"/>
      <c r="AG36" s="226">
        <v>1</v>
      </c>
      <c r="AH36" s="225">
        <f t="shared" si="6"/>
        <v>0</v>
      </c>
      <c r="AI36" s="222"/>
      <c r="AJ36" s="227">
        <f t="shared" si="12"/>
        <v>0</v>
      </c>
      <c r="AK36" s="228" t="str">
        <f t="shared" si="13"/>
        <v/>
      </c>
      <c r="AM36" s="240"/>
      <c r="AN36" s="226">
        <v>1</v>
      </c>
      <c r="AO36" s="225">
        <f t="shared" si="7"/>
        <v>0</v>
      </c>
      <c r="AP36" s="222"/>
      <c r="AQ36" s="227">
        <f t="shared" si="14"/>
        <v>0</v>
      </c>
      <c r="AR36" s="228" t="str">
        <f t="shared" si="15"/>
        <v/>
      </c>
    </row>
    <row r="37" spans="1:44" x14ac:dyDescent="0.35">
      <c r="A37" s="193"/>
      <c r="B37" s="239" t="s">
        <v>43</v>
      </c>
      <c r="C37" s="219"/>
      <c r="D37" s="220" t="s">
        <v>25</v>
      </c>
      <c r="E37" s="221"/>
      <c r="F37" s="222"/>
      <c r="G37" s="93">
        <v>0.18</v>
      </c>
      <c r="H37" s="226">
        <v>1</v>
      </c>
      <c r="I37" s="225">
        <f t="shared" si="18"/>
        <v>0.18</v>
      </c>
      <c r="J37" s="222"/>
      <c r="K37" s="240"/>
      <c r="L37" s="226">
        <v>1</v>
      </c>
      <c r="M37" s="225">
        <f t="shared" si="1"/>
        <v>0</v>
      </c>
      <c r="N37" s="222"/>
      <c r="O37" s="227">
        <f t="shared" si="2"/>
        <v>-0.18</v>
      </c>
      <c r="P37" s="228" t="str">
        <f t="shared" si="3"/>
        <v/>
      </c>
      <c r="Q37" s="209"/>
      <c r="R37" s="240"/>
      <c r="S37" s="226">
        <v>1</v>
      </c>
      <c r="T37" s="225">
        <f t="shared" si="4"/>
        <v>0</v>
      </c>
      <c r="U37" s="222"/>
      <c r="V37" s="227">
        <f t="shared" si="8"/>
        <v>0</v>
      </c>
      <c r="W37" s="228" t="str">
        <f t="shared" si="9"/>
        <v/>
      </c>
      <c r="X37" s="209"/>
      <c r="Y37" s="240"/>
      <c r="Z37" s="226">
        <v>1</v>
      </c>
      <c r="AA37" s="225">
        <f t="shared" si="5"/>
        <v>0</v>
      </c>
      <c r="AB37" s="222"/>
      <c r="AC37" s="227">
        <f t="shared" si="10"/>
        <v>0</v>
      </c>
      <c r="AD37" s="228" t="str">
        <f t="shared" si="11"/>
        <v/>
      </c>
      <c r="AE37" s="209"/>
      <c r="AF37" s="240"/>
      <c r="AG37" s="226">
        <v>1</v>
      </c>
      <c r="AH37" s="225">
        <f t="shared" si="6"/>
        <v>0</v>
      </c>
      <c r="AI37" s="222"/>
      <c r="AJ37" s="227">
        <f t="shared" si="12"/>
        <v>0</v>
      </c>
      <c r="AK37" s="228" t="str">
        <f t="shared" si="13"/>
        <v/>
      </c>
      <c r="AM37" s="240"/>
      <c r="AN37" s="226">
        <v>1</v>
      </c>
      <c r="AO37" s="225">
        <f t="shared" si="7"/>
        <v>0</v>
      </c>
      <c r="AP37" s="222"/>
      <c r="AQ37" s="227">
        <f t="shared" si="14"/>
        <v>0</v>
      </c>
      <c r="AR37" s="228" t="str">
        <f t="shared" si="15"/>
        <v/>
      </c>
    </row>
    <row r="38" spans="1:44" s="233" customFormat="1" x14ac:dyDescent="0.35">
      <c r="A38" s="234"/>
      <c r="B38" s="221" t="s">
        <v>44</v>
      </c>
      <c r="C38" s="221"/>
      <c r="D38" s="220" t="s">
        <v>25</v>
      </c>
      <c r="E38" s="221"/>
      <c r="F38" s="229"/>
      <c r="G38" s="93">
        <v>0.19</v>
      </c>
      <c r="H38" s="224">
        <v>1</v>
      </c>
      <c r="I38" s="241">
        <f t="shared" si="0"/>
        <v>0.19</v>
      </c>
      <c r="J38" s="229"/>
      <c r="K38" s="223"/>
      <c r="L38" s="224">
        <v>1</v>
      </c>
      <c r="M38" s="241">
        <f>L38*K38</f>
        <v>0</v>
      </c>
      <c r="N38" s="229"/>
      <c r="O38" s="227">
        <f t="shared" si="2"/>
        <v>-0.19</v>
      </c>
      <c r="P38" s="228" t="str">
        <f t="shared" si="3"/>
        <v/>
      </c>
      <c r="Q38" s="209"/>
      <c r="R38" s="223"/>
      <c r="S38" s="224">
        <v>1</v>
      </c>
      <c r="T38" s="241">
        <f>S38*R38</f>
        <v>0</v>
      </c>
      <c r="U38" s="229"/>
      <c r="V38" s="227">
        <f t="shared" si="8"/>
        <v>0</v>
      </c>
      <c r="W38" s="228" t="str">
        <f t="shared" si="9"/>
        <v/>
      </c>
      <c r="X38" s="209"/>
      <c r="Y38" s="223"/>
      <c r="Z38" s="224">
        <v>1</v>
      </c>
      <c r="AA38" s="241">
        <f>Z38*Y38</f>
        <v>0</v>
      </c>
      <c r="AB38" s="229"/>
      <c r="AC38" s="227">
        <f t="shared" si="10"/>
        <v>0</v>
      </c>
      <c r="AD38" s="228" t="str">
        <f t="shared" si="11"/>
        <v/>
      </c>
      <c r="AE38" s="209"/>
      <c r="AF38" s="223"/>
      <c r="AG38" s="224">
        <v>1</v>
      </c>
      <c r="AH38" s="241">
        <f>AG38*AF38</f>
        <v>0</v>
      </c>
      <c r="AI38" s="229"/>
      <c r="AJ38" s="227">
        <f t="shared" si="12"/>
        <v>0</v>
      </c>
      <c r="AK38" s="228" t="str">
        <f t="shared" si="13"/>
        <v/>
      </c>
      <c r="AM38" s="223"/>
      <c r="AN38" s="224">
        <v>1</v>
      </c>
      <c r="AO38" s="241">
        <f>AN38*AM38</f>
        <v>0</v>
      </c>
      <c r="AP38" s="229"/>
      <c r="AQ38" s="227">
        <f t="shared" si="14"/>
        <v>0</v>
      </c>
      <c r="AR38" s="228" t="str">
        <f t="shared" si="15"/>
        <v/>
      </c>
    </row>
    <row r="39" spans="1:44" s="233" customFormat="1" x14ac:dyDescent="0.35">
      <c r="A39" s="234"/>
      <c r="B39" s="221" t="s">
        <v>45</v>
      </c>
      <c r="C39" s="221"/>
      <c r="D39" s="220" t="s">
        <v>25</v>
      </c>
      <c r="E39" s="221"/>
      <c r="F39" s="229"/>
      <c r="G39" s="93">
        <v>0.09</v>
      </c>
      <c r="H39" s="224">
        <v>1</v>
      </c>
      <c r="I39" s="241">
        <f t="shared" si="0"/>
        <v>0.09</v>
      </c>
      <c r="J39" s="229"/>
      <c r="K39" s="223"/>
      <c r="L39" s="224">
        <v>1</v>
      </c>
      <c r="M39" s="241">
        <f>L39*K39</f>
        <v>0</v>
      </c>
      <c r="N39" s="229"/>
      <c r="O39" s="227">
        <f t="shared" si="2"/>
        <v>-0.09</v>
      </c>
      <c r="P39" s="228" t="str">
        <f t="shared" si="3"/>
        <v/>
      </c>
      <c r="Q39" s="209"/>
      <c r="R39" s="223"/>
      <c r="S39" s="224">
        <v>1</v>
      </c>
      <c r="T39" s="241">
        <f>S39*R39</f>
        <v>0</v>
      </c>
      <c r="U39" s="229"/>
      <c r="V39" s="227">
        <f t="shared" si="8"/>
        <v>0</v>
      </c>
      <c r="W39" s="228" t="str">
        <f t="shared" si="9"/>
        <v/>
      </c>
      <c r="X39" s="209"/>
      <c r="Y39" s="223"/>
      <c r="Z39" s="224">
        <v>1</v>
      </c>
      <c r="AA39" s="241">
        <f>Z39*Y39</f>
        <v>0</v>
      </c>
      <c r="AB39" s="229"/>
      <c r="AC39" s="227">
        <f t="shared" si="10"/>
        <v>0</v>
      </c>
      <c r="AD39" s="228" t="str">
        <f t="shared" si="11"/>
        <v/>
      </c>
      <c r="AE39" s="209"/>
      <c r="AF39" s="223"/>
      <c r="AG39" s="224">
        <v>1</v>
      </c>
      <c r="AH39" s="241">
        <f>AG39*AF39</f>
        <v>0</v>
      </c>
      <c r="AI39" s="229"/>
      <c r="AJ39" s="227">
        <f t="shared" si="12"/>
        <v>0</v>
      </c>
      <c r="AK39" s="228" t="str">
        <f t="shared" si="13"/>
        <v/>
      </c>
      <c r="AM39" s="223"/>
      <c r="AN39" s="224">
        <v>1</v>
      </c>
      <c r="AO39" s="241">
        <f>AN39*AM39</f>
        <v>0</v>
      </c>
      <c r="AP39" s="229"/>
      <c r="AQ39" s="227">
        <f t="shared" si="14"/>
        <v>0</v>
      </c>
      <c r="AR39" s="228" t="str">
        <f t="shared" si="15"/>
        <v/>
      </c>
    </row>
    <row r="40" spans="1:44" x14ac:dyDescent="0.35">
      <c r="A40" s="193"/>
      <c r="B40" s="219" t="s">
        <v>46</v>
      </c>
      <c r="C40" s="219"/>
      <c r="D40" s="220" t="s">
        <v>47</v>
      </c>
      <c r="E40" s="221"/>
      <c r="F40" s="222"/>
      <c r="G40" s="242">
        <v>8.4600000000000005E-3</v>
      </c>
      <c r="H40" s="243">
        <f>+G18</f>
        <v>300</v>
      </c>
      <c r="I40" s="225">
        <f t="shared" si="0"/>
        <v>2.5380000000000003</v>
      </c>
      <c r="J40" s="222"/>
      <c r="K40" s="242"/>
      <c r="L40" s="243">
        <f>+G18</f>
        <v>300</v>
      </c>
      <c r="M40" s="225">
        <f t="shared" ref="M40:M41" si="19">L40*K40</f>
        <v>0</v>
      </c>
      <c r="N40" s="222"/>
      <c r="O40" s="227">
        <f t="shared" si="2"/>
        <v>-2.5380000000000003</v>
      </c>
      <c r="P40" s="228" t="str">
        <f t="shared" si="3"/>
        <v/>
      </c>
      <c r="Q40" s="209"/>
      <c r="R40" s="242"/>
      <c r="S40" s="243">
        <f>+G18</f>
        <v>300</v>
      </c>
      <c r="T40" s="225">
        <f t="shared" ref="T40:T41" si="20">S40*R40</f>
        <v>0</v>
      </c>
      <c r="U40" s="222"/>
      <c r="V40" s="227">
        <f t="shared" si="8"/>
        <v>0</v>
      </c>
      <c r="W40" s="228" t="str">
        <f t="shared" si="9"/>
        <v/>
      </c>
      <c r="X40" s="209"/>
      <c r="Y40" s="242"/>
      <c r="Z40" s="243">
        <f>+G18</f>
        <v>300</v>
      </c>
      <c r="AA40" s="225">
        <f t="shared" ref="AA40:AA41" si="21">Z40*Y40</f>
        <v>0</v>
      </c>
      <c r="AB40" s="222"/>
      <c r="AC40" s="227">
        <f t="shared" si="10"/>
        <v>0</v>
      </c>
      <c r="AD40" s="228" t="str">
        <f t="shared" si="11"/>
        <v/>
      </c>
      <c r="AE40" s="209"/>
      <c r="AF40" s="242"/>
      <c r="AG40" s="243">
        <f>+G18</f>
        <v>300</v>
      </c>
      <c r="AH40" s="225">
        <f t="shared" ref="AH40:AH41" si="22">AG40*AF40</f>
        <v>0</v>
      </c>
      <c r="AI40" s="222"/>
      <c r="AJ40" s="227">
        <f t="shared" si="12"/>
        <v>0</v>
      </c>
      <c r="AK40" s="228" t="str">
        <f t="shared" si="13"/>
        <v/>
      </c>
      <c r="AM40" s="242"/>
      <c r="AN40" s="243">
        <f>+G18</f>
        <v>300</v>
      </c>
      <c r="AO40" s="225">
        <f t="shared" ref="AO40:AO41" si="23">AN40*AM40</f>
        <v>0</v>
      </c>
      <c r="AP40" s="222"/>
      <c r="AQ40" s="227">
        <f t="shared" si="14"/>
        <v>0</v>
      </c>
      <c r="AR40" s="228" t="str">
        <f t="shared" si="15"/>
        <v/>
      </c>
    </row>
    <row r="41" spans="1:44" x14ac:dyDescent="0.35">
      <c r="A41" s="193"/>
      <c r="B41" s="221" t="s">
        <v>48</v>
      </c>
      <c r="C41" s="219"/>
      <c r="D41" s="220" t="s">
        <v>47</v>
      </c>
      <c r="E41" s="221"/>
      <c r="F41" s="222"/>
      <c r="G41" s="242">
        <v>1.2600000000000001E-3</v>
      </c>
      <c r="H41" s="243">
        <f>+G18</f>
        <v>300</v>
      </c>
      <c r="I41" s="225">
        <f t="shared" si="0"/>
        <v>0.378</v>
      </c>
      <c r="J41" s="222"/>
      <c r="K41" s="242"/>
      <c r="L41" s="243">
        <f>+G18</f>
        <v>300</v>
      </c>
      <c r="M41" s="225">
        <f t="shared" si="19"/>
        <v>0</v>
      </c>
      <c r="N41" s="222"/>
      <c r="O41" s="227">
        <f t="shared" si="2"/>
        <v>-0.378</v>
      </c>
      <c r="P41" s="228" t="str">
        <f t="shared" si="3"/>
        <v/>
      </c>
      <c r="Q41" s="209"/>
      <c r="R41" s="242"/>
      <c r="S41" s="243">
        <f>+G18</f>
        <v>300</v>
      </c>
      <c r="T41" s="225">
        <f t="shared" si="20"/>
        <v>0</v>
      </c>
      <c r="U41" s="222"/>
      <c r="V41" s="227">
        <f t="shared" si="8"/>
        <v>0</v>
      </c>
      <c r="W41" s="228" t="str">
        <f t="shared" si="9"/>
        <v/>
      </c>
      <c r="X41" s="209"/>
      <c r="Y41" s="242"/>
      <c r="Z41" s="243">
        <f>+G18</f>
        <v>300</v>
      </c>
      <c r="AA41" s="225">
        <f t="shared" si="21"/>
        <v>0</v>
      </c>
      <c r="AB41" s="222"/>
      <c r="AC41" s="227">
        <f t="shared" si="10"/>
        <v>0</v>
      </c>
      <c r="AD41" s="228" t="str">
        <f t="shared" si="11"/>
        <v/>
      </c>
      <c r="AE41" s="209"/>
      <c r="AF41" s="242"/>
      <c r="AG41" s="243">
        <f>+G18</f>
        <v>300</v>
      </c>
      <c r="AH41" s="225">
        <f t="shared" si="22"/>
        <v>0</v>
      </c>
      <c r="AI41" s="222"/>
      <c r="AJ41" s="227">
        <f t="shared" si="12"/>
        <v>0</v>
      </c>
      <c r="AK41" s="228" t="str">
        <f t="shared" si="13"/>
        <v/>
      </c>
      <c r="AM41" s="242"/>
      <c r="AN41" s="243">
        <f>+G18</f>
        <v>300</v>
      </c>
      <c r="AO41" s="225">
        <f t="shared" si="23"/>
        <v>0</v>
      </c>
      <c r="AP41" s="222"/>
      <c r="AQ41" s="227">
        <f t="shared" si="14"/>
        <v>0</v>
      </c>
      <c r="AR41" s="228" t="str">
        <f t="shared" si="15"/>
        <v/>
      </c>
    </row>
    <row r="42" spans="1:44" x14ac:dyDescent="0.35">
      <c r="A42" s="234"/>
      <c r="B42" s="244" t="s">
        <v>49</v>
      </c>
      <c r="C42" s="245"/>
      <c r="D42" s="246"/>
      <c r="E42" s="245"/>
      <c r="F42" s="247"/>
      <c r="G42" s="248"/>
      <c r="H42" s="249"/>
      <c r="I42" s="250">
        <f>SUM(I23:I41)</f>
        <v>34.006</v>
      </c>
      <c r="J42" s="247"/>
      <c r="K42" s="248"/>
      <c r="L42" s="249"/>
      <c r="M42" s="250">
        <f>SUM(M23:M41)</f>
        <v>30.01</v>
      </c>
      <c r="N42" s="247"/>
      <c r="O42" s="251">
        <f t="shared" si="2"/>
        <v>-3.9959999999999987</v>
      </c>
      <c r="P42" s="252">
        <f t="shared" si="3"/>
        <v>-0.11750867493971648</v>
      </c>
      <c r="Q42" s="209"/>
      <c r="R42" s="248"/>
      <c r="S42" s="249"/>
      <c r="T42" s="250">
        <f>SUM(T23:T41)</f>
        <v>31.07</v>
      </c>
      <c r="U42" s="247"/>
      <c r="V42" s="251">
        <f>T42-M42</f>
        <v>1.0599999999999987</v>
      </c>
      <c r="W42" s="252">
        <f>IF(OR(M42=0,T42=0),"",(V42/M42))</f>
        <v>3.532155948017323E-2</v>
      </c>
      <c r="X42" s="209"/>
      <c r="Y42" s="248"/>
      <c r="Z42" s="249"/>
      <c r="AA42" s="250">
        <f>SUM(AA23:AA41)</f>
        <v>32.04</v>
      </c>
      <c r="AB42" s="247"/>
      <c r="AC42" s="251">
        <f>AA42-T42</f>
        <v>0.96999999999999886</v>
      </c>
      <c r="AD42" s="252">
        <f>IF(OR(T42=0,AA42=0),"",(AC42/T42))</f>
        <v>3.1219826198905658E-2</v>
      </c>
      <c r="AE42" s="209"/>
      <c r="AF42" s="248"/>
      <c r="AG42" s="249"/>
      <c r="AH42" s="250">
        <f>SUM(AH23:AH41)</f>
        <v>33.57</v>
      </c>
      <c r="AI42" s="247"/>
      <c r="AJ42" s="251">
        <f>AH42-AA42</f>
        <v>1.5300000000000011</v>
      </c>
      <c r="AK42" s="252">
        <f>IF(OR(AA42=0,AH42=0),"",(AJ42/AA42))</f>
        <v>4.7752808988764078E-2</v>
      </c>
      <c r="AM42" s="248"/>
      <c r="AN42" s="249"/>
      <c r="AO42" s="250">
        <f>SUM(AO23:AO41)</f>
        <v>34.93</v>
      </c>
      <c r="AP42" s="247"/>
      <c r="AQ42" s="251">
        <f>AO42-AH42</f>
        <v>1.3599999999999994</v>
      </c>
      <c r="AR42" s="252">
        <f>IF(OR(AH42=0,AO42=0),"",(AQ42/AH42))</f>
        <v>4.0512362228179909E-2</v>
      </c>
    </row>
    <row r="43" spans="1:44" x14ac:dyDescent="0.35">
      <c r="A43" s="193"/>
      <c r="B43" s="253" t="s">
        <v>50</v>
      </c>
      <c r="C43" s="222"/>
      <c r="D43" s="220" t="s">
        <v>47</v>
      </c>
      <c r="E43" s="229"/>
      <c r="F43" s="222"/>
      <c r="G43" s="242">
        <f>RESIDENTIAL!$G$47</f>
        <v>0.128</v>
      </c>
      <c r="H43" s="254">
        <f>$G18*(1+G70)-$G18</f>
        <v>11.28000000000003</v>
      </c>
      <c r="I43" s="225">
        <f>H43*G43</f>
        <v>1.4438400000000038</v>
      </c>
      <c r="J43" s="222"/>
      <c r="K43" s="242">
        <f>+$G$43</f>
        <v>0.128</v>
      </c>
      <c r="L43" s="255">
        <f>$G18*(1+K70)-$G18</f>
        <v>8.8500000000000227</v>
      </c>
      <c r="M43" s="225">
        <f>L43*K43</f>
        <v>1.1328000000000029</v>
      </c>
      <c r="N43" s="222"/>
      <c r="O43" s="227">
        <f t="shared" si="2"/>
        <v>-0.31104000000000087</v>
      </c>
      <c r="P43" s="228">
        <f t="shared" si="3"/>
        <v>-0.21542553191489366</v>
      </c>
      <c r="Q43" s="209"/>
      <c r="R43" s="242">
        <f>+$G$43</f>
        <v>0.128</v>
      </c>
      <c r="S43" s="255">
        <f>$G18*(1+R70)-$G18</f>
        <v>8.8500000000000227</v>
      </c>
      <c r="T43" s="225">
        <f>S43*R43</f>
        <v>1.1328000000000029</v>
      </c>
      <c r="U43" s="222"/>
      <c r="V43" s="227">
        <f>T43-M43</f>
        <v>0</v>
      </c>
      <c r="W43" s="228">
        <f>IF(OR(M43=0,T43=0),"",(V43/M43))</f>
        <v>0</v>
      </c>
      <c r="X43" s="209"/>
      <c r="Y43" s="242">
        <f>+$G$43</f>
        <v>0.128</v>
      </c>
      <c r="Z43" s="255">
        <f>$G18*(1+Y70)-$G18</f>
        <v>8.8500000000000227</v>
      </c>
      <c r="AA43" s="225">
        <f>Z43*Y43</f>
        <v>1.1328000000000029</v>
      </c>
      <c r="AB43" s="222"/>
      <c r="AC43" s="227">
        <f>AA43-T43</f>
        <v>0</v>
      </c>
      <c r="AD43" s="228">
        <f>IF(OR(T43=0,AA43=0),"",(AC43/T43))</f>
        <v>0</v>
      </c>
      <c r="AE43" s="209"/>
      <c r="AF43" s="242">
        <f>+$G$43</f>
        <v>0.128</v>
      </c>
      <c r="AG43" s="255">
        <f>$G18*(1+AF70)-$G18</f>
        <v>8.8500000000000227</v>
      </c>
      <c r="AH43" s="225">
        <f>AG43*AF43</f>
        <v>1.1328000000000029</v>
      </c>
      <c r="AI43" s="222"/>
      <c r="AJ43" s="227">
        <f>AH43-AA43</f>
        <v>0</v>
      </c>
      <c r="AK43" s="228">
        <f>IF(OR(AA43=0,AH43=0),"",(AJ43/AA43))</f>
        <v>0</v>
      </c>
      <c r="AM43" s="242">
        <f>+$G$43</f>
        <v>0.128</v>
      </c>
      <c r="AN43" s="255">
        <f>$G18*(1+AM70)-$G18</f>
        <v>8.8500000000000227</v>
      </c>
      <c r="AO43" s="225">
        <f>AN43*AM43</f>
        <v>1.1328000000000029</v>
      </c>
      <c r="AP43" s="222"/>
      <c r="AQ43" s="227">
        <f>AO43-AH43</f>
        <v>0</v>
      </c>
      <c r="AR43" s="228">
        <f>IF(OR(AH43=0,AO43=0),"",(AQ43/AH43))</f>
        <v>0</v>
      </c>
    </row>
    <row r="44" spans="1:44" s="233" customFormat="1" x14ac:dyDescent="0.35">
      <c r="A44" s="234"/>
      <c r="B44" s="221" t="s">
        <v>51</v>
      </c>
      <c r="C44" s="221"/>
      <c r="D44" s="220" t="s">
        <v>47</v>
      </c>
      <c r="E44" s="221"/>
      <c r="F44" s="229"/>
      <c r="G44" s="238">
        <v>-5.4000000000000001E-4</v>
      </c>
      <c r="H44" s="231">
        <f>+$G$18</f>
        <v>300</v>
      </c>
      <c r="I44" s="235">
        <f t="shared" ref="I44:I46" si="24">H44*G44</f>
        <v>-0.16200000000000001</v>
      </c>
      <c r="J44" s="229"/>
      <c r="K44" s="238">
        <v>2.5000000000000001E-4</v>
      </c>
      <c r="L44" s="231">
        <f>+$G$18</f>
        <v>300</v>
      </c>
      <c r="M44" s="235">
        <f t="shared" ref="M44:M46" si="25">L44*K44</f>
        <v>7.4999999999999997E-2</v>
      </c>
      <c r="N44" s="229"/>
      <c r="O44" s="236">
        <f t="shared" si="2"/>
        <v>0.23699999999999999</v>
      </c>
      <c r="P44" s="237">
        <f t="shared" si="3"/>
        <v>-1.4629629629629628</v>
      </c>
      <c r="Q44" s="209"/>
      <c r="R44" s="238">
        <v>2.5000000000000001E-4</v>
      </c>
      <c r="S44" s="231">
        <f>$H44</f>
        <v>300</v>
      </c>
      <c r="T44" s="235">
        <f t="shared" ref="T44:T46" si="26">S44*R44</f>
        <v>7.4999999999999997E-2</v>
      </c>
      <c r="U44" s="229"/>
      <c r="V44" s="236">
        <f t="shared" ref="V44:V47" si="27">T44-M44</f>
        <v>0</v>
      </c>
      <c r="W44" s="237">
        <f t="shared" ref="W44:W47" si="28">IF(OR(M44=0,T44=0),"",(V44/M44))</f>
        <v>0</v>
      </c>
      <c r="X44" s="209"/>
      <c r="Y44" s="238"/>
      <c r="Z44" s="231"/>
      <c r="AA44" s="235">
        <f t="shared" ref="AA44:AA46" si="29">Z44*Y44</f>
        <v>0</v>
      </c>
      <c r="AB44" s="229"/>
      <c r="AC44" s="236">
        <f t="shared" ref="AC44:AC47" si="30">AA44-T44</f>
        <v>-7.4999999999999997E-2</v>
      </c>
      <c r="AD44" s="237" t="str">
        <f t="shared" ref="AD44:AD47" si="31">IF(OR(T44=0,AA44=0),"",(AC44/T44))</f>
        <v/>
      </c>
      <c r="AE44" s="209"/>
      <c r="AF44" s="238"/>
      <c r="AG44" s="231"/>
      <c r="AH44" s="235">
        <f t="shared" ref="AH44:AH46" si="32">AG44*AF44</f>
        <v>0</v>
      </c>
      <c r="AI44" s="229"/>
      <c r="AJ44" s="236">
        <f t="shared" ref="AJ44:AJ47" si="33">AH44-AA44</f>
        <v>0</v>
      </c>
      <c r="AK44" s="237" t="str">
        <f t="shared" ref="AK44:AK47" si="34">IF(OR(AA44=0,AH44=0),"",(AJ44/AA44))</f>
        <v/>
      </c>
      <c r="AM44" s="238"/>
      <c r="AN44" s="231"/>
      <c r="AO44" s="235">
        <f t="shared" ref="AO44:AO46" si="35">AN44*AM44</f>
        <v>0</v>
      </c>
      <c r="AP44" s="229"/>
      <c r="AQ44" s="236">
        <f t="shared" ref="AQ44:AQ47" si="36">AO44-AH44</f>
        <v>0</v>
      </c>
      <c r="AR44" s="228" t="str">
        <f t="shared" ref="AR44:AR47" si="37">IF(OR(AH44=0,AO44=0),"",(AQ44/AH44))</f>
        <v/>
      </c>
    </row>
    <row r="45" spans="1:44" s="233" customFormat="1" x14ac:dyDescent="0.35">
      <c r="A45" s="234"/>
      <c r="B45" s="221" t="s">
        <v>52</v>
      </c>
      <c r="C45" s="221"/>
      <c r="D45" s="220" t="s">
        <v>47</v>
      </c>
      <c r="E45" s="221"/>
      <c r="F45" s="229"/>
      <c r="G45" s="238">
        <v>3.0000000000000001E-5</v>
      </c>
      <c r="H45" s="231">
        <f>+$G$18</f>
        <v>300</v>
      </c>
      <c r="I45" s="235">
        <f t="shared" si="24"/>
        <v>9.0000000000000011E-3</v>
      </c>
      <c r="J45" s="229"/>
      <c r="K45" s="238">
        <v>-2.0000000000000002E-5</v>
      </c>
      <c r="L45" s="231">
        <f>+$G$18</f>
        <v>300</v>
      </c>
      <c r="M45" s="235">
        <f t="shared" si="25"/>
        <v>-6.0000000000000001E-3</v>
      </c>
      <c r="N45" s="229"/>
      <c r="O45" s="236">
        <f t="shared" si="2"/>
        <v>-1.5000000000000001E-2</v>
      </c>
      <c r="P45" s="237">
        <f t="shared" si="3"/>
        <v>-1.6666666666666665</v>
      </c>
      <c r="Q45" s="209"/>
      <c r="R45" s="238">
        <v>-2.0000000000000002E-5</v>
      </c>
      <c r="S45" s="231">
        <f>$H45</f>
        <v>300</v>
      </c>
      <c r="T45" s="235">
        <f t="shared" si="26"/>
        <v>-6.0000000000000001E-3</v>
      </c>
      <c r="U45" s="229"/>
      <c r="V45" s="236">
        <f t="shared" si="27"/>
        <v>0</v>
      </c>
      <c r="W45" s="237">
        <f t="shared" si="28"/>
        <v>0</v>
      </c>
      <c r="X45" s="209"/>
      <c r="Y45" s="238"/>
      <c r="Z45" s="231"/>
      <c r="AA45" s="235">
        <f t="shared" si="29"/>
        <v>0</v>
      </c>
      <c r="AB45" s="229"/>
      <c r="AC45" s="236">
        <f t="shared" si="30"/>
        <v>6.0000000000000001E-3</v>
      </c>
      <c r="AD45" s="237" t="str">
        <f t="shared" si="31"/>
        <v/>
      </c>
      <c r="AE45" s="209"/>
      <c r="AF45" s="238"/>
      <c r="AG45" s="231"/>
      <c r="AH45" s="235">
        <f t="shared" si="32"/>
        <v>0</v>
      </c>
      <c r="AI45" s="229"/>
      <c r="AJ45" s="236">
        <f t="shared" si="33"/>
        <v>0</v>
      </c>
      <c r="AK45" s="237" t="str">
        <f t="shared" si="34"/>
        <v/>
      </c>
      <c r="AM45" s="238"/>
      <c r="AN45" s="231"/>
      <c r="AO45" s="235">
        <f t="shared" si="35"/>
        <v>0</v>
      </c>
      <c r="AP45" s="229"/>
      <c r="AQ45" s="236">
        <f t="shared" si="36"/>
        <v>0</v>
      </c>
      <c r="AR45" s="228" t="str">
        <f t="shared" si="37"/>
        <v/>
      </c>
    </row>
    <row r="46" spans="1:44" s="233" customFormat="1" x14ac:dyDescent="0.35">
      <c r="A46" s="234"/>
      <c r="B46" s="221" t="s">
        <v>53</v>
      </c>
      <c r="C46" s="221"/>
      <c r="D46" s="220" t="s">
        <v>47</v>
      </c>
      <c r="E46" s="221"/>
      <c r="F46" s="229"/>
      <c r="G46" s="238">
        <v>6.8000000000000005E-4</v>
      </c>
      <c r="H46" s="231"/>
      <c r="I46" s="235">
        <f t="shared" si="24"/>
        <v>0</v>
      </c>
      <c r="J46" s="229"/>
      <c r="K46" s="238">
        <v>-1.5900000000000001E-3</v>
      </c>
      <c r="L46" s="231"/>
      <c r="M46" s="235">
        <f t="shared" si="25"/>
        <v>0</v>
      </c>
      <c r="N46" s="229"/>
      <c r="O46" s="236">
        <f t="shared" si="2"/>
        <v>0</v>
      </c>
      <c r="P46" s="237" t="str">
        <f t="shared" si="3"/>
        <v/>
      </c>
      <c r="Q46" s="209"/>
      <c r="R46" s="238">
        <v>-1.5900000000000001E-3</v>
      </c>
      <c r="S46" s="231"/>
      <c r="T46" s="235">
        <f t="shared" si="26"/>
        <v>0</v>
      </c>
      <c r="U46" s="229"/>
      <c r="V46" s="236">
        <f t="shared" si="27"/>
        <v>0</v>
      </c>
      <c r="W46" s="237" t="str">
        <f t="shared" si="28"/>
        <v/>
      </c>
      <c r="X46" s="209"/>
      <c r="Y46" s="238"/>
      <c r="Z46" s="231"/>
      <c r="AA46" s="235">
        <f t="shared" si="29"/>
        <v>0</v>
      </c>
      <c r="AB46" s="229"/>
      <c r="AC46" s="236">
        <f t="shared" si="30"/>
        <v>0</v>
      </c>
      <c r="AD46" s="237" t="str">
        <f t="shared" si="31"/>
        <v/>
      </c>
      <c r="AE46" s="209"/>
      <c r="AF46" s="238"/>
      <c r="AG46" s="231"/>
      <c r="AH46" s="235">
        <f t="shared" si="32"/>
        <v>0</v>
      </c>
      <c r="AI46" s="229"/>
      <c r="AJ46" s="236">
        <f t="shared" si="33"/>
        <v>0</v>
      </c>
      <c r="AK46" s="237" t="str">
        <f t="shared" si="34"/>
        <v/>
      </c>
      <c r="AM46" s="238"/>
      <c r="AN46" s="231"/>
      <c r="AO46" s="235">
        <f t="shared" si="35"/>
        <v>0</v>
      </c>
      <c r="AP46" s="229"/>
      <c r="AQ46" s="236">
        <f t="shared" si="36"/>
        <v>0</v>
      </c>
      <c r="AR46" s="228" t="str">
        <f t="shared" si="37"/>
        <v/>
      </c>
    </row>
    <row r="47" spans="1:44" x14ac:dyDescent="0.35">
      <c r="A47" s="193"/>
      <c r="B47" s="221" t="s">
        <v>54</v>
      </c>
      <c r="C47" s="219"/>
      <c r="D47" s="220" t="s">
        <v>25</v>
      </c>
      <c r="E47" s="221"/>
      <c r="F47" s="222"/>
      <c r="G47" s="256">
        <v>0.56000000000000005</v>
      </c>
      <c r="H47" s="224">
        <v>1</v>
      </c>
      <c r="I47" s="235">
        <f>H47*G47</f>
        <v>0.56000000000000005</v>
      </c>
      <c r="J47" s="229"/>
      <c r="K47" s="256">
        <f>+$G$47</f>
        <v>0.56000000000000005</v>
      </c>
      <c r="L47" s="224">
        <v>1</v>
      </c>
      <c r="M47" s="235">
        <f>L47*K47</f>
        <v>0.56000000000000005</v>
      </c>
      <c r="N47" s="229"/>
      <c r="O47" s="236">
        <f t="shared" si="2"/>
        <v>0</v>
      </c>
      <c r="P47" s="237">
        <f t="shared" si="3"/>
        <v>0</v>
      </c>
      <c r="Q47" s="209"/>
      <c r="R47" s="256">
        <f>+$G$47</f>
        <v>0.56000000000000005</v>
      </c>
      <c r="S47" s="224">
        <v>1</v>
      </c>
      <c r="T47" s="235">
        <f>S47*R47</f>
        <v>0.56000000000000005</v>
      </c>
      <c r="U47" s="229"/>
      <c r="V47" s="236">
        <f t="shared" si="27"/>
        <v>0</v>
      </c>
      <c r="W47" s="237">
        <f t="shared" si="28"/>
        <v>0</v>
      </c>
      <c r="X47" s="209"/>
      <c r="Y47" s="256">
        <f>+$G$47</f>
        <v>0.56000000000000005</v>
      </c>
      <c r="Z47" s="224">
        <v>1</v>
      </c>
      <c r="AA47" s="235">
        <f>Z47*Y47</f>
        <v>0.56000000000000005</v>
      </c>
      <c r="AB47" s="229"/>
      <c r="AC47" s="236">
        <f t="shared" si="30"/>
        <v>0</v>
      </c>
      <c r="AD47" s="237">
        <f t="shared" si="31"/>
        <v>0</v>
      </c>
      <c r="AE47" s="209"/>
      <c r="AF47" s="256"/>
      <c r="AG47" s="224"/>
      <c r="AH47" s="235">
        <f>AG47*AF47</f>
        <v>0</v>
      </c>
      <c r="AI47" s="229"/>
      <c r="AJ47" s="236">
        <f t="shared" si="33"/>
        <v>-0.56000000000000005</v>
      </c>
      <c r="AK47" s="237" t="str">
        <f t="shared" si="34"/>
        <v/>
      </c>
      <c r="AL47" s="233"/>
      <c r="AM47" s="256"/>
      <c r="AN47" s="224"/>
      <c r="AO47" s="235">
        <f>AN47*AM47</f>
        <v>0</v>
      </c>
      <c r="AP47" s="229"/>
      <c r="AQ47" s="236">
        <f t="shared" si="36"/>
        <v>0</v>
      </c>
      <c r="AR47" s="228" t="str">
        <f t="shared" si="37"/>
        <v/>
      </c>
    </row>
    <row r="48" spans="1:44" x14ac:dyDescent="0.35">
      <c r="A48" s="193"/>
      <c r="B48" s="257" t="s">
        <v>55</v>
      </c>
      <c r="C48" s="258"/>
      <c r="D48" s="258"/>
      <c r="E48" s="258"/>
      <c r="F48" s="247"/>
      <c r="G48" s="259"/>
      <c r="H48" s="260"/>
      <c r="I48" s="261">
        <f>SUM(I43:I47)+I42</f>
        <v>35.856840000000005</v>
      </c>
      <c r="J48" s="247"/>
      <c r="K48" s="259"/>
      <c r="L48" s="260"/>
      <c r="M48" s="261">
        <f>SUM(M43:M47)+M42</f>
        <v>31.771800000000006</v>
      </c>
      <c r="N48" s="247"/>
      <c r="O48" s="251">
        <f t="shared" si="2"/>
        <v>-4.0850399999999993</v>
      </c>
      <c r="P48" s="252">
        <f t="shared" si="3"/>
        <v>-0.11392638057341357</v>
      </c>
      <c r="Q48" s="209"/>
      <c r="R48" s="259"/>
      <c r="S48" s="260"/>
      <c r="T48" s="261">
        <f>SUM(T43:T47)+T42</f>
        <v>32.831800000000001</v>
      </c>
      <c r="U48" s="247"/>
      <c r="V48" s="251">
        <f>T48-M48</f>
        <v>1.0599999999999952</v>
      </c>
      <c r="W48" s="252">
        <f>IF(OR(M48=0,T48=0),"",(V48/M48))</f>
        <v>3.3362919318389105E-2</v>
      </c>
      <c r="X48" s="209"/>
      <c r="Y48" s="259"/>
      <c r="Z48" s="260"/>
      <c r="AA48" s="261">
        <f>SUM(AA43:AA47)+AA42</f>
        <v>33.732800000000005</v>
      </c>
      <c r="AB48" s="247"/>
      <c r="AC48" s="251">
        <f>AA48-T48</f>
        <v>0.90100000000000335</v>
      </c>
      <c r="AD48" s="252">
        <f>IF(OR(T48=0,AA48=0),"",(AC48/T48))</f>
        <v>2.7442905963121222E-2</v>
      </c>
      <c r="AE48" s="209"/>
      <c r="AF48" s="259"/>
      <c r="AG48" s="260"/>
      <c r="AH48" s="261">
        <f>SUM(AH43:AH47)+AH42</f>
        <v>34.702800000000003</v>
      </c>
      <c r="AI48" s="247"/>
      <c r="AJ48" s="251">
        <f>AH48-AA48</f>
        <v>0.96999999999999886</v>
      </c>
      <c r="AK48" s="252">
        <f>IF(OR(AA48=0,AH48=0),"",(AJ48/AA48))</f>
        <v>2.8755395342218812E-2</v>
      </c>
      <c r="AM48" s="259"/>
      <c r="AN48" s="260"/>
      <c r="AO48" s="261">
        <f>SUM(AO43:AO47)+AO42</f>
        <v>36.062800000000003</v>
      </c>
      <c r="AP48" s="247"/>
      <c r="AQ48" s="251">
        <f>AO48-AH48</f>
        <v>1.3599999999999994</v>
      </c>
      <c r="AR48" s="252">
        <f>IF(OR(AH48=0,AO48=0),"",(AQ48/AH48))</f>
        <v>3.9189921274364006E-2</v>
      </c>
    </row>
    <row r="49" spans="1:44" x14ac:dyDescent="0.35">
      <c r="A49" s="193"/>
      <c r="B49" s="222" t="s">
        <v>56</v>
      </c>
      <c r="C49" s="222"/>
      <c r="D49" s="220" t="s">
        <v>47</v>
      </c>
      <c r="E49" s="229"/>
      <c r="F49" s="222"/>
      <c r="G49" s="242">
        <v>7.9600000000000001E-3</v>
      </c>
      <c r="H49" s="254">
        <f>$G18*(1+G70)</f>
        <v>311.28000000000003</v>
      </c>
      <c r="I49" s="225">
        <f>H49*G49</f>
        <v>2.4777888000000003</v>
      </c>
      <c r="J49" s="222"/>
      <c r="K49" s="242">
        <v>9.0600000000000003E-3</v>
      </c>
      <c r="L49" s="254">
        <f>$G18*(1+K70)</f>
        <v>308.85000000000002</v>
      </c>
      <c r="M49" s="225">
        <f>L49*K49</f>
        <v>2.7981810000000005</v>
      </c>
      <c r="N49" s="222"/>
      <c r="O49" s="227">
        <f t="shared" si="2"/>
        <v>0.32039220000000013</v>
      </c>
      <c r="P49" s="228">
        <f t="shared" si="3"/>
        <v>0.12930569385090451</v>
      </c>
      <c r="Q49" s="209"/>
      <c r="R49" s="242">
        <f>+$K$49</f>
        <v>9.0600000000000003E-3</v>
      </c>
      <c r="S49" s="254">
        <f>$G18*(1+R70)</f>
        <v>308.85000000000002</v>
      </c>
      <c r="T49" s="225">
        <f>S49*R49</f>
        <v>2.7981810000000005</v>
      </c>
      <c r="U49" s="222"/>
      <c r="V49" s="227">
        <f>T49-M49</f>
        <v>0</v>
      </c>
      <c r="W49" s="228">
        <f>IF(OR(M49=0,T49=0),"",(V49/M49))</f>
        <v>0</v>
      </c>
      <c r="X49" s="209"/>
      <c r="Y49" s="242">
        <f>+$K$49</f>
        <v>9.0600000000000003E-3</v>
      </c>
      <c r="Z49" s="254">
        <f>$G18*(1+Y70)</f>
        <v>308.85000000000002</v>
      </c>
      <c r="AA49" s="225">
        <f>Z49*Y49</f>
        <v>2.7981810000000005</v>
      </c>
      <c r="AB49" s="222"/>
      <c r="AC49" s="227">
        <f>AA49-T49</f>
        <v>0</v>
      </c>
      <c r="AD49" s="228">
        <f>IF(OR(T49=0,AA49=0),"",(AC49/T49))</f>
        <v>0</v>
      </c>
      <c r="AE49" s="209"/>
      <c r="AF49" s="242">
        <f>+$K$49</f>
        <v>9.0600000000000003E-3</v>
      </c>
      <c r="AG49" s="254">
        <f>$G18*(1+AF70)</f>
        <v>308.85000000000002</v>
      </c>
      <c r="AH49" s="225">
        <f>AG49*AF49</f>
        <v>2.7981810000000005</v>
      </c>
      <c r="AI49" s="222"/>
      <c r="AJ49" s="227">
        <f>AH49-AA49</f>
        <v>0</v>
      </c>
      <c r="AK49" s="228">
        <f>IF(OR(AA49=0,AH49=0),"",(AJ49/AA49))</f>
        <v>0</v>
      </c>
      <c r="AM49" s="242">
        <f>+$K$49</f>
        <v>9.0600000000000003E-3</v>
      </c>
      <c r="AN49" s="254">
        <f>$G18*(1+AM70)</f>
        <v>308.85000000000002</v>
      </c>
      <c r="AO49" s="225">
        <f>AN49*AM49</f>
        <v>2.7981810000000005</v>
      </c>
      <c r="AP49" s="222"/>
      <c r="AQ49" s="227">
        <f>AO49-AH49</f>
        <v>0</v>
      </c>
      <c r="AR49" s="228">
        <f>IF(OR(AH49=0,AO49=0),"",(AQ49/AH49))</f>
        <v>0</v>
      </c>
    </row>
    <row r="50" spans="1:44" x14ac:dyDescent="0.35">
      <c r="A50" s="193"/>
      <c r="B50" s="253" t="s">
        <v>57</v>
      </c>
      <c r="C50" s="222"/>
      <c r="D50" s="220" t="s">
        <v>47</v>
      </c>
      <c r="E50" s="229"/>
      <c r="F50" s="222"/>
      <c r="G50" s="242">
        <v>7.0299999999999998E-3</v>
      </c>
      <c r="H50" s="254">
        <f>H49</f>
        <v>311.28000000000003</v>
      </c>
      <c r="I50" s="225">
        <f>H50*G50</f>
        <v>2.1882984000000003</v>
      </c>
      <c r="J50" s="222"/>
      <c r="K50" s="242">
        <v>7.3699999999999998E-3</v>
      </c>
      <c r="L50" s="255">
        <f>+L49</f>
        <v>308.85000000000002</v>
      </c>
      <c r="M50" s="225">
        <f>L50*K50</f>
        <v>2.2762245000000001</v>
      </c>
      <c r="N50" s="222"/>
      <c r="O50" s="227">
        <f t="shared" si="2"/>
        <v>8.7926099999999785E-2</v>
      </c>
      <c r="P50" s="228">
        <f t="shared" si="3"/>
        <v>4.0180123515147555E-2</v>
      </c>
      <c r="Q50" s="209"/>
      <c r="R50" s="242">
        <f>+$K$50</f>
        <v>7.3699999999999998E-3</v>
      </c>
      <c r="S50" s="255">
        <f>+S49</f>
        <v>308.85000000000002</v>
      </c>
      <c r="T50" s="225">
        <f>S50*R50</f>
        <v>2.2762245000000001</v>
      </c>
      <c r="U50" s="222"/>
      <c r="V50" s="227">
        <f>T50-M50</f>
        <v>0</v>
      </c>
      <c r="W50" s="228">
        <f>IF(OR(M50=0,T50=0),"",(V50/M50))</f>
        <v>0</v>
      </c>
      <c r="X50" s="209"/>
      <c r="Y50" s="242">
        <f>+$K$50</f>
        <v>7.3699999999999998E-3</v>
      </c>
      <c r="Z50" s="255">
        <f>+Z49</f>
        <v>308.85000000000002</v>
      </c>
      <c r="AA50" s="225">
        <f>Z50*Y50</f>
        <v>2.2762245000000001</v>
      </c>
      <c r="AB50" s="222"/>
      <c r="AC50" s="227">
        <f>AA50-T50</f>
        <v>0</v>
      </c>
      <c r="AD50" s="228">
        <f>IF(OR(T50=0,AA50=0),"",(AC50/T50))</f>
        <v>0</v>
      </c>
      <c r="AE50" s="209"/>
      <c r="AF50" s="242">
        <f>+$K$50</f>
        <v>7.3699999999999998E-3</v>
      </c>
      <c r="AG50" s="255">
        <f>+AG49</f>
        <v>308.85000000000002</v>
      </c>
      <c r="AH50" s="225">
        <f>AG50*AF50</f>
        <v>2.2762245000000001</v>
      </c>
      <c r="AI50" s="222"/>
      <c r="AJ50" s="227">
        <f>AH50-AA50</f>
        <v>0</v>
      </c>
      <c r="AK50" s="228">
        <f>IF(OR(AA50=0,AH50=0),"",(AJ50/AA50))</f>
        <v>0</v>
      </c>
      <c r="AM50" s="242">
        <f>+$K$50</f>
        <v>7.3699999999999998E-3</v>
      </c>
      <c r="AN50" s="255">
        <f>+AN49</f>
        <v>308.85000000000002</v>
      </c>
      <c r="AO50" s="225">
        <f>AN50*AM50</f>
        <v>2.2762245000000001</v>
      </c>
      <c r="AP50" s="222"/>
      <c r="AQ50" s="227">
        <f>AO50-AH50</f>
        <v>0</v>
      </c>
      <c r="AR50" s="228">
        <f>IF(OR(AH50=0,AO50=0),"",(AQ50/AH50))</f>
        <v>0</v>
      </c>
    </row>
    <row r="51" spans="1:44" x14ac:dyDescent="0.35">
      <c r="A51" s="193"/>
      <c r="B51" s="257" t="s">
        <v>58</v>
      </c>
      <c r="C51" s="245"/>
      <c r="D51" s="245"/>
      <c r="E51" s="245"/>
      <c r="F51" s="262"/>
      <c r="G51" s="263"/>
      <c r="H51" s="259"/>
      <c r="I51" s="261">
        <f>SUM(I48:I50)</f>
        <v>40.522927200000005</v>
      </c>
      <c r="J51" s="262"/>
      <c r="K51" s="263"/>
      <c r="L51" s="264"/>
      <c r="M51" s="261">
        <f>SUM(M48:M50)</f>
        <v>36.846205500000003</v>
      </c>
      <c r="N51" s="262"/>
      <c r="O51" s="251">
        <f t="shared" si="2"/>
        <v>-3.6767217000000016</v>
      </c>
      <c r="P51" s="252">
        <f t="shared" si="3"/>
        <v>-9.0731888193901281E-2</v>
      </c>
      <c r="Q51" s="209"/>
      <c r="R51" s="263"/>
      <c r="S51" s="264"/>
      <c r="T51" s="261">
        <f>SUM(T48:T50)</f>
        <v>37.906205499999999</v>
      </c>
      <c r="U51" s="262"/>
      <c r="V51" s="251">
        <f>T51-M51</f>
        <v>1.0599999999999952</v>
      </c>
      <c r="W51" s="252">
        <f>IF(OR(M51=0,T51=0),"",(V51/M51))</f>
        <v>2.8768226893811224E-2</v>
      </c>
      <c r="X51" s="209"/>
      <c r="Y51" s="263"/>
      <c r="Z51" s="264"/>
      <c r="AA51" s="261">
        <f>SUM(AA48:AA50)</f>
        <v>38.807205500000002</v>
      </c>
      <c r="AB51" s="262"/>
      <c r="AC51" s="251">
        <f>AA51-T51</f>
        <v>0.90100000000000335</v>
      </c>
      <c r="AD51" s="252">
        <f>IF(OR(T51=0,AA51=0),"",(AC51/T51))</f>
        <v>2.3769195257488999E-2</v>
      </c>
      <c r="AE51" s="209"/>
      <c r="AF51" s="263"/>
      <c r="AG51" s="264"/>
      <c r="AH51" s="261">
        <f>SUM(AH48:AH50)</f>
        <v>39.777205500000001</v>
      </c>
      <c r="AI51" s="262"/>
      <c r="AJ51" s="251">
        <f>AH51-AA51</f>
        <v>0.96999999999999886</v>
      </c>
      <c r="AK51" s="252">
        <f>IF(OR(AA51=0,AH51=0),"",(AJ51/AA51))</f>
        <v>2.4995358142961333E-2</v>
      </c>
      <c r="AM51" s="263"/>
      <c r="AN51" s="264"/>
      <c r="AO51" s="261">
        <f>SUM(AO48:AO50)</f>
        <v>41.1372055</v>
      </c>
      <c r="AP51" s="262"/>
      <c r="AQ51" s="251">
        <f>AO51-AH51</f>
        <v>1.3599999999999994</v>
      </c>
      <c r="AR51" s="252">
        <f>IF(OR(AH51=0,AO51=0),"",(AQ51/AH51))</f>
        <v>3.4190436027488141E-2</v>
      </c>
    </row>
    <row r="52" spans="1:44" x14ac:dyDescent="0.35">
      <c r="A52" s="193"/>
      <c r="B52" s="253" t="s">
        <v>59</v>
      </c>
      <c r="C52" s="222"/>
      <c r="D52" s="220" t="s">
        <v>47</v>
      </c>
      <c r="E52" s="229"/>
      <c r="F52" s="222"/>
      <c r="G52" s="92">
        <f>+RESIDENTIAL!$G$56</f>
        <v>3.0000000000000001E-3</v>
      </c>
      <c r="H52" s="254">
        <f>+H49</f>
        <v>311.28000000000003</v>
      </c>
      <c r="I52" s="225">
        <f t="shared" ref="I52:I62" si="38">H52*G52</f>
        <v>0.93384000000000011</v>
      </c>
      <c r="J52" s="222"/>
      <c r="K52" s="92">
        <f>$G$52</f>
        <v>3.0000000000000001E-3</v>
      </c>
      <c r="L52" s="255">
        <f>+L49</f>
        <v>308.85000000000002</v>
      </c>
      <c r="M52" s="225">
        <f t="shared" ref="M52:M62" si="39">L52*K52</f>
        <v>0.9265500000000001</v>
      </c>
      <c r="N52" s="222"/>
      <c r="O52" s="227">
        <f t="shared" si="2"/>
        <v>-7.2900000000000187E-3</v>
      </c>
      <c r="P52" s="228">
        <f t="shared" si="3"/>
        <v>-7.8064764841943137E-3</v>
      </c>
      <c r="Q52" s="209"/>
      <c r="R52" s="92">
        <f>$G$52</f>
        <v>3.0000000000000001E-3</v>
      </c>
      <c r="S52" s="255">
        <f>+S49</f>
        <v>308.85000000000002</v>
      </c>
      <c r="T52" s="225">
        <f t="shared" ref="T52:T62" si="40">S52*R52</f>
        <v>0.9265500000000001</v>
      </c>
      <c r="U52" s="222"/>
      <c r="V52" s="227">
        <f>T52-M52</f>
        <v>0</v>
      </c>
      <c r="W52" s="228">
        <f>IF(OR(M52=0,T52=0),"",(V52/M52))</f>
        <v>0</v>
      </c>
      <c r="X52" s="209"/>
      <c r="Y52" s="92">
        <f>$G$52</f>
        <v>3.0000000000000001E-3</v>
      </c>
      <c r="Z52" s="255">
        <f>+Z49</f>
        <v>308.85000000000002</v>
      </c>
      <c r="AA52" s="225">
        <f t="shared" ref="AA52:AA62" si="41">Z52*Y52</f>
        <v>0.9265500000000001</v>
      </c>
      <c r="AB52" s="222"/>
      <c r="AC52" s="227">
        <f>AA52-T52</f>
        <v>0</v>
      </c>
      <c r="AD52" s="228">
        <f>IF(OR(T52=0,AA52=0),"",(AC52/T52))</f>
        <v>0</v>
      </c>
      <c r="AE52" s="209"/>
      <c r="AF52" s="242">
        <f>$G$52</f>
        <v>3.0000000000000001E-3</v>
      </c>
      <c r="AG52" s="255">
        <f>+AG49</f>
        <v>308.85000000000002</v>
      </c>
      <c r="AH52" s="225">
        <f t="shared" ref="AH52:AH62" si="42">AG52*AF52</f>
        <v>0.9265500000000001</v>
      </c>
      <c r="AI52" s="222"/>
      <c r="AJ52" s="227">
        <f>AH52-AA52</f>
        <v>0</v>
      </c>
      <c r="AK52" s="228">
        <f>IF(OR(AA52=0,AH52=0),"",(AJ52/AA52))</f>
        <v>0</v>
      </c>
      <c r="AM52" s="92">
        <f>$G$52</f>
        <v>3.0000000000000001E-3</v>
      </c>
      <c r="AN52" s="255">
        <f>+AN49</f>
        <v>308.85000000000002</v>
      </c>
      <c r="AO52" s="225">
        <f t="shared" ref="AO52:AO62" si="43">AN52*AM52</f>
        <v>0.9265500000000001</v>
      </c>
      <c r="AP52" s="222"/>
      <c r="AQ52" s="227">
        <f>AO52-AH52</f>
        <v>0</v>
      </c>
      <c r="AR52" s="228">
        <f>IF(OR(AH52=0,AO52=0),"",(AQ52/AH52))</f>
        <v>0</v>
      </c>
    </row>
    <row r="53" spans="1:44" x14ac:dyDescent="0.35">
      <c r="A53" s="193"/>
      <c r="B53" s="253" t="s">
        <v>60</v>
      </c>
      <c r="C53" s="222"/>
      <c r="D53" s="220" t="s">
        <v>47</v>
      </c>
      <c r="E53" s="229"/>
      <c r="F53" s="222"/>
      <c r="G53" s="92">
        <f>+RESIDENTIAL!$G$57</f>
        <v>5.0000000000000001E-4</v>
      </c>
      <c r="H53" s="254">
        <f>+H49</f>
        <v>311.28000000000003</v>
      </c>
      <c r="I53" s="225">
        <f t="shared" si="38"/>
        <v>0.15564000000000003</v>
      </c>
      <c r="J53" s="222"/>
      <c r="K53" s="92">
        <f>$G$53</f>
        <v>5.0000000000000001E-4</v>
      </c>
      <c r="L53" s="255">
        <f>+L49</f>
        <v>308.85000000000002</v>
      </c>
      <c r="M53" s="225">
        <f t="shared" si="39"/>
        <v>0.15442500000000001</v>
      </c>
      <c r="N53" s="222"/>
      <c r="O53" s="227">
        <f t="shared" si="2"/>
        <v>-1.2150000000000216E-3</v>
      </c>
      <c r="P53" s="228">
        <f t="shared" si="3"/>
        <v>-7.8064764841944316E-3</v>
      </c>
      <c r="Q53" s="209"/>
      <c r="R53" s="92">
        <f>$G$53</f>
        <v>5.0000000000000001E-4</v>
      </c>
      <c r="S53" s="255">
        <f>+S49</f>
        <v>308.85000000000002</v>
      </c>
      <c r="T53" s="225">
        <f t="shared" si="40"/>
        <v>0.15442500000000001</v>
      </c>
      <c r="U53" s="222"/>
      <c r="V53" s="227">
        <f t="shared" ref="V53:V62" si="44">T53-M53</f>
        <v>0</v>
      </c>
      <c r="W53" s="228">
        <f t="shared" ref="W53:W62" si="45">IF(OR(M53=0,T53=0),"",(V53/M53))</f>
        <v>0</v>
      </c>
      <c r="X53" s="209"/>
      <c r="Y53" s="92">
        <f>$G$53</f>
        <v>5.0000000000000001E-4</v>
      </c>
      <c r="Z53" s="255">
        <f>+Z49</f>
        <v>308.85000000000002</v>
      </c>
      <c r="AA53" s="225">
        <f t="shared" si="41"/>
        <v>0.15442500000000001</v>
      </c>
      <c r="AB53" s="222"/>
      <c r="AC53" s="227">
        <f t="shared" ref="AC53:AC62" si="46">AA53-T53</f>
        <v>0</v>
      </c>
      <c r="AD53" s="228">
        <f t="shared" ref="AD53:AD62" si="47">IF(OR(T53=0,AA53=0),"",(AC53/T53))</f>
        <v>0</v>
      </c>
      <c r="AE53" s="209"/>
      <c r="AF53" s="242">
        <f>$G$53</f>
        <v>5.0000000000000001E-4</v>
      </c>
      <c r="AG53" s="255">
        <f>+AG49</f>
        <v>308.85000000000002</v>
      </c>
      <c r="AH53" s="225">
        <f t="shared" si="42"/>
        <v>0.15442500000000001</v>
      </c>
      <c r="AI53" s="222"/>
      <c r="AJ53" s="227">
        <f t="shared" ref="AJ53:AJ62" si="48">AH53-AA53</f>
        <v>0</v>
      </c>
      <c r="AK53" s="228">
        <f t="shared" ref="AK53:AK62" si="49">IF(OR(AA53=0,AH53=0),"",(AJ53/AA53))</f>
        <v>0</v>
      </c>
      <c r="AM53" s="92">
        <f>$G$53</f>
        <v>5.0000000000000001E-4</v>
      </c>
      <c r="AN53" s="255">
        <f>+AN49</f>
        <v>308.85000000000002</v>
      </c>
      <c r="AO53" s="225">
        <f t="shared" si="43"/>
        <v>0.15442500000000001</v>
      </c>
      <c r="AP53" s="222"/>
      <c r="AQ53" s="227">
        <f t="shared" ref="AQ53:AQ62" si="50">AO53-AH53</f>
        <v>0</v>
      </c>
      <c r="AR53" s="228">
        <f t="shared" ref="AR53:AR62" si="51">IF(OR(AH53=0,AO53=0),"",(AQ53/AH53))</f>
        <v>0</v>
      </c>
    </row>
    <row r="54" spans="1:44" x14ac:dyDescent="0.35">
      <c r="A54" s="193"/>
      <c r="B54" s="253" t="s">
        <v>61</v>
      </c>
      <c r="C54" s="222"/>
      <c r="D54" s="220" t="s">
        <v>47</v>
      </c>
      <c r="E54" s="229"/>
      <c r="F54" s="222"/>
      <c r="G54" s="92">
        <v>4.0000000000000002E-4</v>
      </c>
      <c r="H54" s="254">
        <f>+H49</f>
        <v>311.28000000000003</v>
      </c>
      <c r="I54" s="225">
        <f t="shared" si="38"/>
        <v>0.12451200000000001</v>
      </c>
      <c r="J54" s="222"/>
      <c r="K54" s="92">
        <f>$G$54</f>
        <v>4.0000000000000002E-4</v>
      </c>
      <c r="L54" s="255">
        <f>+L49</f>
        <v>308.85000000000002</v>
      </c>
      <c r="M54" s="225">
        <f t="shared" si="39"/>
        <v>0.12354000000000001</v>
      </c>
      <c r="N54" s="222"/>
      <c r="O54" s="227">
        <f t="shared" si="2"/>
        <v>-9.7200000000000064E-4</v>
      </c>
      <c r="P54" s="228">
        <f t="shared" si="3"/>
        <v>-7.8064764841942989E-3</v>
      </c>
      <c r="Q54" s="209"/>
      <c r="R54" s="92">
        <f>$G$54</f>
        <v>4.0000000000000002E-4</v>
      </c>
      <c r="S54" s="255">
        <f>+S49</f>
        <v>308.85000000000002</v>
      </c>
      <c r="T54" s="225">
        <f t="shared" si="40"/>
        <v>0.12354000000000001</v>
      </c>
      <c r="U54" s="222"/>
      <c r="V54" s="227">
        <f t="shared" si="44"/>
        <v>0</v>
      </c>
      <c r="W54" s="228">
        <f t="shared" si="45"/>
        <v>0</v>
      </c>
      <c r="X54" s="209"/>
      <c r="Y54" s="92">
        <f>$G$54</f>
        <v>4.0000000000000002E-4</v>
      </c>
      <c r="Z54" s="255">
        <f>+Z49</f>
        <v>308.85000000000002</v>
      </c>
      <c r="AA54" s="225">
        <f t="shared" si="41"/>
        <v>0.12354000000000001</v>
      </c>
      <c r="AB54" s="222"/>
      <c r="AC54" s="227">
        <f t="shared" si="46"/>
        <v>0</v>
      </c>
      <c r="AD54" s="228">
        <f t="shared" si="47"/>
        <v>0</v>
      </c>
      <c r="AE54" s="209"/>
      <c r="AF54" s="242">
        <f>$G$54</f>
        <v>4.0000000000000002E-4</v>
      </c>
      <c r="AG54" s="255">
        <f>+AG49</f>
        <v>308.85000000000002</v>
      </c>
      <c r="AH54" s="225">
        <f t="shared" si="42"/>
        <v>0.12354000000000001</v>
      </c>
      <c r="AI54" s="222"/>
      <c r="AJ54" s="227">
        <f t="shared" si="48"/>
        <v>0</v>
      </c>
      <c r="AK54" s="228">
        <f t="shared" si="49"/>
        <v>0</v>
      </c>
      <c r="AM54" s="92">
        <f>$G$54</f>
        <v>4.0000000000000002E-4</v>
      </c>
      <c r="AN54" s="255">
        <f>+AN49</f>
        <v>308.85000000000002</v>
      </c>
      <c r="AO54" s="225">
        <f t="shared" si="43"/>
        <v>0.12354000000000001</v>
      </c>
      <c r="AP54" s="222"/>
      <c r="AQ54" s="227">
        <f t="shared" si="50"/>
        <v>0</v>
      </c>
      <c r="AR54" s="228">
        <f t="shared" si="51"/>
        <v>0</v>
      </c>
    </row>
    <row r="55" spans="1:44" s="27" customFormat="1" x14ac:dyDescent="0.35">
      <c r="A55" s="33"/>
      <c r="B55" s="43" t="s">
        <v>62</v>
      </c>
      <c r="C55" s="43"/>
      <c r="D55" s="42" t="s">
        <v>25</v>
      </c>
      <c r="E55" s="43"/>
      <c r="F55" s="53"/>
      <c r="G55" s="93">
        <v>0.25</v>
      </c>
      <c r="H55" s="46">
        <v>1</v>
      </c>
      <c r="I55" s="65">
        <f t="shared" si="38"/>
        <v>0.25</v>
      </c>
      <c r="J55" s="57"/>
      <c r="K55" s="93">
        <f>$G$55</f>
        <v>0.25</v>
      </c>
      <c r="L55" s="46">
        <v>1</v>
      </c>
      <c r="M55" s="65">
        <f t="shared" si="39"/>
        <v>0.25</v>
      </c>
      <c r="N55" s="57"/>
      <c r="O55" s="49">
        <f t="shared" si="2"/>
        <v>0</v>
      </c>
      <c r="P55" s="50">
        <f t="shared" si="3"/>
        <v>0</v>
      </c>
      <c r="Q55" s="51"/>
      <c r="R55" s="93">
        <f>$G$55</f>
        <v>0.25</v>
      </c>
      <c r="S55" s="46">
        <v>1</v>
      </c>
      <c r="T55" s="65">
        <f t="shared" si="40"/>
        <v>0.25</v>
      </c>
      <c r="U55" s="57"/>
      <c r="V55" s="49">
        <f t="shared" si="44"/>
        <v>0</v>
      </c>
      <c r="W55" s="50">
        <f t="shared" si="45"/>
        <v>0</v>
      </c>
      <c r="X55" s="51"/>
      <c r="Y55" s="93">
        <f>$G$55</f>
        <v>0.25</v>
      </c>
      <c r="Z55" s="46">
        <v>1</v>
      </c>
      <c r="AA55" s="65">
        <f t="shared" si="41"/>
        <v>0.25</v>
      </c>
      <c r="AB55" s="57"/>
      <c r="AC55" s="49">
        <f t="shared" si="46"/>
        <v>0</v>
      </c>
      <c r="AD55" s="50">
        <f t="shared" si="47"/>
        <v>0</v>
      </c>
      <c r="AE55" s="51"/>
      <c r="AF55" s="45">
        <f>$G$55</f>
        <v>0.25</v>
      </c>
      <c r="AG55" s="46">
        <v>1</v>
      </c>
      <c r="AH55" s="65">
        <f t="shared" si="42"/>
        <v>0.25</v>
      </c>
      <c r="AI55" s="57"/>
      <c r="AJ55" s="49">
        <f t="shared" si="48"/>
        <v>0</v>
      </c>
      <c r="AK55" s="50">
        <f t="shared" si="49"/>
        <v>0</v>
      </c>
      <c r="AL55" s="60"/>
      <c r="AM55" s="93">
        <f>$G$55</f>
        <v>0.25</v>
      </c>
      <c r="AN55" s="46">
        <v>1</v>
      </c>
      <c r="AO55" s="65">
        <f t="shared" si="43"/>
        <v>0.25</v>
      </c>
      <c r="AP55" s="57"/>
      <c r="AQ55" s="49">
        <f t="shared" si="50"/>
        <v>0</v>
      </c>
      <c r="AR55" s="50">
        <f t="shared" si="51"/>
        <v>0</v>
      </c>
    </row>
    <row r="56" spans="1:44" x14ac:dyDescent="0.35">
      <c r="A56" s="193"/>
      <c r="B56" s="253" t="s">
        <v>1</v>
      </c>
      <c r="C56" s="222"/>
      <c r="D56" s="220" t="s">
        <v>47</v>
      </c>
      <c r="E56" s="229"/>
      <c r="F56" s="222"/>
      <c r="G56" s="92">
        <f>+RESIDENTIAL!$G$60</f>
        <v>0.10100000000000001</v>
      </c>
      <c r="H56" s="254">
        <f>$O$11*$G18</f>
        <v>192</v>
      </c>
      <c r="I56" s="225">
        <f t="shared" si="38"/>
        <v>19.392000000000003</v>
      </c>
      <c r="J56" s="222"/>
      <c r="K56" s="92">
        <f>$G$56</f>
        <v>0.10100000000000001</v>
      </c>
      <c r="L56" s="255">
        <f>$H56</f>
        <v>192</v>
      </c>
      <c r="M56" s="225">
        <f t="shared" si="39"/>
        <v>19.392000000000003</v>
      </c>
      <c r="N56" s="222"/>
      <c r="O56" s="227">
        <f t="shared" si="2"/>
        <v>0</v>
      </c>
      <c r="P56" s="228">
        <f t="shared" si="3"/>
        <v>0</v>
      </c>
      <c r="Q56" s="209"/>
      <c r="R56" s="92">
        <f>$G$56</f>
        <v>0.10100000000000001</v>
      </c>
      <c r="S56" s="255">
        <f>$H56</f>
        <v>192</v>
      </c>
      <c r="T56" s="225">
        <f t="shared" si="40"/>
        <v>19.392000000000003</v>
      </c>
      <c r="U56" s="222"/>
      <c r="V56" s="227">
        <f t="shared" si="44"/>
        <v>0</v>
      </c>
      <c r="W56" s="228">
        <f>IF(OR(M56=0,T56=0),"",(V56/M56))</f>
        <v>0</v>
      </c>
      <c r="X56" s="209"/>
      <c r="Y56" s="92">
        <f>$G$56</f>
        <v>0.10100000000000001</v>
      </c>
      <c r="Z56" s="255">
        <f>$H56</f>
        <v>192</v>
      </c>
      <c r="AA56" s="225">
        <f t="shared" si="41"/>
        <v>19.392000000000003</v>
      </c>
      <c r="AB56" s="222"/>
      <c r="AC56" s="227">
        <f t="shared" si="46"/>
        <v>0</v>
      </c>
      <c r="AD56" s="228">
        <f t="shared" si="47"/>
        <v>0</v>
      </c>
      <c r="AE56" s="209"/>
      <c r="AF56" s="242">
        <f>$G$56</f>
        <v>0.10100000000000001</v>
      </c>
      <c r="AG56" s="255">
        <f>$H56</f>
        <v>192</v>
      </c>
      <c r="AH56" s="225">
        <f t="shared" si="42"/>
        <v>19.392000000000003</v>
      </c>
      <c r="AI56" s="222"/>
      <c r="AJ56" s="227">
        <f t="shared" si="48"/>
        <v>0</v>
      </c>
      <c r="AK56" s="228">
        <f t="shared" si="49"/>
        <v>0</v>
      </c>
      <c r="AM56" s="92">
        <f>$G$56</f>
        <v>0.10100000000000001</v>
      </c>
      <c r="AN56" s="255">
        <f>$H56</f>
        <v>192</v>
      </c>
      <c r="AO56" s="225">
        <f t="shared" si="43"/>
        <v>19.392000000000003</v>
      </c>
      <c r="AP56" s="222"/>
      <c r="AQ56" s="227">
        <f t="shared" si="50"/>
        <v>0</v>
      </c>
      <c r="AR56" s="228">
        <f t="shared" si="51"/>
        <v>0</v>
      </c>
    </row>
    <row r="57" spans="1:44" x14ac:dyDescent="0.35">
      <c r="A57" s="193"/>
      <c r="B57" s="253" t="s">
        <v>2</v>
      </c>
      <c r="C57" s="222"/>
      <c r="D57" s="220" t="s">
        <v>47</v>
      </c>
      <c r="E57" s="229"/>
      <c r="F57" s="222"/>
      <c r="G57" s="92">
        <f>+RESIDENTIAL!$G$61</f>
        <v>0.14399999999999999</v>
      </c>
      <c r="H57" s="254">
        <f>$O$12*$G18</f>
        <v>54</v>
      </c>
      <c r="I57" s="225">
        <f t="shared" si="38"/>
        <v>7.7759999999999998</v>
      </c>
      <c r="J57" s="222"/>
      <c r="K57" s="92">
        <f>$G$57</f>
        <v>0.14399999999999999</v>
      </c>
      <c r="L57" s="255">
        <f>$H57</f>
        <v>54</v>
      </c>
      <c r="M57" s="225">
        <f t="shared" si="39"/>
        <v>7.7759999999999998</v>
      </c>
      <c r="N57" s="222"/>
      <c r="O57" s="227">
        <f t="shared" si="2"/>
        <v>0</v>
      </c>
      <c r="P57" s="228">
        <f t="shared" si="3"/>
        <v>0</v>
      </c>
      <c r="Q57" s="209"/>
      <c r="R57" s="92">
        <f>$G$57</f>
        <v>0.14399999999999999</v>
      </c>
      <c r="S57" s="255">
        <f>$H57</f>
        <v>54</v>
      </c>
      <c r="T57" s="225">
        <f t="shared" si="40"/>
        <v>7.7759999999999998</v>
      </c>
      <c r="U57" s="222"/>
      <c r="V57" s="227">
        <f t="shared" si="44"/>
        <v>0</v>
      </c>
      <c r="W57" s="228">
        <f t="shared" si="45"/>
        <v>0</v>
      </c>
      <c r="X57" s="209"/>
      <c r="Y57" s="92">
        <f>$G$57</f>
        <v>0.14399999999999999</v>
      </c>
      <c r="Z57" s="255">
        <f>$H57</f>
        <v>54</v>
      </c>
      <c r="AA57" s="225">
        <f t="shared" si="41"/>
        <v>7.7759999999999998</v>
      </c>
      <c r="AB57" s="222"/>
      <c r="AC57" s="227">
        <f t="shared" si="46"/>
        <v>0</v>
      </c>
      <c r="AD57" s="228">
        <f t="shared" si="47"/>
        <v>0</v>
      </c>
      <c r="AE57" s="209"/>
      <c r="AF57" s="242">
        <f>$G$57</f>
        <v>0.14399999999999999</v>
      </c>
      <c r="AG57" s="255">
        <f>$H57</f>
        <v>54</v>
      </c>
      <c r="AH57" s="225">
        <f t="shared" si="42"/>
        <v>7.7759999999999998</v>
      </c>
      <c r="AI57" s="222"/>
      <c r="AJ57" s="227">
        <f t="shared" si="48"/>
        <v>0</v>
      </c>
      <c r="AK57" s="228">
        <f t="shared" si="49"/>
        <v>0</v>
      </c>
      <c r="AM57" s="92">
        <f>$G$57</f>
        <v>0.14399999999999999</v>
      </c>
      <c r="AN57" s="255">
        <f>$H57</f>
        <v>54</v>
      </c>
      <c r="AO57" s="225">
        <f t="shared" si="43"/>
        <v>7.7759999999999998</v>
      </c>
      <c r="AP57" s="222"/>
      <c r="AQ57" s="227">
        <f t="shared" si="50"/>
        <v>0</v>
      </c>
      <c r="AR57" s="228">
        <f t="shared" si="51"/>
        <v>0</v>
      </c>
    </row>
    <row r="58" spans="1:44" x14ac:dyDescent="0.35">
      <c r="A58" s="193"/>
      <c r="B58" s="253" t="s">
        <v>3</v>
      </c>
      <c r="C58" s="222"/>
      <c r="D58" s="220" t="s">
        <v>47</v>
      </c>
      <c r="E58" s="229"/>
      <c r="F58" s="222"/>
      <c r="G58" s="92">
        <f>+RESIDENTIAL!$G$62</f>
        <v>0.20799999999999999</v>
      </c>
      <c r="H58" s="254">
        <f>$O$13*$G18</f>
        <v>54</v>
      </c>
      <c r="I58" s="225">
        <f t="shared" si="38"/>
        <v>11.231999999999999</v>
      </c>
      <c r="J58" s="222"/>
      <c r="K58" s="92">
        <f>$G$58</f>
        <v>0.20799999999999999</v>
      </c>
      <c r="L58" s="255">
        <f>$H58</f>
        <v>54</v>
      </c>
      <c r="M58" s="225">
        <f t="shared" si="39"/>
        <v>11.231999999999999</v>
      </c>
      <c r="N58" s="222"/>
      <c r="O58" s="227">
        <f t="shared" si="2"/>
        <v>0</v>
      </c>
      <c r="P58" s="228">
        <f t="shared" si="3"/>
        <v>0</v>
      </c>
      <c r="Q58" s="209"/>
      <c r="R58" s="92">
        <f>$G$58</f>
        <v>0.20799999999999999</v>
      </c>
      <c r="S58" s="255">
        <f>$H58</f>
        <v>54</v>
      </c>
      <c r="T58" s="225">
        <f t="shared" si="40"/>
        <v>11.231999999999999</v>
      </c>
      <c r="U58" s="222"/>
      <c r="V58" s="227">
        <f t="shared" si="44"/>
        <v>0</v>
      </c>
      <c r="W58" s="228">
        <f t="shared" si="45"/>
        <v>0</v>
      </c>
      <c r="X58" s="209"/>
      <c r="Y58" s="92">
        <f>$G$58</f>
        <v>0.20799999999999999</v>
      </c>
      <c r="Z58" s="255">
        <f>$H58</f>
        <v>54</v>
      </c>
      <c r="AA58" s="225">
        <f t="shared" si="41"/>
        <v>11.231999999999999</v>
      </c>
      <c r="AB58" s="222"/>
      <c r="AC58" s="227">
        <f t="shared" si="46"/>
        <v>0</v>
      </c>
      <c r="AD58" s="228">
        <f t="shared" si="47"/>
        <v>0</v>
      </c>
      <c r="AE58" s="209"/>
      <c r="AF58" s="242">
        <f>$G$58</f>
        <v>0.20799999999999999</v>
      </c>
      <c r="AG58" s="255">
        <f>$H58</f>
        <v>54</v>
      </c>
      <c r="AH58" s="225">
        <f t="shared" si="42"/>
        <v>11.231999999999999</v>
      </c>
      <c r="AI58" s="222"/>
      <c r="AJ58" s="227">
        <f t="shared" si="48"/>
        <v>0</v>
      </c>
      <c r="AK58" s="228">
        <f t="shared" si="49"/>
        <v>0</v>
      </c>
      <c r="AM58" s="92">
        <f>$G$58</f>
        <v>0.20799999999999999</v>
      </c>
      <c r="AN58" s="255">
        <f>$H58</f>
        <v>54</v>
      </c>
      <c r="AO58" s="225">
        <f t="shared" si="43"/>
        <v>11.231999999999999</v>
      </c>
      <c r="AP58" s="222"/>
      <c r="AQ58" s="227">
        <f t="shared" si="50"/>
        <v>0</v>
      </c>
      <c r="AR58" s="228">
        <f t="shared" si="51"/>
        <v>0</v>
      </c>
    </row>
    <row r="59" spans="1:44" x14ac:dyDescent="0.35">
      <c r="A59" s="193"/>
      <c r="B59" s="253" t="s">
        <v>63</v>
      </c>
      <c r="C59" s="222"/>
      <c r="D59" s="220" t="s">
        <v>47</v>
      </c>
      <c r="E59" s="229"/>
      <c r="F59" s="222"/>
      <c r="G59" s="92">
        <v>7.6999999999999999E-2</v>
      </c>
      <c r="H59" s="254">
        <f>IF(AND($N$1=1, $G18&gt;=600), 600, IF(AND($N$1=1, AND($G18&lt;600, $G18&gt;=0)), $G18, IF(AND($N$1=2, $G18&gt;=1000), 1000, IF(AND($N$1=2, AND($G18&lt;1000, $G18&gt;=0)), $G18))))</f>
        <v>300</v>
      </c>
      <c r="I59" s="225">
        <f t="shared" si="38"/>
        <v>23.1</v>
      </c>
      <c r="J59" s="222"/>
      <c r="K59" s="92">
        <f>$G$59</f>
        <v>7.6999999999999999E-2</v>
      </c>
      <c r="L59" s="255">
        <f>IF(AND($N$1=1, $G18&gt;=600), 600, IF(AND($N$1=1, AND($G18&lt;600, $G18&gt;=0)), $G18, IF(AND($N$1=2, $G18&gt;=1000), 1000, IF(AND($N$1=2, AND($G18&lt;1000, $G18&gt;=0)), $G18))))</f>
        <v>300</v>
      </c>
      <c r="M59" s="225">
        <f t="shared" si="39"/>
        <v>23.1</v>
      </c>
      <c r="N59" s="222"/>
      <c r="O59" s="227">
        <f t="shared" si="2"/>
        <v>0</v>
      </c>
      <c r="P59" s="228">
        <f t="shared" si="3"/>
        <v>0</v>
      </c>
      <c r="Q59" s="209"/>
      <c r="R59" s="92">
        <f>$G$59</f>
        <v>7.6999999999999999E-2</v>
      </c>
      <c r="S59" s="255">
        <f>IF(AND($N$1=1, $G18&gt;=600), 600, IF(AND($N$1=1, AND($G18&lt;600, $G18&gt;=0)), $G18, IF(AND($N$1=2, $G18&gt;=1000), 1000, IF(AND($N$1=2, AND($G18&lt;1000, $G18&gt;=0)), $G18))))</f>
        <v>300</v>
      </c>
      <c r="T59" s="225">
        <f t="shared" si="40"/>
        <v>23.1</v>
      </c>
      <c r="U59" s="222"/>
      <c r="V59" s="227">
        <f t="shared" si="44"/>
        <v>0</v>
      </c>
      <c r="W59" s="228">
        <f t="shared" si="45"/>
        <v>0</v>
      </c>
      <c r="X59" s="209"/>
      <c r="Y59" s="92">
        <f>$G$59</f>
        <v>7.6999999999999999E-2</v>
      </c>
      <c r="Z59" s="255">
        <f>IF(AND($N$1=1, $G18&gt;=600), 600, IF(AND($N$1=1, AND($G18&lt;600, $G18&gt;=0)), $G18, IF(AND($N$1=2, $G18&gt;=1000), 1000, IF(AND($N$1=2, AND($G18&lt;1000, $G18&gt;=0)), $G18))))</f>
        <v>300</v>
      </c>
      <c r="AA59" s="225">
        <f t="shared" si="41"/>
        <v>23.1</v>
      </c>
      <c r="AB59" s="222"/>
      <c r="AC59" s="227">
        <f t="shared" si="46"/>
        <v>0</v>
      </c>
      <c r="AD59" s="228">
        <f t="shared" si="47"/>
        <v>0</v>
      </c>
      <c r="AE59" s="209"/>
      <c r="AF59" s="242">
        <f>$G$59</f>
        <v>7.6999999999999999E-2</v>
      </c>
      <c r="AG59" s="255">
        <f>IF(AND($N$1=1, $G18&gt;=600), 600, IF(AND($N$1=1, AND($G18&lt;600, $G18&gt;=0)), $G18, IF(AND($N$1=2, $G18&gt;=1000), 1000, IF(AND($N$1=2, AND($G18&lt;1000, $G18&gt;=0)), $G18))))</f>
        <v>300</v>
      </c>
      <c r="AH59" s="225">
        <f t="shared" si="42"/>
        <v>23.1</v>
      </c>
      <c r="AI59" s="222"/>
      <c r="AJ59" s="227">
        <f t="shared" si="48"/>
        <v>0</v>
      </c>
      <c r="AK59" s="228">
        <f t="shared" si="49"/>
        <v>0</v>
      </c>
      <c r="AM59" s="92">
        <f>$G$59</f>
        <v>7.6999999999999999E-2</v>
      </c>
      <c r="AN59" s="255">
        <f>IF(AND($N$1=1, $G18&gt;=600), 600, IF(AND($N$1=1, AND($G18&lt;600, $G18&gt;=0)), $G18, IF(AND($N$1=2, $G18&gt;=1000), 1000, IF(AND($N$1=2, AND($G18&lt;1000, $G18&gt;=0)), $G18))))</f>
        <v>300</v>
      </c>
      <c r="AO59" s="225">
        <f t="shared" si="43"/>
        <v>23.1</v>
      </c>
      <c r="AP59" s="222"/>
      <c r="AQ59" s="227">
        <f t="shared" si="50"/>
        <v>0</v>
      </c>
      <c r="AR59" s="228">
        <f t="shared" si="51"/>
        <v>0</v>
      </c>
    </row>
    <row r="60" spans="1:44" x14ac:dyDescent="0.35">
      <c r="A60" s="193"/>
      <c r="B60" s="253" t="s">
        <v>64</v>
      </c>
      <c r="C60" s="222"/>
      <c r="D60" s="220" t="s">
        <v>47</v>
      </c>
      <c r="E60" s="229"/>
      <c r="F60" s="222"/>
      <c r="G60" s="92">
        <v>8.8999999999999996E-2</v>
      </c>
      <c r="H60" s="254">
        <f>IF(AND($N$1=1, $G18&gt;=600), $G18-600, IF(AND($N$1=1, AND($G18&lt;600, $G18&gt;=0)), 0, IF(AND($N$1=2, $G18&gt;=1000), $G18-1000, IF(AND($N$1=2, AND($G18&lt;1000, $G18&gt;=0)), 0))))</f>
        <v>0</v>
      </c>
      <c r="I60" s="225">
        <f t="shared" si="38"/>
        <v>0</v>
      </c>
      <c r="J60" s="222"/>
      <c r="K60" s="92">
        <f>$G$60</f>
        <v>8.8999999999999996E-2</v>
      </c>
      <c r="L60" s="255">
        <f>IF(AND($N$1=1, $G18&gt;=600), $G18-600, IF(AND($N$1=1, AND($G18&lt;600, $G18&gt;=0)), 0, IF(AND($N$1=2, $G18&gt;=1000), $G18-1000, IF(AND($N$1=2, AND($G18&lt;1000, $G18&gt;=0)), 0))))</f>
        <v>0</v>
      </c>
      <c r="M60" s="225">
        <f t="shared" si="39"/>
        <v>0</v>
      </c>
      <c r="N60" s="222"/>
      <c r="O60" s="227">
        <f t="shared" si="2"/>
        <v>0</v>
      </c>
      <c r="P60" s="228" t="str">
        <f t="shared" si="3"/>
        <v/>
      </c>
      <c r="Q60" s="209"/>
      <c r="R60" s="92">
        <f>$G$60</f>
        <v>8.8999999999999996E-2</v>
      </c>
      <c r="S60" s="255">
        <f>IF(AND($N$1=1, $G18&gt;=600), $G18-600, IF(AND($N$1=1, AND($G18&lt;600, $G18&gt;=0)), 0, IF(AND($N$1=2, $G18&gt;=1000), $G18-1000, IF(AND($N$1=2, AND($G18&lt;1000, $G18&gt;=0)), 0))))</f>
        <v>0</v>
      </c>
      <c r="T60" s="225">
        <f t="shared" si="40"/>
        <v>0</v>
      </c>
      <c r="U60" s="222"/>
      <c r="V60" s="227">
        <f t="shared" si="44"/>
        <v>0</v>
      </c>
      <c r="W60" s="228" t="str">
        <f t="shared" si="45"/>
        <v/>
      </c>
      <c r="X60" s="209"/>
      <c r="Y60" s="92">
        <f>$G$60</f>
        <v>8.8999999999999996E-2</v>
      </c>
      <c r="Z60" s="255">
        <f>IF(AND($N$1=1, $G18&gt;=600), $G18-600, IF(AND($N$1=1, AND($G18&lt;600, $G18&gt;=0)), 0, IF(AND($N$1=2, $G18&gt;=1000), $G18-1000, IF(AND($N$1=2, AND($G18&lt;1000, $G18&gt;=0)), 0))))</f>
        <v>0</v>
      </c>
      <c r="AA60" s="225">
        <f t="shared" si="41"/>
        <v>0</v>
      </c>
      <c r="AB60" s="222"/>
      <c r="AC60" s="227">
        <f t="shared" si="46"/>
        <v>0</v>
      </c>
      <c r="AD60" s="228" t="str">
        <f t="shared" si="47"/>
        <v/>
      </c>
      <c r="AE60" s="209"/>
      <c r="AF60" s="242">
        <f>$G$60</f>
        <v>8.8999999999999996E-2</v>
      </c>
      <c r="AG60" s="255">
        <f>IF(AND($N$1=1, $G18&gt;=600), $G18-600, IF(AND($N$1=1, AND($G18&lt;600, $G18&gt;=0)), 0, IF(AND($N$1=2, $G18&gt;=1000), $G18-1000, IF(AND($N$1=2, AND($G18&lt;1000, $G18&gt;=0)), 0))))</f>
        <v>0</v>
      </c>
      <c r="AH60" s="225">
        <f t="shared" si="42"/>
        <v>0</v>
      </c>
      <c r="AI60" s="222"/>
      <c r="AJ60" s="227">
        <f t="shared" si="48"/>
        <v>0</v>
      </c>
      <c r="AK60" s="228" t="str">
        <f t="shared" si="49"/>
        <v/>
      </c>
      <c r="AM60" s="92">
        <f>$G$60</f>
        <v>8.8999999999999996E-2</v>
      </c>
      <c r="AN60" s="255">
        <f>IF(AND($N$1=1, $G18&gt;=600), $G18-600, IF(AND($N$1=1, AND($G18&lt;600, $G18&gt;=0)), 0, IF(AND($N$1=2, $G18&gt;=1000), $G18-1000, IF(AND($N$1=2, AND($G18&lt;1000, $G18&gt;=0)), 0))))</f>
        <v>0</v>
      </c>
      <c r="AO60" s="225">
        <f t="shared" si="43"/>
        <v>0</v>
      </c>
      <c r="AP60" s="222"/>
      <c r="AQ60" s="227">
        <f t="shared" si="50"/>
        <v>0</v>
      </c>
      <c r="AR60" s="228" t="str">
        <f t="shared" si="51"/>
        <v/>
      </c>
    </row>
    <row r="61" spans="1:44" x14ac:dyDescent="0.35">
      <c r="A61" s="193"/>
      <c r="B61" s="253" t="s">
        <v>65</v>
      </c>
      <c r="C61" s="222"/>
      <c r="D61" s="220" t="s">
        <v>47</v>
      </c>
      <c r="E61" s="229"/>
      <c r="F61" s="222"/>
      <c r="G61" s="92">
        <v>0.1164</v>
      </c>
      <c r="H61" s="254">
        <v>0</v>
      </c>
      <c r="I61" s="225">
        <f t="shared" si="38"/>
        <v>0</v>
      </c>
      <c r="J61" s="222"/>
      <c r="K61" s="92">
        <f>$G$61</f>
        <v>0.1164</v>
      </c>
      <c r="L61" s="255">
        <f>$H61</f>
        <v>0</v>
      </c>
      <c r="M61" s="225">
        <f t="shared" si="39"/>
        <v>0</v>
      </c>
      <c r="N61" s="222"/>
      <c r="O61" s="227">
        <f t="shared" si="2"/>
        <v>0</v>
      </c>
      <c r="P61" s="228" t="str">
        <f t="shared" si="3"/>
        <v/>
      </c>
      <c r="Q61" s="209"/>
      <c r="R61" s="92">
        <f>$G$61</f>
        <v>0.1164</v>
      </c>
      <c r="S61" s="255">
        <f>$H61</f>
        <v>0</v>
      </c>
      <c r="T61" s="225">
        <f t="shared" si="40"/>
        <v>0</v>
      </c>
      <c r="U61" s="222"/>
      <c r="V61" s="227">
        <f t="shared" si="44"/>
        <v>0</v>
      </c>
      <c r="W61" s="228" t="str">
        <f t="shared" si="45"/>
        <v/>
      </c>
      <c r="X61" s="209"/>
      <c r="Y61" s="92">
        <f>$G$61</f>
        <v>0.1164</v>
      </c>
      <c r="Z61" s="255">
        <f>$H61</f>
        <v>0</v>
      </c>
      <c r="AA61" s="225">
        <f t="shared" si="41"/>
        <v>0</v>
      </c>
      <c r="AB61" s="222"/>
      <c r="AC61" s="227">
        <f t="shared" si="46"/>
        <v>0</v>
      </c>
      <c r="AD61" s="228" t="str">
        <f t="shared" si="47"/>
        <v/>
      </c>
      <c r="AE61" s="209"/>
      <c r="AF61" s="242">
        <f>$G$61</f>
        <v>0.1164</v>
      </c>
      <c r="AG61" s="255">
        <f>$H61</f>
        <v>0</v>
      </c>
      <c r="AH61" s="225">
        <f t="shared" si="42"/>
        <v>0</v>
      </c>
      <c r="AI61" s="222"/>
      <c r="AJ61" s="227">
        <f t="shared" si="48"/>
        <v>0</v>
      </c>
      <c r="AK61" s="228" t="str">
        <f t="shared" si="49"/>
        <v/>
      </c>
      <c r="AM61" s="92">
        <f>$G$61</f>
        <v>0.1164</v>
      </c>
      <c r="AN61" s="255">
        <f>$H61</f>
        <v>0</v>
      </c>
      <c r="AO61" s="225">
        <f t="shared" si="43"/>
        <v>0</v>
      </c>
      <c r="AP61" s="222"/>
      <c r="AQ61" s="227">
        <f t="shared" si="50"/>
        <v>0</v>
      </c>
      <c r="AR61" s="228" t="str">
        <f t="shared" si="51"/>
        <v/>
      </c>
    </row>
    <row r="62" spans="1:44" ht="15" thickBot="1" x14ac:dyDescent="0.4">
      <c r="A62" s="193"/>
      <c r="B62" s="253" t="s">
        <v>66</v>
      </c>
      <c r="C62" s="222"/>
      <c r="D62" s="220" t="s">
        <v>47</v>
      </c>
      <c r="E62" s="229"/>
      <c r="F62" s="222"/>
      <c r="G62" s="92">
        <v>0.1164</v>
      </c>
      <c r="H62" s="254">
        <v>0</v>
      </c>
      <c r="I62" s="225">
        <f t="shared" si="38"/>
        <v>0</v>
      </c>
      <c r="J62" s="222"/>
      <c r="K62" s="92">
        <f>$G$62</f>
        <v>0.1164</v>
      </c>
      <c r="L62" s="255">
        <f>$H62</f>
        <v>0</v>
      </c>
      <c r="M62" s="225">
        <f t="shared" si="39"/>
        <v>0</v>
      </c>
      <c r="N62" s="222"/>
      <c r="O62" s="227">
        <f t="shared" si="2"/>
        <v>0</v>
      </c>
      <c r="P62" s="228" t="str">
        <f t="shared" si="3"/>
        <v/>
      </c>
      <c r="Q62" s="209"/>
      <c r="R62" s="92">
        <f>$G$62</f>
        <v>0.1164</v>
      </c>
      <c r="S62" s="255">
        <f>$H62</f>
        <v>0</v>
      </c>
      <c r="T62" s="225">
        <f t="shared" si="40"/>
        <v>0</v>
      </c>
      <c r="U62" s="222"/>
      <c r="V62" s="227">
        <f t="shared" si="44"/>
        <v>0</v>
      </c>
      <c r="W62" s="228" t="str">
        <f t="shared" si="45"/>
        <v/>
      </c>
      <c r="X62" s="209"/>
      <c r="Y62" s="92">
        <f>$G$62</f>
        <v>0.1164</v>
      </c>
      <c r="Z62" s="255">
        <f>$H62</f>
        <v>0</v>
      </c>
      <c r="AA62" s="225">
        <f t="shared" si="41"/>
        <v>0</v>
      </c>
      <c r="AB62" s="222"/>
      <c r="AC62" s="227">
        <f t="shared" si="46"/>
        <v>0</v>
      </c>
      <c r="AD62" s="228" t="str">
        <f t="shared" si="47"/>
        <v/>
      </c>
      <c r="AE62" s="209"/>
      <c r="AF62" s="242">
        <f>$G$62</f>
        <v>0.1164</v>
      </c>
      <c r="AG62" s="255">
        <f>$H62</f>
        <v>0</v>
      </c>
      <c r="AH62" s="225">
        <f t="shared" si="42"/>
        <v>0</v>
      </c>
      <c r="AI62" s="222"/>
      <c r="AJ62" s="227">
        <f t="shared" si="48"/>
        <v>0</v>
      </c>
      <c r="AK62" s="228" t="str">
        <f t="shared" si="49"/>
        <v/>
      </c>
      <c r="AM62" s="92">
        <f>$G$62</f>
        <v>0.1164</v>
      </c>
      <c r="AN62" s="255">
        <f>$H62</f>
        <v>0</v>
      </c>
      <c r="AO62" s="225">
        <f t="shared" si="43"/>
        <v>0</v>
      </c>
      <c r="AP62" s="222"/>
      <c r="AQ62" s="227">
        <f t="shared" si="50"/>
        <v>0</v>
      </c>
      <c r="AR62" s="228" t="str">
        <f t="shared" si="51"/>
        <v/>
      </c>
    </row>
    <row r="63" spans="1:44" ht="15" thickBot="1" x14ac:dyDescent="0.4">
      <c r="A63" s="193"/>
      <c r="B63" s="265"/>
      <c r="C63" s="266"/>
      <c r="D63" s="267"/>
      <c r="E63" s="266"/>
      <c r="F63" s="268"/>
      <c r="G63" s="269"/>
      <c r="H63" s="270"/>
      <c r="I63" s="271"/>
      <c r="J63" s="268"/>
      <c r="K63" s="269"/>
      <c r="L63" s="270"/>
      <c r="M63" s="271"/>
      <c r="N63" s="268"/>
      <c r="O63" s="272"/>
      <c r="P63" s="273"/>
      <c r="Q63" s="209"/>
      <c r="R63" s="269"/>
      <c r="S63" s="270"/>
      <c r="T63" s="271"/>
      <c r="U63" s="268"/>
      <c r="V63" s="272"/>
      <c r="W63" s="273"/>
      <c r="X63" s="209"/>
      <c r="Y63" s="269"/>
      <c r="Z63" s="270"/>
      <c r="AA63" s="271"/>
      <c r="AB63" s="268"/>
      <c r="AC63" s="272"/>
      <c r="AD63" s="273"/>
      <c r="AE63" s="209"/>
      <c r="AF63" s="269"/>
      <c r="AG63" s="270"/>
      <c r="AH63" s="271"/>
      <c r="AI63" s="268"/>
      <c r="AJ63" s="272"/>
      <c r="AK63" s="273"/>
      <c r="AM63" s="269"/>
      <c r="AN63" s="270"/>
      <c r="AO63" s="271"/>
      <c r="AP63" s="268"/>
      <c r="AQ63" s="272"/>
      <c r="AR63" s="273"/>
    </row>
    <row r="64" spans="1:44" x14ac:dyDescent="0.35">
      <c r="A64" s="193"/>
      <c r="B64" s="274" t="s">
        <v>67</v>
      </c>
      <c r="C64" s="219"/>
      <c r="D64" s="219"/>
      <c r="E64" s="219"/>
      <c r="F64" s="275"/>
      <c r="G64" s="276"/>
      <c r="H64" s="276"/>
      <c r="I64" s="277">
        <f>SUM(I52:I58,I51)</f>
        <v>80.386919200000008</v>
      </c>
      <c r="J64" s="278"/>
      <c r="K64" s="276"/>
      <c r="L64" s="276"/>
      <c r="M64" s="277">
        <f>SUM(M52:M58,M51)</f>
        <v>76.700720500000017</v>
      </c>
      <c r="N64" s="278"/>
      <c r="O64" s="279">
        <f>M64-I64</f>
        <v>-3.6861986999999914</v>
      </c>
      <c r="P64" s="280">
        <f>IF(OR(I64=0,M64=0),"",(O64/I64))</f>
        <v>-4.5855703100511298E-2</v>
      </c>
      <c r="Q64" s="209"/>
      <c r="R64" s="276"/>
      <c r="S64" s="276"/>
      <c r="T64" s="277">
        <f>SUM(T52:T58,T51)</f>
        <v>77.760720500000005</v>
      </c>
      <c r="U64" s="278"/>
      <c r="V64" s="279">
        <f>T64-M64</f>
        <v>1.0599999999999881</v>
      </c>
      <c r="W64" s="280">
        <f>IF(OR(M64=0,T64=0),"",(V64/M64))</f>
        <v>1.3819948405830005E-2</v>
      </c>
      <c r="X64" s="209"/>
      <c r="Y64" s="276"/>
      <c r="Z64" s="276"/>
      <c r="AA64" s="277">
        <f>SUM(AA52:AA58,AA51)</f>
        <v>78.661720500000001</v>
      </c>
      <c r="AB64" s="278"/>
      <c r="AC64" s="279">
        <f>AA64-T64</f>
        <v>0.90099999999999625</v>
      </c>
      <c r="AD64" s="280">
        <f>IF(OR(T64=0,AA64=0),"",(AC64/T64))</f>
        <v>1.1586826796441478E-2</v>
      </c>
      <c r="AE64" s="209"/>
      <c r="AF64" s="276"/>
      <c r="AG64" s="276"/>
      <c r="AH64" s="277">
        <f>SUM(AH52:AH58,AH51)</f>
        <v>79.6317205</v>
      </c>
      <c r="AI64" s="278"/>
      <c r="AJ64" s="279">
        <f>AH64-AA64</f>
        <v>0.96999999999999886</v>
      </c>
      <c r="AK64" s="280">
        <f>IF(OR(AA64=0,AH64=0),"",(AJ64/AA64))</f>
        <v>1.2331283804045436E-2</v>
      </c>
      <c r="AM64" s="276"/>
      <c r="AN64" s="276"/>
      <c r="AO64" s="277">
        <f>SUM(AO52:AO58,AO51)</f>
        <v>80.991720500000014</v>
      </c>
      <c r="AP64" s="278"/>
      <c r="AQ64" s="279">
        <f>AO64-AH64</f>
        <v>1.3600000000000136</v>
      </c>
      <c r="AR64" s="280">
        <f>IF(OR(AH64=0,AO64=0),"",(AQ64/AH64))</f>
        <v>1.7078621326535492E-2</v>
      </c>
    </row>
    <row r="65" spans="1:44" x14ac:dyDescent="0.35">
      <c r="A65" s="193"/>
      <c r="B65" s="274" t="s">
        <v>68</v>
      </c>
      <c r="C65" s="219"/>
      <c r="D65" s="219"/>
      <c r="E65" s="219"/>
      <c r="F65" s="275"/>
      <c r="G65" s="281">
        <v>-0.318</v>
      </c>
      <c r="H65" s="282"/>
      <c r="I65" s="236">
        <f>+I64*G65</f>
        <v>-25.563040305600001</v>
      </c>
      <c r="J65" s="278"/>
      <c r="K65" s="281">
        <f>$G$65</f>
        <v>-0.318</v>
      </c>
      <c r="L65" s="282"/>
      <c r="M65" s="236">
        <f>+M64*K65</f>
        <v>-24.390829119000006</v>
      </c>
      <c r="N65" s="278"/>
      <c r="O65" s="227">
        <f>M65-I65</f>
        <v>1.1722111865999949</v>
      </c>
      <c r="P65" s="228">
        <f>IF(OR(I65=0,M65=0),"",(O65/I65))</f>
        <v>-4.5855703100511208E-2</v>
      </c>
      <c r="Q65" s="209"/>
      <c r="R65" s="281">
        <f>$G$65</f>
        <v>-0.318</v>
      </c>
      <c r="S65" s="282"/>
      <c r="T65" s="236">
        <f>+T64*R65</f>
        <v>-24.727909119000003</v>
      </c>
      <c r="U65" s="278"/>
      <c r="V65" s="227">
        <f t="shared" ref="V65:V67" si="52">T65-M65</f>
        <v>-0.33707999999999672</v>
      </c>
      <c r="W65" s="228">
        <f t="shared" ref="W65:W67" si="53">IF(OR(M65=0,T65=0),"",(V65/M65))</f>
        <v>1.3819948405830026E-2</v>
      </c>
      <c r="X65" s="209"/>
      <c r="Y65" s="281">
        <f>$G$65</f>
        <v>-0.318</v>
      </c>
      <c r="Z65" s="282"/>
      <c r="AA65" s="236">
        <f>+AA64*Y65</f>
        <v>-25.014427119</v>
      </c>
      <c r="AB65" s="278"/>
      <c r="AC65" s="227">
        <f t="shared" ref="AC65:AC67" si="54">AA65-T65</f>
        <v>-0.28651799999999739</v>
      </c>
      <c r="AD65" s="228">
        <f t="shared" ref="AD65:AD67" si="55">IF(OR(T65=0,AA65=0),"",(AC65/T65))</f>
        <v>1.1586826796441419E-2</v>
      </c>
      <c r="AE65" s="209"/>
      <c r="AF65" s="281">
        <f>$G$65</f>
        <v>-0.318</v>
      </c>
      <c r="AG65" s="282"/>
      <c r="AH65" s="236">
        <f>+AH64*AF65</f>
        <v>-25.322887119000001</v>
      </c>
      <c r="AI65" s="278"/>
      <c r="AJ65" s="227">
        <f t="shared" ref="AJ65:AJ67" si="56">AH65-AA65</f>
        <v>-0.30846000000000018</v>
      </c>
      <c r="AK65" s="228">
        <f t="shared" ref="AK65:AK67" si="57">IF(OR(AA65=0,AH65=0),"",(AJ65/AA65))</f>
        <v>1.2331283804045457E-2</v>
      </c>
      <c r="AM65" s="281">
        <f>$G$65</f>
        <v>-0.318</v>
      </c>
      <c r="AN65" s="282"/>
      <c r="AO65" s="236">
        <f>+AO64*AM65</f>
        <v>-25.755367119000006</v>
      </c>
      <c r="AP65" s="278"/>
      <c r="AQ65" s="227">
        <f t="shared" ref="AQ65:AQ67" si="58">AO65-AH65</f>
        <v>-0.4324800000000053</v>
      </c>
      <c r="AR65" s="228">
        <f t="shared" ref="AR65:AR67" si="59">IF(OR(AH65=0,AO65=0),"",(AQ65/AH65))</f>
        <v>1.707862132653553E-2</v>
      </c>
    </row>
    <row r="66" spans="1:44" x14ac:dyDescent="0.35">
      <c r="A66" s="193"/>
      <c r="B66" s="283" t="s">
        <v>69</v>
      </c>
      <c r="C66" s="219"/>
      <c r="D66" s="219"/>
      <c r="E66" s="219"/>
      <c r="F66" s="226"/>
      <c r="G66" s="284">
        <v>0.13</v>
      </c>
      <c r="H66" s="226"/>
      <c r="I66" s="236">
        <f>I64*G66</f>
        <v>10.450299496000001</v>
      </c>
      <c r="J66" s="285"/>
      <c r="K66" s="284">
        <v>0.13</v>
      </c>
      <c r="L66" s="226"/>
      <c r="M66" s="236">
        <f>M64*K66</f>
        <v>9.9710936650000033</v>
      </c>
      <c r="N66" s="285"/>
      <c r="O66" s="227">
        <f>M66-I66</f>
        <v>-0.47920583099999803</v>
      </c>
      <c r="P66" s="228">
        <f>IF(OR(I66=0,M66=0),"",(O66/I66))</f>
        <v>-4.5855703100511215E-2</v>
      </c>
      <c r="Q66" s="209"/>
      <c r="R66" s="284">
        <v>0.13</v>
      </c>
      <c r="S66" s="226"/>
      <c r="T66" s="236">
        <f>T64*R66</f>
        <v>10.108893665000002</v>
      </c>
      <c r="U66" s="285"/>
      <c r="V66" s="227">
        <f t="shared" si="52"/>
        <v>0.13779999999999859</v>
      </c>
      <c r="W66" s="228">
        <f t="shared" si="53"/>
        <v>1.3819948405830019E-2</v>
      </c>
      <c r="X66" s="209"/>
      <c r="Y66" s="284">
        <v>0.13</v>
      </c>
      <c r="Z66" s="226"/>
      <c r="AA66" s="236">
        <f>AA64*Y66</f>
        <v>10.226023665000001</v>
      </c>
      <c r="AB66" s="285"/>
      <c r="AC66" s="227">
        <f t="shared" si="54"/>
        <v>0.11712999999999951</v>
      </c>
      <c r="AD66" s="228">
        <f t="shared" si="55"/>
        <v>1.1586826796441477E-2</v>
      </c>
      <c r="AE66" s="209"/>
      <c r="AF66" s="284">
        <v>0.13</v>
      </c>
      <c r="AG66" s="226"/>
      <c r="AH66" s="236">
        <f>AH64*AF66</f>
        <v>10.352123665000001</v>
      </c>
      <c r="AI66" s="285"/>
      <c r="AJ66" s="227">
        <f t="shared" si="56"/>
        <v>0.12609999999999921</v>
      </c>
      <c r="AK66" s="228">
        <f t="shared" si="57"/>
        <v>1.2331283804045372E-2</v>
      </c>
      <c r="AM66" s="284">
        <v>0.13</v>
      </c>
      <c r="AN66" s="226"/>
      <c r="AO66" s="236">
        <f>AO64*AM66</f>
        <v>10.528923665000002</v>
      </c>
      <c r="AP66" s="285"/>
      <c r="AQ66" s="227">
        <f t="shared" si="58"/>
        <v>0.17680000000000184</v>
      </c>
      <c r="AR66" s="228">
        <f t="shared" si="59"/>
        <v>1.7078621326535499E-2</v>
      </c>
    </row>
    <row r="67" spans="1:44" ht="15" thickBot="1" x14ac:dyDescent="0.4">
      <c r="A67" s="193"/>
      <c r="B67" s="458" t="s">
        <v>70</v>
      </c>
      <c r="C67" s="458"/>
      <c r="D67" s="458"/>
      <c r="E67" s="286"/>
      <c r="F67" s="287"/>
      <c r="G67" s="287"/>
      <c r="H67" s="287"/>
      <c r="I67" s="288">
        <f>SUM(I64:I66)</f>
        <v>65.27417839040001</v>
      </c>
      <c r="J67" s="289"/>
      <c r="K67" s="287"/>
      <c r="L67" s="287"/>
      <c r="M67" s="288">
        <f>SUM(M64:M66)</f>
        <v>62.280985046000019</v>
      </c>
      <c r="N67" s="289"/>
      <c r="O67" s="290">
        <f>M67-I67</f>
        <v>-2.993193344399991</v>
      </c>
      <c r="P67" s="291">
        <f>IF(OR(I67=0,M67=0),"",(O67/I67))</f>
        <v>-4.5855703100511264E-2</v>
      </c>
      <c r="Q67" s="209"/>
      <c r="R67" s="287"/>
      <c r="S67" s="287"/>
      <c r="T67" s="288">
        <f>SUM(T64:T66)</f>
        <v>63.141705046000006</v>
      </c>
      <c r="U67" s="289"/>
      <c r="V67" s="290">
        <f t="shared" si="52"/>
        <v>0.86071999999998638</v>
      </c>
      <c r="W67" s="291">
        <f t="shared" si="53"/>
        <v>1.3819948405829941E-2</v>
      </c>
      <c r="X67" s="209"/>
      <c r="Y67" s="287"/>
      <c r="Z67" s="287"/>
      <c r="AA67" s="288">
        <f>SUM(AA64:AA66)</f>
        <v>63.873317045999997</v>
      </c>
      <c r="AB67" s="289"/>
      <c r="AC67" s="290">
        <f t="shared" si="54"/>
        <v>0.73161199999999127</v>
      </c>
      <c r="AD67" s="291">
        <f t="shared" si="55"/>
        <v>1.1586826796441388E-2</v>
      </c>
      <c r="AE67" s="209"/>
      <c r="AF67" s="287"/>
      <c r="AG67" s="287"/>
      <c r="AH67" s="288">
        <f>SUM(AH64:AH66)</f>
        <v>64.660957045999993</v>
      </c>
      <c r="AI67" s="289"/>
      <c r="AJ67" s="290">
        <f t="shared" si="56"/>
        <v>0.78763999999999612</v>
      </c>
      <c r="AK67" s="291">
        <f t="shared" si="57"/>
        <v>1.2331283804045391E-2</v>
      </c>
      <c r="AM67" s="287"/>
      <c r="AN67" s="287"/>
      <c r="AO67" s="288">
        <f>SUM(AO64:AO66)</f>
        <v>65.765277046000008</v>
      </c>
      <c r="AP67" s="289"/>
      <c r="AQ67" s="290">
        <f t="shared" si="58"/>
        <v>1.1043200000000155</v>
      </c>
      <c r="AR67" s="291">
        <f t="shared" si="59"/>
        <v>1.7078621326535565E-2</v>
      </c>
    </row>
    <row r="68" spans="1:44" ht="15" thickBot="1" x14ac:dyDescent="0.4">
      <c r="A68" s="292"/>
      <c r="B68" s="293"/>
      <c r="C68" s="294"/>
      <c r="D68" s="295"/>
      <c r="E68" s="294"/>
      <c r="F68" s="296"/>
      <c r="G68" s="297"/>
      <c r="H68" s="298"/>
      <c r="I68" s="299"/>
      <c r="J68" s="296"/>
      <c r="K68" s="297"/>
      <c r="L68" s="298"/>
      <c r="M68" s="299"/>
      <c r="N68" s="296"/>
      <c r="O68" s="300"/>
      <c r="P68" s="301"/>
      <c r="Q68" s="209"/>
      <c r="R68" s="297"/>
      <c r="S68" s="298"/>
      <c r="T68" s="299"/>
      <c r="U68" s="296"/>
      <c r="V68" s="300"/>
      <c r="W68" s="301"/>
      <c r="X68" s="209"/>
      <c r="Y68" s="297"/>
      <c r="Z68" s="298"/>
      <c r="AA68" s="299"/>
      <c r="AB68" s="296"/>
      <c r="AC68" s="300"/>
      <c r="AD68" s="301"/>
      <c r="AE68" s="209"/>
      <c r="AF68" s="297"/>
      <c r="AG68" s="298"/>
      <c r="AH68" s="299"/>
      <c r="AI68" s="296"/>
      <c r="AJ68" s="300"/>
      <c r="AK68" s="301"/>
      <c r="AM68" s="297"/>
      <c r="AN68" s="298"/>
      <c r="AO68" s="299"/>
      <c r="AP68" s="296"/>
      <c r="AQ68" s="300"/>
      <c r="AR68" s="301"/>
    </row>
    <row r="69" spans="1:44" x14ac:dyDescent="0.35">
      <c r="A69" s="193"/>
      <c r="B69" s="193"/>
      <c r="C69" s="193"/>
      <c r="D69" s="193"/>
      <c r="E69" s="193"/>
      <c r="F69" s="193"/>
      <c r="G69" s="193"/>
      <c r="H69" s="193"/>
      <c r="I69" s="207"/>
      <c r="J69" s="193"/>
      <c r="K69" s="193"/>
      <c r="L69" s="193"/>
      <c r="M69" s="207"/>
      <c r="N69" s="193"/>
      <c r="O69" s="193"/>
      <c r="P69" s="193"/>
      <c r="Q69" s="209"/>
      <c r="R69" s="193"/>
      <c r="S69" s="193"/>
      <c r="T69" s="207"/>
      <c r="U69" s="193"/>
      <c r="V69" s="193"/>
      <c r="W69" s="193"/>
      <c r="X69" s="209"/>
      <c r="Y69" s="193"/>
      <c r="Z69" s="193"/>
      <c r="AA69" s="207"/>
      <c r="AB69" s="193"/>
      <c r="AC69" s="193"/>
      <c r="AD69" s="193"/>
      <c r="AE69" s="209"/>
      <c r="AF69" s="193"/>
      <c r="AG69" s="193"/>
      <c r="AH69" s="207"/>
      <c r="AI69" s="193"/>
      <c r="AJ69" s="193"/>
      <c r="AK69" s="193"/>
      <c r="AM69" s="193"/>
      <c r="AN69" s="193"/>
      <c r="AO69" s="207"/>
      <c r="AP69" s="193"/>
      <c r="AQ69" s="193"/>
      <c r="AR69" s="193"/>
    </row>
    <row r="70" spans="1:44" x14ac:dyDescent="0.35">
      <c r="A70" s="193"/>
      <c r="B70" s="205" t="s">
        <v>72</v>
      </c>
      <c r="C70" s="193"/>
      <c r="D70" s="193"/>
      <c r="E70" s="193"/>
      <c r="F70" s="193"/>
      <c r="G70" s="302">
        <v>3.7600000000000001E-2</v>
      </c>
      <c r="H70" s="193"/>
      <c r="I70" s="193"/>
      <c r="J70" s="193"/>
      <c r="K70" s="303">
        <f>+RESIDENTIAL!$K$74</f>
        <v>2.9499999999999998E-2</v>
      </c>
      <c r="L70" s="193"/>
      <c r="M70" s="193"/>
      <c r="N70" s="193"/>
      <c r="O70" s="193"/>
      <c r="P70" s="193"/>
      <c r="Q70" s="209"/>
      <c r="R70" s="303">
        <f>+RESIDENTIAL!$K$74</f>
        <v>2.9499999999999998E-2</v>
      </c>
      <c r="S70" s="193"/>
      <c r="T70" s="193"/>
      <c r="U70" s="193"/>
      <c r="V70" s="193"/>
      <c r="W70" s="193"/>
      <c r="X70" s="209"/>
      <c r="Y70" s="303">
        <f>+RESIDENTIAL!$K$74</f>
        <v>2.9499999999999998E-2</v>
      </c>
      <c r="Z70" s="193"/>
      <c r="AA70" s="193"/>
      <c r="AB70" s="193"/>
      <c r="AC70" s="193"/>
      <c r="AD70" s="193"/>
      <c r="AE70" s="209"/>
      <c r="AF70" s="303">
        <f>+RESIDENTIAL!$K$74</f>
        <v>2.9499999999999998E-2</v>
      </c>
      <c r="AG70" s="193"/>
      <c r="AH70" s="193"/>
      <c r="AI70" s="193"/>
      <c r="AJ70" s="193"/>
      <c r="AK70" s="193"/>
      <c r="AM70" s="303">
        <f>+RESIDENTIAL!$K$74</f>
        <v>2.9499999999999998E-2</v>
      </c>
      <c r="AN70" s="193"/>
      <c r="AO70" s="193"/>
      <c r="AP70" s="193"/>
      <c r="AQ70" s="193"/>
      <c r="AR70" s="193"/>
    </row>
    <row r="71" spans="1:44" x14ac:dyDescent="0.35">
      <c r="A71" s="193"/>
      <c r="B71" s="193"/>
      <c r="C71" s="193"/>
      <c r="D71" s="193"/>
      <c r="E71" s="193"/>
      <c r="F71" s="193"/>
      <c r="G71" s="193"/>
      <c r="H71" s="193"/>
      <c r="I71" s="193"/>
      <c r="J71" s="193"/>
    </row>
    <row r="72" spans="1:44" ht="18" x14ac:dyDescent="0.4">
      <c r="A72" s="193"/>
      <c r="B72" s="450" t="s">
        <v>115</v>
      </c>
      <c r="C72" s="450"/>
      <c r="D72" s="450"/>
      <c r="E72" s="450"/>
      <c r="F72" s="450"/>
      <c r="G72" s="450"/>
      <c r="H72" s="450"/>
      <c r="I72" s="450"/>
      <c r="J72" s="450"/>
    </row>
    <row r="73" spans="1:44" ht="18" x14ac:dyDescent="0.4">
      <c r="A73" s="193"/>
      <c r="B73" s="450" t="s">
        <v>0</v>
      </c>
      <c r="C73" s="450"/>
      <c r="D73" s="450"/>
      <c r="E73" s="450"/>
      <c r="F73" s="450"/>
      <c r="G73" s="450"/>
      <c r="H73" s="450"/>
      <c r="I73" s="450"/>
      <c r="J73" s="450"/>
      <c r="N73" s="188">
        <v>2</v>
      </c>
    </row>
    <row r="74" spans="1:44" x14ac:dyDescent="0.35">
      <c r="A74" s="193"/>
      <c r="B74" s="193"/>
      <c r="C74" s="193"/>
      <c r="D74" s="193"/>
      <c r="E74" s="193"/>
      <c r="F74" s="193"/>
      <c r="G74" s="193"/>
      <c r="H74" s="193"/>
    </row>
    <row r="75" spans="1:44" x14ac:dyDescent="0.35">
      <c r="A75" s="193"/>
      <c r="B75" s="193"/>
      <c r="C75" s="193"/>
      <c r="D75" s="193"/>
      <c r="E75" s="193"/>
      <c r="F75" s="193"/>
      <c r="G75" s="193"/>
      <c r="H75" s="193"/>
    </row>
    <row r="76" spans="1:44" ht="15.5" x14ac:dyDescent="0.35">
      <c r="A76" s="193"/>
      <c r="B76" s="194" t="s">
        <v>4</v>
      </c>
      <c r="C76" s="193"/>
      <c r="D76" s="451" t="s">
        <v>74</v>
      </c>
      <c r="E76" s="451"/>
      <c r="F76" s="451"/>
      <c r="G76" s="451"/>
      <c r="H76" s="451"/>
      <c r="I76" s="451"/>
      <c r="J76" s="451"/>
      <c r="K76" s="451"/>
      <c r="L76" s="304"/>
      <c r="M76" s="304"/>
    </row>
    <row r="77" spans="1:44" ht="15.5" x14ac:dyDescent="0.35">
      <c r="A77" s="193"/>
      <c r="B77" s="195"/>
      <c r="C77" s="193"/>
      <c r="D77" s="196"/>
      <c r="E77" s="196"/>
      <c r="F77" s="197"/>
      <c r="G77" s="197"/>
      <c r="H77" s="197"/>
      <c r="I77" s="197"/>
      <c r="J77" s="197"/>
      <c r="K77" s="198"/>
      <c r="L77" s="198"/>
      <c r="M77" s="197"/>
      <c r="N77" s="198"/>
      <c r="O77" s="198"/>
      <c r="P77" s="198"/>
      <c r="Q77" s="198"/>
      <c r="R77" s="198"/>
      <c r="S77" s="198"/>
      <c r="T77" s="197"/>
      <c r="U77" s="198"/>
      <c r="V77" s="198"/>
      <c r="W77" s="198"/>
      <c r="X77" s="198"/>
      <c r="Y77" s="198"/>
      <c r="Z77" s="198"/>
      <c r="AA77" s="197"/>
      <c r="AB77" s="198"/>
      <c r="AC77" s="198"/>
      <c r="AD77" s="198"/>
      <c r="AE77" s="198"/>
      <c r="AF77" s="198"/>
      <c r="AG77" s="198"/>
      <c r="AH77" s="197"/>
      <c r="AI77" s="198"/>
      <c r="AJ77" s="198"/>
      <c r="AK77" s="198"/>
      <c r="AL77" s="198"/>
      <c r="AM77" s="198"/>
      <c r="AN77" s="198"/>
      <c r="AO77" s="197"/>
      <c r="AP77" s="198"/>
      <c r="AQ77" s="198"/>
      <c r="AR77" s="198"/>
    </row>
    <row r="78" spans="1:44" ht="15.5" x14ac:dyDescent="0.35">
      <c r="A78" s="193"/>
      <c r="B78" s="194" t="s">
        <v>6</v>
      </c>
      <c r="C78" s="193"/>
      <c r="D78" s="199" t="s">
        <v>7</v>
      </c>
      <c r="E78" s="196"/>
      <c r="F78" s="197"/>
      <c r="G78" s="198"/>
      <c r="H78" s="197"/>
      <c r="I78" s="200"/>
      <c r="J78" s="197"/>
      <c r="K78" s="201"/>
      <c r="L78" s="198"/>
      <c r="M78" s="200"/>
      <c r="N78" s="198"/>
      <c r="O78" s="202"/>
      <c r="P78" s="203"/>
      <c r="Q78" s="198"/>
      <c r="R78" s="201"/>
      <c r="S78" s="198"/>
      <c r="T78" s="200"/>
      <c r="U78" s="198"/>
      <c r="V78" s="202"/>
      <c r="W78" s="203"/>
      <c r="X78" s="198"/>
      <c r="Y78" s="201"/>
      <c r="Z78" s="198"/>
      <c r="AA78" s="200"/>
      <c r="AB78" s="198"/>
      <c r="AC78" s="202"/>
      <c r="AD78" s="203"/>
      <c r="AE78" s="198"/>
      <c r="AF78" s="201"/>
      <c r="AG78" s="198"/>
      <c r="AH78" s="200"/>
      <c r="AI78" s="198"/>
      <c r="AJ78" s="202"/>
      <c r="AK78" s="203"/>
      <c r="AL78" s="198"/>
      <c r="AM78" s="201"/>
      <c r="AN78" s="198"/>
      <c r="AO78" s="200"/>
      <c r="AP78" s="198"/>
      <c r="AQ78" s="202"/>
      <c r="AR78" s="203"/>
    </row>
    <row r="79" spans="1:44" ht="15.5" x14ac:dyDescent="0.35">
      <c r="A79" s="193"/>
      <c r="B79" s="195"/>
      <c r="C79" s="193"/>
      <c r="D79" s="196"/>
      <c r="E79" s="196"/>
      <c r="F79" s="196"/>
      <c r="G79" s="196"/>
      <c r="H79" s="196"/>
      <c r="I79" s="196"/>
      <c r="J79" s="196"/>
    </row>
    <row r="80" spans="1:44" x14ac:dyDescent="0.35">
      <c r="A80" s="193"/>
      <c r="B80" s="204"/>
      <c r="C80" s="193"/>
      <c r="D80" s="205" t="s">
        <v>8</v>
      </c>
      <c r="E80" s="205"/>
      <c r="F80" s="193"/>
      <c r="G80" s="206">
        <v>198</v>
      </c>
      <c r="H80" s="205" t="s">
        <v>9</v>
      </c>
      <c r="I80" s="193"/>
      <c r="J80" s="193"/>
    </row>
    <row r="81" spans="1:44" x14ac:dyDescent="0.35">
      <c r="A81" s="193"/>
      <c r="B81" s="204"/>
      <c r="C81" s="193"/>
      <c r="D81" s="193"/>
      <c r="E81" s="193"/>
      <c r="F81" s="193"/>
      <c r="G81" s="193"/>
      <c r="H81" s="193"/>
      <c r="I81" s="207"/>
      <c r="J81" s="193"/>
    </row>
    <row r="82" spans="1:44" x14ac:dyDescent="0.35">
      <c r="A82" s="193"/>
      <c r="B82" s="204"/>
      <c r="C82" s="193"/>
      <c r="D82" s="208"/>
      <c r="E82" s="208"/>
      <c r="F82" s="193"/>
      <c r="G82" s="446" t="s">
        <v>10</v>
      </c>
      <c r="H82" s="447"/>
      <c r="I82" s="448"/>
      <c r="J82" s="193"/>
      <c r="K82" s="446" t="s">
        <v>11</v>
      </c>
      <c r="L82" s="447"/>
      <c r="M82" s="448"/>
      <c r="N82" s="193"/>
      <c r="O82" s="446" t="s">
        <v>12</v>
      </c>
      <c r="P82" s="448"/>
      <c r="Q82" s="209"/>
      <c r="R82" s="446" t="s">
        <v>13</v>
      </c>
      <c r="S82" s="447"/>
      <c r="T82" s="448"/>
      <c r="U82" s="193"/>
      <c r="V82" s="446" t="s">
        <v>12</v>
      </c>
      <c r="W82" s="448"/>
      <c r="X82" s="209"/>
      <c r="Y82" s="446" t="s">
        <v>14</v>
      </c>
      <c r="Z82" s="447"/>
      <c r="AA82" s="448"/>
      <c r="AB82" s="193"/>
      <c r="AC82" s="446" t="s">
        <v>12</v>
      </c>
      <c r="AD82" s="448"/>
      <c r="AE82" s="209"/>
      <c r="AF82" s="446" t="s">
        <v>15</v>
      </c>
      <c r="AG82" s="447"/>
      <c r="AH82" s="448"/>
      <c r="AI82" s="193"/>
      <c r="AJ82" s="446" t="s">
        <v>12</v>
      </c>
      <c r="AK82" s="448"/>
      <c r="AM82" s="446" t="s">
        <v>16</v>
      </c>
      <c r="AN82" s="447"/>
      <c r="AO82" s="448"/>
      <c r="AP82" s="193"/>
      <c r="AQ82" s="446" t="s">
        <v>12</v>
      </c>
      <c r="AR82" s="448"/>
    </row>
    <row r="83" spans="1:44" x14ac:dyDescent="0.35">
      <c r="A83" s="193"/>
      <c r="B83" s="305"/>
      <c r="C83" s="193"/>
      <c r="D83" s="452" t="s">
        <v>17</v>
      </c>
      <c r="E83" s="210"/>
      <c r="F83" s="193"/>
      <c r="G83" s="211" t="s">
        <v>18</v>
      </c>
      <c r="H83" s="212" t="s">
        <v>19</v>
      </c>
      <c r="I83" s="213" t="s">
        <v>20</v>
      </c>
      <c r="J83" s="193"/>
      <c r="K83" s="214" t="s">
        <v>18</v>
      </c>
      <c r="L83" s="212" t="s">
        <v>19</v>
      </c>
      <c r="M83" s="213" t="s">
        <v>20</v>
      </c>
      <c r="N83" s="193"/>
      <c r="O83" s="454" t="s">
        <v>21</v>
      </c>
      <c r="P83" s="456" t="s">
        <v>22</v>
      </c>
      <c r="Q83" s="209"/>
      <c r="R83" s="214" t="s">
        <v>18</v>
      </c>
      <c r="S83" s="212" t="s">
        <v>19</v>
      </c>
      <c r="T83" s="213" t="s">
        <v>20</v>
      </c>
      <c r="U83" s="193"/>
      <c r="V83" s="454" t="s">
        <v>21</v>
      </c>
      <c r="W83" s="456" t="s">
        <v>22</v>
      </c>
      <c r="X83" s="209"/>
      <c r="Y83" s="214" t="s">
        <v>18</v>
      </c>
      <c r="Z83" s="212" t="s">
        <v>19</v>
      </c>
      <c r="AA83" s="213" t="s">
        <v>20</v>
      </c>
      <c r="AB83" s="193"/>
      <c r="AC83" s="454" t="s">
        <v>21</v>
      </c>
      <c r="AD83" s="456" t="s">
        <v>22</v>
      </c>
      <c r="AE83" s="209"/>
      <c r="AF83" s="214" t="s">
        <v>18</v>
      </c>
      <c r="AG83" s="212" t="s">
        <v>19</v>
      </c>
      <c r="AH83" s="213" t="s">
        <v>20</v>
      </c>
      <c r="AI83" s="193"/>
      <c r="AJ83" s="454" t="s">
        <v>21</v>
      </c>
      <c r="AK83" s="456" t="s">
        <v>22</v>
      </c>
      <c r="AM83" s="214" t="s">
        <v>18</v>
      </c>
      <c r="AN83" s="212" t="s">
        <v>19</v>
      </c>
      <c r="AO83" s="213" t="s">
        <v>20</v>
      </c>
      <c r="AP83" s="193"/>
      <c r="AQ83" s="454" t="s">
        <v>21</v>
      </c>
      <c r="AR83" s="456" t="s">
        <v>22</v>
      </c>
    </row>
    <row r="84" spans="1:44" x14ac:dyDescent="0.35">
      <c r="A84" s="193"/>
      <c r="B84" s="305"/>
      <c r="C84" s="193"/>
      <c r="D84" s="453"/>
      <c r="E84" s="210"/>
      <c r="F84" s="193"/>
      <c r="G84" s="215" t="s">
        <v>23</v>
      </c>
      <c r="H84" s="216"/>
      <c r="I84" s="216" t="s">
        <v>23</v>
      </c>
      <c r="J84" s="193"/>
      <c r="K84" s="217" t="s">
        <v>23</v>
      </c>
      <c r="L84" s="216"/>
      <c r="M84" s="216" t="s">
        <v>23</v>
      </c>
      <c r="N84" s="193"/>
      <c r="O84" s="455"/>
      <c r="P84" s="457"/>
      <c r="Q84" s="209"/>
      <c r="R84" s="217" t="s">
        <v>23</v>
      </c>
      <c r="S84" s="216"/>
      <c r="T84" s="216" t="s">
        <v>23</v>
      </c>
      <c r="U84" s="193"/>
      <c r="V84" s="455"/>
      <c r="W84" s="457"/>
      <c r="X84" s="209"/>
      <c r="Y84" s="217" t="s">
        <v>23</v>
      </c>
      <c r="Z84" s="216"/>
      <c r="AA84" s="216" t="s">
        <v>23</v>
      </c>
      <c r="AB84" s="193"/>
      <c r="AC84" s="455"/>
      <c r="AD84" s="457"/>
      <c r="AE84" s="209"/>
      <c r="AF84" s="217" t="s">
        <v>23</v>
      </c>
      <c r="AG84" s="216"/>
      <c r="AH84" s="216" t="s">
        <v>23</v>
      </c>
      <c r="AI84" s="193"/>
      <c r="AJ84" s="455"/>
      <c r="AK84" s="457"/>
      <c r="AM84" s="217" t="s">
        <v>23</v>
      </c>
      <c r="AN84" s="216"/>
      <c r="AO84" s="216" t="s">
        <v>23</v>
      </c>
      <c r="AP84" s="193"/>
      <c r="AQ84" s="455"/>
      <c r="AR84" s="457"/>
    </row>
    <row r="85" spans="1:44" x14ac:dyDescent="0.35">
      <c r="A85" s="193"/>
      <c r="B85" s="283" t="s">
        <v>24</v>
      </c>
      <c r="C85" s="219"/>
      <c r="D85" s="220" t="s">
        <v>25</v>
      </c>
      <c r="E85" s="221"/>
      <c r="F85" s="222"/>
      <c r="G85" s="223">
        <v>30.58</v>
      </c>
      <c r="H85" s="224">
        <v>1</v>
      </c>
      <c r="I85" s="225">
        <f t="shared" ref="I85" si="60">H85*G85</f>
        <v>30.58</v>
      </c>
      <c r="J85" s="222"/>
      <c r="K85" s="223">
        <v>31.46</v>
      </c>
      <c r="L85" s="224">
        <v>1</v>
      </c>
      <c r="M85" s="225">
        <f t="shared" ref="M85:M99" si="61">L85*K85</f>
        <v>31.46</v>
      </c>
      <c r="N85" s="222"/>
      <c r="O85" s="227">
        <f t="shared" ref="O85:O124" si="62">M85-I85</f>
        <v>0.88000000000000256</v>
      </c>
      <c r="P85" s="228">
        <f t="shared" ref="P85:P124" si="63">IF(OR(I85=0,M85=0),"",(O85/I85))</f>
        <v>2.8776978417266272E-2</v>
      </c>
      <c r="Q85" s="209"/>
      <c r="R85" s="223">
        <v>32.89</v>
      </c>
      <c r="S85" s="224">
        <v>1</v>
      </c>
      <c r="T85" s="225">
        <f t="shared" ref="T85:T99" si="64">S85*R85</f>
        <v>32.89</v>
      </c>
      <c r="U85" s="222"/>
      <c r="V85" s="227">
        <f>T85-M85</f>
        <v>1.4299999999999997</v>
      </c>
      <c r="W85" s="228">
        <f>IF(OR(M85=0,T85=0),"",(V85/M85))</f>
        <v>4.5454545454545442E-2</v>
      </c>
      <c r="X85" s="209"/>
      <c r="Y85" s="223">
        <v>33.26</v>
      </c>
      <c r="Z85" s="224">
        <v>1</v>
      </c>
      <c r="AA85" s="225">
        <f t="shared" ref="AA85:AA99" si="65">Z85*Y85</f>
        <v>33.26</v>
      </c>
      <c r="AB85" s="222"/>
      <c r="AC85" s="227">
        <f>AA85-T85</f>
        <v>0.36999999999999744</v>
      </c>
      <c r="AD85" s="228">
        <f>IF(OR(T85=0,AA85=0),"",(AC85/T85))</f>
        <v>1.1249619945272042E-2</v>
      </c>
      <c r="AE85" s="209"/>
      <c r="AF85" s="223">
        <v>35.24</v>
      </c>
      <c r="AG85" s="224">
        <v>1</v>
      </c>
      <c r="AH85" s="225">
        <f t="shared" ref="AH85:AH99" si="66">AG85*AF85</f>
        <v>35.24</v>
      </c>
      <c r="AI85" s="222"/>
      <c r="AJ85" s="227">
        <f>AH85-AA85</f>
        <v>1.980000000000004</v>
      </c>
      <c r="AK85" s="228">
        <f>IF(OR(AA85=0,AH85=0),"",(AJ85/AA85))</f>
        <v>5.9530968129885869E-2</v>
      </c>
      <c r="AM85" s="223">
        <v>36.6</v>
      </c>
      <c r="AN85" s="224">
        <v>1</v>
      </c>
      <c r="AO85" s="225">
        <f t="shared" ref="AO85:AO99" si="67">AN85*AM85</f>
        <v>36.6</v>
      </c>
      <c r="AP85" s="222"/>
      <c r="AQ85" s="227">
        <f>AO85-AH85</f>
        <v>1.3599999999999994</v>
      </c>
      <c r="AR85" s="228">
        <f>IF(OR(AH85=0,AO85=0),"",(AQ85/AH85))</f>
        <v>3.8592508513053334E-2</v>
      </c>
    </row>
    <row r="86" spans="1:44" x14ac:dyDescent="0.35">
      <c r="A86" s="193"/>
      <c r="B86" s="221" t="s">
        <v>26</v>
      </c>
      <c r="C86" s="221"/>
      <c r="D86" s="220" t="s">
        <v>25</v>
      </c>
      <c r="E86" s="221"/>
      <c r="F86" s="229"/>
      <c r="G86" s="230"/>
      <c r="H86" s="231"/>
      <c r="I86" s="232"/>
      <c r="J86" s="229"/>
      <c r="K86" s="230">
        <v>0.3</v>
      </c>
      <c r="L86" s="226">
        <v>1</v>
      </c>
      <c r="M86" s="232">
        <f t="shared" si="61"/>
        <v>0.3</v>
      </c>
      <c r="N86" s="229"/>
      <c r="O86" s="227">
        <f t="shared" si="62"/>
        <v>0.3</v>
      </c>
      <c r="P86" s="228" t="str">
        <f t="shared" si="63"/>
        <v/>
      </c>
      <c r="Q86" s="209"/>
      <c r="R86" s="230">
        <v>0</v>
      </c>
      <c r="S86" s="226">
        <v>1</v>
      </c>
      <c r="T86" s="232">
        <f t="shared" si="64"/>
        <v>0</v>
      </c>
      <c r="U86" s="229"/>
      <c r="V86" s="227">
        <f t="shared" ref="V86:V103" si="68">T86-M86</f>
        <v>-0.3</v>
      </c>
      <c r="W86" s="228" t="str">
        <f t="shared" ref="W86:W103" si="69">IF(OR(M86=0,T86=0),"",(V86/M86))</f>
        <v/>
      </c>
      <c r="X86" s="209"/>
      <c r="Y86" s="230">
        <v>0</v>
      </c>
      <c r="Z86" s="226">
        <v>1</v>
      </c>
      <c r="AA86" s="232">
        <f t="shared" si="65"/>
        <v>0</v>
      </c>
      <c r="AB86" s="229"/>
      <c r="AC86" s="227">
        <f t="shared" ref="AC86:AC103" si="70">AA86-T86</f>
        <v>0</v>
      </c>
      <c r="AD86" s="228" t="str">
        <f t="shared" ref="AD86:AD103" si="71">IF(OR(T86=0,AA86=0),"",(AC86/T86))</f>
        <v/>
      </c>
      <c r="AE86" s="209"/>
      <c r="AF86" s="230">
        <v>0</v>
      </c>
      <c r="AG86" s="226">
        <v>1</v>
      </c>
      <c r="AH86" s="232">
        <f t="shared" si="66"/>
        <v>0</v>
      </c>
      <c r="AI86" s="229"/>
      <c r="AJ86" s="227">
        <f t="shared" ref="AJ86:AJ103" si="72">AH86-AA86</f>
        <v>0</v>
      </c>
      <c r="AK86" s="228" t="str">
        <f t="shared" ref="AK86:AK103" si="73">IF(OR(AA86=0,AH86=0),"",(AJ86/AA86))</f>
        <v/>
      </c>
      <c r="AL86" s="233"/>
      <c r="AM86" s="230">
        <v>0</v>
      </c>
      <c r="AN86" s="226">
        <v>1</v>
      </c>
      <c r="AO86" s="232">
        <f t="shared" si="67"/>
        <v>0</v>
      </c>
      <c r="AP86" s="229"/>
      <c r="AQ86" s="227">
        <f t="shared" ref="AQ86:AQ103" si="74">AO86-AH86</f>
        <v>0</v>
      </c>
      <c r="AR86" s="228" t="str">
        <f t="shared" ref="AR86:AR103" si="75">IF(OR(AH86=0,AO86=0),"",(AQ86/AH86))</f>
        <v/>
      </c>
    </row>
    <row r="87" spans="1:44" x14ac:dyDescent="0.35">
      <c r="A87" s="193"/>
      <c r="B87" s="221" t="s">
        <v>27</v>
      </c>
      <c r="C87" s="221"/>
      <c r="D87" s="220" t="s">
        <v>25</v>
      </c>
      <c r="E87" s="221"/>
      <c r="F87" s="229"/>
      <c r="G87" s="230"/>
      <c r="H87" s="231"/>
      <c r="I87" s="232"/>
      <c r="J87" s="229"/>
      <c r="K87" s="230">
        <v>0.27</v>
      </c>
      <c r="L87" s="226">
        <v>1</v>
      </c>
      <c r="M87" s="232">
        <f t="shared" si="61"/>
        <v>0.27</v>
      </c>
      <c r="N87" s="229"/>
      <c r="O87" s="227">
        <f t="shared" si="62"/>
        <v>0.27</v>
      </c>
      <c r="P87" s="228" t="str">
        <f t="shared" si="63"/>
        <v/>
      </c>
      <c r="Q87" s="209"/>
      <c r="R87" s="230">
        <v>0</v>
      </c>
      <c r="S87" s="226">
        <v>1</v>
      </c>
      <c r="T87" s="232">
        <f t="shared" si="64"/>
        <v>0</v>
      </c>
      <c r="U87" s="229"/>
      <c r="V87" s="227">
        <f t="shared" si="68"/>
        <v>-0.27</v>
      </c>
      <c r="W87" s="228" t="str">
        <f t="shared" si="69"/>
        <v/>
      </c>
      <c r="X87" s="209"/>
      <c r="Y87" s="230">
        <v>0</v>
      </c>
      <c r="Z87" s="226">
        <v>1</v>
      </c>
      <c r="AA87" s="232">
        <f t="shared" si="65"/>
        <v>0</v>
      </c>
      <c r="AB87" s="229"/>
      <c r="AC87" s="227">
        <f t="shared" si="70"/>
        <v>0</v>
      </c>
      <c r="AD87" s="228" t="str">
        <f t="shared" si="71"/>
        <v/>
      </c>
      <c r="AE87" s="209"/>
      <c r="AF87" s="230">
        <v>0</v>
      </c>
      <c r="AG87" s="226">
        <v>1</v>
      </c>
      <c r="AH87" s="232">
        <f t="shared" si="66"/>
        <v>0</v>
      </c>
      <c r="AI87" s="229"/>
      <c r="AJ87" s="227">
        <f t="shared" si="72"/>
        <v>0</v>
      </c>
      <c r="AK87" s="228" t="str">
        <f t="shared" si="73"/>
        <v/>
      </c>
      <c r="AL87" s="233"/>
      <c r="AM87" s="230">
        <v>0</v>
      </c>
      <c r="AN87" s="226">
        <v>1</v>
      </c>
      <c r="AO87" s="232">
        <f t="shared" si="67"/>
        <v>0</v>
      </c>
      <c r="AP87" s="229"/>
      <c r="AQ87" s="227">
        <f t="shared" si="74"/>
        <v>0</v>
      </c>
      <c r="AR87" s="228" t="str">
        <f t="shared" si="75"/>
        <v/>
      </c>
    </row>
    <row r="88" spans="1:44" x14ac:dyDescent="0.35">
      <c r="A88" s="193"/>
      <c r="B88" s="221" t="s">
        <v>30</v>
      </c>
      <c r="C88" s="221"/>
      <c r="D88" s="220" t="s">
        <v>25</v>
      </c>
      <c r="E88" s="221"/>
      <c r="F88" s="229"/>
      <c r="G88" s="230"/>
      <c r="H88" s="231"/>
      <c r="I88" s="232"/>
      <c r="J88" s="229"/>
      <c r="K88" s="230">
        <v>-1.43</v>
      </c>
      <c r="L88" s="226">
        <v>1</v>
      </c>
      <c r="M88" s="232">
        <f t="shared" si="61"/>
        <v>-1.43</v>
      </c>
      <c r="N88" s="229"/>
      <c r="O88" s="227">
        <f t="shared" si="62"/>
        <v>-1.43</v>
      </c>
      <c r="P88" s="228" t="str">
        <f t="shared" si="63"/>
        <v/>
      </c>
      <c r="Q88" s="209"/>
      <c r="R88" s="230">
        <v>-1.43</v>
      </c>
      <c r="S88" s="226">
        <v>1</v>
      </c>
      <c r="T88" s="232">
        <f t="shared" si="64"/>
        <v>-1.43</v>
      </c>
      <c r="U88" s="229"/>
      <c r="V88" s="227">
        <f t="shared" si="68"/>
        <v>0</v>
      </c>
      <c r="W88" s="228">
        <f t="shared" si="69"/>
        <v>0</v>
      </c>
      <c r="X88" s="209"/>
      <c r="Y88" s="230">
        <v>0</v>
      </c>
      <c r="Z88" s="226">
        <v>1</v>
      </c>
      <c r="AA88" s="232">
        <f t="shared" si="65"/>
        <v>0</v>
      </c>
      <c r="AB88" s="229"/>
      <c r="AC88" s="227">
        <f t="shared" si="70"/>
        <v>1.43</v>
      </c>
      <c r="AD88" s="228" t="str">
        <f t="shared" si="71"/>
        <v/>
      </c>
      <c r="AE88" s="209"/>
      <c r="AF88" s="230">
        <v>0</v>
      </c>
      <c r="AG88" s="226">
        <v>1</v>
      </c>
      <c r="AH88" s="232">
        <f t="shared" si="66"/>
        <v>0</v>
      </c>
      <c r="AI88" s="229"/>
      <c r="AJ88" s="227">
        <f t="shared" si="72"/>
        <v>0</v>
      </c>
      <c r="AK88" s="228" t="str">
        <f t="shared" si="73"/>
        <v/>
      </c>
      <c r="AL88" s="233"/>
      <c r="AM88" s="230">
        <v>0</v>
      </c>
      <c r="AN88" s="226">
        <v>1</v>
      </c>
      <c r="AO88" s="232">
        <f t="shared" si="67"/>
        <v>0</v>
      </c>
      <c r="AP88" s="229"/>
      <c r="AQ88" s="227">
        <f t="shared" si="74"/>
        <v>0</v>
      </c>
      <c r="AR88" s="228" t="str">
        <f t="shared" si="75"/>
        <v/>
      </c>
    </row>
    <row r="89" spans="1:44" x14ac:dyDescent="0.35">
      <c r="A89" s="193"/>
      <c r="B89" s="221" t="s">
        <v>31</v>
      </c>
      <c r="C89" s="221"/>
      <c r="D89" s="220" t="s">
        <v>25</v>
      </c>
      <c r="E89" s="221"/>
      <c r="F89" s="229"/>
      <c r="G89" s="230"/>
      <c r="H89" s="231"/>
      <c r="I89" s="232"/>
      <c r="J89" s="229"/>
      <c r="K89" s="230">
        <v>-0.23</v>
      </c>
      <c r="L89" s="224">
        <v>1</v>
      </c>
      <c r="M89" s="232">
        <f t="shared" si="61"/>
        <v>-0.23</v>
      </c>
      <c r="N89" s="229"/>
      <c r="O89" s="227">
        <f t="shared" si="62"/>
        <v>-0.23</v>
      </c>
      <c r="P89" s="228" t="str">
        <f t="shared" si="63"/>
        <v/>
      </c>
      <c r="Q89" s="209"/>
      <c r="R89" s="230">
        <v>-0.23</v>
      </c>
      <c r="S89" s="224">
        <v>1</v>
      </c>
      <c r="T89" s="232">
        <f t="shared" si="64"/>
        <v>-0.23</v>
      </c>
      <c r="U89" s="229"/>
      <c r="V89" s="227">
        <f t="shared" si="68"/>
        <v>0</v>
      </c>
      <c r="W89" s="228">
        <f t="shared" si="69"/>
        <v>0</v>
      </c>
      <c r="X89" s="209"/>
      <c r="Y89" s="230">
        <v>0</v>
      </c>
      <c r="Z89" s="224">
        <v>1</v>
      </c>
      <c r="AA89" s="232">
        <f t="shared" si="65"/>
        <v>0</v>
      </c>
      <c r="AB89" s="229"/>
      <c r="AC89" s="227">
        <f t="shared" si="70"/>
        <v>0.23</v>
      </c>
      <c r="AD89" s="228" t="str">
        <f t="shared" si="71"/>
        <v/>
      </c>
      <c r="AE89" s="209"/>
      <c r="AF89" s="230">
        <v>0</v>
      </c>
      <c r="AG89" s="224">
        <v>1</v>
      </c>
      <c r="AH89" s="232">
        <f t="shared" si="66"/>
        <v>0</v>
      </c>
      <c r="AI89" s="229"/>
      <c r="AJ89" s="227">
        <f t="shared" si="72"/>
        <v>0</v>
      </c>
      <c r="AK89" s="228" t="str">
        <f t="shared" si="73"/>
        <v/>
      </c>
      <c r="AL89" s="233"/>
      <c r="AM89" s="230">
        <v>0</v>
      </c>
      <c r="AN89" s="224">
        <v>1</v>
      </c>
      <c r="AO89" s="232">
        <f t="shared" si="67"/>
        <v>0</v>
      </c>
      <c r="AP89" s="229"/>
      <c r="AQ89" s="227">
        <f t="shared" si="74"/>
        <v>0</v>
      </c>
      <c r="AR89" s="228" t="str">
        <f t="shared" si="75"/>
        <v/>
      </c>
    </row>
    <row r="90" spans="1:44" s="233" customFormat="1" x14ac:dyDescent="0.35">
      <c r="A90" s="234"/>
      <c r="B90" s="221" t="s">
        <v>32</v>
      </c>
      <c r="C90" s="221"/>
      <c r="D90" s="220" t="s">
        <v>25</v>
      </c>
      <c r="E90" s="221"/>
      <c r="F90" s="229"/>
      <c r="G90" s="230"/>
      <c r="H90" s="231"/>
      <c r="I90" s="235">
        <f t="shared" ref="I90" si="76">H90*G90</f>
        <v>0</v>
      </c>
      <c r="J90" s="229"/>
      <c r="K90" s="230">
        <v>0</v>
      </c>
      <c r="L90" s="224">
        <v>1</v>
      </c>
      <c r="M90" s="235">
        <f t="shared" si="61"/>
        <v>0</v>
      </c>
      <c r="N90" s="229"/>
      <c r="O90" s="236">
        <f t="shared" si="62"/>
        <v>0</v>
      </c>
      <c r="P90" s="237" t="str">
        <f t="shared" si="63"/>
        <v/>
      </c>
      <c r="Q90" s="209"/>
      <c r="R90" s="230">
        <v>-0.01</v>
      </c>
      <c r="S90" s="224">
        <v>1</v>
      </c>
      <c r="T90" s="235">
        <f t="shared" si="64"/>
        <v>-0.01</v>
      </c>
      <c r="U90" s="229"/>
      <c r="V90" s="236">
        <f t="shared" si="68"/>
        <v>-0.01</v>
      </c>
      <c r="W90" s="237" t="str">
        <f t="shared" si="69"/>
        <v/>
      </c>
      <c r="X90" s="209"/>
      <c r="Y90" s="230">
        <v>-0.01</v>
      </c>
      <c r="Z90" s="224">
        <v>1</v>
      </c>
      <c r="AA90" s="235">
        <f t="shared" si="65"/>
        <v>-0.01</v>
      </c>
      <c r="AB90" s="229"/>
      <c r="AC90" s="236">
        <f t="shared" si="70"/>
        <v>0</v>
      </c>
      <c r="AD90" s="237">
        <f t="shared" si="71"/>
        <v>0</v>
      </c>
      <c r="AE90" s="209"/>
      <c r="AF90" s="230">
        <v>-0.01</v>
      </c>
      <c r="AG90" s="224">
        <v>1</v>
      </c>
      <c r="AH90" s="235">
        <f t="shared" si="66"/>
        <v>-0.01</v>
      </c>
      <c r="AI90" s="229"/>
      <c r="AJ90" s="236">
        <f t="shared" si="72"/>
        <v>0</v>
      </c>
      <c r="AK90" s="237">
        <f t="shared" si="73"/>
        <v>0</v>
      </c>
      <c r="AM90" s="230">
        <v>-0.01</v>
      </c>
      <c r="AN90" s="224">
        <v>1</v>
      </c>
      <c r="AO90" s="235">
        <f t="shared" si="67"/>
        <v>-0.01</v>
      </c>
      <c r="AP90" s="229"/>
      <c r="AQ90" s="236">
        <f t="shared" si="74"/>
        <v>0</v>
      </c>
      <c r="AR90" s="237">
        <f t="shared" si="75"/>
        <v>0</v>
      </c>
    </row>
    <row r="91" spans="1:44" x14ac:dyDescent="0.35">
      <c r="A91" s="193"/>
      <c r="B91" s="221" t="s">
        <v>33</v>
      </c>
      <c r="C91" s="221"/>
      <c r="D91" s="220" t="s">
        <v>25</v>
      </c>
      <c r="E91" s="221"/>
      <c r="F91" s="229"/>
      <c r="G91" s="230"/>
      <c r="H91" s="231"/>
      <c r="I91" s="232"/>
      <c r="J91" s="229"/>
      <c r="K91" s="230">
        <v>-7.0000000000000007E-2</v>
      </c>
      <c r="L91" s="224">
        <v>1</v>
      </c>
      <c r="M91" s="232">
        <f t="shared" si="61"/>
        <v>-7.0000000000000007E-2</v>
      </c>
      <c r="N91" s="229"/>
      <c r="O91" s="227">
        <f t="shared" si="62"/>
        <v>-7.0000000000000007E-2</v>
      </c>
      <c r="P91" s="228" t="str">
        <f t="shared" si="63"/>
        <v/>
      </c>
      <c r="Q91" s="209"/>
      <c r="R91" s="230">
        <v>0</v>
      </c>
      <c r="S91" s="224">
        <v>1</v>
      </c>
      <c r="T91" s="232">
        <f t="shared" si="64"/>
        <v>0</v>
      </c>
      <c r="U91" s="229"/>
      <c r="V91" s="227">
        <f t="shared" si="68"/>
        <v>7.0000000000000007E-2</v>
      </c>
      <c r="W91" s="228" t="str">
        <f t="shared" si="69"/>
        <v/>
      </c>
      <c r="X91" s="209"/>
      <c r="Y91" s="230">
        <v>0</v>
      </c>
      <c r="Z91" s="224">
        <v>1</v>
      </c>
      <c r="AA91" s="232">
        <f t="shared" si="65"/>
        <v>0</v>
      </c>
      <c r="AB91" s="229"/>
      <c r="AC91" s="227">
        <f t="shared" si="70"/>
        <v>0</v>
      </c>
      <c r="AD91" s="228" t="str">
        <f t="shared" si="71"/>
        <v/>
      </c>
      <c r="AE91" s="209"/>
      <c r="AF91" s="230">
        <v>0</v>
      </c>
      <c r="AG91" s="224">
        <v>1</v>
      </c>
      <c r="AH91" s="232">
        <f t="shared" si="66"/>
        <v>0</v>
      </c>
      <c r="AI91" s="229"/>
      <c r="AJ91" s="227">
        <f t="shared" si="72"/>
        <v>0</v>
      </c>
      <c r="AK91" s="228" t="str">
        <f t="shared" si="73"/>
        <v/>
      </c>
      <c r="AL91" s="233"/>
      <c r="AM91" s="230">
        <v>0</v>
      </c>
      <c r="AN91" s="224">
        <v>1</v>
      </c>
      <c r="AO91" s="232">
        <f t="shared" si="67"/>
        <v>0</v>
      </c>
      <c r="AP91" s="229"/>
      <c r="AQ91" s="227">
        <f t="shared" si="74"/>
        <v>0</v>
      </c>
      <c r="AR91" s="228" t="str">
        <f t="shared" si="75"/>
        <v/>
      </c>
    </row>
    <row r="92" spans="1:44" x14ac:dyDescent="0.35">
      <c r="A92" s="193"/>
      <c r="B92" s="221" t="s">
        <v>34</v>
      </c>
      <c r="C92" s="221"/>
      <c r="D92" s="220" t="s">
        <v>25</v>
      </c>
      <c r="E92" s="221"/>
      <c r="F92" s="229"/>
      <c r="G92" s="230"/>
      <c r="H92" s="231"/>
      <c r="I92" s="232"/>
      <c r="J92" s="229"/>
      <c r="K92" s="230">
        <v>0</v>
      </c>
      <c r="L92" s="226">
        <v>1</v>
      </c>
      <c r="M92" s="232">
        <f t="shared" si="61"/>
        <v>0</v>
      </c>
      <c r="N92" s="229"/>
      <c r="O92" s="227">
        <f t="shared" si="62"/>
        <v>0</v>
      </c>
      <c r="P92" s="228" t="str">
        <f t="shared" si="63"/>
        <v/>
      </c>
      <c r="Q92" s="209"/>
      <c r="R92" s="230">
        <v>0</v>
      </c>
      <c r="S92" s="226">
        <v>1</v>
      </c>
      <c r="T92" s="232">
        <f t="shared" si="64"/>
        <v>0</v>
      </c>
      <c r="U92" s="229"/>
      <c r="V92" s="227">
        <f t="shared" si="68"/>
        <v>0</v>
      </c>
      <c r="W92" s="228" t="str">
        <f t="shared" si="69"/>
        <v/>
      </c>
      <c r="X92" s="209"/>
      <c r="Y92" s="230">
        <v>0</v>
      </c>
      <c r="Z92" s="226">
        <v>1</v>
      </c>
      <c r="AA92" s="232">
        <f t="shared" si="65"/>
        <v>0</v>
      </c>
      <c r="AB92" s="229"/>
      <c r="AC92" s="227">
        <f t="shared" si="70"/>
        <v>0</v>
      </c>
      <c r="AD92" s="228" t="str">
        <f t="shared" si="71"/>
        <v/>
      </c>
      <c r="AE92" s="209"/>
      <c r="AF92" s="230">
        <v>-1.45</v>
      </c>
      <c r="AG92" s="226">
        <v>1</v>
      </c>
      <c r="AH92" s="232">
        <f t="shared" si="66"/>
        <v>-1.45</v>
      </c>
      <c r="AI92" s="229"/>
      <c r="AJ92" s="227">
        <f t="shared" si="72"/>
        <v>-1.45</v>
      </c>
      <c r="AK92" s="228" t="str">
        <f t="shared" si="73"/>
        <v/>
      </c>
      <c r="AL92" s="233"/>
      <c r="AM92" s="230">
        <v>-1.45</v>
      </c>
      <c r="AN92" s="226">
        <v>1</v>
      </c>
      <c r="AO92" s="232">
        <f t="shared" si="67"/>
        <v>-1.45</v>
      </c>
      <c r="AP92" s="229"/>
      <c r="AQ92" s="227">
        <f t="shared" si="74"/>
        <v>0</v>
      </c>
      <c r="AR92" s="228">
        <f t="shared" si="75"/>
        <v>0</v>
      </c>
    </row>
    <row r="93" spans="1:44" x14ac:dyDescent="0.35">
      <c r="A93" s="193"/>
      <c r="B93" s="221" t="s">
        <v>35</v>
      </c>
      <c r="C93" s="221"/>
      <c r="D93" s="220" t="s">
        <v>25</v>
      </c>
      <c r="E93" s="221"/>
      <c r="F93" s="229"/>
      <c r="G93" s="238"/>
      <c r="H93" s="231"/>
      <c r="I93" s="232">
        <f t="shared" ref="I93" si="77">H93*G93</f>
        <v>0</v>
      </c>
      <c r="J93" s="229"/>
      <c r="K93" s="93">
        <v>0</v>
      </c>
      <c r="L93" s="226">
        <v>1</v>
      </c>
      <c r="M93" s="232">
        <f t="shared" si="61"/>
        <v>0</v>
      </c>
      <c r="N93" s="229"/>
      <c r="O93" s="227">
        <f t="shared" si="62"/>
        <v>0</v>
      </c>
      <c r="P93" s="228" t="str">
        <f t="shared" si="63"/>
        <v/>
      </c>
      <c r="Q93" s="209"/>
      <c r="R93" s="230">
        <v>0</v>
      </c>
      <c r="S93" s="226">
        <v>1</v>
      </c>
      <c r="T93" s="232">
        <f t="shared" si="64"/>
        <v>0</v>
      </c>
      <c r="U93" s="229"/>
      <c r="V93" s="227">
        <f t="shared" si="68"/>
        <v>0</v>
      </c>
      <c r="W93" s="228" t="str">
        <f t="shared" si="69"/>
        <v/>
      </c>
      <c r="X93" s="209"/>
      <c r="Y93" s="230">
        <v>0</v>
      </c>
      <c r="Z93" s="226">
        <v>1</v>
      </c>
      <c r="AA93" s="232">
        <f t="shared" si="65"/>
        <v>0</v>
      </c>
      <c r="AB93" s="229"/>
      <c r="AC93" s="227">
        <f t="shared" si="70"/>
        <v>0</v>
      </c>
      <c r="AD93" s="228" t="str">
        <f t="shared" si="71"/>
        <v/>
      </c>
      <c r="AE93" s="209"/>
      <c r="AF93" s="230">
        <v>-0.21</v>
      </c>
      <c r="AG93" s="226">
        <v>1</v>
      </c>
      <c r="AH93" s="232">
        <f t="shared" si="66"/>
        <v>-0.21</v>
      </c>
      <c r="AI93" s="229"/>
      <c r="AJ93" s="227">
        <f t="shared" si="72"/>
        <v>-0.21</v>
      </c>
      <c r="AK93" s="228" t="str">
        <f t="shared" si="73"/>
        <v/>
      </c>
      <c r="AL93" s="233"/>
      <c r="AM93" s="230">
        <v>-0.21</v>
      </c>
      <c r="AN93" s="226">
        <v>1</v>
      </c>
      <c r="AO93" s="232">
        <f t="shared" si="67"/>
        <v>-0.21</v>
      </c>
      <c r="AP93" s="229"/>
      <c r="AQ93" s="227">
        <f t="shared" si="74"/>
        <v>0</v>
      </c>
      <c r="AR93" s="228">
        <f t="shared" si="75"/>
        <v>0</v>
      </c>
    </row>
    <row r="94" spans="1:44" x14ac:dyDescent="0.35">
      <c r="A94" s="193"/>
      <c r="B94" s="221" t="s">
        <v>36</v>
      </c>
      <c r="C94" s="221"/>
      <c r="D94" s="220" t="s">
        <v>25</v>
      </c>
      <c r="E94" s="221"/>
      <c r="F94" s="229"/>
      <c r="G94" s="230"/>
      <c r="H94" s="231"/>
      <c r="I94" s="232"/>
      <c r="J94" s="229"/>
      <c r="K94" s="230">
        <v>-0.14000000000000001</v>
      </c>
      <c r="L94" s="226">
        <v>1</v>
      </c>
      <c r="M94" s="232">
        <f t="shared" si="61"/>
        <v>-0.14000000000000001</v>
      </c>
      <c r="N94" s="229"/>
      <c r="O94" s="227">
        <f t="shared" si="62"/>
        <v>-0.14000000000000001</v>
      </c>
      <c r="P94" s="228" t="str">
        <f t="shared" si="63"/>
        <v/>
      </c>
      <c r="Q94" s="209"/>
      <c r="R94" s="230">
        <v>0</v>
      </c>
      <c r="S94" s="226">
        <v>1</v>
      </c>
      <c r="T94" s="232">
        <f t="shared" si="64"/>
        <v>0</v>
      </c>
      <c r="U94" s="229"/>
      <c r="V94" s="227">
        <f t="shared" si="68"/>
        <v>0.14000000000000001</v>
      </c>
      <c r="W94" s="228" t="str">
        <f t="shared" si="69"/>
        <v/>
      </c>
      <c r="X94" s="209"/>
      <c r="Y94" s="230">
        <v>0</v>
      </c>
      <c r="Z94" s="226">
        <v>1</v>
      </c>
      <c r="AA94" s="232">
        <f t="shared" si="65"/>
        <v>0</v>
      </c>
      <c r="AB94" s="229"/>
      <c r="AC94" s="227">
        <f t="shared" si="70"/>
        <v>0</v>
      </c>
      <c r="AD94" s="228" t="str">
        <f t="shared" si="71"/>
        <v/>
      </c>
      <c r="AE94" s="209"/>
      <c r="AF94" s="230">
        <v>0</v>
      </c>
      <c r="AG94" s="226">
        <v>1</v>
      </c>
      <c r="AH94" s="232">
        <f t="shared" si="66"/>
        <v>0</v>
      </c>
      <c r="AI94" s="229"/>
      <c r="AJ94" s="227">
        <f t="shared" si="72"/>
        <v>0</v>
      </c>
      <c r="AK94" s="228" t="str">
        <f t="shared" si="73"/>
        <v/>
      </c>
      <c r="AL94" s="233"/>
      <c r="AM94" s="230">
        <v>0</v>
      </c>
      <c r="AN94" s="226">
        <v>1</v>
      </c>
      <c r="AO94" s="232">
        <f t="shared" si="67"/>
        <v>0</v>
      </c>
      <c r="AP94" s="229"/>
      <c r="AQ94" s="227">
        <f t="shared" si="74"/>
        <v>0</v>
      </c>
      <c r="AR94" s="228" t="str">
        <f t="shared" si="75"/>
        <v/>
      </c>
    </row>
    <row r="95" spans="1:44" x14ac:dyDescent="0.35">
      <c r="A95" s="193"/>
      <c r="B95" s="221" t="s">
        <v>37</v>
      </c>
      <c r="C95" s="221"/>
      <c r="D95" s="220" t="s">
        <v>25</v>
      </c>
      <c r="E95" s="221"/>
      <c r="F95" s="229"/>
      <c r="G95" s="230"/>
      <c r="H95" s="231"/>
      <c r="I95" s="232"/>
      <c r="J95" s="229"/>
      <c r="K95" s="230">
        <v>0</v>
      </c>
      <c r="L95" s="226">
        <v>1</v>
      </c>
      <c r="M95" s="232">
        <f t="shared" si="61"/>
        <v>0</v>
      </c>
      <c r="N95" s="229"/>
      <c r="O95" s="227">
        <f t="shared" si="62"/>
        <v>0</v>
      </c>
      <c r="P95" s="228" t="str">
        <f t="shared" si="63"/>
        <v/>
      </c>
      <c r="Q95" s="209"/>
      <c r="R95" s="230">
        <v>0</v>
      </c>
      <c r="S95" s="226">
        <v>1</v>
      </c>
      <c r="T95" s="232">
        <f t="shared" si="64"/>
        <v>0</v>
      </c>
      <c r="U95" s="229"/>
      <c r="V95" s="227">
        <f t="shared" si="68"/>
        <v>0</v>
      </c>
      <c r="W95" s="228" t="str">
        <f t="shared" si="69"/>
        <v/>
      </c>
      <c r="X95" s="209"/>
      <c r="Y95" s="230">
        <v>-1.21</v>
      </c>
      <c r="Z95" s="226">
        <v>1</v>
      </c>
      <c r="AA95" s="232">
        <f t="shared" si="65"/>
        <v>-1.21</v>
      </c>
      <c r="AB95" s="229"/>
      <c r="AC95" s="227">
        <f t="shared" si="70"/>
        <v>-1.21</v>
      </c>
      <c r="AD95" s="228" t="str">
        <f t="shared" si="71"/>
        <v/>
      </c>
      <c r="AE95" s="209"/>
      <c r="AF95" s="230">
        <v>0</v>
      </c>
      <c r="AG95" s="226">
        <v>1</v>
      </c>
      <c r="AH95" s="232">
        <f t="shared" si="66"/>
        <v>0</v>
      </c>
      <c r="AI95" s="229"/>
      <c r="AJ95" s="227">
        <f t="shared" si="72"/>
        <v>1.21</v>
      </c>
      <c r="AK95" s="228" t="str">
        <f t="shared" si="73"/>
        <v/>
      </c>
      <c r="AL95" s="233"/>
      <c r="AM95" s="230">
        <v>0</v>
      </c>
      <c r="AN95" s="226">
        <v>1</v>
      </c>
      <c r="AO95" s="232">
        <f t="shared" si="67"/>
        <v>0</v>
      </c>
      <c r="AP95" s="229"/>
      <c r="AQ95" s="227">
        <f t="shared" si="74"/>
        <v>0</v>
      </c>
      <c r="AR95" s="228" t="str">
        <f t="shared" si="75"/>
        <v/>
      </c>
    </row>
    <row r="96" spans="1:44" x14ac:dyDescent="0.35">
      <c r="A96" s="193"/>
      <c r="B96" s="221" t="s">
        <v>39</v>
      </c>
      <c r="C96" s="221"/>
      <c r="D96" s="220" t="s">
        <v>25</v>
      </c>
      <c r="E96" s="221"/>
      <c r="F96" s="229"/>
      <c r="G96" s="238"/>
      <c r="H96" s="231"/>
      <c r="I96" s="232">
        <f t="shared" ref="I96:I103" si="78">H96*G96</f>
        <v>0</v>
      </c>
      <c r="J96" s="229"/>
      <c r="K96" s="230">
        <v>-0.15</v>
      </c>
      <c r="L96" s="226">
        <v>1</v>
      </c>
      <c r="M96" s="232">
        <f t="shared" si="61"/>
        <v>-0.15</v>
      </c>
      <c r="N96" s="229"/>
      <c r="O96" s="227">
        <f t="shared" si="62"/>
        <v>-0.15</v>
      </c>
      <c r="P96" s="228" t="str">
        <f t="shared" si="63"/>
        <v/>
      </c>
      <c r="Q96" s="209"/>
      <c r="R96" s="230">
        <v>-0.15</v>
      </c>
      <c r="S96" s="226">
        <v>1</v>
      </c>
      <c r="T96" s="232">
        <f t="shared" si="64"/>
        <v>-0.15</v>
      </c>
      <c r="U96" s="229"/>
      <c r="V96" s="227">
        <f t="shared" si="68"/>
        <v>0</v>
      </c>
      <c r="W96" s="228">
        <f t="shared" si="69"/>
        <v>0</v>
      </c>
      <c r="X96" s="209"/>
      <c r="Y96" s="230">
        <v>0</v>
      </c>
      <c r="Z96" s="226">
        <v>1</v>
      </c>
      <c r="AA96" s="232">
        <f t="shared" si="65"/>
        <v>0</v>
      </c>
      <c r="AB96" s="229"/>
      <c r="AC96" s="227">
        <f t="shared" si="70"/>
        <v>0.15</v>
      </c>
      <c r="AD96" s="228" t="str">
        <f t="shared" si="71"/>
        <v/>
      </c>
      <c r="AE96" s="209"/>
      <c r="AF96" s="230">
        <v>0</v>
      </c>
      <c r="AG96" s="226">
        <v>1</v>
      </c>
      <c r="AH96" s="232">
        <f t="shared" si="66"/>
        <v>0</v>
      </c>
      <c r="AI96" s="229"/>
      <c r="AJ96" s="227">
        <f t="shared" si="72"/>
        <v>0</v>
      </c>
      <c r="AK96" s="228" t="str">
        <f t="shared" si="73"/>
        <v/>
      </c>
      <c r="AL96" s="233"/>
      <c r="AM96" s="230">
        <v>0</v>
      </c>
      <c r="AN96" s="226">
        <v>1</v>
      </c>
      <c r="AO96" s="232">
        <f t="shared" si="67"/>
        <v>0</v>
      </c>
      <c r="AP96" s="229"/>
      <c r="AQ96" s="227">
        <f t="shared" si="74"/>
        <v>0</v>
      </c>
      <c r="AR96" s="228" t="str">
        <f t="shared" si="75"/>
        <v/>
      </c>
    </row>
    <row r="97" spans="1:44" x14ac:dyDescent="0.35">
      <c r="A97" s="193"/>
      <c r="B97" s="239" t="s">
        <v>73</v>
      </c>
      <c r="C97" s="219"/>
      <c r="D97" s="220" t="s">
        <v>25</v>
      </c>
      <c r="E97" s="221"/>
      <c r="F97" s="222"/>
      <c r="G97" s="93">
        <v>0.04</v>
      </c>
      <c r="H97" s="226">
        <v>1</v>
      </c>
      <c r="I97" s="225">
        <f t="shared" si="78"/>
        <v>0.04</v>
      </c>
      <c r="J97" s="222"/>
      <c r="K97" s="240"/>
      <c r="L97" s="226">
        <v>1</v>
      </c>
      <c r="M97" s="225">
        <f t="shared" si="61"/>
        <v>0</v>
      </c>
      <c r="N97" s="222"/>
      <c r="O97" s="227">
        <f t="shared" si="62"/>
        <v>-0.04</v>
      </c>
      <c r="P97" s="228" t="str">
        <f t="shared" si="63"/>
        <v/>
      </c>
      <c r="Q97" s="209"/>
      <c r="R97" s="240"/>
      <c r="S97" s="226">
        <v>1</v>
      </c>
      <c r="T97" s="225">
        <f t="shared" si="64"/>
        <v>0</v>
      </c>
      <c r="U97" s="222"/>
      <c r="V97" s="227">
        <f t="shared" si="68"/>
        <v>0</v>
      </c>
      <c r="W97" s="228" t="str">
        <f t="shared" si="69"/>
        <v/>
      </c>
      <c r="X97" s="209"/>
      <c r="Y97" s="240"/>
      <c r="Z97" s="226">
        <v>1</v>
      </c>
      <c r="AA97" s="225">
        <f t="shared" si="65"/>
        <v>0</v>
      </c>
      <c r="AB97" s="222"/>
      <c r="AC97" s="227">
        <f t="shared" si="70"/>
        <v>0</v>
      </c>
      <c r="AD97" s="228" t="str">
        <f t="shared" si="71"/>
        <v/>
      </c>
      <c r="AE97" s="209"/>
      <c r="AF97" s="240"/>
      <c r="AG97" s="226">
        <v>1</v>
      </c>
      <c r="AH97" s="225">
        <f t="shared" si="66"/>
        <v>0</v>
      </c>
      <c r="AI97" s="222"/>
      <c r="AJ97" s="227">
        <f t="shared" si="72"/>
        <v>0</v>
      </c>
      <c r="AK97" s="228" t="str">
        <f t="shared" si="73"/>
        <v/>
      </c>
      <c r="AM97" s="240"/>
      <c r="AN97" s="226">
        <v>1</v>
      </c>
      <c r="AO97" s="225">
        <f t="shared" si="67"/>
        <v>0</v>
      </c>
      <c r="AP97" s="222"/>
      <c r="AQ97" s="227">
        <f t="shared" si="74"/>
        <v>0</v>
      </c>
      <c r="AR97" s="228" t="str">
        <f t="shared" si="75"/>
        <v/>
      </c>
    </row>
    <row r="98" spans="1:44" x14ac:dyDescent="0.35">
      <c r="A98" s="193"/>
      <c r="B98" s="239" t="s">
        <v>42</v>
      </c>
      <c r="C98" s="219"/>
      <c r="D98" s="220" t="s">
        <v>25</v>
      </c>
      <c r="E98" s="221"/>
      <c r="F98" s="222"/>
      <c r="G98" s="93">
        <v>0.01</v>
      </c>
      <c r="H98" s="226">
        <v>1</v>
      </c>
      <c r="I98" s="225">
        <f t="shared" si="78"/>
        <v>0.01</v>
      </c>
      <c r="J98" s="222"/>
      <c r="K98" s="240"/>
      <c r="L98" s="226">
        <v>1</v>
      </c>
      <c r="M98" s="225">
        <f t="shared" si="61"/>
        <v>0</v>
      </c>
      <c r="N98" s="222"/>
      <c r="O98" s="227">
        <f t="shared" si="62"/>
        <v>-0.01</v>
      </c>
      <c r="P98" s="228" t="str">
        <f t="shared" si="63"/>
        <v/>
      </c>
      <c r="Q98" s="209"/>
      <c r="R98" s="240"/>
      <c r="S98" s="226">
        <v>1</v>
      </c>
      <c r="T98" s="225">
        <f t="shared" si="64"/>
        <v>0</v>
      </c>
      <c r="U98" s="222"/>
      <c r="V98" s="227">
        <f t="shared" si="68"/>
        <v>0</v>
      </c>
      <c r="W98" s="228" t="str">
        <f t="shared" si="69"/>
        <v/>
      </c>
      <c r="X98" s="209"/>
      <c r="Y98" s="240"/>
      <c r="Z98" s="226">
        <v>1</v>
      </c>
      <c r="AA98" s="225">
        <f t="shared" si="65"/>
        <v>0</v>
      </c>
      <c r="AB98" s="222"/>
      <c r="AC98" s="227">
        <f t="shared" si="70"/>
        <v>0</v>
      </c>
      <c r="AD98" s="228" t="str">
        <f t="shared" si="71"/>
        <v/>
      </c>
      <c r="AE98" s="209"/>
      <c r="AF98" s="240"/>
      <c r="AG98" s="226">
        <v>1</v>
      </c>
      <c r="AH98" s="225">
        <f t="shared" si="66"/>
        <v>0</v>
      </c>
      <c r="AI98" s="222"/>
      <c r="AJ98" s="227">
        <f t="shared" si="72"/>
        <v>0</v>
      </c>
      <c r="AK98" s="228" t="str">
        <f t="shared" si="73"/>
        <v/>
      </c>
      <c r="AM98" s="240"/>
      <c r="AN98" s="226">
        <v>1</v>
      </c>
      <c r="AO98" s="225">
        <f t="shared" si="67"/>
        <v>0</v>
      </c>
      <c r="AP98" s="222"/>
      <c r="AQ98" s="227">
        <f t="shared" si="74"/>
        <v>0</v>
      </c>
      <c r="AR98" s="228" t="str">
        <f t="shared" si="75"/>
        <v/>
      </c>
    </row>
    <row r="99" spans="1:44" x14ac:dyDescent="0.35">
      <c r="A99" s="193"/>
      <c r="B99" s="239" t="s">
        <v>43</v>
      </c>
      <c r="C99" s="219"/>
      <c r="D99" s="220" t="s">
        <v>25</v>
      </c>
      <c r="E99" s="221"/>
      <c r="F99" s="222"/>
      <c r="G99" s="93">
        <v>0.18</v>
      </c>
      <c r="H99" s="226">
        <v>1</v>
      </c>
      <c r="I99" s="225">
        <f t="shared" si="78"/>
        <v>0.18</v>
      </c>
      <c r="J99" s="222"/>
      <c r="K99" s="240"/>
      <c r="L99" s="226">
        <v>1</v>
      </c>
      <c r="M99" s="225">
        <f t="shared" si="61"/>
        <v>0</v>
      </c>
      <c r="N99" s="222"/>
      <c r="O99" s="227">
        <f t="shared" si="62"/>
        <v>-0.18</v>
      </c>
      <c r="P99" s="228" t="str">
        <f t="shared" si="63"/>
        <v/>
      </c>
      <c r="Q99" s="209"/>
      <c r="R99" s="240"/>
      <c r="S99" s="226">
        <v>1</v>
      </c>
      <c r="T99" s="225">
        <f t="shared" si="64"/>
        <v>0</v>
      </c>
      <c r="U99" s="222"/>
      <c r="V99" s="227">
        <f t="shared" si="68"/>
        <v>0</v>
      </c>
      <c r="W99" s="228" t="str">
        <f t="shared" si="69"/>
        <v/>
      </c>
      <c r="X99" s="209"/>
      <c r="Y99" s="240"/>
      <c r="Z99" s="226">
        <v>1</v>
      </c>
      <c r="AA99" s="225">
        <f t="shared" si="65"/>
        <v>0</v>
      </c>
      <c r="AB99" s="222"/>
      <c r="AC99" s="227">
        <f t="shared" si="70"/>
        <v>0</v>
      </c>
      <c r="AD99" s="228" t="str">
        <f t="shared" si="71"/>
        <v/>
      </c>
      <c r="AE99" s="209"/>
      <c r="AF99" s="240"/>
      <c r="AG99" s="226">
        <v>1</v>
      </c>
      <c r="AH99" s="225">
        <f t="shared" si="66"/>
        <v>0</v>
      </c>
      <c r="AI99" s="222"/>
      <c r="AJ99" s="227">
        <f t="shared" si="72"/>
        <v>0</v>
      </c>
      <c r="AK99" s="228" t="str">
        <f t="shared" si="73"/>
        <v/>
      </c>
      <c r="AM99" s="240"/>
      <c r="AN99" s="226">
        <v>1</v>
      </c>
      <c r="AO99" s="225">
        <f t="shared" si="67"/>
        <v>0</v>
      </c>
      <c r="AP99" s="222"/>
      <c r="AQ99" s="227">
        <f t="shared" si="74"/>
        <v>0</v>
      </c>
      <c r="AR99" s="228" t="str">
        <f t="shared" si="75"/>
        <v/>
      </c>
    </row>
    <row r="100" spans="1:44" s="233" customFormat="1" x14ac:dyDescent="0.35">
      <c r="A100" s="234"/>
      <c r="B100" s="221" t="s">
        <v>44</v>
      </c>
      <c r="C100" s="221"/>
      <c r="D100" s="220" t="s">
        <v>25</v>
      </c>
      <c r="E100" s="221"/>
      <c r="F100" s="229"/>
      <c r="G100" s="93">
        <v>0.19</v>
      </c>
      <c r="H100" s="224">
        <v>1</v>
      </c>
      <c r="I100" s="241">
        <f t="shared" si="78"/>
        <v>0.19</v>
      </c>
      <c r="J100" s="229"/>
      <c r="K100" s="223"/>
      <c r="L100" s="224">
        <v>1</v>
      </c>
      <c r="M100" s="241">
        <f>L100*K100</f>
        <v>0</v>
      </c>
      <c r="N100" s="229"/>
      <c r="O100" s="227">
        <f t="shared" si="62"/>
        <v>-0.19</v>
      </c>
      <c r="P100" s="228" t="str">
        <f t="shared" si="63"/>
        <v/>
      </c>
      <c r="Q100" s="209"/>
      <c r="R100" s="223"/>
      <c r="S100" s="224">
        <v>1</v>
      </c>
      <c r="T100" s="241">
        <f>S100*R100</f>
        <v>0</v>
      </c>
      <c r="U100" s="229"/>
      <c r="V100" s="227">
        <f t="shared" si="68"/>
        <v>0</v>
      </c>
      <c r="W100" s="228" t="str">
        <f t="shared" si="69"/>
        <v/>
      </c>
      <c r="X100" s="209"/>
      <c r="Y100" s="223"/>
      <c r="Z100" s="224">
        <v>1</v>
      </c>
      <c r="AA100" s="241">
        <f>Z100*Y100</f>
        <v>0</v>
      </c>
      <c r="AB100" s="229"/>
      <c r="AC100" s="227">
        <f t="shared" si="70"/>
        <v>0</v>
      </c>
      <c r="AD100" s="228" t="str">
        <f t="shared" si="71"/>
        <v/>
      </c>
      <c r="AE100" s="209"/>
      <c r="AF100" s="223"/>
      <c r="AG100" s="224">
        <v>1</v>
      </c>
      <c r="AH100" s="241">
        <f>AG100*AF100</f>
        <v>0</v>
      </c>
      <c r="AI100" s="229"/>
      <c r="AJ100" s="227">
        <f t="shared" si="72"/>
        <v>0</v>
      </c>
      <c r="AK100" s="228" t="str">
        <f t="shared" si="73"/>
        <v/>
      </c>
      <c r="AM100" s="223"/>
      <c r="AN100" s="224">
        <v>1</v>
      </c>
      <c r="AO100" s="241">
        <f>AN100*AM100</f>
        <v>0</v>
      </c>
      <c r="AP100" s="229"/>
      <c r="AQ100" s="227">
        <f t="shared" si="74"/>
        <v>0</v>
      </c>
      <c r="AR100" s="228" t="str">
        <f t="shared" si="75"/>
        <v/>
      </c>
    </row>
    <row r="101" spans="1:44" s="233" customFormat="1" x14ac:dyDescent="0.35">
      <c r="A101" s="234"/>
      <c r="B101" s="221" t="s">
        <v>45</v>
      </c>
      <c r="C101" s="221"/>
      <c r="D101" s="220" t="s">
        <v>25</v>
      </c>
      <c r="E101" s="221"/>
      <c r="F101" s="229"/>
      <c r="G101" s="93">
        <v>0.09</v>
      </c>
      <c r="H101" s="224">
        <v>1</v>
      </c>
      <c r="I101" s="241">
        <f t="shared" si="78"/>
        <v>0.09</v>
      </c>
      <c r="J101" s="229"/>
      <c r="K101" s="223"/>
      <c r="L101" s="224">
        <v>1</v>
      </c>
      <c r="M101" s="241">
        <f>L101*K101</f>
        <v>0</v>
      </c>
      <c r="N101" s="229"/>
      <c r="O101" s="227">
        <f t="shared" si="62"/>
        <v>-0.09</v>
      </c>
      <c r="P101" s="228" t="str">
        <f t="shared" si="63"/>
        <v/>
      </c>
      <c r="Q101" s="209"/>
      <c r="R101" s="223"/>
      <c r="S101" s="224">
        <v>1</v>
      </c>
      <c r="T101" s="241">
        <f>S101*R101</f>
        <v>0</v>
      </c>
      <c r="U101" s="229"/>
      <c r="V101" s="227">
        <f t="shared" si="68"/>
        <v>0</v>
      </c>
      <c r="W101" s="228" t="str">
        <f t="shared" si="69"/>
        <v/>
      </c>
      <c r="X101" s="209"/>
      <c r="Y101" s="223"/>
      <c r="Z101" s="224">
        <v>1</v>
      </c>
      <c r="AA101" s="241">
        <f>Z101*Y101</f>
        <v>0</v>
      </c>
      <c r="AB101" s="229"/>
      <c r="AC101" s="227">
        <f t="shared" si="70"/>
        <v>0</v>
      </c>
      <c r="AD101" s="228" t="str">
        <f t="shared" si="71"/>
        <v/>
      </c>
      <c r="AE101" s="209"/>
      <c r="AF101" s="223"/>
      <c r="AG101" s="224">
        <v>1</v>
      </c>
      <c r="AH101" s="241">
        <f>AG101*AF101</f>
        <v>0</v>
      </c>
      <c r="AI101" s="229"/>
      <c r="AJ101" s="227">
        <f t="shared" si="72"/>
        <v>0</v>
      </c>
      <c r="AK101" s="228" t="str">
        <f t="shared" si="73"/>
        <v/>
      </c>
      <c r="AM101" s="223"/>
      <c r="AN101" s="224">
        <v>1</v>
      </c>
      <c r="AO101" s="241">
        <f>AN101*AM101</f>
        <v>0</v>
      </c>
      <c r="AP101" s="229"/>
      <c r="AQ101" s="227">
        <f t="shared" si="74"/>
        <v>0</v>
      </c>
      <c r="AR101" s="228" t="str">
        <f t="shared" si="75"/>
        <v/>
      </c>
    </row>
    <row r="102" spans="1:44" x14ac:dyDescent="0.35">
      <c r="A102" s="193"/>
      <c r="B102" s="219" t="s">
        <v>46</v>
      </c>
      <c r="C102" s="219"/>
      <c r="D102" s="220" t="s">
        <v>47</v>
      </c>
      <c r="E102" s="221"/>
      <c r="F102" s="222"/>
      <c r="G102" s="242">
        <v>8.4600000000000005E-3</v>
      </c>
      <c r="H102" s="243">
        <f>+G80</f>
        <v>198</v>
      </c>
      <c r="I102" s="225">
        <f t="shared" si="78"/>
        <v>1.6750800000000001</v>
      </c>
      <c r="J102" s="222"/>
      <c r="K102" s="242"/>
      <c r="L102" s="243">
        <f>+G80</f>
        <v>198</v>
      </c>
      <c r="M102" s="225">
        <f t="shared" ref="M102:M103" si="79">L102*K102</f>
        <v>0</v>
      </c>
      <c r="N102" s="222"/>
      <c r="O102" s="227">
        <f t="shared" si="62"/>
        <v>-1.6750800000000001</v>
      </c>
      <c r="P102" s="228" t="str">
        <f t="shared" si="63"/>
        <v/>
      </c>
      <c r="Q102" s="209"/>
      <c r="R102" s="242"/>
      <c r="S102" s="243">
        <f>+G80</f>
        <v>198</v>
      </c>
      <c r="T102" s="225">
        <f t="shared" ref="T102:T103" si="80">S102*R102</f>
        <v>0</v>
      </c>
      <c r="U102" s="222"/>
      <c r="V102" s="227">
        <f t="shared" si="68"/>
        <v>0</v>
      </c>
      <c r="W102" s="228" t="str">
        <f t="shared" si="69"/>
        <v/>
      </c>
      <c r="X102" s="209"/>
      <c r="Y102" s="242"/>
      <c r="Z102" s="243">
        <f>+G80</f>
        <v>198</v>
      </c>
      <c r="AA102" s="225">
        <f t="shared" ref="AA102:AA103" si="81">Z102*Y102</f>
        <v>0</v>
      </c>
      <c r="AB102" s="222"/>
      <c r="AC102" s="227">
        <f t="shared" si="70"/>
        <v>0</v>
      </c>
      <c r="AD102" s="228" t="str">
        <f t="shared" si="71"/>
        <v/>
      </c>
      <c r="AE102" s="209"/>
      <c r="AF102" s="242"/>
      <c r="AG102" s="243">
        <f>+G80</f>
        <v>198</v>
      </c>
      <c r="AH102" s="225">
        <f t="shared" ref="AH102:AH103" si="82">AG102*AF102</f>
        <v>0</v>
      </c>
      <c r="AI102" s="222"/>
      <c r="AJ102" s="227">
        <f t="shared" si="72"/>
        <v>0</v>
      </c>
      <c r="AK102" s="228" t="str">
        <f t="shared" si="73"/>
        <v/>
      </c>
      <c r="AM102" s="242"/>
      <c r="AN102" s="243">
        <f>+G80</f>
        <v>198</v>
      </c>
      <c r="AO102" s="225">
        <f t="shared" ref="AO102:AO103" si="83">AN102*AM102</f>
        <v>0</v>
      </c>
      <c r="AP102" s="222"/>
      <c r="AQ102" s="227">
        <f t="shared" si="74"/>
        <v>0</v>
      </c>
      <c r="AR102" s="228" t="str">
        <f t="shared" si="75"/>
        <v/>
      </c>
    </row>
    <row r="103" spans="1:44" x14ac:dyDescent="0.35">
      <c r="A103" s="193"/>
      <c r="B103" s="221" t="s">
        <v>48</v>
      </c>
      <c r="C103" s="219"/>
      <c r="D103" s="220" t="s">
        <v>47</v>
      </c>
      <c r="E103" s="221"/>
      <c r="F103" s="222"/>
      <c r="G103" s="242">
        <v>1.2600000000000001E-3</v>
      </c>
      <c r="H103" s="243">
        <f>+G80</f>
        <v>198</v>
      </c>
      <c r="I103" s="225">
        <f t="shared" si="78"/>
        <v>0.24948000000000001</v>
      </c>
      <c r="J103" s="222"/>
      <c r="K103" s="242"/>
      <c r="L103" s="243">
        <f>+G80</f>
        <v>198</v>
      </c>
      <c r="M103" s="225">
        <f t="shared" si="79"/>
        <v>0</v>
      </c>
      <c r="N103" s="222"/>
      <c r="O103" s="227">
        <f t="shared" si="62"/>
        <v>-0.24948000000000001</v>
      </c>
      <c r="P103" s="228" t="str">
        <f t="shared" si="63"/>
        <v/>
      </c>
      <c r="Q103" s="209"/>
      <c r="R103" s="242"/>
      <c r="S103" s="243">
        <f>+G80</f>
        <v>198</v>
      </c>
      <c r="T103" s="225">
        <f t="shared" si="80"/>
        <v>0</v>
      </c>
      <c r="U103" s="222"/>
      <c r="V103" s="227">
        <f t="shared" si="68"/>
        <v>0</v>
      </c>
      <c r="W103" s="228" t="str">
        <f t="shared" si="69"/>
        <v/>
      </c>
      <c r="X103" s="209"/>
      <c r="Y103" s="242"/>
      <c r="Z103" s="243">
        <f>+G80</f>
        <v>198</v>
      </c>
      <c r="AA103" s="225">
        <f t="shared" si="81"/>
        <v>0</v>
      </c>
      <c r="AB103" s="222"/>
      <c r="AC103" s="227">
        <f t="shared" si="70"/>
        <v>0</v>
      </c>
      <c r="AD103" s="228" t="str">
        <f t="shared" si="71"/>
        <v/>
      </c>
      <c r="AE103" s="209"/>
      <c r="AF103" s="242"/>
      <c r="AG103" s="243">
        <f>+G80</f>
        <v>198</v>
      </c>
      <c r="AH103" s="225">
        <f t="shared" si="82"/>
        <v>0</v>
      </c>
      <c r="AI103" s="222"/>
      <c r="AJ103" s="227">
        <f t="shared" si="72"/>
        <v>0</v>
      </c>
      <c r="AK103" s="228" t="str">
        <f t="shared" si="73"/>
        <v/>
      </c>
      <c r="AM103" s="242"/>
      <c r="AN103" s="243">
        <f>+G80</f>
        <v>198</v>
      </c>
      <c r="AO103" s="225">
        <f t="shared" si="83"/>
        <v>0</v>
      </c>
      <c r="AP103" s="222"/>
      <c r="AQ103" s="227">
        <f t="shared" si="74"/>
        <v>0</v>
      </c>
      <c r="AR103" s="228" t="str">
        <f t="shared" si="75"/>
        <v/>
      </c>
    </row>
    <row r="104" spans="1:44" x14ac:dyDescent="0.35">
      <c r="A104" s="234"/>
      <c r="B104" s="244" t="s">
        <v>49</v>
      </c>
      <c r="C104" s="245"/>
      <c r="D104" s="246"/>
      <c r="E104" s="245"/>
      <c r="F104" s="247"/>
      <c r="G104" s="248"/>
      <c r="H104" s="249"/>
      <c r="I104" s="250">
        <f>SUM(I85:I103)</f>
        <v>33.014559999999996</v>
      </c>
      <c r="J104" s="247"/>
      <c r="K104" s="248"/>
      <c r="L104" s="249"/>
      <c r="M104" s="250">
        <f>SUM(M85:M103)</f>
        <v>30.01</v>
      </c>
      <c r="N104" s="247"/>
      <c r="O104" s="251">
        <f t="shared" si="62"/>
        <v>-3.0045599999999943</v>
      </c>
      <c r="P104" s="252">
        <f t="shared" si="63"/>
        <v>-9.1007119283128254E-2</v>
      </c>
      <c r="Q104" s="209"/>
      <c r="R104" s="248"/>
      <c r="S104" s="249"/>
      <c r="T104" s="250">
        <f>SUM(T85:T103)</f>
        <v>31.07</v>
      </c>
      <c r="U104" s="247"/>
      <c r="V104" s="251">
        <f>T104-M104</f>
        <v>1.0599999999999987</v>
      </c>
      <c r="W104" s="252">
        <f>IF(OR(M104=0,T104=0),"",(V104/M104))</f>
        <v>3.532155948017323E-2</v>
      </c>
      <c r="X104" s="209"/>
      <c r="Y104" s="248"/>
      <c r="Z104" s="249"/>
      <c r="AA104" s="250">
        <f>SUM(AA85:AA103)</f>
        <v>32.04</v>
      </c>
      <c r="AB104" s="247"/>
      <c r="AC104" s="251">
        <f>AA104-T104</f>
        <v>0.96999999999999886</v>
      </c>
      <c r="AD104" s="252">
        <f>IF(OR(T104=0,AA104=0),"",(AC104/T104))</f>
        <v>3.1219826198905658E-2</v>
      </c>
      <c r="AE104" s="209"/>
      <c r="AF104" s="248"/>
      <c r="AG104" s="249"/>
      <c r="AH104" s="250">
        <f>SUM(AH85:AH103)</f>
        <v>33.57</v>
      </c>
      <c r="AI104" s="247"/>
      <c r="AJ104" s="251">
        <f>AH104-AA104</f>
        <v>1.5300000000000011</v>
      </c>
      <c r="AK104" s="252">
        <f>IF(OR(AA104=0,AH104=0),"",(AJ104/AA104))</f>
        <v>4.7752808988764078E-2</v>
      </c>
      <c r="AM104" s="248"/>
      <c r="AN104" s="249"/>
      <c r="AO104" s="250">
        <f>SUM(AO85:AO103)</f>
        <v>34.93</v>
      </c>
      <c r="AP104" s="247"/>
      <c r="AQ104" s="251">
        <f>AO104-AH104</f>
        <v>1.3599999999999994</v>
      </c>
      <c r="AR104" s="252">
        <f>IF(OR(AH104=0,AO104=0),"",(AQ104/AH104))</f>
        <v>4.0512362228179909E-2</v>
      </c>
    </row>
    <row r="105" spans="1:44" x14ac:dyDescent="0.35">
      <c r="A105" s="193"/>
      <c r="B105" s="253" t="s">
        <v>50</v>
      </c>
      <c r="C105" s="222"/>
      <c r="D105" s="220" t="s">
        <v>47</v>
      </c>
      <c r="E105" s="229"/>
      <c r="F105" s="222"/>
      <c r="G105" s="242">
        <f>+$G$43</f>
        <v>0.128</v>
      </c>
      <c r="H105" s="254">
        <f>$G80*(1+G132)-$G80</f>
        <v>7.444800000000015</v>
      </c>
      <c r="I105" s="225">
        <f>H105*G105</f>
        <v>0.95293440000000196</v>
      </c>
      <c r="J105" s="222"/>
      <c r="K105" s="242">
        <f>+$G$43</f>
        <v>0.128</v>
      </c>
      <c r="L105" s="255">
        <f>$G80*(1+K132)-$G80</f>
        <v>5.8410000000000082</v>
      </c>
      <c r="M105" s="225">
        <f>L105*K105</f>
        <v>0.74764800000000109</v>
      </c>
      <c r="N105" s="222"/>
      <c r="O105" s="227">
        <f t="shared" si="62"/>
        <v>-0.20528640000000087</v>
      </c>
      <c r="P105" s="228">
        <f t="shared" si="63"/>
        <v>-0.21542553191489408</v>
      </c>
      <c r="Q105" s="209"/>
      <c r="R105" s="242">
        <f>+$G$43</f>
        <v>0.128</v>
      </c>
      <c r="S105" s="255">
        <f>$G80*(1+R132)-$G80</f>
        <v>5.8410000000000082</v>
      </c>
      <c r="T105" s="225">
        <f>S105*R105</f>
        <v>0.74764800000000109</v>
      </c>
      <c r="U105" s="222"/>
      <c r="V105" s="227">
        <f>T105-M105</f>
        <v>0</v>
      </c>
      <c r="W105" s="228">
        <f>IF(OR(M105=0,T105=0),"",(V105/M105))</f>
        <v>0</v>
      </c>
      <c r="X105" s="209"/>
      <c r="Y105" s="242">
        <f>+$G$43</f>
        <v>0.128</v>
      </c>
      <c r="Z105" s="255">
        <f>$G80*(1+Y132)-$G80</f>
        <v>5.8410000000000082</v>
      </c>
      <c r="AA105" s="225">
        <f>Z105*Y105</f>
        <v>0.74764800000000109</v>
      </c>
      <c r="AB105" s="222"/>
      <c r="AC105" s="227">
        <f>AA105-T105</f>
        <v>0</v>
      </c>
      <c r="AD105" s="228">
        <f>IF(OR(T105=0,AA105=0),"",(AC105/T105))</f>
        <v>0</v>
      </c>
      <c r="AE105" s="209"/>
      <c r="AF105" s="242">
        <f>+$G$43</f>
        <v>0.128</v>
      </c>
      <c r="AG105" s="255">
        <f>$G80*(1+AF132)-$G80</f>
        <v>5.8410000000000082</v>
      </c>
      <c r="AH105" s="225">
        <f>AG105*AF105</f>
        <v>0.74764800000000109</v>
      </c>
      <c r="AI105" s="222"/>
      <c r="AJ105" s="227">
        <f>AH105-AA105</f>
        <v>0</v>
      </c>
      <c r="AK105" s="228">
        <f>IF(OR(AA105=0,AH105=0),"",(AJ105/AA105))</f>
        <v>0</v>
      </c>
      <c r="AM105" s="242">
        <f>+$G$43</f>
        <v>0.128</v>
      </c>
      <c r="AN105" s="255">
        <f>$G80*(1+AM132)-$G80</f>
        <v>5.8410000000000082</v>
      </c>
      <c r="AO105" s="225">
        <f>AN105*AM105</f>
        <v>0.74764800000000109</v>
      </c>
      <c r="AP105" s="222"/>
      <c r="AQ105" s="227">
        <f>AO105-AH105</f>
        <v>0</v>
      </c>
      <c r="AR105" s="228">
        <f>IF(OR(AH105=0,AO105=0),"",(AQ105/AH105))</f>
        <v>0</v>
      </c>
    </row>
    <row r="106" spans="1:44" s="233" customFormat="1" x14ac:dyDescent="0.35">
      <c r="A106" s="234"/>
      <c r="B106" s="221" t="s">
        <v>51</v>
      </c>
      <c r="C106" s="221"/>
      <c r="D106" s="220" t="s">
        <v>47</v>
      </c>
      <c r="E106" s="221"/>
      <c r="F106" s="229"/>
      <c r="G106" s="238">
        <v>-5.4000000000000001E-4</v>
      </c>
      <c r="H106" s="231">
        <f>+G80</f>
        <v>198</v>
      </c>
      <c r="I106" s="232">
        <f t="shared" ref="I106:I108" si="84">H106*G106</f>
        <v>-0.10692</v>
      </c>
      <c r="J106" s="229"/>
      <c r="K106" s="238">
        <v>2.5000000000000001E-4</v>
      </c>
      <c r="L106" s="231">
        <f>$H106</f>
        <v>198</v>
      </c>
      <c r="M106" s="232">
        <f t="shared" ref="M106:M108" si="85">L106*K106</f>
        <v>4.9500000000000002E-2</v>
      </c>
      <c r="N106" s="229"/>
      <c r="O106" s="227">
        <f t="shared" si="62"/>
        <v>0.15642</v>
      </c>
      <c r="P106" s="228">
        <f t="shared" si="63"/>
        <v>-1.462962962962963</v>
      </c>
      <c r="Q106" s="209"/>
      <c r="R106" s="238">
        <v>2.5000000000000001E-4</v>
      </c>
      <c r="S106" s="231">
        <f>$H106</f>
        <v>198</v>
      </c>
      <c r="T106" s="232">
        <f t="shared" ref="T106:T108" si="86">S106*R106</f>
        <v>4.9500000000000002E-2</v>
      </c>
      <c r="U106" s="229"/>
      <c r="V106" s="227">
        <f t="shared" ref="V106:V109" si="87">T106-M106</f>
        <v>0</v>
      </c>
      <c r="W106" s="228">
        <f t="shared" ref="W106:W109" si="88">IF(OR(M106=0,T106=0),"",(V106/M106))</f>
        <v>0</v>
      </c>
      <c r="X106" s="209"/>
      <c r="Y106" s="238"/>
      <c r="Z106" s="231"/>
      <c r="AA106" s="232">
        <f t="shared" ref="AA106:AA108" si="89">Z106*Y106</f>
        <v>0</v>
      </c>
      <c r="AB106" s="229"/>
      <c r="AC106" s="227">
        <f t="shared" ref="AC106:AC109" si="90">AA106-T106</f>
        <v>-4.9500000000000002E-2</v>
      </c>
      <c r="AD106" s="228" t="str">
        <f t="shared" ref="AD106:AD109" si="91">IF(OR(T106=0,AA106=0),"",(AC106/T106))</f>
        <v/>
      </c>
      <c r="AE106" s="209"/>
      <c r="AF106" s="238"/>
      <c r="AG106" s="231"/>
      <c r="AH106" s="232">
        <f t="shared" ref="AH106:AH108" si="92">AG106*AF106</f>
        <v>0</v>
      </c>
      <c r="AI106" s="229"/>
      <c r="AJ106" s="227">
        <f t="shared" ref="AJ106:AJ109" si="93">AH106-AA106</f>
        <v>0</v>
      </c>
      <c r="AK106" s="228" t="str">
        <f t="shared" ref="AK106:AK109" si="94">IF(OR(AA106=0,AH106=0),"",(AJ106/AA106))</f>
        <v/>
      </c>
      <c r="AM106" s="238"/>
      <c r="AN106" s="231"/>
      <c r="AO106" s="232">
        <f t="shared" ref="AO106:AO108" si="95">AN106*AM106</f>
        <v>0</v>
      </c>
      <c r="AP106" s="229"/>
      <c r="AQ106" s="227">
        <f t="shared" ref="AQ106:AQ109" si="96">AO106-AH106</f>
        <v>0</v>
      </c>
      <c r="AR106" s="228" t="str">
        <f t="shared" ref="AR106:AR109" si="97">IF(OR(AH106=0,AO106=0),"",(AQ106/AH106))</f>
        <v/>
      </c>
    </row>
    <row r="107" spans="1:44" s="233" customFormat="1" x14ac:dyDescent="0.35">
      <c r="A107" s="234"/>
      <c r="B107" s="221" t="s">
        <v>52</v>
      </c>
      <c r="C107" s="221"/>
      <c r="D107" s="220" t="s">
        <v>47</v>
      </c>
      <c r="E107" s="221"/>
      <c r="F107" s="229"/>
      <c r="G107" s="238">
        <v>3.0000000000000001E-5</v>
      </c>
      <c r="H107" s="231">
        <f>+G80</f>
        <v>198</v>
      </c>
      <c r="I107" s="232">
        <f t="shared" si="84"/>
        <v>5.94E-3</v>
      </c>
      <c r="J107" s="229"/>
      <c r="K107" s="238">
        <v>-2.0000000000000002E-5</v>
      </c>
      <c r="L107" s="231">
        <f>$H107</f>
        <v>198</v>
      </c>
      <c r="M107" s="232">
        <f t="shared" si="85"/>
        <v>-3.96E-3</v>
      </c>
      <c r="N107" s="229"/>
      <c r="O107" s="227">
        <f t="shared" si="62"/>
        <v>-9.8999999999999991E-3</v>
      </c>
      <c r="P107" s="228">
        <f t="shared" si="63"/>
        <v>-1.6666666666666665</v>
      </c>
      <c r="Q107" s="209"/>
      <c r="R107" s="238">
        <v>-2.0000000000000002E-5</v>
      </c>
      <c r="S107" s="231">
        <f>$H107</f>
        <v>198</v>
      </c>
      <c r="T107" s="232">
        <f t="shared" si="86"/>
        <v>-3.96E-3</v>
      </c>
      <c r="U107" s="229"/>
      <c r="V107" s="227">
        <f t="shared" si="87"/>
        <v>0</v>
      </c>
      <c r="W107" s="228">
        <f t="shared" si="88"/>
        <v>0</v>
      </c>
      <c r="X107" s="209"/>
      <c r="Y107" s="238"/>
      <c r="Z107" s="231"/>
      <c r="AA107" s="232">
        <f t="shared" si="89"/>
        <v>0</v>
      </c>
      <c r="AB107" s="229"/>
      <c r="AC107" s="227">
        <f t="shared" si="90"/>
        <v>3.96E-3</v>
      </c>
      <c r="AD107" s="228" t="str">
        <f t="shared" si="91"/>
        <v/>
      </c>
      <c r="AE107" s="209"/>
      <c r="AF107" s="238"/>
      <c r="AG107" s="231"/>
      <c r="AH107" s="232">
        <f t="shared" si="92"/>
        <v>0</v>
      </c>
      <c r="AI107" s="229"/>
      <c r="AJ107" s="227">
        <f t="shared" si="93"/>
        <v>0</v>
      </c>
      <c r="AK107" s="228" t="str">
        <f t="shared" si="94"/>
        <v/>
      </c>
      <c r="AM107" s="238"/>
      <c r="AN107" s="231"/>
      <c r="AO107" s="232">
        <f t="shared" si="95"/>
        <v>0</v>
      </c>
      <c r="AP107" s="229"/>
      <c r="AQ107" s="227">
        <f t="shared" si="96"/>
        <v>0</v>
      </c>
      <c r="AR107" s="228" t="str">
        <f t="shared" si="97"/>
        <v/>
      </c>
    </row>
    <row r="108" spans="1:44" s="233" customFormat="1" x14ac:dyDescent="0.35">
      <c r="A108" s="234"/>
      <c r="B108" s="221" t="s">
        <v>53</v>
      </c>
      <c r="C108" s="221"/>
      <c r="D108" s="220" t="s">
        <v>47</v>
      </c>
      <c r="E108" s="221"/>
      <c r="F108" s="229"/>
      <c r="G108" s="238">
        <v>6.8000000000000005E-4</v>
      </c>
      <c r="H108" s="231"/>
      <c r="I108" s="232">
        <f t="shared" si="84"/>
        <v>0</v>
      </c>
      <c r="J108" s="229"/>
      <c r="K108" s="238">
        <v>-1.5900000000000001E-3</v>
      </c>
      <c r="L108" s="231"/>
      <c r="M108" s="232">
        <f t="shared" si="85"/>
        <v>0</v>
      </c>
      <c r="N108" s="229"/>
      <c r="O108" s="227">
        <f t="shared" si="62"/>
        <v>0</v>
      </c>
      <c r="P108" s="228" t="str">
        <f t="shared" si="63"/>
        <v/>
      </c>
      <c r="Q108" s="209"/>
      <c r="R108" s="238">
        <v>-1.5900000000000001E-3</v>
      </c>
      <c r="S108" s="231"/>
      <c r="T108" s="232">
        <f t="shared" si="86"/>
        <v>0</v>
      </c>
      <c r="U108" s="229"/>
      <c r="V108" s="227">
        <f t="shared" si="87"/>
        <v>0</v>
      </c>
      <c r="W108" s="228" t="str">
        <f t="shared" si="88"/>
        <v/>
      </c>
      <c r="X108" s="209"/>
      <c r="Y108" s="238"/>
      <c r="Z108" s="231"/>
      <c r="AA108" s="232">
        <f t="shared" si="89"/>
        <v>0</v>
      </c>
      <c r="AB108" s="229"/>
      <c r="AC108" s="227">
        <f t="shared" si="90"/>
        <v>0</v>
      </c>
      <c r="AD108" s="228" t="str">
        <f t="shared" si="91"/>
        <v/>
      </c>
      <c r="AE108" s="209"/>
      <c r="AF108" s="238"/>
      <c r="AG108" s="231"/>
      <c r="AH108" s="232">
        <f t="shared" si="92"/>
        <v>0</v>
      </c>
      <c r="AI108" s="229"/>
      <c r="AJ108" s="227">
        <f t="shared" si="93"/>
        <v>0</v>
      </c>
      <c r="AK108" s="228" t="str">
        <f t="shared" si="94"/>
        <v/>
      </c>
      <c r="AM108" s="238"/>
      <c r="AN108" s="231"/>
      <c r="AO108" s="232">
        <f t="shared" si="95"/>
        <v>0</v>
      </c>
      <c r="AP108" s="229"/>
      <c r="AQ108" s="227">
        <f t="shared" si="96"/>
        <v>0</v>
      </c>
      <c r="AR108" s="228" t="str">
        <f t="shared" si="97"/>
        <v/>
      </c>
    </row>
    <row r="109" spans="1:44" x14ac:dyDescent="0.35">
      <c r="A109" s="193"/>
      <c r="B109" s="221" t="s">
        <v>54</v>
      </c>
      <c r="C109" s="219"/>
      <c r="D109" s="220" t="s">
        <v>25</v>
      </c>
      <c r="E109" s="221"/>
      <c r="F109" s="222"/>
      <c r="G109" s="306">
        <v>0.56000000000000005</v>
      </c>
      <c r="H109" s="224">
        <v>1</v>
      </c>
      <c r="I109" s="232">
        <f>H109*G109</f>
        <v>0.56000000000000005</v>
      </c>
      <c r="J109" s="222"/>
      <c r="K109" s="256">
        <f>+$G$109</f>
        <v>0.56000000000000005</v>
      </c>
      <c r="L109" s="224">
        <v>1</v>
      </c>
      <c r="M109" s="232">
        <f>L109*K109</f>
        <v>0.56000000000000005</v>
      </c>
      <c r="N109" s="222"/>
      <c r="O109" s="227">
        <f t="shared" si="62"/>
        <v>0</v>
      </c>
      <c r="P109" s="228">
        <f t="shared" si="63"/>
        <v>0</v>
      </c>
      <c r="Q109" s="209"/>
      <c r="R109" s="256">
        <f>+$G$109</f>
        <v>0.56000000000000005</v>
      </c>
      <c r="S109" s="224">
        <v>1</v>
      </c>
      <c r="T109" s="232">
        <f>S109*R109</f>
        <v>0.56000000000000005</v>
      </c>
      <c r="U109" s="222"/>
      <c r="V109" s="227">
        <f t="shared" si="87"/>
        <v>0</v>
      </c>
      <c r="W109" s="228">
        <f t="shared" si="88"/>
        <v>0</v>
      </c>
      <c r="X109" s="209"/>
      <c r="Y109" s="256">
        <f>+$G$109</f>
        <v>0.56000000000000005</v>
      </c>
      <c r="Z109" s="224">
        <v>1</v>
      </c>
      <c r="AA109" s="232">
        <f>Z109*Y109</f>
        <v>0.56000000000000005</v>
      </c>
      <c r="AB109" s="222"/>
      <c r="AC109" s="227">
        <f t="shared" si="90"/>
        <v>0</v>
      </c>
      <c r="AD109" s="228">
        <f t="shared" si="91"/>
        <v>0</v>
      </c>
      <c r="AE109" s="209"/>
      <c r="AF109" s="256"/>
      <c r="AG109" s="224"/>
      <c r="AH109" s="232">
        <f>AG109*AF109</f>
        <v>0</v>
      </c>
      <c r="AI109" s="222"/>
      <c r="AJ109" s="227">
        <f t="shared" si="93"/>
        <v>-0.56000000000000005</v>
      </c>
      <c r="AK109" s="228" t="str">
        <f t="shared" si="94"/>
        <v/>
      </c>
      <c r="AM109" s="256"/>
      <c r="AN109" s="224"/>
      <c r="AO109" s="232">
        <f>AN109*AM109</f>
        <v>0</v>
      </c>
      <c r="AP109" s="222"/>
      <c r="AQ109" s="227">
        <f t="shared" si="96"/>
        <v>0</v>
      </c>
      <c r="AR109" s="228" t="str">
        <f t="shared" si="97"/>
        <v/>
      </c>
    </row>
    <row r="110" spans="1:44" x14ac:dyDescent="0.35">
      <c r="A110" s="193"/>
      <c r="B110" s="257" t="s">
        <v>55</v>
      </c>
      <c r="C110" s="258"/>
      <c r="D110" s="258"/>
      <c r="E110" s="258"/>
      <c r="F110" s="247"/>
      <c r="G110" s="259"/>
      <c r="H110" s="260"/>
      <c r="I110" s="261">
        <f>SUM(I105:I109)+I104</f>
        <v>34.426514399999995</v>
      </c>
      <c r="J110" s="247"/>
      <c r="K110" s="259"/>
      <c r="L110" s="260"/>
      <c r="M110" s="261">
        <f>SUM(M105:M109)+M104</f>
        <v>31.363188000000001</v>
      </c>
      <c r="N110" s="247"/>
      <c r="O110" s="251">
        <f t="shared" si="62"/>
        <v>-3.063326399999994</v>
      </c>
      <c r="P110" s="252">
        <f t="shared" si="63"/>
        <v>-8.8981601924823225E-2</v>
      </c>
      <c r="Q110" s="209"/>
      <c r="R110" s="259"/>
      <c r="S110" s="260"/>
      <c r="T110" s="261">
        <f>SUM(T105:T109)+T104</f>
        <v>32.423188000000003</v>
      </c>
      <c r="U110" s="247"/>
      <c r="V110" s="251">
        <f>T110-M110</f>
        <v>1.0600000000000023</v>
      </c>
      <c r="W110" s="252">
        <f>IF(OR(M110=0,T110=0),"",(V110/M110))</f>
        <v>3.3797584607789304E-2</v>
      </c>
      <c r="X110" s="209"/>
      <c r="Y110" s="259"/>
      <c r="Z110" s="260"/>
      <c r="AA110" s="261">
        <f>SUM(AA105:AA109)+AA104</f>
        <v>33.347648</v>
      </c>
      <c r="AB110" s="247"/>
      <c r="AC110" s="251">
        <f>AA110-T110</f>
        <v>0.92445999999999628</v>
      </c>
      <c r="AD110" s="252">
        <f>IF(OR(T110=0,AA110=0),"",(AC110/T110))</f>
        <v>2.8512310387244961E-2</v>
      </c>
      <c r="AE110" s="209"/>
      <c r="AF110" s="259"/>
      <c r="AG110" s="260"/>
      <c r="AH110" s="261">
        <f>SUM(AH105:AH109)+AH104</f>
        <v>34.317647999999998</v>
      </c>
      <c r="AI110" s="247"/>
      <c r="AJ110" s="251">
        <f>AH110-AA110</f>
        <v>0.96999999999999886</v>
      </c>
      <c r="AK110" s="252">
        <f>IF(OR(AA110=0,AH110=0),"",(AJ110/AA110))</f>
        <v>2.9087508660280894E-2</v>
      </c>
      <c r="AM110" s="259"/>
      <c r="AN110" s="260"/>
      <c r="AO110" s="261">
        <f>SUM(AO105:AO109)+AO104</f>
        <v>35.677647999999998</v>
      </c>
      <c r="AP110" s="247"/>
      <c r="AQ110" s="251">
        <f>AO110-AH110</f>
        <v>1.3599999999999994</v>
      </c>
      <c r="AR110" s="252">
        <f>IF(OR(AH110=0,AO110=0),"",(AQ110/AH110))</f>
        <v>3.9629755512382417E-2</v>
      </c>
    </row>
    <row r="111" spans="1:44" x14ac:dyDescent="0.35">
      <c r="A111" s="193"/>
      <c r="B111" s="253" t="s">
        <v>56</v>
      </c>
      <c r="C111" s="222"/>
      <c r="D111" s="220" t="s">
        <v>47</v>
      </c>
      <c r="E111" s="229"/>
      <c r="F111" s="222"/>
      <c r="G111" s="242">
        <v>7.9600000000000001E-3</v>
      </c>
      <c r="H111" s="254">
        <f>$G80*(1+G132)</f>
        <v>205.44480000000001</v>
      </c>
      <c r="I111" s="225">
        <f>H111*G111</f>
        <v>1.6353406080000001</v>
      </c>
      <c r="J111" s="222"/>
      <c r="K111" s="242">
        <v>9.0600000000000003E-3</v>
      </c>
      <c r="L111" s="255">
        <f>$G80*(1+K132)</f>
        <v>203.84100000000001</v>
      </c>
      <c r="M111" s="225">
        <f>L111*K111</f>
        <v>1.8467994600000002</v>
      </c>
      <c r="N111" s="222"/>
      <c r="O111" s="227">
        <f t="shared" si="62"/>
        <v>0.21145885200000003</v>
      </c>
      <c r="P111" s="228">
        <f t="shared" si="63"/>
        <v>0.12930569385090449</v>
      </c>
      <c r="Q111" s="209"/>
      <c r="R111" s="242">
        <f>+$K$49</f>
        <v>9.0600000000000003E-3</v>
      </c>
      <c r="S111" s="255">
        <f>$G80*(1+R132)</f>
        <v>203.84100000000001</v>
      </c>
      <c r="T111" s="225">
        <f>S111*R111</f>
        <v>1.8467994600000002</v>
      </c>
      <c r="U111" s="222"/>
      <c r="V111" s="227">
        <f>T111-M111</f>
        <v>0</v>
      </c>
      <c r="W111" s="228">
        <f>IF(OR(M111=0,T111=0),"",(V111/M111))</f>
        <v>0</v>
      </c>
      <c r="X111" s="209"/>
      <c r="Y111" s="242">
        <f>+$K$49</f>
        <v>9.0600000000000003E-3</v>
      </c>
      <c r="Z111" s="255">
        <f>$G80*(1+Y132)</f>
        <v>203.84100000000001</v>
      </c>
      <c r="AA111" s="225">
        <f>Z111*Y111</f>
        <v>1.8467994600000002</v>
      </c>
      <c r="AB111" s="222"/>
      <c r="AC111" s="227">
        <f>AA111-T111</f>
        <v>0</v>
      </c>
      <c r="AD111" s="228">
        <f>IF(OR(T111=0,AA111=0),"",(AC111/T111))</f>
        <v>0</v>
      </c>
      <c r="AE111" s="209"/>
      <c r="AF111" s="242">
        <f>+$K$49</f>
        <v>9.0600000000000003E-3</v>
      </c>
      <c r="AG111" s="255">
        <f>$G80*(1+AF132)</f>
        <v>203.84100000000001</v>
      </c>
      <c r="AH111" s="225">
        <f>AG111*AF111</f>
        <v>1.8467994600000002</v>
      </c>
      <c r="AI111" s="222"/>
      <c r="AJ111" s="227">
        <f>AH111-AA111</f>
        <v>0</v>
      </c>
      <c r="AK111" s="228">
        <f>IF(OR(AA111=0,AH111=0),"",(AJ111/AA111))</f>
        <v>0</v>
      </c>
      <c r="AM111" s="242">
        <f>+$K$49</f>
        <v>9.0600000000000003E-3</v>
      </c>
      <c r="AN111" s="255">
        <f>$G80*(1+AM132)</f>
        <v>203.84100000000001</v>
      </c>
      <c r="AO111" s="225">
        <f>AN111*AM111</f>
        <v>1.8467994600000002</v>
      </c>
      <c r="AP111" s="222"/>
      <c r="AQ111" s="227">
        <f>AO111-AH111</f>
        <v>0</v>
      </c>
      <c r="AR111" s="228">
        <f>IF(OR(AH111=0,AO111=0),"",(AQ111/AH111))</f>
        <v>0</v>
      </c>
    </row>
    <row r="112" spans="1:44" x14ac:dyDescent="0.35">
      <c r="A112" s="193"/>
      <c r="B112" s="253" t="s">
        <v>57</v>
      </c>
      <c r="C112" s="222"/>
      <c r="D112" s="220" t="s">
        <v>47</v>
      </c>
      <c r="E112" s="229"/>
      <c r="F112" s="222"/>
      <c r="G112" s="242">
        <v>7.0299999999999998E-3</v>
      </c>
      <c r="H112" s="254">
        <f>H111</f>
        <v>205.44480000000001</v>
      </c>
      <c r="I112" s="225">
        <f>H112*G112</f>
        <v>1.4442769440000001</v>
      </c>
      <c r="J112" s="222"/>
      <c r="K112" s="242">
        <v>7.3699999999999998E-3</v>
      </c>
      <c r="L112" s="255">
        <f>+L111</f>
        <v>203.84100000000001</v>
      </c>
      <c r="M112" s="225">
        <f>L112*K112</f>
        <v>1.5023081700000001</v>
      </c>
      <c r="N112" s="222"/>
      <c r="O112" s="227">
        <f t="shared" si="62"/>
        <v>5.8031225999999991E-2</v>
      </c>
      <c r="P112" s="228">
        <f t="shared" si="63"/>
        <v>4.0180123515147652E-2</v>
      </c>
      <c r="Q112" s="209"/>
      <c r="R112" s="242">
        <f>+$K$50</f>
        <v>7.3699999999999998E-3</v>
      </c>
      <c r="S112" s="255">
        <f>+S111</f>
        <v>203.84100000000001</v>
      </c>
      <c r="T112" s="225">
        <f>S112*R112</f>
        <v>1.5023081700000001</v>
      </c>
      <c r="U112" s="222"/>
      <c r="V112" s="227">
        <f>T112-M112</f>
        <v>0</v>
      </c>
      <c r="W112" s="228">
        <f>IF(OR(M112=0,T112=0),"",(V112/M112))</f>
        <v>0</v>
      </c>
      <c r="X112" s="209"/>
      <c r="Y112" s="242">
        <f>+$K$50</f>
        <v>7.3699999999999998E-3</v>
      </c>
      <c r="Z112" s="255">
        <f>+Z111</f>
        <v>203.84100000000001</v>
      </c>
      <c r="AA112" s="225">
        <f>Z112*Y112</f>
        <v>1.5023081700000001</v>
      </c>
      <c r="AB112" s="222"/>
      <c r="AC112" s="227">
        <f>AA112-T112</f>
        <v>0</v>
      </c>
      <c r="AD112" s="228">
        <f>IF(OR(T112=0,AA112=0),"",(AC112/T112))</f>
        <v>0</v>
      </c>
      <c r="AE112" s="209"/>
      <c r="AF112" s="242">
        <f>+$K$50</f>
        <v>7.3699999999999998E-3</v>
      </c>
      <c r="AG112" s="255">
        <f>+AG111</f>
        <v>203.84100000000001</v>
      </c>
      <c r="AH112" s="225">
        <f>AG112*AF112</f>
        <v>1.5023081700000001</v>
      </c>
      <c r="AI112" s="222"/>
      <c r="AJ112" s="227">
        <f>AH112-AA112</f>
        <v>0</v>
      </c>
      <c r="AK112" s="228">
        <f>IF(OR(AA112=0,AH112=0),"",(AJ112/AA112))</f>
        <v>0</v>
      </c>
      <c r="AM112" s="242">
        <f>+$K$50</f>
        <v>7.3699999999999998E-3</v>
      </c>
      <c r="AN112" s="255">
        <f>+AN111</f>
        <v>203.84100000000001</v>
      </c>
      <c r="AO112" s="225">
        <f>AN112*AM112</f>
        <v>1.5023081700000001</v>
      </c>
      <c r="AP112" s="222"/>
      <c r="AQ112" s="227">
        <f>AO112-AH112</f>
        <v>0</v>
      </c>
      <c r="AR112" s="228">
        <f>IF(OR(AH112=0,AO112=0),"",(AQ112/AH112))</f>
        <v>0</v>
      </c>
    </row>
    <row r="113" spans="1:44" x14ac:dyDescent="0.35">
      <c r="A113" s="193"/>
      <c r="B113" s="257" t="s">
        <v>58</v>
      </c>
      <c r="C113" s="245"/>
      <c r="D113" s="245"/>
      <c r="E113" s="245"/>
      <c r="F113" s="262"/>
      <c r="G113" s="263"/>
      <c r="H113" s="259"/>
      <c r="I113" s="261">
        <f>SUM(I110:I112)</f>
        <v>37.506131951999997</v>
      </c>
      <c r="J113" s="262"/>
      <c r="K113" s="263"/>
      <c r="L113" s="264"/>
      <c r="M113" s="261">
        <f>SUM(M110:M112)</f>
        <v>34.71229563</v>
      </c>
      <c r="N113" s="262"/>
      <c r="O113" s="251">
        <f t="shared" si="62"/>
        <v>-2.7938363219999971</v>
      </c>
      <c r="P113" s="252">
        <f t="shared" si="63"/>
        <v>-7.4490121390697481E-2</v>
      </c>
      <c r="Q113" s="209"/>
      <c r="R113" s="263"/>
      <c r="S113" s="264"/>
      <c r="T113" s="261">
        <f>SUM(T110:T112)</f>
        <v>35.772295630000002</v>
      </c>
      <c r="U113" s="262"/>
      <c r="V113" s="251">
        <f>T113-M113</f>
        <v>1.0600000000000023</v>
      </c>
      <c r="W113" s="252">
        <f>IF(OR(M113=0,T113=0),"",(V113/M113))</f>
        <v>3.0536730019201045E-2</v>
      </c>
      <c r="X113" s="209"/>
      <c r="Y113" s="263"/>
      <c r="Z113" s="264"/>
      <c r="AA113" s="261">
        <f>SUM(AA110:AA112)</f>
        <v>36.696755629999998</v>
      </c>
      <c r="AB113" s="262"/>
      <c r="AC113" s="251">
        <f>AA113-T113</f>
        <v>0.92445999999999628</v>
      </c>
      <c r="AD113" s="252">
        <f>IF(OR(T113=0,AA113=0),"",(AC113/T113))</f>
        <v>2.5842903948962926E-2</v>
      </c>
      <c r="AE113" s="209"/>
      <c r="AF113" s="263"/>
      <c r="AG113" s="264"/>
      <c r="AH113" s="261">
        <f>SUM(AH110:AH112)</f>
        <v>37.666755629999997</v>
      </c>
      <c r="AI113" s="262"/>
      <c r="AJ113" s="251">
        <f>AH113-AA113</f>
        <v>0.96999999999999886</v>
      </c>
      <c r="AK113" s="252">
        <f>IF(OR(AA113=0,AH113=0),"",(AJ113/AA113))</f>
        <v>2.6432854440325872E-2</v>
      </c>
      <c r="AM113" s="263"/>
      <c r="AN113" s="264"/>
      <c r="AO113" s="261">
        <f>SUM(AO110:AO112)</f>
        <v>39.026755629999997</v>
      </c>
      <c r="AP113" s="262"/>
      <c r="AQ113" s="251">
        <f>AO113-AH113</f>
        <v>1.3599999999999994</v>
      </c>
      <c r="AR113" s="252">
        <f>IF(OR(AH113=0,AO113=0),"",(AQ113/AH113))</f>
        <v>3.610610941274741E-2</v>
      </c>
    </row>
    <row r="114" spans="1:44" x14ac:dyDescent="0.35">
      <c r="A114" s="193"/>
      <c r="B114" s="253" t="s">
        <v>59</v>
      </c>
      <c r="C114" s="222"/>
      <c r="D114" s="220" t="s">
        <v>47</v>
      </c>
      <c r="E114" s="229"/>
      <c r="F114" s="222"/>
      <c r="G114" s="92">
        <f>+RESIDENTIAL!$G$56</f>
        <v>3.0000000000000001E-3</v>
      </c>
      <c r="H114" s="254">
        <f>+H111</f>
        <v>205.44480000000001</v>
      </c>
      <c r="I114" s="225">
        <f t="shared" ref="I114:I124" si="98">H114*G114</f>
        <v>0.61633440000000006</v>
      </c>
      <c r="J114" s="222"/>
      <c r="K114" s="92">
        <f>+RESIDENTIAL!$G$56</f>
        <v>3.0000000000000001E-3</v>
      </c>
      <c r="L114" s="255">
        <f>+L111</f>
        <v>203.84100000000001</v>
      </c>
      <c r="M114" s="225">
        <f t="shared" ref="M114:M124" si="99">L114*K114</f>
        <v>0.61152300000000004</v>
      </c>
      <c r="N114" s="222"/>
      <c r="O114" s="227">
        <f t="shared" si="62"/>
        <v>-4.8114000000000212E-3</v>
      </c>
      <c r="P114" s="228">
        <f t="shared" si="63"/>
        <v>-7.8064764841943284E-3</v>
      </c>
      <c r="Q114" s="209"/>
      <c r="R114" s="92">
        <f>+RESIDENTIAL!$G$56</f>
        <v>3.0000000000000001E-3</v>
      </c>
      <c r="S114" s="255">
        <f>+S111</f>
        <v>203.84100000000001</v>
      </c>
      <c r="T114" s="225">
        <f t="shared" ref="T114:T124" si="100">S114*R114</f>
        <v>0.61152300000000004</v>
      </c>
      <c r="U114" s="222"/>
      <c r="V114" s="227">
        <f>T114-M114</f>
        <v>0</v>
      </c>
      <c r="W114" s="228">
        <f>IF(OR(M114=0,T114=0),"",(V114/M114))</f>
        <v>0</v>
      </c>
      <c r="X114" s="209"/>
      <c r="Y114" s="92">
        <f>+RESIDENTIAL!$G$56</f>
        <v>3.0000000000000001E-3</v>
      </c>
      <c r="Z114" s="255">
        <f>+Z111</f>
        <v>203.84100000000001</v>
      </c>
      <c r="AA114" s="225">
        <f t="shared" ref="AA114:AA124" si="101">Z114*Y114</f>
        <v>0.61152300000000004</v>
      </c>
      <c r="AB114" s="222"/>
      <c r="AC114" s="227">
        <f>AA114-T114</f>
        <v>0</v>
      </c>
      <c r="AD114" s="228">
        <f>IF(OR(T114=0,AA114=0),"",(AC114/T114))</f>
        <v>0</v>
      </c>
      <c r="AE114" s="209"/>
      <c r="AF114" s="92">
        <f>+RESIDENTIAL!$G$56</f>
        <v>3.0000000000000001E-3</v>
      </c>
      <c r="AG114" s="255">
        <f>+AG111</f>
        <v>203.84100000000001</v>
      </c>
      <c r="AH114" s="225">
        <f t="shared" ref="AH114:AH124" si="102">AG114*AF114</f>
        <v>0.61152300000000004</v>
      </c>
      <c r="AI114" s="222"/>
      <c r="AJ114" s="227">
        <f>AH114-AA114</f>
        <v>0</v>
      </c>
      <c r="AK114" s="228">
        <f>IF(OR(AA114=0,AH114=0),"",(AJ114/AA114))</f>
        <v>0</v>
      </c>
      <c r="AM114" s="92">
        <f>+RESIDENTIAL!$G$56</f>
        <v>3.0000000000000001E-3</v>
      </c>
      <c r="AN114" s="255">
        <f>+AN111</f>
        <v>203.84100000000001</v>
      </c>
      <c r="AO114" s="225">
        <f t="shared" ref="AO114:AO124" si="103">AN114*AM114</f>
        <v>0.61152300000000004</v>
      </c>
      <c r="AP114" s="222"/>
      <c r="AQ114" s="227">
        <f>AO114-AH114</f>
        <v>0</v>
      </c>
      <c r="AR114" s="228">
        <f>IF(OR(AH114=0,AO114=0),"",(AQ114/AH114))</f>
        <v>0</v>
      </c>
    </row>
    <row r="115" spans="1:44" x14ac:dyDescent="0.35">
      <c r="A115" s="193"/>
      <c r="B115" s="253" t="s">
        <v>60</v>
      </c>
      <c r="C115" s="222"/>
      <c r="D115" s="220" t="s">
        <v>47</v>
      </c>
      <c r="E115" s="229"/>
      <c r="F115" s="222"/>
      <c r="G115" s="92">
        <f>+RESIDENTIAL!$G$57</f>
        <v>5.0000000000000001E-4</v>
      </c>
      <c r="H115" s="254">
        <f>+H111</f>
        <v>205.44480000000001</v>
      </c>
      <c r="I115" s="225">
        <f t="shared" si="98"/>
        <v>0.10272240000000001</v>
      </c>
      <c r="J115" s="222"/>
      <c r="K115" s="92">
        <f>+RESIDENTIAL!$G$57</f>
        <v>5.0000000000000001E-4</v>
      </c>
      <c r="L115" s="255">
        <f>+L111</f>
        <v>203.84100000000001</v>
      </c>
      <c r="M115" s="225">
        <f t="shared" si="99"/>
        <v>0.10192050000000001</v>
      </c>
      <c r="N115" s="222"/>
      <c r="O115" s="227">
        <f t="shared" si="62"/>
        <v>-8.0189999999999428E-4</v>
      </c>
      <c r="P115" s="228">
        <f t="shared" si="63"/>
        <v>-7.8064764841942382E-3</v>
      </c>
      <c r="Q115" s="209"/>
      <c r="R115" s="92">
        <f>+RESIDENTIAL!$G$57</f>
        <v>5.0000000000000001E-4</v>
      </c>
      <c r="S115" s="255">
        <f>+S111</f>
        <v>203.84100000000001</v>
      </c>
      <c r="T115" s="225">
        <f t="shared" si="100"/>
        <v>0.10192050000000001</v>
      </c>
      <c r="U115" s="222"/>
      <c r="V115" s="227">
        <f t="shared" ref="V115:V124" si="104">T115-M115</f>
        <v>0</v>
      </c>
      <c r="W115" s="228">
        <f t="shared" ref="W115:W124" si="105">IF(OR(M115=0,T115=0),"",(V115/M115))</f>
        <v>0</v>
      </c>
      <c r="X115" s="209"/>
      <c r="Y115" s="92">
        <f>+RESIDENTIAL!$G$57</f>
        <v>5.0000000000000001E-4</v>
      </c>
      <c r="Z115" s="255">
        <f>+Z111</f>
        <v>203.84100000000001</v>
      </c>
      <c r="AA115" s="225">
        <f t="shared" si="101"/>
        <v>0.10192050000000001</v>
      </c>
      <c r="AB115" s="222"/>
      <c r="AC115" s="227">
        <f t="shared" ref="AC115:AC124" si="106">AA115-T115</f>
        <v>0</v>
      </c>
      <c r="AD115" s="228">
        <f t="shared" ref="AD115:AD124" si="107">IF(OR(T115=0,AA115=0),"",(AC115/T115))</f>
        <v>0</v>
      </c>
      <c r="AE115" s="209"/>
      <c r="AF115" s="92">
        <f>+RESIDENTIAL!$G$57</f>
        <v>5.0000000000000001E-4</v>
      </c>
      <c r="AG115" s="255">
        <f>+AG111</f>
        <v>203.84100000000001</v>
      </c>
      <c r="AH115" s="225">
        <f t="shared" si="102"/>
        <v>0.10192050000000001</v>
      </c>
      <c r="AI115" s="222"/>
      <c r="AJ115" s="227">
        <f t="shared" ref="AJ115:AJ124" si="108">AH115-AA115</f>
        <v>0</v>
      </c>
      <c r="AK115" s="228">
        <f t="shared" ref="AK115:AK124" si="109">IF(OR(AA115=0,AH115=0),"",(AJ115/AA115))</f>
        <v>0</v>
      </c>
      <c r="AM115" s="92">
        <f>+RESIDENTIAL!$G$57</f>
        <v>5.0000000000000001E-4</v>
      </c>
      <c r="AN115" s="255">
        <f>+AN111</f>
        <v>203.84100000000001</v>
      </c>
      <c r="AO115" s="225">
        <f t="shared" si="103"/>
        <v>0.10192050000000001</v>
      </c>
      <c r="AP115" s="222"/>
      <c r="AQ115" s="227">
        <f t="shared" ref="AQ115:AQ124" si="110">AO115-AH115</f>
        <v>0</v>
      </c>
      <c r="AR115" s="228">
        <f t="shared" ref="AR115:AR124" si="111">IF(OR(AH115=0,AO115=0),"",(AQ115/AH115))</f>
        <v>0</v>
      </c>
    </row>
    <row r="116" spans="1:44" x14ac:dyDescent="0.35">
      <c r="A116" s="193"/>
      <c r="B116" s="253" t="s">
        <v>61</v>
      </c>
      <c r="C116" s="222"/>
      <c r="D116" s="220" t="s">
        <v>47</v>
      </c>
      <c r="E116" s="229"/>
      <c r="F116" s="222"/>
      <c r="G116" s="92">
        <f>+RESIDENTIAL!$G$58</f>
        <v>4.0000000000000002E-4</v>
      </c>
      <c r="H116" s="254">
        <f>+H111</f>
        <v>205.44480000000001</v>
      </c>
      <c r="I116" s="225">
        <f t="shared" si="98"/>
        <v>8.2177920000000015E-2</v>
      </c>
      <c r="J116" s="222"/>
      <c r="K116" s="92">
        <f>+RESIDENTIAL!$G$58</f>
        <v>4.0000000000000002E-4</v>
      </c>
      <c r="L116" s="255">
        <f>+L111</f>
        <v>203.84100000000001</v>
      </c>
      <c r="M116" s="225">
        <f t="shared" si="99"/>
        <v>8.1536400000000009E-2</v>
      </c>
      <c r="N116" s="222"/>
      <c r="O116" s="227">
        <f t="shared" si="62"/>
        <v>-6.4152000000000653E-4</v>
      </c>
      <c r="P116" s="228">
        <f t="shared" si="63"/>
        <v>-7.8064764841943727E-3</v>
      </c>
      <c r="Q116" s="209"/>
      <c r="R116" s="92">
        <f>+RESIDENTIAL!$G$58</f>
        <v>4.0000000000000002E-4</v>
      </c>
      <c r="S116" s="255">
        <f>+S111</f>
        <v>203.84100000000001</v>
      </c>
      <c r="T116" s="225">
        <f t="shared" si="100"/>
        <v>8.1536400000000009E-2</v>
      </c>
      <c r="U116" s="222"/>
      <c r="V116" s="227">
        <f t="shared" si="104"/>
        <v>0</v>
      </c>
      <c r="W116" s="228">
        <f t="shared" si="105"/>
        <v>0</v>
      </c>
      <c r="X116" s="209"/>
      <c r="Y116" s="92">
        <f>+RESIDENTIAL!$G$58</f>
        <v>4.0000000000000002E-4</v>
      </c>
      <c r="Z116" s="255">
        <f>+Z111</f>
        <v>203.84100000000001</v>
      </c>
      <c r="AA116" s="225">
        <f t="shared" si="101"/>
        <v>8.1536400000000009E-2</v>
      </c>
      <c r="AB116" s="222"/>
      <c r="AC116" s="227">
        <f t="shared" si="106"/>
        <v>0</v>
      </c>
      <c r="AD116" s="228">
        <f t="shared" si="107"/>
        <v>0</v>
      </c>
      <c r="AE116" s="209"/>
      <c r="AF116" s="92">
        <f>+RESIDENTIAL!$G$58</f>
        <v>4.0000000000000002E-4</v>
      </c>
      <c r="AG116" s="255">
        <f>+AG111</f>
        <v>203.84100000000001</v>
      </c>
      <c r="AH116" s="225">
        <f t="shared" si="102"/>
        <v>8.1536400000000009E-2</v>
      </c>
      <c r="AI116" s="222"/>
      <c r="AJ116" s="227">
        <f t="shared" si="108"/>
        <v>0</v>
      </c>
      <c r="AK116" s="228">
        <f t="shared" si="109"/>
        <v>0</v>
      </c>
      <c r="AM116" s="92">
        <f>+RESIDENTIAL!$G$58</f>
        <v>4.0000000000000002E-4</v>
      </c>
      <c r="AN116" s="255">
        <f>+AN111</f>
        <v>203.84100000000001</v>
      </c>
      <c r="AO116" s="225">
        <f t="shared" si="103"/>
        <v>8.1536400000000009E-2</v>
      </c>
      <c r="AP116" s="222"/>
      <c r="AQ116" s="227">
        <f t="shared" si="110"/>
        <v>0</v>
      </c>
      <c r="AR116" s="228">
        <f t="shared" si="111"/>
        <v>0</v>
      </c>
    </row>
    <row r="117" spans="1:44" s="27" customFormat="1" x14ac:dyDescent="0.35">
      <c r="A117" s="33"/>
      <c r="B117" s="43" t="s">
        <v>62</v>
      </c>
      <c r="C117" s="43"/>
      <c r="D117" s="42" t="s">
        <v>25</v>
      </c>
      <c r="E117" s="43"/>
      <c r="F117" s="53"/>
      <c r="G117" s="93">
        <f>+RESIDENTIAL!$G$59</f>
        <v>0.25</v>
      </c>
      <c r="H117" s="46">
        <v>1</v>
      </c>
      <c r="I117" s="65">
        <f t="shared" si="98"/>
        <v>0.25</v>
      </c>
      <c r="J117" s="57"/>
      <c r="K117" s="93">
        <f>+RESIDENTIAL!$G$59</f>
        <v>0.25</v>
      </c>
      <c r="L117" s="46">
        <v>1</v>
      </c>
      <c r="M117" s="65">
        <f t="shared" si="99"/>
        <v>0.25</v>
      </c>
      <c r="N117" s="57"/>
      <c r="O117" s="49">
        <f t="shared" si="62"/>
        <v>0</v>
      </c>
      <c r="P117" s="50">
        <f t="shared" si="63"/>
        <v>0</v>
      </c>
      <c r="Q117" s="51"/>
      <c r="R117" s="93">
        <f>+RESIDENTIAL!$G$59</f>
        <v>0.25</v>
      </c>
      <c r="S117" s="46">
        <v>1</v>
      </c>
      <c r="T117" s="65">
        <f t="shared" si="100"/>
        <v>0.25</v>
      </c>
      <c r="U117" s="57"/>
      <c r="V117" s="49">
        <f t="shared" si="104"/>
        <v>0</v>
      </c>
      <c r="W117" s="50">
        <f t="shared" si="105"/>
        <v>0</v>
      </c>
      <c r="X117" s="51"/>
      <c r="Y117" s="93">
        <f>+RESIDENTIAL!$G$59</f>
        <v>0.25</v>
      </c>
      <c r="Z117" s="46">
        <v>1</v>
      </c>
      <c r="AA117" s="65">
        <f t="shared" si="101"/>
        <v>0.25</v>
      </c>
      <c r="AB117" s="57"/>
      <c r="AC117" s="49">
        <f t="shared" si="106"/>
        <v>0</v>
      </c>
      <c r="AD117" s="50">
        <f t="shared" si="107"/>
        <v>0</v>
      </c>
      <c r="AE117" s="51"/>
      <c r="AF117" s="93">
        <f>+RESIDENTIAL!$G$59</f>
        <v>0.25</v>
      </c>
      <c r="AG117" s="46">
        <v>1</v>
      </c>
      <c r="AH117" s="65">
        <f t="shared" si="102"/>
        <v>0.25</v>
      </c>
      <c r="AI117" s="57"/>
      <c r="AJ117" s="49">
        <f t="shared" si="108"/>
        <v>0</v>
      </c>
      <c r="AK117" s="50">
        <f t="shared" si="109"/>
        <v>0</v>
      </c>
      <c r="AL117" s="60"/>
      <c r="AM117" s="93">
        <f>+RESIDENTIAL!$G$59</f>
        <v>0.25</v>
      </c>
      <c r="AN117" s="46">
        <v>1</v>
      </c>
      <c r="AO117" s="65">
        <f t="shared" si="103"/>
        <v>0.25</v>
      </c>
      <c r="AP117" s="57"/>
      <c r="AQ117" s="49">
        <f t="shared" si="110"/>
        <v>0</v>
      </c>
      <c r="AR117" s="50">
        <f t="shared" si="111"/>
        <v>0</v>
      </c>
    </row>
    <row r="118" spans="1:44" x14ac:dyDescent="0.35">
      <c r="A118" s="193"/>
      <c r="B118" s="253" t="s">
        <v>1</v>
      </c>
      <c r="C118" s="222"/>
      <c r="D118" s="220" t="s">
        <v>47</v>
      </c>
      <c r="E118" s="229"/>
      <c r="F118" s="222"/>
      <c r="G118" s="92">
        <f>+RESIDENTIAL!$G$60</f>
        <v>0.10100000000000001</v>
      </c>
      <c r="H118" s="254">
        <f>$O$11*$G80</f>
        <v>126.72</v>
      </c>
      <c r="I118" s="225">
        <f t="shared" si="98"/>
        <v>12.798720000000001</v>
      </c>
      <c r="J118" s="222"/>
      <c r="K118" s="92">
        <f>+RESIDENTIAL!$G$60</f>
        <v>0.10100000000000001</v>
      </c>
      <c r="L118" s="255">
        <f>$H118</f>
        <v>126.72</v>
      </c>
      <c r="M118" s="225">
        <f t="shared" si="99"/>
        <v>12.798720000000001</v>
      </c>
      <c r="N118" s="222"/>
      <c r="O118" s="227">
        <f t="shared" si="62"/>
        <v>0</v>
      </c>
      <c r="P118" s="228">
        <f t="shared" si="63"/>
        <v>0</v>
      </c>
      <c r="Q118" s="209"/>
      <c r="R118" s="92">
        <f>+RESIDENTIAL!$G$60</f>
        <v>0.10100000000000001</v>
      </c>
      <c r="S118" s="255">
        <f>$H118</f>
        <v>126.72</v>
      </c>
      <c r="T118" s="225">
        <f t="shared" si="100"/>
        <v>12.798720000000001</v>
      </c>
      <c r="U118" s="222"/>
      <c r="V118" s="227">
        <f t="shared" si="104"/>
        <v>0</v>
      </c>
      <c r="W118" s="228">
        <f t="shared" si="105"/>
        <v>0</v>
      </c>
      <c r="X118" s="209"/>
      <c r="Y118" s="92">
        <f>+RESIDENTIAL!$G$60</f>
        <v>0.10100000000000001</v>
      </c>
      <c r="Z118" s="255">
        <f>$H118</f>
        <v>126.72</v>
      </c>
      <c r="AA118" s="225">
        <f t="shared" si="101"/>
        <v>12.798720000000001</v>
      </c>
      <c r="AB118" s="222"/>
      <c r="AC118" s="227">
        <f t="shared" si="106"/>
        <v>0</v>
      </c>
      <c r="AD118" s="228">
        <f t="shared" si="107"/>
        <v>0</v>
      </c>
      <c r="AE118" s="209"/>
      <c r="AF118" s="92">
        <f>+RESIDENTIAL!$G$60</f>
        <v>0.10100000000000001</v>
      </c>
      <c r="AG118" s="255">
        <f>$H118</f>
        <v>126.72</v>
      </c>
      <c r="AH118" s="225">
        <f t="shared" si="102"/>
        <v>12.798720000000001</v>
      </c>
      <c r="AI118" s="222"/>
      <c r="AJ118" s="227">
        <f t="shared" si="108"/>
        <v>0</v>
      </c>
      <c r="AK118" s="228">
        <f t="shared" si="109"/>
        <v>0</v>
      </c>
      <c r="AM118" s="92">
        <f>+RESIDENTIAL!$G$60</f>
        <v>0.10100000000000001</v>
      </c>
      <c r="AN118" s="255">
        <f>$H118</f>
        <v>126.72</v>
      </c>
      <c r="AO118" s="225">
        <f t="shared" si="103"/>
        <v>12.798720000000001</v>
      </c>
      <c r="AP118" s="222"/>
      <c r="AQ118" s="227">
        <f t="shared" si="110"/>
        <v>0</v>
      </c>
      <c r="AR118" s="228">
        <f t="shared" si="111"/>
        <v>0</v>
      </c>
    </row>
    <row r="119" spans="1:44" x14ac:dyDescent="0.35">
      <c r="A119" s="193"/>
      <c r="B119" s="253" t="s">
        <v>2</v>
      </c>
      <c r="C119" s="222"/>
      <c r="D119" s="220" t="s">
        <v>47</v>
      </c>
      <c r="E119" s="229"/>
      <c r="F119" s="222"/>
      <c r="G119" s="92">
        <f>+RESIDENTIAL!$G$61</f>
        <v>0.14399999999999999</v>
      </c>
      <c r="H119" s="254">
        <f>$O$12*$G80</f>
        <v>35.64</v>
      </c>
      <c r="I119" s="225">
        <f t="shared" si="98"/>
        <v>5.1321599999999998</v>
      </c>
      <c r="J119" s="222"/>
      <c r="K119" s="92">
        <f>+RESIDENTIAL!$G$61</f>
        <v>0.14399999999999999</v>
      </c>
      <c r="L119" s="255">
        <f>$H119</f>
        <v>35.64</v>
      </c>
      <c r="M119" s="225">
        <f t="shared" si="99"/>
        <v>5.1321599999999998</v>
      </c>
      <c r="N119" s="222"/>
      <c r="O119" s="227">
        <f t="shared" si="62"/>
        <v>0</v>
      </c>
      <c r="P119" s="228">
        <f t="shared" si="63"/>
        <v>0</v>
      </c>
      <c r="Q119" s="209"/>
      <c r="R119" s="92">
        <f>+RESIDENTIAL!$G$61</f>
        <v>0.14399999999999999</v>
      </c>
      <c r="S119" s="255">
        <f>$H119</f>
        <v>35.64</v>
      </c>
      <c r="T119" s="225">
        <f t="shared" si="100"/>
        <v>5.1321599999999998</v>
      </c>
      <c r="U119" s="222"/>
      <c r="V119" s="227">
        <f t="shared" si="104"/>
        <v>0</v>
      </c>
      <c r="W119" s="228">
        <f t="shared" si="105"/>
        <v>0</v>
      </c>
      <c r="X119" s="209"/>
      <c r="Y119" s="92">
        <f>+RESIDENTIAL!$G$61</f>
        <v>0.14399999999999999</v>
      </c>
      <c r="Z119" s="255">
        <f>$H119</f>
        <v>35.64</v>
      </c>
      <c r="AA119" s="225">
        <f t="shared" si="101"/>
        <v>5.1321599999999998</v>
      </c>
      <c r="AB119" s="222"/>
      <c r="AC119" s="227">
        <f t="shared" si="106"/>
        <v>0</v>
      </c>
      <c r="AD119" s="228">
        <f t="shared" si="107"/>
        <v>0</v>
      </c>
      <c r="AE119" s="209"/>
      <c r="AF119" s="92">
        <f>+RESIDENTIAL!$G$61</f>
        <v>0.14399999999999999</v>
      </c>
      <c r="AG119" s="255">
        <f>$H119</f>
        <v>35.64</v>
      </c>
      <c r="AH119" s="225">
        <f t="shared" si="102"/>
        <v>5.1321599999999998</v>
      </c>
      <c r="AI119" s="222"/>
      <c r="AJ119" s="227">
        <f t="shared" si="108"/>
        <v>0</v>
      </c>
      <c r="AK119" s="228">
        <f t="shared" si="109"/>
        <v>0</v>
      </c>
      <c r="AM119" s="92">
        <f>+RESIDENTIAL!$G$61</f>
        <v>0.14399999999999999</v>
      </c>
      <c r="AN119" s="255">
        <f>$H119</f>
        <v>35.64</v>
      </c>
      <c r="AO119" s="225">
        <f t="shared" si="103"/>
        <v>5.1321599999999998</v>
      </c>
      <c r="AP119" s="222"/>
      <c r="AQ119" s="227">
        <f t="shared" si="110"/>
        <v>0</v>
      </c>
      <c r="AR119" s="228">
        <f t="shared" si="111"/>
        <v>0</v>
      </c>
    </row>
    <row r="120" spans="1:44" x14ac:dyDescent="0.35">
      <c r="A120" s="193"/>
      <c r="B120" s="253" t="s">
        <v>3</v>
      </c>
      <c r="C120" s="222"/>
      <c r="D120" s="220" t="s">
        <v>47</v>
      </c>
      <c r="E120" s="229"/>
      <c r="F120" s="222"/>
      <c r="G120" s="92">
        <f>+RESIDENTIAL!$G$62</f>
        <v>0.20799999999999999</v>
      </c>
      <c r="H120" s="254">
        <f>$O$13*$G80</f>
        <v>35.64</v>
      </c>
      <c r="I120" s="225">
        <f t="shared" si="98"/>
        <v>7.4131200000000002</v>
      </c>
      <c r="J120" s="222"/>
      <c r="K120" s="92">
        <f>+RESIDENTIAL!$G$62</f>
        <v>0.20799999999999999</v>
      </c>
      <c r="L120" s="255">
        <f>$H120</f>
        <v>35.64</v>
      </c>
      <c r="M120" s="225">
        <f t="shared" si="99"/>
        <v>7.4131200000000002</v>
      </c>
      <c r="N120" s="222"/>
      <c r="O120" s="227">
        <f t="shared" si="62"/>
        <v>0</v>
      </c>
      <c r="P120" s="228">
        <f t="shared" si="63"/>
        <v>0</v>
      </c>
      <c r="Q120" s="209"/>
      <c r="R120" s="92">
        <f>+RESIDENTIAL!$G$62</f>
        <v>0.20799999999999999</v>
      </c>
      <c r="S120" s="255">
        <f>$H120</f>
        <v>35.64</v>
      </c>
      <c r="T120" s="225">
        <f t="shared" si="100"/>
        <v>7.4131200000000002</v>
      </c>
      <c r="U120" s="222"/>
      <c r="V120" s="227">
        <f t="shared" si="104"/>
        <v>0</v>
      </c>
      <c r="W120" s="228">
        <f t="shared" si="105"/>
        <v>0</v>
      </c>
      <c r="X120" s="209"/>
      <c r="Y120" s="92">
        <f>+RESIDENTIAL!$G$62</f>
        <v>0.20799999999999999</v>
      </c>
      <c r="Z120" s="255">
        <f>$H120</f>
        <v>35.64</v>
      </c>
      <c r="AA120" s="225">
        <f t="shared" si="101"/>
        <v>7.4131200000000002</v>
      </c>
      <c r="AB120" s="222"/>
      <c r="AC120" s="227">
        <f t="shared" si="106"/>
        <v>0</v>
      </c>
      <c r="AD120" s="228">
        <f t="shared" si="107"/>
        <v>0</v>
      </c>
      <c r="AE120" s="209"/>
      <c r="AF120" s="92">
        <f>+RESIDENTIAL!$G$62</f>
        <v>0.20799999999999999</v>
      </c>
      <c r="AG120" s="255">
        <f>$H120</f>
        <v>35.64</v>
      </c>
      <c r="AH120" s="225">
        <f t="shared" si="102"/>
        <v>7.4131200000000002</v>
      </c>
      <c r="AI120" s="222"/>
      <c r="AJ120" s="227">
        <f t="shared" si="108"/>
        <v>0</v>
      </c>
      <c r="AK120" s="228">
        <f t="shared" si="109"/>
        <v>0</v>
      </c>
      <c r="AM120" s="92">
        <f>+RESIDENTIAL!$G$62</f>
        <v>0.20799999999999999</v>
      </c>
      <c r="AN120" s="255">
        <f>$H120</f>
        <v>35.64</v>
      </c>
      <c r="AO120" s="225">
        <f t="shared" si="103"/>
        <v>7.4131200000000002</v>
      </c>
      <c r="AP120" s="222"/>
      <c r="AQ120" s="227">
        <f t="shared" si="110"/>
        <v>0</v>
      </c>
      <c r="AR120" s="228">
        <f t="shared" si="111"/>
        <v>0</v>
      </c>
    </row>
    <row r="121" spans="1:44" x14ac:dyDescent="0.35">
      <c r="A121" s="193"/>
      <c r="B121" s="253" t="s">
        <v>63</v>
      </c>
      <c r="C121" s="222"/>
      <c r="D121" s="220" t="s">
        <v>47</v>
      </c>
      <c r="E121" s="229"/>
      <c r="F121" s="222"/>
      <c r="G121" s="92">
        <f>+RESIDENTIAL!$G$63</f>
        <v>0.11899999999999999</v>
      </c>
      <c r="H121" s="254">
        <f>IF(AND($N$1=1, $G80&gt;=600), 600, IF(AND($N$1=1, AND($G80&lt;600, $G80&gt;=0)), $G80, IF(AND($N$1=2, $G80&gt;=1000), 1000, IF(AND($N$1=2, AND($G80&lt;1000, $G80&gt;=0)), $G80))))</f>
        <v>198</v>
      </c>
      <c r="I121" s="225">
        <f t="shared" si="98"/>
        <v>23.561999999999998</v>
      </c>
      <c r="J121" s="222"/>
      <c r="K121" s="92">
        <f>+RESIDENTIAL!$G$63</f>
        <v>0.11899999999999999</v>
      </c>
      <c r="L121" s="255">
        <f>IF(AND($N$1=1, $G80&gt;=600), 600, IF(AND($N$1=1, AND($G80&lt;600, $G80&gt;=0)), $G80, IF(AND($N$1=2, $G80&gt;=1000), 1000, IF(AND($N$1=2, AND($G80&lt;1000, $G80&gt;=0)), $G80))))</f>
        <v>198</v>
      </c>
      <c r="M121" s="225">
        <f t="shared" si="99"/>
        <v>23.561999999999998</v>
      </c>
      <c r="N121" s="222"/>
      <c r="O121" s="227">
        <f t="shared" si="62"/>
        <v>0</v>
      </c>
      <c r="P121" s="228">
        <f t="shared" si="63"/>
        <v>0</v>
      </c>
      <c r="Q121" s="209"/>
      <c r="R121" s="92">
        <f>+RESIDENTIAL!$G$63</f>
        <v>0.11899999999999999</v>
      </c>
      <c r="S121" s="255">
        <f>IF(AND($N$1=1, $G80&gt;=600), 600, IF(AND($N$1=1, AND($G80&lt;600, $G80&gt;=0)), $G80, IF(AND($N$1=2, $G80&gt;=1000), 1000, IF(AND($N$1=2, AND($G80&lt;1000, $G80&gt;=0)), $G80))))</f>
        <v>198</v>
      </c>
      <c r="T121" s="225">
        <f t="shared" si="100"/>
        <v>23.561999999999998</v>
      </c>
      <c r="U121" s="222"/>
      <c r="V121" s="227">
        <f t="shared" si="104"/>
        <v>0</v>
      </c>
      <c r="W121" s="228">
        <f t="shared" si="105"/>
        <v>0</v>
      </c>
      <c r="X121" s="209"/>
      <c r="Y121" s="92">
        <f>+RESIDENTIAL!$G$63</f>
        <v>0.11899999999999999</v>
      </c>
      <c r="Z121" s="255">
        <f>IF(AND($N$1=1, $G80&gt;=600), 600, IF(AND($N$1=1, AND($G80&lt;600, $G80&gt;=0)), $G80, IF(AND($N$1=2, $G80&gt;=1000), 1000, IF(AND($N$1=2, AND($G80&lt;1000, $G80&gt;=0)), $G80))))</f>
        <v>198</v>
      </c>
      <c r="AA121" s="225">
        <f t="shared" si="101"/>
        <v>23.561999999999998</v>
      </c>
      <c r="AB121" s="222"/>
      <c r="AC121" s="227">
        <f t="shared" si="106"/>
        <v>0</v>
      </c>
      <c r="AD121" s="228">
        <f t="shared" si="107"/>
        <v>0</v>
      </c>
      <c r="AE121" s="209"/>
      <c r="AF121" s="92">
        <f>+RESIDENTIAL!$G$63</f>
        <v>0.11899999999999999</v>
      </c>
      <c r="AG121" s="255">
        <f>IF(AND($N$1=1, $G80&gt;=600), 600, IF(AND($N$1=1, AND($G80&lt;600, $G80&gt;=0)), $G80, IF(AND($N$1=2, $G80&gt;=1000), 1000, IF(AND($N$1=2, AND($G80&lt;1000, $G80&gt;=0)), $G80))))</f>
        <v>198</v>
      </c>
      <c r="AH121" s="225">
        <f t="shared" si="102"/>
        <v>23.561999999999998</v>
      </c>
      <c r="AI121" s="222"/>
      <c r="AJ121" s="227">
        <f t="shared" si="108"/>
        <v>0</v>
      </c>
      <c r="AK121" s="228">
        <f t="shared" si="109"/>
        <v>0</v>
      </c>
      <c r="AM121" s="92">
        <f>+RESIDENTIAL!$G$63</f>
        <v>0.11899999999999999</v>
      </c>
      <c r="AN121" s="255">
        <f>IF(AND($N$1=1, $G80&gt;=600), 600, IF(AND($N$1=1, AND($G80&lt;600, $G80&gt;=0)), $G80, IF(AND($N$1=2, $G80&gt;=1000), 1000, IF(AND($N$1=2, AND($G80&lt;1000, $G80&gt;=0)), $G80))))</f>
        <v>198</v>
      </c>
      <c r="AO121" s="225">
        <f t="shared" si="103"/>
        <v>23.561999999999998</v>
      </c>
      <c r="AP121" s="222"/>
      <c r="AQ121" s="227">
        <f t="shared" si="110"/>
        <v>0</v>
      </c>
      <c r="AR121" s="228">
        <f t="shared" si="111"/>
        <v>0</v>
      </c>
    </row>
    <row r="122" spans="1:44" x14ac:dyDescent="0.35">
      <c r="A122" s="193"/>
      <c r="B122" s="253" t="s">
        <v>64</v>
      </c>
      <c r="C122" s="222"/>
      <c r="D122" s="220" t="s">
        <v>47</v>
      </c>
      <c r="E122" s="229"/>
      <c r="F122" s="222"/>
      <c r="G122" s="92">
        <f>+RESIDENTIAL!$G$64</f>
        <v>0.13900000000000001</v>
      </c>
      <c r="H122" s="254">
        <f>IF(AND($N$1=1, $G80&gt;=600), $G80-600, IF(AND($N$1=1, AND($G80&lt;600, $G80&gt;=0)), 0, IF(AND($N$1=2, $G80&gt;=1000), $G80-1000, IF(AND($N$1=2, AND($G80&lt;1000, $G80&gt;=0)), 0))))</f>
        <v>0</v>
      </c>
      <c r="I122" s="225">
        <f t="shared" si="98"/>
        <v>0</v>
      </c>
      <c r="J122" s="222"/>
      <c r="K122" s="92">
        <f>+RESIDENTIAL!$G$64</f>
        <v>0.13900000000000001</v>
      </c>
      <c r="L122" s="255">
        <f>IF(AND($N$1=1, $G80&gt;=600), $G80-600, IF(AND($N$1=1, AND($G80&lt;600, $G80&gt;=0)), 0, IF(AND($N$1=2, $G80&gt;=1000), $G80-1000, IF(AND($N$1=2, AND($G80&lt;1000, $G80&gt;=0)), 0))))</f>
        <v>0</v>
      </c>
      <c r="M122" s="225">
        <f t="shared" si="99"/>
        <v>0</v>
      </c>
      <c r="N122" s="222"/>
      <c r="O122" s="227">
        <f t="shared" si="62"/>
        <v>0</v>
      </c>
      <c r="P122" s="228" t="str">
        <f t="shared" si="63"/>
        <v/>
      </c>
      <c r="Q122" s="209"/>
      <c r="R122" s="92">
        <f>+RESIDENTIAL!$G$64</f>
        <v>0.13900000000000001</v>
      </c>
      <c r="S122" s="255">
        <f>IF(AND($N$1=1, $G80&gt;=600), $G80-600, IF(AND($N$1=1, AND($G80&lt;600, $G80&gt;=0)), 0, IF(AND($N$1=2, $G80&gt;=1000), $G80-1000, IF(AND($N$1=2, AND($G80&lt;1000, $G80&gt;=0)), 0))))</f>
        <v>0</v>
      </c>
      <c r="T122" s="225">
        <f t="shared" si="100"/>
        <v>0</v>
      </c>
      <c r="U122" s="222"/>
      <c r="V122" s="227">
        <f t="shared" si="104"/>
        <v>0</v>
      </c>
      <c r="W122" s="228" t="str">
        <f t="shared" si="105"/>
        <v/>
      </c>
      <c r="X122" s="209"/>
      <c r="Y122" s="92">
        <f>+RESIDENTIAL!$G$64</f>
        <v>0.13900000000000001</v>
      </c>
      <c r="Z122" s="255">
        <f>IF(AND($N$1=1, $G80&gt;=600), $G80-600, IF(AND($N$1=1, AND($G80&lt;600, $G80&gt;=0)), 0, IF(AND($N$1=2, $G80&gt;=1000), $G80-1000, IF(AND($N$1=2, AND($G80&lt;1000, $G80&gt;=0)), 0))))</f>
        <v>0</v>
      </c>
      <c r="AA122" s="225">
        <f t="shared" si="101"/>
        <v>0</v>
      </c>
      <c r="AB122" s="222"/>
      <c r="AC122" s="227">
        <f t="shared" si="106"/>
        <v>0</v>
      </c>
      <c r="AD122" s="228" t="str">
        <f t="shared" si="107"/>
        <v/>
      </c>
      <c r="AE122" s="209"/>
      <c r="AF122" s="92">
        <f>+RESIDENTIAL!$G$64</f>
        <v>0.13900000000000001</v>
      </c>
      <c r="AG122" s="255">
        <f>IF(AND($N$1=1, $G80&gt;=600), $G80-600, IF(AND($N$1=1, AND($G80&lt;600, $G80&gt;=0)), 0, IF(AND($N$1=2, $G80&gt;=1000), $G80-1000, IF(AND($N$1=2, AND($G80&lt;1000, $G80&gt;=0)), 0))))</f>
        <v>0</v>
      </c>
      <c r="AH122" s="225">
        <f t="shared" si="102"/>
        <v>0</v>
      </c>
      <c r="AI122" s="222"/>
      <c r="AJ122" s="227">
        <f t="shared" si="108"/>
        <v>0</v>
      </c>
      <c r="AK122" s="228" t="str">
        <f t="shared" si="109"/>
        <v/>
      </c>
      <c r="AM122" s="92">
        <f>+RESIDENTIAL!$G$64</f>
        <v>0.13900000000000001</v>
      </c>
      <c r="AN122" s="255">
        <f>IF(AND($N$1=1, $G80&gt;=600), $G80-600, IF(AND($N$1=1, AND($G80&lt;600, $G80&gt;=0)), 0, IF(AND($N$1=2, $G80&gt;=1000), $G80-1000, IF(AND($N$1=2, AND($G80&lt;1000, $G80&gt;=0)), 0))))</f>
        <v>0</v>
      </c>
      <c r="AO122" s="225">
        <f t="shared" si="103"/>
        <v>0</v>
      </c>
      <c r="AP122" s="222"/>
      <c r="AQ122" s="227">
        <f t="shared" si="110"/>
        <v>0</v>
      </c>
      <c r="AR122" s="228" t="str">
        <f t="shared" si="111"/>
        <v/>
      </c>
    </row>
    <row r="123" spans="1:44" x14ac:dyDescent="0.35">
      <c r="A123" s="193"/>
      <c r="B123" s="253" t="s">
        <v>65</v>
      </c>
      <c r="C123" s="222"/>
      <c r="D123" s="220" t="s">
        <v>47</v>
      </c>
      <c r="E123" s="229"/>
      <c r="F123" s="222"/>
      <c r="G123" s="92">
        <f>+RESIDENTIAL!$G$65</f>
        <v>0.1164</v>
      </c>
      <c r="H123" s="254">
        <v>0</v>
      </c>
      <c r="I123" s="225">
        <f t="shared" si="98"/>
        <v>0</v>
      </c>
      <c r="J123" s="222"/>
      <c r="K123" s="92">
        <f>+RESIDENTIAL!$G$65</f>
        <v>0.1164</v>
      </c>
      <c r="L123" s="255">
        <f>H123</f>
        <v>0</v>
      </c>
      <c r="M123" s="225">
        <f t="shared" si="99"/>
        <v>0</v>
      </c>
      <c r="N123" s="222"/>
      <c r="O123" s="227">
        <f t="shared" si="62"/>
        <v>0</v>
      </c>
      <c r="P123" s="228" t="str">
        <f t="shared" si="63"/>
        <v/>
      </c>
      <c r="Q123" s="209"/>
      <c r="R123" s="92">
        <f>+RESIDENTIAL!$G$65</f>
        <v>0.1164</v>
      </c>
      <c r="S123" s="255">
        <f>L123</f>
        <v>0</v>
      </c>
      <c r="T123" s="225">
        <f t="shared" si="100"/>
        <v>0</v>
      </c>
      <c r="U123" s="222"/>
      <c r="V123" s="227">
        <f t="shared" si="104"/>
        <v>0</v>
      </c>
      <c r="W123" s="228" t="str">
        <f t="shared" si="105"/>
        <v/>
      </c>
      <c r="X123" s="209"/>
      <c r="Y123" s="92">
        <f>+RESIDENTIAL!$G$65</f>
        <v>0.1164</v>
      </c>
      <c r="Z123" s="255">
        <f>S123</f>
        <v>0</v>
      </c>
      <c r="AA123" s="225">
        <f t="shared" si="101"/>
        <v>0</v>
      </c>
      <c r="AB123" s="222"/>
      <c r="AC123" s="227">
        <f t="shared" si="106"/>
        <v>0</v>
      </c>
      <c r="AD123" s="228" t="str">
        <f t="shared" si="107"/>
        <v/>
      </c>
      <c r="AE123" s="209"/>
      <c r="AF123" s="92">
        <f>+RESIDENTIAL!$G$65</f>
        <v>0.1164</v>
      </c>
      <c r="AG123" s="255">
        <f>Z123</f>
        <v>0</v>
      </c>
      <c r="AH123" s="225">
        <f t="shared" si="102"/>
        <v>0</v>
      </c>
      <c r="AI123" s="222"/>
      <c r="AJ123" s="227">
        <f t="shared" si="108"/>
        <v>0</v>
      </c>
      <c r="AK123" s="228" t="str">
        <f t="shared" si="109"/>
        <v/>
      </c>
      <c r="AM123" s="92">
        <f>+RESIDENTIAL!$G$65</f>
        <v>0.1164</v>
      </c>
      <c r="AN123" s="255">
        <f>AG123</f>
        <v>0</v>
      </c>
      <c r="AO123" s="225">
        <f t="shared" si="103"/>
        <v>0</v>
      </c>
      <c r="AP123" s="222"/>
      <c r="AQ123" s="227">
        <f t="shared" si="110"/>
        <v>0</v>
      </c>
      <c r="AR123" s="228" t="str">
        <f t="shared" si="111"/>
        <v/>
      </c>
    </row>
    <row r="124" spans="1:44" ht="15" thickBot="1" x14ac:dyDescent="0.4">
      <c r="A124" s="193"/>
      <c r="B124" s="253" t="s">
        <v>66</v>
      </c>
      <c r="C124" s="222"/>
      <c r="D124" s="220" t="s">
        <v>47</v>
      </c>
      <c r="E124" s="229"/>
      <c r="F124" s="222"/>
      <c r="G124" s="92">
        <f>+RESIDENTIAL!$G$66</f>
        <v>0.1164</v>
      </c>
      <c r="H124" s="254">
        <v>0</v>
      </c>
      <c r="I124" s="225">
        <f t="shared" si="98"/>
        <v>0</v>
      </c>
      <c r="J124" s="222"/>
      <c r="K124" s="92">
        <f>+RESIDENTIAL!$G$66</f>
        <v>0.1164</v>
      </c>
      <c r="L124" s="255">
        <f>H124</f>
        <v>0</v>
      </c>
      <c r="M124" s="225">
        <f t="shared" si="99"/>
        <v>0</v>
      </c>
      <c r="N124" s="222"/>
      <c r="O124" s="227">
        <f t="shared" si="62"/>
        <v>0</v>
      </c>
      <c r="P124" s="228" t="str">
        <f t="shared" si="63"/>
        <v/>
      </c>
      <c r="Q124" s="209"/>
      <c r="R124" s="92">
        <f>+RESIDENTIAL!$G$66</f>
        <v>0.1164</v>
      </c>
      <c r="S124" s="255">
        <f>L124</f>
        <v>0</v>
      </c>
      <c r="T124" s="225">
        <f t="shared" si="100"/>
        <v>0</v>
      </c>
      <c r="U124" s="222"/>
      <c r="V124" s="227">
        <f t="shared" si="104"/>
        <v>0</v>
      </c>
      <c r="W124" s="228" t="str">
        <f t="shared" si="105"/>
        <v/>
      </c>
      <c r="X124" s="209"/>
      <c r="Y124" s="92">
        <f>+RESIDENTIAL!$G$66</f>
        <v>0.1164</v>
      </c>
      <c r="Z124" s="255">
        <f>S124</f>
        <v>0</v>
      </c>
      <c r="AA124" s="225">
        <f t="shared" si="101"/>
        <v>0</v>
      </c>
      <c r="AB124" s="222"/>
      <c r="AC124" s="227">
        <f t="shared" si="106"/>
        <v>0</v>
      </c>
      <c r="AD124" s="228" t="str">
        <f t="shared" si="107"/>
        <v/>
      </c>
      <c r="AE124" s="209"/>
      <c r="AF124" s="92">
        <f>+RESIDENTIAL!$G$66</f>
        <v>0.1164</v>
      </c>
      <c r="AG124" s="255">
        <f>Z124</f>
        <v>0</v>
      </c>
      <c r="AH124" s="225">
        <f t="shared" si="102"/>
        <v>0</v>
      </c>
      <c r="AI124" s="222"/>
      <c r="AJ124" s="227">
        <f t="shared" si="108"/>
        <v>0</v>
      </c>
      <c r="AK124" s="228" t="str">
        <f t="shared" si="109"/>
        <v/>
      </c>
      <c r="AM124" s="92">
        <f>+RESIDENTIAL!$G$66</f>
        <v>0.1164</v>
      </c>
      <c r="AN124" s="255">
        <f>AG124</f>
        <v>0</v>
      </c>
      <c r="AO124" s="225">
        <f t="shared" si="103"/>
        <v>0</v>
      </c>
      <c r="AP124" s="222"/>
      <c r="AQ124" s="227">
        <f t="shared" si="110"/>
        <v>0</v>
      </c>
      <c r="AR124" s="228" t="str">
        <f t="shared" si="111"/>
        <v/>
      </c>
    </row>
    <row r="125" spans="1:44" ht="15" thickBot="1" x14ac:dyDescent="0.4">
      <c r="A125" s="193"/>
      <c r="B125" s="265"/>
      <c r="C125" s="266"/>
      <c r="D125" s="267"/>
      <c r="E125" s="266"/>
      <c r="F125" s="268"/>
      <c r="G125" s="269"/>
      <c r="H125" s="270"/>
      <c r="I125" s="271"/>
      <c r="J125" s="268"/>
      <c r="K125" s="269"/>
      <c r="L125" s="270"/>
      <c r="M125" s="271"/>
      <c r="N125" s="268"/>
      <c r="O125" s="272"/>
      <c r="P125" s="273"/>
      <c r="Q125" s="209"/>
      <c r="R125" s="269"/>
      <c r="S125" s="270"/>
      <c r="T125" s="271"/>
      <c r="U125" s="268"/>
      <c r="V125" s="272"/>
      <c r="W125" s="273"/>
      <c r="X125" s="209"/>
      <c r="Y125" s="269"/>
      <c r="Z125" s="270"/>
      <c r="AA125" s="271"/>
      <c r="AB125" s="268"/>
      <c r="AC125" s="272"/>
      <c r="AD125" s="273"/>
      <c r="AE125" s="209"/>
      <c r="AF125" s="269"/>
      <c r="AG125" s="270"/>
      <c r="AH125" s="271"/>
      <c r="AI125" s="268"/>
      <c r="AJ125" s="272"/>
      <c r="AK125" s="273"/>
      <c r="AM125" s="269"/>
      <c r="AN125" s="270"/>
      <c r="AO125" s="271"/>
      <c r="AP125" s="268"/>
      <c r="AQ125" s="272"/>
      <c r="AR125" s="273"/>
    </row>
    <row r="126" spans="1:44" x14ac:dyDescent="0.35">
      <c r="A126" s="193"/>
      <c r="B126" s="274" t="s">
        <v>67</v>
      </c>
      <c r="C126" s="219"/>
      <c r="D126" s="219"/>
      <c r="E126" s="219"/>
      <c r="F126" s="275"/>
      <c r="G126" s="276"/>
      <c r="H126" s="276"/>
      <c r="I126" s="277">
        <f>SUM(I114:I120,I113)</f>
        <v>63.901366671999995</v>
      </c>
      <c r="J126" s="278"/>
      <c r="K126" s="276"/>
      <c r="L126" s="276"/>
      <c r="M126" s="277">
        <f>SUM(M114:M120,M113)</f>
        <v>61.101275529999995</v>
      </c>
      <c r="N126" s="278"/>
      <c r="O126" s="279">
        <f>M126-I126</f>
        <v>-2.8000911419999994</v>
      </c>
      <c r="P126" s="280">
        <f>IF(OR(I126=0,M126=0),"",(O126/I126))</f>
        <v>-4.3818955490774039E-2</v>
      </c>
      <c r="Q126" s="209"/>
      <c r="R126" s="276"/>
      <c r="S126" s="276"/>
      <c r="T126" s="277">
        <f>SUM(T114:T120,T113)</f>
        <v>62.161275529999998</v>
      </c>
      <c r="U126" s="278"/>
      <c r="V126" s="279">
        <f>T126-M126</f>
        <v>1.0600000000000023</v>
      </c>
      <c r="W126" s="280">
        <f>IF(OR(M126=0,T126=0),"",(V126/M126))</f>
        <v>1.7348246674155843E-2</v>
      </c>
      <c r="X126" s="209"/>
      <c r="Y126" s="276"/>
      <c r="Z126" s="276"/>
      <c r="AA126" s="277">
        <f>SUM(AA114:AA120,AA113)</f>
        <v>63.085735529999994</v>
      </c>
      <c r="AB126" s="278"/>
      <c r="AC126" s="279">
        <f>AA126-T126</f>
        <v>0.92445999999999628</v>
      </c>
      <c r="AD126" s="280">
        <f>IF(OR(T126=0,AA126=0),"",(AC126/T126))</f>
        <v>1.487195994802001E-2</v>
      </c>
      <c r="AE126" s="209"/>
      <c r="AF126" s="276"/>
      <c r="AG126" s="276"/>
      <c r="AH126" s="277">
        <f>SUM(AH114:AH120,AH113)</f>
        <v>64.055735529999993</v>
      </c>
      <c r="AI126" s="278"/>
      <c r="AJ126" s="279">
        <f>AH126-AA126</f>
        <v>0.96999999999999886</v>
      </c>
      <c r="AK126" s="280">
        <f>IF(OR(AA126=0,AH126=0),"",(AJ126/AA126))</f>
        <v>1.5375900619225117E-2</v>
      </c>
      <c r="AM126" s="276"/>
      <c r="AN126" s="276"/>
      <c r="AO126" s="277">
        <f>SUM(AO114:AO120,AO113)</f>
        <v>65.415735529999992</v>
      </c>
      <c r="AP126" s="278"/>
      <c r="AQ126" s="279">
        <f>AO126-AH126</f>
        <v>1.3599999999999994</v>
      </c>
      <c r="AR126" s="280">
        <f>IF(OR(AH126=0,AO126=0),"",(AQ126/AH126))</f>
        <v>2.1231510164504384E-2</v>
      </c>
    </row>
    <row r="127" spans="1:44" x14ac:dyDescent="0.35">
      <c r="A127" s="193"/>
      <c r="B127" s="274" t="s">
        <v>68</v>
      </c>
      <c r="C127" s="219"/>
      <c r="D127" s="219"/>
      <c r="E127" s="219"/>
      <c r="F127" s="275"/>
      <c r="G127" s="281">
        <v>-0.318</v>
      </c>
      <c r="H127" s="282"/>
      <c r="I127" s="236">
        <f>+I126*G127</f>
        <v>-20.320634601696</v>
      </c>
      <c r="J127" s="278"/>
      <c r="K127" s="281">
        <f>$G$65</f>
        <v>-0.318</v>
      </c>
      <c r="L127" s="282"/>
      <c r="M127" s="236">
        <f>+M126*K127</f>
        <v>-19.430205618540001</v>
      </c>
      <c r="N127" s="278"/>
      <c r="O127" s="227">
        <f>M127-I127</f>
        <v>0.89042898315599928</v>
      </c>
      <c r="P127" s="228">
        <f>IF(OR(I127=0,M127=0),"",(O127/I127))</f>
        <v>-4.3818955490774011E-2</v>
      </c>
      <c r="Q127" s="209"/>
      <c r="R127" s="281">
        <f>$G$65</f>
        <v>-0.318</v>
      </c>
      <c r="S127" s="282"/>
      <c r="T127" s="236">
        <f>+T126*R127</f>
        <v>-19.767285618540001</v>
      </c>
      <c r="U127" s="278"/>
      <c r="V127" s="227">
        <f t="shared" ref="V127:V129" si="112">T127-M127</f>
        <v>-0.33708000000000027</v>
      </c>
      <c r="W127" s="228">
        <f t="shared" ref="W127:W129" si="113">IF(OR(M127=0,T127=0),"",(V127/M127))</f>
        <v>1.7348246674155819E-2</v>
      </c>
      <c r="X127" s="209"/>
      <c r="Y127" s="281">
        <f>$G$65</f>
        <v>-0.318</v>
      </c>
      <c r="Z127" s="282"/>
      <c r="AA127" s="236">
        <f>+AA126*Y127</f>
        <v>-20.061263898539998</v>
      </c>
      <c r="AB127" s="278"/>
      <c r="AC127" s="227">
        <f t="shared" ref="AC127:AC129" si="114">AA127-T127</f>
        <v>-0.29397827999999748</v>
      </c>
      <c r="AD127" s="228">
        <f t="shared" ref="AD127:AD129" si="115">IF(OR(T127=0,AA127=0),"",(AC127/T127))</f>
        <v>1.4871959948019941E-2</v>
      </c>
      <c r="AE127" s="209"/>
      <c r="AF127" s="281">
        <f>$G$65</f>
        <v>-0.318</v>
      </c>
      <c r="AG127" s="282"/>
      <c r="AH127" s="236">
        <f>+AH126*AF127</f>
        <v>-20.369723898539998</v>
      </c>
      <c r="AI127" s="278"/>
      <c r="AJ127" s="227">
        <f t="shared" ref="AJ127:AJ129" si="116">AH127-AA127</f>
        <v>-0.30846000000000018</v>
      </c>
      <c r="AK127" s="228">
        <f t="shared" ref="AK127:AK129" si="117">IF(OR(AA127=0,AH127=0),"",(AJ127/AA127))</f>
        <v>1.5375900619225143E-2</v>
      </c>
      <c r="AM127" s="281">
        <f>$G$65</f>
        <v>-0.318</v>
      </c>
      <c r="AN127" s="282"/>
      <c r="AO127" s="236">
        <f>+AO126*AM127</f>
        <v>-20.802203898539997</v>
      </c>
      <c r="AP127" s="278"/>
      <c r="AQ127" s="227">
        <f t="shared" ref="AQ127:AQ129" si="118">AO127-AH127</f>
        <v>-0.4324799999999982</v>
      </c>
      <c r="AR127" s="228">
        <f t="shared" ref="AR127:AR129" si="119">IF(OR(AH127=0,AO127=0),"",(AQ127/AH127))</f>
        <v>2.1231510164504305E-2</v>
      </c>
    </row>
    <row r="128" spans="1:44" x14ac:dyDescent="0.35">
      <c r="A128" s="193"/>
      <c r="B128" s="283" t="s">
        <v>69</v>
      </c>
      <c r="C128" s="219"/>
      <c r="D128" s="219"/>
      <c r="E128" s="219"/>
      <c r="F128" s="226"/>
      <c r="G128" s="284">
        <v>0.13</v>
      </c>
      <c r="H128" s="226"/>
      <c r="I128" s="236">
        <f>I126*G128</f>
        <v>8.3071776673599995</v>
      </c>
      <c r="J128" s="285"/>
      <c r="K128" s="284">
        <v>0.13</v>
      </c>
      <c r="L128" s="226"/>
      <c r="M128" s="236">
        <f>M126*K128</f>
        <v>7.9431658188999998</v>
      </c>
      <c r="N128" s="285"/>
      <c r="O128" s="227">
        <f>M128-I128</f>
        <v>-0.36401184845999968</v>
      </c>
      <c r="P128" s="228">
        <f>IF(OR(I128=0,M128=0),"",(O128/I128))</f>
        <v>-4.3818955490774011E-2</v>
      </c>
      <c r="Q128" s="209"/>
      <c r="R128" s="284">
        <v>0.13</v>
      </c>
      <c r="S128" s="226"/>
      <c r="T128" s="236">
        <f>T126*R128</f>
        <v>8.0809658188999993</v>
      </c>
      <c r="U128" s="285"/>
      <c r="V128" s="227">
        <f t="shared" si="112"/>
        <v>0.13779999999999948</v>
      </c>
      <c r="W128" s="228">
        <f t="shared" si="113"/>
        <v>1.7348246674155739E-2</v>
      </c>
      <c r="X128" s="209"/>
      <c r="Y128" s="284">
        <v>0.13</v>
      </c>
      <c r="Z128" s="226"/>
      <c r="AA128" s="236">
        <f>AA126*Y128</f>
        <v>8.2011456189</v>
      </c>
      <c r="AB128" s="285"/>
      <c r="AC128" s="227">
        <f t="shared" si="114"/>
        <v>0.12017980000000072</v>
      </c>
      <c r="AD128" s="228">
        <f t="shared" si="115"/>
        <v>1.4871959948020159E-2</v>
      </c>
      <c r="AE128" s="209"/>
      <c r="AF128" s="284">
        <v>0.13</v>
      </c>
      <c r="AG128" s="226"/>
      <c r="AH128" s="236">
        <f>AH126*AF128</f>
        <v>8.3272456188999993</v>
      </c>
      <c r="AI128" s="285"/>
      <c r="AJ128" s="227">
        <f t="shared" si="116"/>
        <v>0.12609999999999921</v>
      </c>
      <c r="AK128" s="228">
        <f t="shared" si="117"/>
        <v>1.5375900619225037E-2</v>
      </c>
      <c r="AM128" s="284">
        <v>0.13</v>
      </c>
      <c r="AN128" s="226"/>
      <c r="AO128" s="236">
        <f>AO126*AM128</f>
        <v>8.5040456188999993</v>
      </c>
      <c r="AP128" s="285"/>
      <c r="AQ128" s="227">
        <f t="shared" si="118"/>
        <v>0.17680000000000007</v>
      </c>
      <c r="AR128" s="228">
        <f t="shared" si="119"/>
        <v>2.1231510164504402E-2</v>
      </c>
    </row>
    <row r="129" spans="1:44" ht="15" thickBot="1" x14ac:dyDescent="0.4">
      <c r="A129" s="193"/>
      <c r="B129" s="458" t="s">
        <v>70</v>
      </c>
      <c r="C129" s="458"/>
      <c r="D129" s="458"/>
      <c r="E129" s="286"/>
      <c r="F129" s="287"/>
      <c r="G129" s="287"/>
      <c r="H129" s="287"/>
      <c r="I129" s="288">
        <f>SUM(I126:I128)</f>
        <v>51.887909737663996</v>
      </c>
      <c r="J129" s="289"/>
      <c r="K129" s="287"/>
      <c r="L129" s="287"/>
      <c r="M129" s="288">
        <f>SUM(M126:M128)</f>
        <v>49.614235730359994</v>
      </c>
      <c r="N129" s="289"/>
      <c r="O129" s="290">
        <f>M129-I129</f>
        <v>-2.2736740073040025</v>
      </c>
      <c r="P129" s="291">
        <f>IF(OR(I129=0,M129=0),"",(O129/I129))</f>
        <v>-4.3818955490774095E-2</v>
      </c>
      <c r="Q129" s="209"/>
      <c r="R129" s="287"/>
      <c r="S129" s="287"/>
      <c r="T129" s="288">
        <f>SUM(T126:T128)</f>
        <v>50.474955730359994</v>
      </c>
      <c r="U129" s="289"/>
      <c r="V129" s="290">
        <f t="shared" si="112"/>
        <v>0.8607200000000006</v>
      </c>
      <c r="W129" s="291">
        <f t="shared" si="113"/>
        <v>1.7348246674155819E-2</v>
      </c>
      <c r="X129" s="209"/>
      <c r="Y129" s="287"/>
      <c r="Z129" s="287"/>
      <c r="AA129" s="288">
        <f>SUM(AA126:AA128)</f>
        <v>51.225617250359996</v>
      </c>
      <c r="AB129" s="289"/>
      <c r="AC129" s="290">
        <f t="shared" si="114"/>
        <v>0.7506615200000013</v>
      </c>
      <c r="AD129" s="291">
        <f t="shared" si="115"/>
        <v>1.4871959948020097E-2</v>
      </c>
      <c r="AE129" s="209"/>
      <c r="AF129" s="287"/>
      <c r="AG129" s="287"/>
      <c r="AH129" s="288">
        <f>SUM(AH126:AH128)</f>
        <v>52.013257250359992</v>
      </c>
      <c r="AI129" s="289"/>
      <c r="AJ129" s="290">
        <f t="shared" si="116"/>
        <v>0.78763999999999612</v>
      </c>
      <c r="AK129" s="291">
        <f t="shared" si="117"/>
        <v>1.537590061922506E-2</v>
      </c>
      <c r="AM129" s="287"/>
      <c r="AN129" s="287"/>
      <c r="AO129" s="288">
        <f>SUM(AO126:AO128)</f>
        <v>53.117577250359993</v>
      </c>
      <c r="AP129" s="289"/>
      <c r="AQ129" s="290">
        <f t="shared" si="118"/>
        <v>1.1043200000000013</v>
      </c>
      <c r="AR129" s="291">
        <f t="shared" si="119"/>
        <v>2.1231510164504419E-2</v>
      </c>
    </row>
    <row r="130" spans="1:44" ht="15" thickBot="1" x14ac:dyDescent="0.4">
      <c r="A130" s="292"/>
      <c r="B130" s="293"/>
      <c r="C130" s="294"/>
      <c r="D130" s="295"/>
      <c r="E130" s="294"/>
      <c r="F130" s="296"/>
      <c r="G130" s="297"/>
      <c r="H130" s="298"/>
      <c r="I130" s="299"/>
      <c r="J130" s="296"/>
      <c r="K130" s="297"/>
      <c r="L130" s="298"/>
      <c r="M130" s="299"/>
      <c r="N130" s="296"/>
      <c r="O130" s="300"/>
      <c r="P130" s="301"/>
      <c r="Q130" s="209"/>
      <c r="R130" s="297"/>
      <c r="S130" s="298"/>
      <c r="T130" s="299"/>
      <c r="U130" s="296"/>
      <c r="V130" s="300"/>
      <c r="W130" s="301"/>
      <c r="X130" s="209"/>
      <c r="Y130" s="297"/>
      <c r="Z130" s="298"/>
      <c r="AA130" s="299"/>
      <c r="AB130" s="296"/>
      <c r="AC130" s="300"/>
      <c r="AD130" s="301"/>
      <c r="AE130" s="209"/>
      <c r="AF130" s="297"/>
      <c r="AG130" s="298"/>
      <c r="AH130" s="299"/>
      <c r="AI130" s="296"/>
      <c r="AJ130" s="300"/>
      <c r="AK130" s="301"/>
      <c r="AM130" s="297"/>
      <c r="AN130" s="298"/>
      <c r="AO130" s="299"/>
      <c r="AP130" s="296"/>
      <c r="AQ130" s="300"/>
      <c r="AR130" s="301"/>
    </row>
    <row r="131" spans="1:44" x14ac:dyDescent="0.35">
      <c r="A131" s="193"/>
      <c r="B131" s="193"/>
      <c r="C131" s="193"/>
      <c r="D131" s="193"/>
      <c r="E131" s="193"/>
      <c r="F131" s="193"/>
      <c r="G131" s="193"/>
      <c r="H131" s="193"/>
      <c r="I131" s="207"/>
      <c r="J131" s="193"/>
      <c r="K131" s="193"/>
      <c r="L131" s="193"/>
      <c r="M131" s="207"/>
      <c r="N131" s="193"/>
      <c r="O131" s="193"/>
      <c r="P131" s="193"/>
      <c r="Q131" s="209"/>
      <c r="R131" s="193"/>
      <c r="S131" s="193"/>
      <c r="T131" s="207"/>
      <c r="U131" s="193"/>
      <c r="V131" s="193"/>
      <c r="W131" s="193"/>
      <c r="X131" s="209"/>
      <c r="Y131" s="193"/>
      <c r="Z131" s="193"/>
      <c r="AA131" s="207"/>
      <c r="AB131" s="193"/>
      <c r="AC131" s="193"/>
      <c r="AD131" s="193"/>
      <c r="AE131" s="209"/>
      <c r="AF131" s="193"/>
      <c r="AG131" s="193"/>
      <c r="AH131" s="207"/>
      <c r="AI131" s="193"/>
      <c r="AJ131" s="193"/>
      <c r="AK131" s="193"/>
      <c r="AM131" s="193"/>
      <c r="AN131" s="193"/>
      <c r="AO131" s="207"/>
      <c r="AP131" s="193"/>
      <c r="AQ131" s="193"/>
      <c r="AR131" s="193"/>
    </row>
    <row r="132" spans="1:44" x14ac:dyDescent="0.35">
      <c r="A132" s="193"/>
      <c r="B132" s="205" t="s">
        <v>72</v>
      </c>
      <c r="C132" s="193"/>
      <c r="D132" s="193"/>
      <c r="E132" s="193"/>
      <c r="F132" s="193"/>
      <c r="G132" s="302">
        <v>3.7600000000000001E-2</v>
      </c>
      <c r="H132" s="193"/>
      <c r="I132" s="193"/>
      <c r="J132" s="193"/>
      <c r="K132" s="303">
        <f>+RESIDENTIAL!$K$74</f>
        <v>2.9499999999999998E-2</v>
      </c>
      <c r="L132" s="193"/>
      <c r="M132" s="193"/>
      <c r="N132" s="193"/>
      <c r="O132" s="193"/>
      <c r="P132" s="193"/>
      <c r="Q132" s="209"/>
      <c r="R132" s="303">
        <f>+RESIDENTIAL!$K$74</f>
        <v>2.9499999999999998E-2</v>
      </c>
      <c r="S132" s="193"/>
      <c r="T132" s="193"/>
      <c r="U132" s="193"/>
      <c r="V132" s="193"/>
      <c r="W132" s="193"/>
      <c r="X132" s="209"/>
      <c r="Y132" s="303">
        <f>+RESIDENTIAL!$K$74</f>
        <v>2.9499999999999998E-2</v>
      </c>
      <c r="Z132" s="193"/>
      <c r="AA132" s="193"/>
      <c r="AB132" s="193"/>
      <c r="AC132" s="193"/>
      <c r="AD132" s="193"/>
      <c r="AE132" s="209"/>
      <c r="AF132" s="303">
        <f>+RESIDENTIAL!$K$74</f>
        <v>2.9499999999999998E-2</v>
      </c>
      <c r="AG132" s="193"/>
      <c r="AH132" s="193"/>
      <c r="AI132" s="193"/>
      <c r="AJ132" s="193"/>
      <c r="AK132" s="193"/>
      <c r="AM132" s="303">
        <f>+RESIDENTIAL!$K$74</f>
        <v>2.9499999999999998E-2</v>
      </c>
      <c r="AN132" s="193"/>
      <c r="AO132" s="193"/>
      <c r="AP132" s="193"/>
      <c r="AQ132" s="193"/>
      <c r="AR132" s="193"/>
    </row>
  </sheetData>
  <mergeCells count="53">
    <mergeCell ref="AQ83:AQ84"/>
    <mergeCell ref="AR83:AR84"/>
    <mergeCell ref="B129:D129"/>
    <mergeCell ref="AQ82:AR82"/>
    <mergeCell ref="D83:D84"/>
    <mergeCell ref="O83:O84"/>
    <mergeCell ref="P83:P84"/>
    <mergeCell ref="V83:V84"/>
    <mergeCell ref="W83:W84"/>
    <mergeCell ref="AC83:AC84"/>
    <mergeCell ref="AD83:AD84"/>
    <mergeCell ref="AJ83:AJ84"/>
    <mergeCell ref="AK83:AK84"/>
    <mergeCell ref="V82:W82"/>
    <mergeCell ref="Y82:AA82"/>
    <mergeCell ref="AC82:AD82"/>
    <mergeCell ref="AF82:AH82"/>
    <mergeCell ref="AJ82:AK82"/>
    <mergeCell ref="AM82:AO82"/>
    <mergeCell ref="B73:J73"/>
    <mergeCell ref="D76:K76"/>
    <mergeCell ref="G82:I82"/>
    <mergeCell ref="K82:M82"/>
    <mergeCell ref="O82:P82"/>
    <mergeCell ref="R82:T82"/>
    <mergeCell ref="AJ21:AJ22"/>
    <mergeCell ref="AK21:AK22"/>
    <mergeCell ref="AQ21:AQ22"/>
    <mergeCell ref="AR21:AR22"/>
    <mergeCell ref="B67:D67"/>
    <mergeCell ref="B72:J72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A3:H3"/>
    <mergeCell ref="B10:J10"/>
    <mergeCell ref="B11:J11"/>
    <mergeCell ref="D14:M14"/>
    <mergeCell ref="G20:I20"/>
    <mergeCell ref="K20:M20"/>
  </mergeCells>
  <dataValidations count="5">
    <dataValidation type="list" allowBlank="1" showInputMessage="1" showErrorMessage="1" sqref="D16 D78" xr:uid="{D1D80D01-3851-4AD9-B18B-2E1AD4778C14}">
      <formula1>"TOU, non-TOU"</formula1>
    </dataValidation>
    <dataValidation type="list" allowBlank="1" showInputMessage="1" showErrorMessage="1" sqref="D23:D24 D26 D31:D32 D85:D86 D88 D93:D94" xr:uid="{E68ABE71-7DA0-4AD8-9F91-E33EEB8DCA30}">
      <formula1>"per 30 days, per kWh, per kW, per kVA"</formula1>
    </dataValidation>
    <dataValidation type="list" allowBlank="1" showInputMessage="1" showErrorMessage="1" prompt="Select Charge Unit - monthly, per kWh, per kW" sqref="D63 D68 D125 D130" xr:uid="{EB81A3DD-E3DE-4301-A2BD-3FE46EB95044}">
      <formula1>"Monthly, per kWh, per kW"</formula1>
    </dataValidation>
    <dataValidation type="list" allowBlank="1" showInputMessage="1" showErrorMessage="1" sqref="E49:E50 E68 E52:E63 E111:E112 E130 E114:E125 E85:E103 E23:E41 E43:E47 E105:E109" xr:uid="{C844C14C-B61F-48D4-9AA3-A454D9D1E529}">
      <formula1>#REF!</formula1>
    </dataValidation>
    <dataValidation type="list" allowBlank="1" showInputMessage="1" showErrorMessage="1" prompt="Select Charge Unit - per 30 days, per kWh, per kW, per kVA." sqref="D49:D50 D105:D109 D52:D62 D43:D47 D111:D112 D114:D124 D25 D87 D95:D103 D27:D30 D89:D92 D33:D41" xr:uid="{9446344E-2BA4-4438-A268-DF21EE8C7627}">
      <formula1>"per 30 days, per kWh, per kW, per kVA"</formula1>
    </dataValidation>
  </dataValidations>
  <pageMargins left="0.70866141732283472" right="0.70866141732283472" top="1.3385826771653544" bottom="0.70866141732283472" header="0.31496062992125984" footer="0.31496062992125984"/>
  <pageSetup paperSize="17" scale="48" fitToHeight="0" orientation="landscape" r:id="rId1"/>
  <headerFooter scaleWithDoc="0">
    <oddHeader>&amp;R&amp;7Toronto Hydro-Electric System Limited
EB-2018-0165
Draft Rate Order&amp;"-,Bold"
Schedule 16&amp;"-,Regular"
UPDATED:  February 12, 2020
Page &amp;P of &amp;N</oddHeader>
    <oddFooter>&amp;C&amp;7&amp;A</oddFooter>
  </headerFooter>
  <rowBreaks count="1" manualBreakCount="1">
    <brk id="71" min="1" max="43" man="1"/>
  </rowBreaks>
  <colBreaks count="1" manualBreakCount="1">
    <brk id="1" min="9" max="1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57150</xdr:rowOff>
                  </from>
                  <to>
                    <xdr:col>18</xdr:col>
                    <xdr:colOff>120650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431800</xdr:colOff>
                    <xdr:row>16</xdr:row>
                    <xdr:rowOff>165100</xdr:rowOff>
                  </from>
                  <to>
                    <xdr:col>11</xdr:col>
                    <xdr:colOff>146050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736600</xdr:colOff>
                    <xdr:row>78</xdr:row>
                    <xdr:rowOff>69850</xdr:rowOff>
                  </from>
                  <to>
                    <xdr:col>17</xdr:col>
                    <xdr:colOff>533400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78</xdr:row>
                    <xdr:rowOff>184150</xdr:rowOff>
                  </from>
                  <to>
                    <xdr:col>11</xdr:col>
                    <xdr:colOff>165100</xdr:colOff>
                    <xdr:row>80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20FA-D7AF-4F48-A979-4FFA77CA69CA}">
  <sheetPr>
    <pageSetUpPr fitToPage="1"/>
  </sheetPr>
  <dimension ref="A1:AR159"/>
  <sheetViews>
    <sheetView showGridLines="0" topLeftCell="A100" zoomScale="70" zoomScaleNormal="70" zoomScaleSheetLayoutView="85" workbookViewId="0">
      <selection activeCell="W44" sqref="W44"/>
    </sheetView>
  </sheetViews>
  <sheetFormatPr defaultColWidth="9.1796875" defaultRowHeight="14.5" x14ac:dyDescent="0.35"/>
  <cols>
    <col min="1" max="1" width="1.81640625" style="188" customWidth="1"/>
    <col min="2" max="2" width="107.26953125" style="188" customWidth="1"/>
    <col min="3" max="3" width="1.54296875" style="188" customWidth="1"/>
    <col min="4" max="4" width="13.54296875" style="188" customWidth="1"/>
    <col min="5" max="5" width="1.7265625" style="188" customWidth="1"/>
    <col min="6" max="6" width="1.26953125" style="188" customWidth="1"/>
    <col min="7" max="7" width="10" style="188" bestFit="1" customWidth="1"/>
    <col min="8" max="8" width="10.36328125" style="188" customWidth="1"/>
    <col min="9" max="9" width="9" style="188" bestFit="1" customWidth="1"/>
    <col min="10" max="10" width="0.81640625" style="188" customWidth="1"/>
    <col min="11" max="11" width="10" style="188" bestFit="1" customWidth="1"/>
    <col min="12" max="12" width="10.7265625" style="188" customWidth="1"/>
    <col min="13" max="13" width="9" style="188" bestFit="1" customWidth="1"/>
    <col min="14" max="14" width="1.26953125" style="188" customWidth="1"/>
    <col min="15" max="15" width="9.7265625" style="188" bestFit="1" customWidth="1"/>
    <col min="16" max="16" width="8.81640625" style="188" customWidth="1"/>
    <col min="17" max="17" width="1.26953125" style="188" customWidth="1"/>
    <col min="18" max="18" width="10" style="188" bestFit="1" customWidth="1"/>
    <col min="19" max="19" width="9.26953125" style="188" customWidth="1"/>
    <col min="20" max="20" width="10.08984375" style="188" customWidth="1"/>
    <col min="21" max="21" width="1.26953125" style="188" customWidth="1"/>
    <col min="22" max="22" width="9.7265625" style="188" bestFit="1" customWidth="1"/>
    <col min="23" max="23" width="10.26953125" style="188" bestFit="1" customWidth="1"/>
    <col min="24" max="24" width="0.81640625" style="188" customWidth="1"/>
    <col min="25" max="25" width="10" style="188" bestFit="1" customWidth="1"/>
    <col min="26" max="26" width="9.54296875" style="188" customWidth="1"/>
    <col min="27" max="27" width="10.26953125" style="188" customWidth="1"/>
    <col min="28" max="28" width="1.1796875" style="188" customWidth="1"/>
    <col min="29" max="29" width="9.7265625" style="188" bestFit="1" customWidth="1"/>
    <col min="30" max="30" width="10.26953125" style="188" bestFit="1" customWidth="1"/>
    <col min="31" max="31" width="0.81640625" style="188" customWidth="1"/>
    <col min="32" max="32" width="11.08984375" style="188" customWidth="1"/>
    <col min="33" max="33" width="9.54296875" style="188" customWidth="1"/>
    <col min="34" max="34" width="10.81640625" style="188" customWidth="1"/>
    <col min="35" max="35" width="1.26953125" style="188" customWidth="1"/>
    <col min="36" max="36" width="9.7265625" style="188" bestFit="1" customWidth="1"/>
    <col min="37" max="37" width="10.26953125" style="188" bestFit="1" customWidth="1"/>
    <col min="38" max="38" width="1.1796875" style="188" customWidth="1"/>
    <col min="39" max="39" width="10" style="188" bestFit="1" customWidth="1"/>
    <col min="40" max="40" width="9.54296875" style="188" customWidth="1"/>
    <col min="41" max="41" width="10.81640625" style="188" customWidth="1"/>
    <col min="42" max="42" width="1.26953125" style="188" customWidth="1"/>
    <col min="43" max="43" width="9.7265625" style="188" bestFit="1" customWidth="1"/>
    <col min="44" max="44" width="10.26953125" style="188" bestFit="1" customWidth="1"/>
    <col min="45" max="16384" width="9.1796875" style="188"/>
  </cols>
  <sheetData>
    <row r="1" spans="1:44" ht="20" x14ac:dyDescent="0.35">
      <c r="A1" s="186"/>
      <c r="B1" s="187"/>
      <c r="C1" s="187"/>
      <c r="D1" s="187"/>
      <c r="E1" s="187"/>
      <c r="F1" s="187"/>
      <c r="G1" s="187"/>
      <c r="H1" s="187"/>
      <c r="I1" s="186"/>
      <c r="J1" s="186"/>
      <c r="M1" s="307"/>
      <c r="N1" s="307">
        <v>1</v>
      </c>
      <c r="O1" s="307">
        <v>1</v>
      </c>
      <c r="P1" s="307"/>
      <c r="Q1" s="307"/>
      <c r="R1" s="307"/>
      <c r="S1" s="307"/>
      <c r="T1" s="307">
        <v>1</v>
      </c>
      <c r="U1" s="307"/>
      <c r="V1" s="307"/>
      <c r="W1" s="307"/>
      <c r="X1" s="233"/>
      <c r="Y1" s="233"/>
      <c r="Z1" s="233"/>
      <c r="AA1" s="233"/>
    </row>
    <row r="2" spans="1:44" ht="17.5" x14ac:dyDescent="0.35">
      <c r="A2" s="189"/>
      <c r="B2" s="189"/>
      <c r="C2" s="189"/>
      <c r="D2" s="189"/>
      <c r="E2" s="189"/>
      <c r="F2" s="189"/>
      <c r="G2" s="189"/>
      <c r="H2" s="189"/>
      <c r="I2" s="186"/>
      <c r="J2" s="186"/>
    </row>
    <row r="3" spans="1:44" ht="17.5" x14ac:dyDescent="0.35">
      <c r="A3" s="449"/>
      <c r="B3" s="449"/>
      <c r="C3" s="449"/>
      <c r="D3" s="449"/>
      <c r="E3" s="449"/>
      <c r="F3" s="449"/>
      <c r="G3" s="449"/>
      <c r="H3" s="449"/>
      <c r="I3" s="186"/>
      <c r="J3" s="186"/>
    </row>
    <row r="4" spans="1:44" ht="17.5" x14ac:dyDescent="0.35">
      <c r="A4" s="189"/>
      <c r="B4" s="189"/>
      <c r="C4" s="189"/>
      <c r="D4" s="189"/>
      <c r="E4" s="189"/>
      <c r="F4" s="190"/>
      <c r="G4" s="190"/>
      <c r="H4" s="190"/>
      <c r="I4" s="186"/>
      <c r="J4" s="186"/>
    </row>
    <row r="5" spans="1:44" ht="15.5" x14ac:dyDescent="0.35">
      <c r="A5" s="186"/>
      <c r="B5" s="186"/>
      <c r="C5" s="191"/>
      <c r="D5" s="191"/>
      <c r="E5" s="191"/>
      <c r="F5" s="186"/>
      <c r="G5" s="186"/>
      <c r="H5" s="186"/>
      <c r="I5" s="186"/>
      <c r="J5" s="186"/>
    </row>
    <row r="6" spans="1:44" x14ac:dyDescent="0.35">
      <c r="A6" s="186"/>
      <c r="B6" s="186"/>
      <c r="C6" s="186"/>
      <c r="D6" s="186"/>
      <c r="E6" s="186"/>
      <c r="F6" s="186"/>
      <c r="G6" s="186"/>
      <c r="H6" s="186"/>
      <c r="I6" s="186"/>
      <c r="J6" s="186"/>
    </row>
    <row r="7" spans="1:44" x14ac:dyDescent="0.35">
      <c r="A7" s="186"/>
      <c r="B7" s="186"/>
      <c r="C7" s="186"/>
      <c r="D7" s="186"/>
      <c r="E7" s="186"/>
      <c r="F7" s="186"/>
      <c r="G7" s="186"/>
      <c r="H7" s="186"/>
      <c r="I7" s="186"/>
      <c r="J7" s="186"/>
    </row>
    <row r="8" spans="1:44" x14ac:dyDescent="0.35">
      <c r="A8" s="192"/>
      <c r="B8" s="186"/>
      <c r="C8" s="186"/>
      <c r="D8" s="186"/>
      <c r="E8" s="186"/>
      <c r="F8" s="186"/>
      <c r="G8" s="186"/>
      <c r="H8" s="186"/>
      <c r="I8" s="186"/>
      <c r="J8" s="186"/>
    </row>
    <row r="9" spans="1:44" x14ac:dyDescent="0.35">
      <c r="A9" s="193"/>
      <c r="B9" s="193"/>
      <c r="C9" s="193"/>
      <c r="D9" s="193"/>
      <c r="E9" s="193"/>
      <c r="F9" s="193"/>
      <c r="G9" s="193"/>
      <c r="H9" s="193"/>
    </row>
    <row r="10" spans="1:44" ht="18" x14ac:dyDescent="0.4">
      <c r="A10" s="193"/>
      <c r="B10" s="450" t="s">
        <v>115</v>
      </c>
      <c r="C10" s="450"/>
      <c r="D10" s="450"/>
      <c r="E10" s="450"/>
      <c r="F10" s="450"/>
      <c r="G10" s="450"/>
      <c r="H10" s="450"/>
      <c r="I10" s="450"/>
      <c r="J10" s="450"/>
      <c r="M10" s="308"/>
      <c r="N10" s="308"/>
      <c r="O10" s="308"/>
      <c r="P10" s="308"/>
      <c r="Q10" s="308"/>
      <c r="R10" s="308"/>
      <c r="S10" s="308"/>
    </row>
    <row r="11" spans="1:44" ht="18" x14ac:dyDescent="0.4">
      <c r="A11" s="193"/>
      <c r="B11" s="450" t="s">
        <v>0</v>
      </c>
      <c r="C11" s="450"/>
      <c r="D11" s="450"/>
      <c r="E11" s="450"/>
      <c r="F11" s="450"/>
      <c r="G11" s="450"/>
      <c r="H11" s="450"/>
      <c r="I11" s="450"/>
      <c r="J11" s="450"/>
      <c r="M11" s="308"/>
      <c r="N11" s="308"/>
      <c r="O11" s="309">
        <v>0.64</v>
      </c>
      <c r="P11" s="310" t="s">
        <v>1</v>
      </c>
      <c r="Q11" s="309"/>
      <c r="R11" s="309"/>
      <c r="S11" s="308"/>
    </row>
    <row r="12" spans="1:44" x14ac:dyDescent="0.35">
      <c r="A12" s="193"/>
      <c r="B12" s="193"/>
      <c r="C12" s="193"/>
      <c r="D12" s="193"/>
      <c r="E12" s="193"/>
      <c r="F12" s="193"/>
      <c r="G12" s="193"/>
      <c r="H12" s="193"/>
      <c r="M12" s="308"/>
      <c r="N12" s="308"/>
      <c r="O12" s="309">
        <v>0.18</v>
      </c>
      <c r="P12" s="310" t="s">
        <v>2</v>
      </c>
      <c r="Q12" s="309"/>
      <c r="R12" s="309"/>
      <c r="S12" s="308"/>
    </row>
    <row r="13" spans="1:44" x14ac:dyDescent="0.35">
      <c r="A13" s="193"/>
      <c r="B13" s="193"/>
      <c r="C13" s="193"/>
      <c r="D13" s="193"/>
      <c r="E13" s="193"/>
      <c r="F13" s="193"/>
      <c r="G13" s="193"/>
      <c r="H13" s="193"/>
      <c r="M13" s="308"/>
      <c r="N13" s="308"/>
      <c r="O13" s="309">
        <v>0.18</v>
      </c>
      <c r="P13" s="311" t="s">
        <v>3</v>
      </c>
      <c r="Q13" s="309"/>
      <c r="R13" s="309"/>
      <c r="S13" s="308"/>
    </row>
    <row r="14" spans="1:44" ht="15.5" x14ac:dyDescent="0.35">
      <c r="A14" s="193"/>
      <c r="B14" s="194" t="s">
        <v>4</v>
      </c>
      <c r="C14" s="193"/>
      <c r="D14" s="451" t="s">
        <v>75</v>
      </c>
      <c r="E14" s="451"/>
      <c r="F14" s="451"/>
      <c r="G14" s="451"/>
      <c r="H14" s="451"/>
      <c r="I14" s="451"/>
      <c r="J14" s="451"/>
      <c r="K14" s="451"/>
      <c r="L14" s="451"/>
      <c r="M14" s="308"/>
      <c r="N14" s="308"/>
      <c r="O14" s="308"/>
      <c r="P14" s="308"/>
      <c r="Q14" s="308"/>
      <c r="R14" s="308"/>
      <c r="S14" s="308"/>
    </row>
    <row r="15" spans="1:44" ht="15.5" x14ac:dyDescent="0.35">
      <c r="A15" s="193"/>
      <c r="B15" s="195"/>
      <c r="C15" s="193"/>
      <c r="D15" s="196"/>
      <c r="E15" s="196"/>
      <c r="F15" s="197"/>
      <c r="G15" s="197"/>
      <c r="H15" s="197"/>
      <c r="I15" s="197"/>
      <c r="J15" s="197"/>
      <c r="K15" s="198"/>
      <c r="L15" s="198"/>
      <c r="M15" s="312"/>
      <c r="N15" s="308"/>
      <c r="O15" s="308"/>
      <c r="P15" s="308"/>
      <c r="Q15" s="308"/>
      <c r="R15" s="308"/>
      <c r="S15" s="308"/>
      <c r="T15" s="197"/>
      <c r="U15" s="198"/>
      <c r="V15" s="198"/>
      <c r="W15" s="198"/>
      <c r="X15" s="198"/>
      <c r="Y15" s="198"/>
      <c r="Z15" s="198"/>
      <c r="AA15" s="197"/>
      <c r="AB15" s="198"/>
      <c r="AC15" s="198"/>
      <c r="AD15" s="198"/>
      <c r="AE15" s="198"/>
      <c r="AF15" s="198"/>
      <c r="AG15" s="198"/>
      <c r="AH15" s="197"/>
      <c r="AI15" s="198"/>
      <c r="AJ15" s="198"/>
      <c r="AK15" s="198"/>
      <c r="AL15" s="198"/>
      <c r="AM15" s="198"/>
      <c r="AN15" s="198"/>
      <c r="AO15" s="197"/>
      <c r="AP15" s="198"/>
      <c r="AQ15" s="198"/>
      <c r="AR15" s="198"/>
    </row>
    <row r="16" spans="1:44" ht="15.5" x14ac:dyDescent="0.35">
      <c r="A16" s="193"/>
      <c r="B16" s="194" t="s">
        <v>6</v>
      </c>
      <c r="C16" s="193"/>
      <c r="D16" s="199" t="s">
        <v>7</v>
      </c>
      <c r="E16" s="196"/>
      <c r="F16" s="197"/>
      <c r="G16" s="198"/>
      <c r="H16" s="197"/>
      <c r="I16" s="200"/>
      <c r="J16" s="197"/>
      <c r="K16" s="201"/>
      <c r="L16" s="198"/>
      <c r="M16" s="200"/>
      <c r="N16" s="198"/>
      <c r="O16" s="202"/>
      <c r="P16" s="203"/>
      <c r="Q16" s="198"/>
      <c r="R16" s="201"/>
      <c r="S16" s="198"/>
      <c r="T16" s="200"/>
      <c r="U16" s="198"/>
      <c r="V16" s="202"/>
      <c r="W16" s="203"/>
      <c r="X16" s="198"/>
      <c r="Y16" s="201"/>
      <c r="Z16" s="198"/>
      <c r="AA16" s="200"/>
      <c r="AB16" s="198"/>
      <c r="AC16" s="202"/>
      <c r="AD16" s="203"/>
      <c r="AE16" s="198"/>
      <c r="AF16" s="201"/>
      <c r="AG16" s="198"/>
      <c r="AH16" s="200"/>
      <c r="AI16" s="198"/>
      <c r="AJ16" s="202"/>
      <c r="AK16" s="203"/>
      <c r="AL16" s="198"/>
      <c r="AM16" s="201"/>
      <c r="AN16" s="198"/>
      <c r="AO16" s="200"/>
      <c r="AP16" s="198"/>
      <c r="AQ16" s="202"/>
      <c r="AR16" s="203"/>
    </row>
    <row r="17" spans="1:44" ht="15.5" x14ac:dyDescent="0.35">
      <c r="A17" s="193"/>
      <c r="B17" s="195"/>
      <c r="C17" s="193"/>
      <c r="D17" s="196"/>
      <c r="E17" s="196"/>
      <c r="F17" s="196"/>
      <c r="G17" s="196"/>
      <c r="H17" s="196"/>
      <c r="I17" s="196"/>
      <c r="J17" s="196"/>
    </row>
    <row r="18" spans="1:44" x14ac:dyDescent="0.35">
      <c r="A18" s="193"/>
      <c r="B18" s="204"/>
      <c r="C18" s="193"/>
      <c r="D18" s="205" t="s">
        <v>8</v>
      </c>
      <c r="E18" s="205"/>
      <c r="F18" s="193"/>
      <c r="G18" s="206">
        <v>2000</v>
      </c>
      <c r="H18" s="205" t="s">
        <v>9</v>
      </c>
      <c r="I18" s="193"/>
      <c r="J18" s="193"/>
    </row>
    <row r="19" spans="1:44" x14ac:dyDescent="0.35">
      <c r="A19" s="193"/>
      <c r="B19" s="204"/>
      <c r="C19" s="193"/>
      <c r="D19" s="193"/>
      <c r="E19" s="193"/>
      <c r="F19" s="193"/>
      <c r="G19" s="193"/>
      <c r="H19" s="193"/>
      <c r="I19" s="193"/>
      <c r="J19" s="193"/>
    </row>
    <row r="20" spans="1:44" x14ac:dyDescent="0.35">
      <c r="A20" s="193"/>
      <c r="B20" s="204"/>
      <c r="C20" s="193"/>
      <c r="D20" s="208"/>
      <c r="E20" s="208"/>
      <c r="F20" s="193"/>
      <c r="G20" s="446" t="s">
        <v>10</v>
      </c>
      <c r="H20" s="447"/>
      <c r="I20" s="448"/>
      <c r="J20" s="193"/>
      <c r="K20" s="446" t="s">
        <v>11</v>
      </c>
      <c r="L20" s="447"/>
      <c r="M20" s="448"/>
      <c r="N20" s="193"/>
      <c r="O20" s="446" t="s">
        <v>12</v>
      </c>
      <c r="P20" s="448"/>
      <c r="Q20" s="209"/>
      <c r="R20" s="446" t="s">
        <v>13</v>
      </c>
      <c r="S20" s="447"/>
      <c r="T20" s="448"/>
      <c r="U20" s="193"/>
      <c r="V20" s="446" t="s">
        <v>12</v>
      </c>
      <c r="W20" s="448"/>
      <c r="X20" s="209"/>
      <c r="Y20" s="446" t="s">
        <v>14</v>
      </c>
      <c r="Z20" s="447"/>
      <c r="AA20" s="448"/>
      <c r="AB20" s="193"/>
      <c r="AC20" s="446" t="s">
        <v>12</v>
      </c>
      <c r="AD20" s="448"/>
      <c r="AE20" s="209"/>
      <c r="AF20" s="446" t="s">
        <v>15</v>
      </c>
      <c r="AG20" s="447"/>
      <c r="AH20" s="448"/>
      <c r="AI20" s="193"/>
      <c r="AJ20" s="446" t="s">
        <v>12</v>
      </c>
      <c r="AK20" s="448"/>
      <c r="AM20" s="446" t="s">
        <v>16</v>
      </c>
      <c r="AN20" s="447"/>
      <c r="AO20" s="448"/>
      <c r="AP20" s="193"/>
      <c r="AQ20" s="446" t="s">
        <v>12</v>
      </c>
      <c r="AR20" s="448"/>
    </row>
    <row r="21" spans="1:44" ht="15" customHeight="1" x14ac:dyDescent="0.35">
      <c r="A21" s="193"/>
      <c r="B21" s="204"/>
      <c r="C21" s="193"/>
      <c r="D21" s="452" t="s">
        <v>17</v>
      </c>
      <c r="E21" s="210"/>
      <c r="F21" s="193"/>
      <c r="G21" s="214" t="s">
        <v>18</v>
      </c>
      <c r="H21" s="212" t="s">
        <v>19</v>
      </c>
      <c r="I21" s="213" t="s">
        <v>20</v>
      </c>
      <c r="J21" s="193"/>
      <c r="K21" s="214" t="s">
        <v>18</v>
      </c>
      <c r="L21" s="212" t="s">
        <v>19</v>
      </c>
      <c r="M21" s="213" t="s">
        <v>20</v>
      </c>
      <c r="N21" s="193"/>
      <c r="O21" s="454" t="s">
        <v>21</v>
      </c>
      <c r="P21" s="456" t="s">
        <v>22</v>
      </c>
      <c r="Q21" s="209"/>
      <c r="R21" s="214" t="s">
        <v>18</v>
      </c>
      <c r="S21" s="212" t="s">
        <v>19</v>
      </c>
      <c r="T21" s="213" t="s">
        <v>20</v>
      </c>
      <c r="U21" s="193"/>
      <c r="V21" s="454" t="s">
        <v>21</v>
      </c>
      <c r="W21" s="456" t="s">
        <v>22</v>
      </c>
      <c r="X21" s="209"/>
      <c r="Y21" s="214" t="s">
        <v>18</v>
      </c>
      <c r="Z21" s="212" t="s">
        <v>19</v>
      </c>
      <c r="AA21" s="213" t="s">
        <v>20</v>
      </c>
      <c r="AB21" s="193"/>
      <c r="AC21" s="454" t="s">
        <v>21</v>
      </c>
      <c r="AD21" s="456" t="s">
        <v>22</v>
      </c>
      <c r="AE21" s="209"/>
      <c r="AF21" s="214" t="s">
        <v>18</v>
      </c>
      <c r="AG21" s="212" t="s">
        <v>19</v>
      </c>
      <c r="AH21" s="213" t="s">
        <v>20</v>
      </c>
      <c r="AI21" s="193"/>
      <c r="AJ21" s="454" t="s">
        <v>21</v>
      </c>
      <c r="AK21" s="456" t="s">
        <v>22</v>
      </c>
      <c r="AM21" s="214" t="s">
        <v>18</v>
      </c>
      <c r="AN21" s="212" t="s">
        <v>19</v>
      </c>
      <c r="AO21" s="213" t="s">
        <v>20</v>
      </c>
      <c r="AP21" s="193"/>
      <c r="AQ21" s="454" t="s">
        <v>21</v>
      </c>
      <c r="AR21" s="456" t="s">
        <v>22</v>
      </c>
    </row>
    <row r="22" spans="1:44" x14ac:dyDescent="0.35">
      <c r="A22" s="193"/>
      <c r="B22" s="204"/>
      <c r="C22" s="193"/>
      <c r="D22" s="453"/>
      <c r="E22" s="210"/>
      <c r="F22" s="193"/>
      <c r="G22" s="217" t="s">
        <v>23</v>
      </c>
      <c r="H22" s="216"/>
      <c r="I22" s="216" t="s">
        <v>23</v>
      </c>
      <c r="J22" s="193"/>
      <c r="K22" s="217" t="s">
        <v>23</v>
      </c>
      <c r="L22" s="216"/>
      <c r="M22" s="216" t="s">
        <v>23</v>
      </c>
      <c r="N22" s="193"/>
      <c r="O22" s="455"/>
      <c r="P22" s="457"/>
      <c r="Q22" s="209"/>
      <c r="R22" s="217" t="s">
        <v>23</v>
      </c>
      <c r="S22" s="216"/>
      <c r="T22" s="216" t="s">
        <v>23</v>
      </c>
      <c r="U22" s="193"/>
      <c r="V22" s="455"/>
      <c r="W22" s="457"/>
      <c r="X22" s="209"/>
      <c r="Y22" s="217" t="s">
        <v>23</v>
      </c>
      <c r="Z22" s="216"/>
      <c r="AA22" s="216" t="s">
        <v>23</v>
      </c>
      <c r="AB22" s="193"/>
      <c r="AC22" s="455"/>
      <c r="AD22" s="457"/>
      <c r="AE22" s="209"/>
      <c r="AF22" s="217" t="s">
        <v>23</v>
      </c>
      <c r="AG22" s="216"/>
      <c r="AH22" s="216" t="s">
        <v>23</v>
      </c>
      <c r="AI22" s="193"/>
      <c r="AJ22" s="455"/>
      <c r="AK22" s="457"/>
      <c r="AM22" s="217" t="s">
        <v>23</v>
      </c>
      <c r="AN22" s="216"/>
      <c r="AO22" s="216" t="s">
        <v>23</v>
      </c>
      <c r="AP22" s="193"/>
      <c r="AQ22" s="455"/>
      <c r="AR22" s="457"/>
    </row>
    <row r="23" spans="1:44" x14ac:dyDescent="0.35">
      <c r="A23" s="193"/>
      <c r="B23" s="283" t="s">
        <v>24</v>
      </c>
      <c r="C23" s="221"/>
      <c r="D23" s="220" t="s">
        <v>25</v>
      </c>
      <c r="E23" s="221"/>
      <c r="F23" s="222"/>
      <c r="G23" s="223">
        <v>35.799999999999997</v>
      </c>
      <c r="H23" s="224">
        <v>1</v>
      </c>
      <c r="I23" s="225">
        <f t="shared" ref="I23:I48" si="0">H23*G23</f>
        <v>35.799999999999997</v>
      </c>
      <c r="J23" s="222"/>
      <c r="K23" s="223">
        <v>36.979999999999997</v>
      </c>
      <c r="L23" s="224">
        <v>1</v>
      </c>
      <c r="M23" s="241">
        <f t="shared" ref="M23:M41" si="1">L23*K23</f>
        <v>36.979999999999997</v>
      </c>
      <c r="N23" s="222"/>
      <c r="O23" s="227">
        <f t="shared" ref="O23:O69" si="2">M23-I23</f>
        <v>1.1799999999999997</v>
      </c>
      <c r="P23" s="228">
        <f t="shared" ref="P23:P69" si="3">IF(OR(I23=0,M23=0),"",(O23/I23))</f>
        <v>3.2960893854748596E-2</v>
      </c>
      <c r="Q23" s="209"/>
      <c r="R23" s="223">
        <v>38.659999999999997</v>
      </c>
      <c r="S23" s="224">
        <v>1</v>
      </c>
      <c r="T23" s="225">
        <f t="shared" ref="T23:T41" si="4">S23*R23</f>
        <v>38.659999999999997</v>
      </c>
      <c r="U23" s="222"/>
      <c r="V23" s="227">
        <f>T23-M23</f>
        <v>1.6799999999999997</v>
      </c>
      <c r="W23" s="228">
        <f>IF(OR(M23=0,T23=0),"",(V23/M23))</f>
        <v>4.5429962141698213E-2</v>
      </c>
      <c r="X23" s="209"/>
      <c r="Y23" s="223">
        <v>39.090000000000003</v>
      </c>
      <c r="Z23" s="224">
        <v>1</v>
      </c>
      <c r="AA23" s="225">
        <f t="shared" ref="AA23:AA41" si="5">Z23*Y23</f>
        <v>39.090000000000003</v>
      </c>
      <c r="AB23" s="222"/>
      <c r="AC23" s="227">
        <f>AA23-T23</f>
        <v>0.43000000000000682</v>
      </c>
      <c r="AD23" s="228">
        <f>IF(OR(T23=0,AA23=0),"",(AC23/T23))</f>
        <v>1.1122607346094332E-2</v>
      </c>
      <c r="AE23" s="209"/>
      <c r="AF23" s="223">
        <v>41.42</v>
      </c>
      <c r="AG23" s="224">
        <v>1</v>
      </c>
      <c r="AH23" s="225">
        <f t="shared" ref="AH23:AH41" si="6">AG23*AF23</f>
        <v>41.42</v>
      </c>
      <c r="AI23" s="222"/>
      <c r="AJ23" s="227">
        <f>AH23-AA23</f>
        <v>2.3299999999999983</v>
      </c>
      <c r="AK23" s="228">
        <f>IF(OR(AA23=0,AH23=0),"",(AJ23/AA23))</f>
        <v>5.9606037349705758E-2</v>
      </c>
      <c r="AM23" s="223">
        <v>43.02</v>
      </c>
      <c r="AN23" s="224">
        <v>1</v>
      </c>
      <c r="AO23" s="225">
        <f t="shared" ref="AO23:AO41" si="7">AN23*AM23</f>
        <v>43.02</v>
      </c>
      <c r="AP23" s="222"/>
      <c r="AQ23" s="227">
        <f>AO23-AH23</f>
        <v>1.6000000000000014</v>
      </c>
      <c r="AR23" s="228">
        <f>IF(OR(AH23=0,AO23=0),"",(AQ23/AH23))</f>
        <v>3.8628681796233737E-2</v>
      </c>
    </row>
    <row r="24" spans="1:44" x14ac:dyDescent="0.35">
      <c r="A24" s="193"/>
      <c r="B24" s="221" t="s">
        <v>26</v>
      </c>
      <c r="C24" s="221"/>
      <c r="D24" s="220" t="s">
        <v>47</v>
      </c>
      <c r="E24" s="221"/>
      <c r="F24" s="229"/>
      <c r="G24" s="238"/>
      <c r="H24" s="231"/>
      <c r="I24" s="232"/>
      <c r="J24" s="229"/>
      <c r="K24" s="313">
        <v>5.2999999999999998E-4</v>
      </c>
      <c r="L24" s="314">
        <f>$G$18</f>
        <v>2000</v>
      </c>
      <c r="M24" s="232">
        <f t="shared" si="1"/>
        <v>1.06</v>
      </c>
      <c r="N24" s="229"/>
      <c r="O24" s="227">
        <f t="shared" si="2"/>
        <v>1.06</v>
      </c>
      <c r="P24" s="228" t="str">
        <f t="shared" si="3"/>
        <v/>
      </c>
      <c r="Q24" s="209"/>
      <c r="R24" s="313">
        <v>0</v>
      </c>
      <c r="S24" s="314">
        <f>$G$18</f>
        <v>2000</v>
      </c>
      <c r="T24" s="232">
        <f t="shared" si="4"/>
        <v>0</v>
      </c>
      <c r="U24" s="229"/>
      <c r="V24" s="227">
        <f t="shared" ref="V24:V48" si="8">T24-M24</f>
        <v>-1.06</v>
      </c>
      <c r="W24" s="228" t="str">
        <f t="shared" ref="W24:W48" si="9">IF(OR(M24=0,T24=0),"",(V24/M24))</f>
        <v/>
      </c>
      <c r="X24" s="209"/>
      <c r="Y24" s="313">
        <v>0</v>
      </c>
      <c r="Z24" s="314">
        <f>$G$18</f>
        <v>2000</v>
      </c>
      <c r="AA24" s="232">
        <f t="shared" si="5"/>
        <v>0</v>
      </c>
      <c r="AB24" s="229"/>
      <c r="AC24" s="227">
        <f t="shared" ref="AC24:AC48" si="10">AA24-T24</f>
        <v>0</v>
      </c>
      <c r="AD24" s="228" t="str">
        <f t="shared" ref="AD24:AD48" si="11">IF(OR(T24=0,AA24=0),"",(AC24/T24))</f>
        <v/>
      </c>
      <c r="AE24" s="209"/>
      <c r="AF24" s="313">
        <v>0</v>
      </c>
      <c r="AG24" s="314">
        <f>$G$18</f>
        <v>2000</v>
      </c>
      <c r="AH24" s="232">
        <f t="shared" si="6"/>
        <v>0</v>
      </c>
      <c r="AI24" s="229"/>
      <c r="AJ24" s="227">
        <f t="shared" ref="AJ24:AJ48" si="12">AH24-AA24</f>
        <v>0</v>
      </c>
      <c r="AK24" s="228" t="str">
        <f t="shared" ref="AK24:AK48" si="13">IF(OR(AA24=0,AH24=0),"",(AJ24/AA24))</f>
        <v/>
      </c>
      <c r="AL24" s="233"/>
      <c r="AM24" s="313">
        <v>0</v>
      </c>
      <c r="AN24" s="314">
        <f>$G$18</f>
        <v>2000</v>
      </c>
      <c r="AO24" s="232">
        <f t="shared" si="7"/>
        <v>0</v>
      </c>
      <c r="AP24" s="229"/>
      <c r="AQ24" s="227">
        <f t="shared" ref="AQ24:AQ48" si="14">AO24-AH24</f>
        <v>0</v>
      </c>
      <c r="AR24" s="228" t="str">
        <f t="shared" ref="AR24:AR48" si="15">IF(OR(AH24=0,AO24=0),"",(AQ24/AH24))</f>
        <v/>
      </c>
    </row>
    <row r="25" spans="1:44" x14ac:dyDescent="0.35">
      <c r="A25" s="193"/>
      <c r="B25" s="221" t="s">
        <v>27</v>
      </c>
      <c r="C25" s="221"/>
      <c r="D25" s="220" t="s">
        <v>47</v>
      </c>
      <c r="E25" s="221"/>
      <c r="F25" s="229"/>
      <c r="G25" s="238"/>
      <c r="H25" s="231"/>
      <c r="I25" s="232"/>
      <c r="J25" s="229"/>
      <c r="K25" s="313">
        <v>4.8000000000000001E-4</v>
      </c>
      <c r="L25" s="314">
        <f>$G$18</f>
        <v>2000</v>
      </c>
      <c r="M25" s="232">
        <f t="shared" si="1"/>
        <v>0.96000000000000008</v>
      </c>
      <c r="N25" s="229"/>
      <c r="O25" s="227">
        <f t="shared" si="2"/>
        <v>0.96000000000000008</v>
      </c>
      <c r="P25" s="228" t="str">
        <f t="shared" si="3"/>
        <v/>
      </c>
      <c r="Q25" s="209"/>
      <c r="R25" s="313">
        <v>0</v>
      </c>
      <c r="S25" s="314">
        <f>$G$18</f>
        <v>2000</v>
      </c>
      <c r="T25" s="232">
        <f t="shared" si="4"/>
        <v>0</v>
      </c>
      <c r="U25" s="229"/>
      <c r="V25" s="227">
        <f t="shared" si="8"/>
        <v>-0.96000000000000008</v>
      </c>
      <c r="W25" s="228" t="str">
        <f t="shared" si="9"/>
        <v/>
      </c>
      <c r="X25" s="209"/>
      <c r="Y25" s="313">
        <v>0</v>
      </c>
      <c r="Z25" s="314">
        <f>$G$18</f>
        <v>2000</v>
      </c>
      <c r="AA25" s="232">
        <f t="shared" si="5"/>
        <v>0</v>
      </c>
      <c r="AB25" s="229"/>
      <c r="AC25" s="227">
        <f t="shared" si="10"/>
        <v>0</v>
      </c>
      <c r="AD25" s="228" t="str">
        <f t="shared" si="11"/>
        <v/>
      </c>
      <c r="AE25" s="209"/>
      <c r="AF25" s="313">
        <v>0</v>
      </c>
      <c r="AG25" s="314">
        <f>$G$18</f>
        <v>2000</v>
      </c>
      <c r="AH25" s="232">
        <f t="shared" si="6"/>
        <v>0</v>
      </c>
      <c r="AI25" s="229"/>
      <c r="AJ25" s="227">
        <f t="shared" si="12"/>
        <v>0</v>
      </c>
      <c r="AK25" s="228" t="str">
        <f t="shared" si="13"/>
        <v/>
      </c>
      <c r="AL25" s="233"/>
      <c r="AM25" s="313">
        <v>0</v>
      </c>
      <c r="AN25" s="314">
        <f>$G$18</f>
        <v>2000</v>
      </c>
      <c r="AO25" s="232">
        <f t="shared" si="7"/>
        <v>0</v>
      </c>
      <c r="AP25" s="229"/>
      <c r="AQ25" s="227">
        <f t="shared" si="14"/>
        <v>0</v>
      </c>
      <c r="AR25" s="228" t="str">
        <f t="shared" si="15"/>
        <v/>
      </c>
    </row>
    <row r="26" spans="1:44" x14ac:dyDescent="0.35">
      <c r="A26" s="193"/>
      <c r="B26" s="221" t="s">
        <v>28</v>
      </c>
      <c r="C26" s="221"/>
      <c r="D26" s="220" t="s">
        <v>47</v>
      </c>
      <c r="E26" s="221"/>
      <c r="F26" s="229"/>
      <c r="G26" s="238"/>
      <c r="H26" s="231"/>
      <c r="I26" s="232"/>
      <c r="J26" s="229"/>
      <c r="K26" s="313">
        <v>1.8000000000000001E-4</v>
      </c>
      <c r="L26" s="314">
        <f>$G$18</f>
        <v>2000</v>
      </c>
      <c r="M26" s="232">
        <f t="shared" si="1"/>
        <v>0.36000000000000004</v>
      </c>
      <c r="N26" s="229"/>
      <c r="O26" s="227">
        <f t="shared" si="2"/>
        <v>0.36000000000000004</v>
      </c>
      <c r="P26" s="228" t="str">
        <f t="shared" si="3"/>
        <v/>
      </c>
      <c r="Q26" s="209"/>
      <c r="R26" s="313">
        <v>1.8000000000000001E-4</v>
      </c>
      <c r="S26" s="314">
        <f>$G$18</f>
        <v>2000</v>
      </c>
      <c r="T26" s="232">
        <f t="shared" si="4"/>
        <v>0.36000000000000004</v>
      </c>
      <c r="U26" s="229"/>
      <c r="V26" s="227">
        <f t="shared" si="8"/>
        <v>0</v>
      </c>
      <c r="W26" s="228">
        <f t="shared" si="9"/>
        <v>0</v>
      </c>
      <c r="X26" s="209"/>
      <c r="Y26" s="313">
        <v>1.8000000000000001E-4</v>
      </c>
      <c r="Z26" s="314">
        <f>$G$18</f>
        <v>2000</v>
      </c>
      <c r="AA26" s="232">
        <f t="shared" si="5"/>
        <v>0.36000000000000004</v>
      </c>
      <c r="AB26" s="229"/>
      <c r="AC26" s="227">
        <f t="shared" si="10"/>
        <v>0</v>
      </c>
      <c r="AD26" s="228">
        <f t="shared" si="11"/>
        <v>0</v>
      </c>
      <c r="AE26" s="209"/>
      <c r="AF26" s="313">
        <v>0</v>
      </c>
      <c r="AG26" s="314">
        <f>$G$18</f>
        <v>2000</v>
      </c>
      <c r="AH26" s="232">
        <f t="shared" si="6"/>
        <v>0</v>
      </c>
      <c r="AI26" s="229"/>
      <c r="AJ26" s="227">
        <f t="shared" si="12"/>
        <v>-0.36000000000000004</v>
      </c>
      <c r="AK26" s="228" t="str">
        <f t="shared" si="13"/>
        <v/>
      </c>
      <c r="AL26" s="233"/>
      <c r="AM26" s="313">
        <v>0</v>
      </c>
      <c r="AN26" s="314">
        <f>$G$18</f>
        <v>2000</v>
      </c>
      <c r="AO26" s="232">
        <f t="shared" si="7"/>
        <v>0</v>
      </c>
      <c r="AP26" s="229"/>
      <c r="AQ26" s="227">
        <f t="shared" si="14"/>
        <v>0</v>
      </c>
      <c r="AR26" s="228" t="str">
        <f t="shared" si="15"/>
        <v/>
      </c>
    </row>
    <row r="27" spans="1:44" x14ac:dyDescent="0.35">
      <c r="A27" s="193"/>
      <c r="B27" s="221" t="s">
        <v>29</v>
      </c>
      <c r="C27" s="221"/>
      <c r="D27" s="220" t="s">
        <v>25</v>
      </c>
      <c r="E27" s="221"/>
      <c r="F27" s="229"/>
      <c r="G27" s="238"/>
      <c r="H27" s="231"/>
      <c r="I27" s="232"/>
      <c r="J27" s="229"/>
      <c r="K27" s="93">
        <v>0</v>
      </c>
      <c r="L27" s="314">
        <v>1</v>
      </c>
      <c r="M27" s="232">
        <f t="shared" si="1"/>
        <v>0</v>
      </c>
      <c r="N27" s="229"/>
      <c r="O27" s="227">
        <f t="shared" si="2"/>
        <v>0</v>
      </c>
      <c r="P27" s="228" t="str">
        <f t="shared" si="3"/>
        <v/>
      </c>
      <c r="Q27" s="209"/>
      <c r="R27" s="230">
        <v>-0.13</v>
      </c>
      <c r="S27" s="314">
        <v>1</v>
      </c>
      <c r="T27" s="232">
        <f t="shared" si="4"/>
        <v>-0.13</v>
      </c>
      <c r="U27" s="229"/>
      <c r="V27" s="227">
        <f t="shared" si="8"/>
        <v>-0.13</v>
      </c>
      <c r="W27" s="228" t="str">
        <f t="shared" si="9"/>
        <v/>
      </c>
      <c r="X27" s="209"/>
      <c r="Y27" s="230">
        <v>-0.13</v>
      </c>
      <c r="Z27" s="314">
        <v>1</v>
      </c>
      <c r="AA27" s="232">
        <f t="shared" si="5"/>
        <v>-0.13</v>
      </c>
      <c r="AB27" s="229"/>
      <c r="AC27" s="227">
        <f t="shared" si="10"/>
        <v>0</v>
      </c>
      <c r="AD27" s="228">
        <f t="shared" si="11"/>
        <v>0</v>
      </c>
      <c r="AE27" s="209"/>
      <c r="AF27" s="230">
        <v>-0.13</v>
      </c>
      <c r="AG27" s="314">
        <v>1</v>
      </c>
      <c r="AH27" s="232">
        <f t="shared" si="6"/>
        <v>-0.13</v>
      </c>
      <c r="AI27" s="229"/>
      <c r="AJ27" s="227">
        <f t="shared" si="12"/>
        <v>0</v>
      </c>
      <c r="AK27" s="228">
        <f t="shared" si="13"/>
        <v>0</v>
      </c>
      <c r="AL27" s="233"/>
      <c r="AM27" s="230">
        <v>-0.13</v>
      </c>
      <c r="AN27" s="314">
        <v>1</v>
      </c>
      <c r="AO27" s="232">
        <f t="shared" si="7"/>
        <v>-0.13</v>
      </c>
      <c r="AP27" s="229"/>
      <c r="AQ27" s="227">
        <f t="shared" si="14"/>
        <v>0</v>
      </c>
      <c r="AR27" s="228">
        <f t="shared" si="15"/>
        <v>0</v>
      </c>
    </row>
    <row r="28" spans="1:44" x14ac:dyDescent="0.35">
      <c r="A28" s="193"/>
      <c r="B28" s="221" t="s">
        <v>30</v>
      </c>
      <c r="C28" s="221"/>
      <c r="D28" s="220" t="s">
        <v>47</v>
      </c>
      <c r="E28" s="221"/>
      <c r="F28" s="229"/>
      <c r="G28" s="238"/>
      <c r="H28" s="231"/>
      <c r="I28" s="232"/>
      <c r="J28" s="229"/>
      <c r="K28" s="313">
        <v>-2.48E-3</v>
      </c>
      <c r="L28" s="314">
        <f t="shared" ref="L28:L38" si="16">$G$18</f>
        <v>2000</v>
      </c>
      <c r="M28" s="232">
        <f t="shared" si="1"/>
        <v>-4.96</v>
      </c>
      <c r="N28" s="229"/>
      <c r="O28" s="227">
        <f t="shared" si="2"/>
        <v>-4.96</v>
      </c>
      <c r="P28" s="228" t="str">
        <f t="shared" si="3"/>
        <v/>
      </c>
      <c r="Q28" s="209"/>
      <c r="R28" s="313">
        <v>-2.48E-3</v>
      </c>
      <c r="S28" s="314">
        <f t="shared" ref="S28:S36" si="17">$G$18</f>
        <v>2000</v>
      </c>
      <c r="T28" s="232">
        <f t="shared" si="4"/>
        <v>-4.96</v>
      </c>
      <c r="U28" s="229"/>
      <c r="V28" s="227">
        <f t="shared" si="8"/>
        <v>0</v>
      </c>
      <c r="W28" s="228">
        <f t="shared" si="9"/>
        <v>0</v>
      </c>
      <c r="X28" s="209"/>
      <c r="Y28" s="313">
        <v>0</v>
      </c>
      <c r="Z28" s="314">
        <f t="shared" ref="Z28:Z38" si="18">$G$18</f>
        <v>2000</v>
      </c>
      <c r="AA28" s="232">
        <f t="shared" si="5"/>
        <v>0</v>
      </c>
      <c r="AB28" s="229"/>
      <c r="AC28" s="227">
        <f t="shared" si="10"/>
        <v>4.96</v>
      </c>
      <c r="AD28" s="228" t="str">
        <f t="shared" si="11"/>
        <v/>
      </c>
      <c r="AE28" s="209"/>
      <c r="AF28" s="313">
        <v>0</v>
      </c>
      <c r="AG28" s="314">
        <f t="shared" ref="AG28:AG36" si="19">$G$18</f>
        <v>2000</v>
      </c>
      <c r="AH28" s="232">
        <f t="shared" si="6"/>
        <v>0</v>
      </c>
      <c r="AI28" s="229"/>
      <c r="AJ28" s="227">
        <f t="shared" si="12"/>
        <v>0</v>
      </c>
      <c r="AK28" s="228" t="str">
        <f t="shared" si="13"/>
        <v/>
      </c>
      <c r="AL28" s="233"/>
      <c r="AM28" s="313">
        <v>0</v>
      </c>
      <c r="AN28" s="314">
        <f t="shared" ref="AN28:AN36" si="20">$G$18</f>
        <v>2000</v>
      </c>
      <c r="AO28" s="232">
        <f t="shared" si="7"/>
        <v>0</v>
      </c>
      <c r="AP28" s="229"/>
      <c r="AQ28" s="227">
        <f t="shared" si="14"/>
        <v>0</v>
      </c>
      <c r="AR28" s="228" t="str">
        <f t="shared" si="15"/>
        <v/>
      </c>
    </row>
    <row r="29" spans="1:44" x14ac:dyDescent="0.35">
      <c r="A29" s="193"/>
      <c r="B29" s="221" t="s">
        <v>31</v>
      </c>
      <c r="C29" s="221"/>
      <c r="D29" s="220" t="s">
        <v>47</v>
      </c>
      <c r="E29" s="221"/>
      <c r="F29" s="229"/>
      <c r="G29" s="238"/>
      <c r="H29" s="231"/>
      <c r="I29" s="232"/>
      <c r="J29" s="229"/>
      <c r="K29" s="313">
        <v>-4.0000000000000002E-4</v>
      </c>
      <c r="L29" s="314">
        <f t="shared" si="16"/>
        <v>2000</v>
      </c>
      <c r="M29" s="232">
        <f t="shared" si="1"/>
        <v>-0.8</v>
      </c>
      <c r="N29" s="229"/>
      <c r="O29" s="227">
        <f t="shared" si="2"/>
        <v>-0.8</v>
      </c>
      <c r="P29" s="228" t="str">
        <f t="shared" si="3"/>
        <v/>
      </c>
      <c r="Q29" s="209"/>
      <c r="R29" s="313">
        <v>-4.0000000000000002E-4</v>
      </c>
      <c r="S29" s="314">
        <f t="shared" si="17"/>
        <v>2000</v>
      </c>
      <c r="T29" s="232">
        <f t="shared" si="4"/>
        <v>-0.8</v>
      </c>
      <c r="U29" s="229"/>
      <c r="V29" s="227">
        <f t="shared" si="8"/>
        <v>0</v>
      </c>
      <c r="W29" s="228">
        <f t="shared" si="9"/>
        <v>0</v>
      </c>
      <c r="X29" s="209"/>
      <c r="Y29" s="313">
        <v>0</v>
      </c>
      <c r="Z29" s="314">
        <f t="shared" si="18"/>
        <v>2000</v>
      </c>
      <c r="AA29" s="232">
        <f t="shared" si="5"/>
        <v>0</v>
      </c>
      <c r="AB29" s="229"/>
      <c r="AC29" s="227">
        <f t="shared" si="10"/>
        <v>0.8</v>
      </c>
      <c r="AD29" s="228" t="str">
        <f t="shared" si="11"/>
        <v/>
      </c>
      <c r="AE29" s="209"/>
      <c r="AF29" s="313">
        <v>0</v>
      </c>
      <c r="AG29" s="314">
        <f t="shared" si="19"/>
        <v>2000</v>
      </c>
      <c r="AH29" s="232">
        <f t="shared" si="6"/>
        <v>0</v>
      </c>
      <c r="AI29" s="229"/>
      <c r="AJ29" s="227">
        <f t="shared" si="12"/>
        <v>0</v>
      </c>
      <c r="AK29" s="228" t="str">
        <f t="shared" si="13"/>
        <v/>
      </c>
      <c r="AL29" s="233"/>
      <c r="AM29" s="313">
        <v>0</v>
      </c>
      <c r="AN29" s="314">
        <f t="shared" si="20"/>
        <v>2000</v>
      </c>
      <c r="AO29" s="232">
        <f t="shared" si="7"/>
        <v>0</v>
      </c>
      <c r="AP29" s="229"/>
      <c r="AQ29" s="227">
        <f t="shared" si="14"/>
        <v>0</v>
      </c>
      <c r="AR29" s="228" t="str">
        <f t="shared" si="15"/>
        <v/>
      </c>
    </row>
    <row r="30" spans="1:44" x14ac:dyDescent="0.35">
      <c r="A30" s="193"/>
      <c r="B30" s="221" t="s">
        <v>32</v>
      </c>
      <c r="C30" s="221"/>
      <c r="D30" s="220" t="s">
        <v>47</v>
      </c>
      <c r="E30" s="221"/>
      <c r="F30" s="229"/>
      <c r="G30" s="238"/>
      <c r="H30" s="231"/>
      <c r="I30" s="232"/>
      <c r="J30" s="229"/>
      <c r="K30" s="313">
        <v>0</v>
      </c>
      <c r="L30" s="314">
        <f t="shared" si="16"/>
        <v>2000</v>
      </c>
      <c r="M30" s="232">
        <f t="shared" si="1"/>
        <v>0</v>
      </c>
      <c r="N30" s="229"/>
      <c r="O30" s="227">
        <f t="shared" si="2"/>
        <v>0</v>
      </c>
      <c r="P30" s="228" t="str">
        <f t="shared" si="3"/>
        <v/>
      </c>
      <c r="Q30" s="209"/>
      <c r="R30" s="313">
        <v>-2.0000000000000002E-5</v>
      </c>
      <c r="S30" s="314">
        <f t="shared" si="17"/>
        <v>2000</v>
      </c>
      <c r="T30" s="232">
        <f t="shared" si="4"/>
        <v>-0.04</v>
      </c>
      <c r="U30" s="229"/>
      <c r="V30" s="227">
        <f t="shared" si="8"/>
        <v>-0.04</v>
      </c>
      <c r="W30" s="228" t="str">
        <f t="shared" si="9"/>
        <v/>
      </c>
      <c r="X30" s="209"/>
      <c r="Y30" s="313">
        <v>-2.0000000000000002E-5</v>
      </c>
      <c r="Z30" s="314">
        <f t="shared" si="18"/>
        <v>2000</v>
      </c>
      <c r="AA30" s="232">
        <f t="shared" si="5"/>
        <v>-0.04</v>
      </c>
      <c r="AB30" s="229"/>
      <c r="AC30" s="227">
        <f t="shared" si="10"/>
        <v>0</v>
      </c>
      <c r="AD30" s="228">
        <f t="shared" si="11"/>
        <v>0</v>
      </c>
      <c r="AE30" s="209"/>
      <c r="AF30" s="313">
        <v>-2.0000000000000002E-5</v>
      </c>
      <c r="AG30" s="314">
        <f t="shared" si="19"/>
        <v>2000</v>
      </c>
      <c r="AH30" s="232">
        <f t="shared" si="6"/>
        <v>-0.04</v>
      </c>
      <c r="AI30" s="229"/>
      <c r="AJ30" s="227">
        <f t="shared" si="12"/>
        <v>0</v>
      </c>
      <c r="AK30" s="228">
        <f t="shared" si="13"/>
        <v>0</v>
      </c>
      <c r="AL30" s="233"/>
      <c r="AM30" s="313">
        <v>-2.0000000000000002E-5</v>
      </c>
      <c r="AN30" s="314">
        <f t="shared" si="20"/>
        <v>2000</v>
      </c>
      <c r="AO30" s="232">
        <f t="shared" si="7"/>
        <v>-0.04</v>
      </c>
      <c r="AP30" s="229"/>
      <c r="AQ30" s="227">
        <f t="shared" si="14"/>
        <v>0</v>
      </c>
      <c r="AR30" s="228">
        <f t="shared" si="15"/>
        <v>0</v>
      </c>
    </row>
    <row r="31" spans="1:44" x14ac:dyDescent="0.35">
      <c r="A31" s="193"/>
      <c r="B31" s="221" t="s">
        <v>33</v>
      </c>
      <c r="C31" s="221"/>
      <c r="D31" s="220" t="s">
        <v>47</v>
      </c>
      <c r="E31" s="221"/>
      <c r="F31" s="229"/>
      <c r="G31" s="238"/>
      <c r="H31" s="231"/>
      <c r="I31" s="232"/>
      <c r="J31" s="229"/>
      <c r="K31" s="313">
        <v>-1.2E-4</v>
      </c>
      <c r="L31" s="314">
        <f t="shared" si="16"/>
        <v>2000</v>
      </c>
      <c r="M31" s="232">
        <f t="shared" si="1"/>
        <v>-0.24000000000000002</v>
      </c>
      <c r="N31" s="229"/>
      <c r="O31" s="227">
        <f t="shared" si="2"/>
        <v>-0.24000000000000002</v>
      </c>
      <c r="P31" s="228" t="str">
        <f t="shared" si="3"/>
        <v/>
      </c>
      <c r="Q31" s="209"/>
      <c r="R31" s="313">
        <v>0</v>
      </c>
      <c r="S31" s="314">
        <f t="shared" si="17"/>
        <v>2000</v>
      </c>
      <c r="T31" s="232">
        <f t="shared" si="4"/>
        <v>0</v>
      </c>
      <c r="U31" s="229"/>
      <c r="V31" s="227">
        <f t="shared" si="8"/>
        <v>0.24000000000000002</v>
      </c>
      <c r="W31" s="228" t="str">
        <f t="shared" si="9"/>
        <v/>
      </c>
      <c r="X31" s="209"/>
      <c r="Y31" s="313">
        <v>0</v>
      </c>
      <c r="Z31" s="314">
        <f t="shared" si="18"/>
        <v>2000</v>
      </c>
      <c r="AA31" s="232">
        <f t="shared" si="5"/>
        <v>0</v>
      </c>
      <c r="AB31" s="229"/>
      <c r="AC31" s="227">
        <f t="shared" si="10"/>
        <v>0</v>
      </c>
      <c r="AD31" s="228" t="str">
        <f t="shared" si="11"/>
        <v/>
      </c>
      <c r="AE31" s="209"/>
      <c r="AF31" s="313">
        <v>0</v>
      </c>
      <c r="AG31" s="314">
        <f t="shared" si="19"/>
        <v>2000</v>
      </c>
      <c r="AH31" s="232">
        <f t="shared" si="6"/>
        <v>0</v>
      </c>
      <c r="AI31" s="229"/>
      <c r="AJ31" s="227">
        <f t="shared" si="12"/>
        <v>0</v>
      </c>
      <c r="AK31" s="228" t="str">
        <f t="shared" si="13"/>
        <v/>
      </c>
      <c r="AL31" s="233"/>
      <c r="AM31" s="313">
        <v>0</v>
      </c>
      <c r="AN31" s="314">
        <f t="shared" si="20"/>
        <v>2000</v>
      </c>
      <c r="AO31" s="232">
        <f t="shared" si="7"/>
        <v>0</v>
      </c>
      <c r="AP31" s="229"/>
      <c r="AQ31" s="227">
        <f t="shared" si="14"/>
        <v>0</v>
      </c>
      <c r="AR31" s="228" t="str">
        <f t="shared" si="15"/>
        <v/>
      </c>
    </row>
    <row r="32" spans="1:44" x14ac:dyDescent="0.35">
      <c r="A32" s="193"/>
      <c r="B32" s="221" t="s">
        <v>34</v>
      </c>
      <c r="C32" s="221"/>
      <c r="D32" s="220" t="s">
        <v>47</v>
      </c>
      <c r="E32" s="221"/>
      <c r="F32" s="229"/>
      <c r="G32" s="238"/>
      <c r="H32" s="231"/>
      <c r="I32" s="232"/>
      <c r="J32" s="229"/>
      <c r="K32" s="313">
        <v>0</v>
      </c>
      <c r="L32" s="314">
        <f t="shared" si="16"/>
        <v>2000</v>
      </c>
      <c r="M32" s="232">
        <f t="shared" si="1"/>
        <v>0</v>
      </c>
      <c r="N32" s="229"/>
      <c r="O32" s="227">
        <f t="shared" si="2"/>
        <v>0</v>
      </c>
      <c r="P32" s="228" t="str">
        <f t="shared" si="3"/>
        <v/>
      </c>
      <c r="Q32" s="209"/>
      <c r="R32" s="313">
        <v>0</v>
      </c>
      <c r="S32" s="314">
        <f t="shared" si="17"/>
        <v>2000</v>
      </c>
      <c r="T32" s="232">
        <f t="shared" si="4"/>
        <v>0</v>
      </c>
      <c r="U32" s="229"/>
      <c r="V32" s="227">
        <f t="shared" si="8"/>
        <v>0</v>
      </c>
      <c r="W32" s="228" t="str">
        <f t="shared" si="9"/>
        <v/>
      </c>
      <c r="X32" s="209"/>
      <c r="Y32" s="313">
        <v>0</v>
      </c>
      <c r="Z32" s="314">
        <f t="shared" si="18"/>
        <v>2000</v>
      </c>
      <c r="AA32" s="232">
        <f t="shared" si="5"/>
        <v>0</v>
      </c>
      <c r="AB32" s="229"/>
      <c r="AC32" s="227">
        <f t="shared" si="10"/>
        <v>0</v>
      </c>
      <c r="AD32" s="228" t="str">
        <f t="shared" si="11"/>
        <v/>
      </c>
      <c r="AE32" s="209"/>
      <c r="AF32" s="313">
        <v>-2.5200000000000001E-3</v>
      </c>
      <c r="AG32" s="314">
        <f t="shared" si="19"/>
        <v>2000</v>
      </c>
      <c r="AH32" s="232">
        <f t="shared" si="6"/>
        <v>-5.04</v>
      </c>
      <c r="AI32" s="229"/>
      <c r="AJ32" s="227">
        <f t="shared" si="12"/>
        <v>-5.04</v>
      </c>
      <c r="AK32" s="228" t="str">
        <f t="shared" si="13"/>
        <v/>
      </c>
      <c r="AL32" s="233"/>
      <c r="AM32" s="313">
        <v>-2.5200000000000001E-3</v>
      </c>
      <c r="AN32" s="314">
        <f t="shared" si="20"/>
        <v>2000</v>
      </c>
      <c r="AO32" s="232">
        <f t="shared" si="7"/>
        <v>-5.04</v>
      </c>
      <c r="AP32" s="229"/>
      <c r="AQ32" s="227">
        <f t="shared" si="14"/>
        <v>0</v>
      </c>
      <c r="AR32" s="228">
        <f t="shared" si="15"/>
        <v>0</v>
      </c>
    </row>
    <row r="33" spans="1:44" x14ac:dyDescent="0.35">
      <c r="A33" s="193"/>
      <c r="B33" s="221" t="s">
        <v>35</v>
      </c>
      <c r="C33" s="221"/>
      <c r="D33" s="220" t="s">
        <v>47</v>
      </c>
      <c r="E33" s="221"/>
      <c r="F33" s="229"/>
      <c r="G33" s="238"/>
      <c r="H33" s="231"/>
      <c r="I33" s="232">
        <f t="shared" ref="I33" si="21">H33*G33</f>
        <v>0</v>
      </c>
      <c r="J33" s="229"/>
      <c r="K33" s="313">
        <v>0</v>
      </c>
      <c r="L33" s="314">
        <f t="shared" si="16"/>
        <v>2000</v>
      </c>
      <c r="M33" s="232">
        <f t="shared" si="1"/>
        <v>0</v>
      </c>
      <c r="N33" s="229"/>
      <c r="O33" s="227">
        <f t="shared" si="2"/>
        <v>0</v>
      </c>
      <c r="P33" s="228" t="str">
        <f t="shared" si="3"/>
        <v/>
      </c>
      <c r="Q33" s="209"/>
      <c r="R33" s="313">
        <v>0</v>
      </c>
      <c r="S33" s="314">
        <f t="shared" si="17"/>
        <v>2000</v>
      </c>
      <c r="T33" s="232">
        <f t="shared" si="4"/>
        <v>0</v>
      </c>
      <c r="U33" s="229"/>
      <c r="V33" s="227">
        <f t="shared" si="8"/>
        <v>0</v>
      </c>
      <c r="W33" s="228" t="str">
        <f t="shared" si="9"/>
        <v/>
      </c>
      <c r="X33" s="209"/>
      <c r="Y33" s="313">
        <v>0</v>
      </c>
      <c r="Z33" s="314">
        <f t="shared" si="18"/>
        <v>2000</v>
      </c>
      <c r="AA33" s="232">
        <f t="shared" si="5"/>
        <v>0</v>
      </c>
      <c r="AB33" s="229"/>
      <c r="AC33" s="227">
        <f t="shared" si="10"/>
        <v>0</v>
      </c>
      <c r="AD33" s="228" t="str">
        <f t="shared" si="11"/>
        <v/>
      </c>
      <c r="AE33" s="209"/>
      <c r="AF33" s="313">
        <v>-3.6000000000000002E-4</v>
      </c>
      <c r="AG33" s="314">
        <f t="shared" si="19"/>
        <v>2000</v>
      </c>
      <c r="AH33" s="232">
        <f t="shared" si="6"/>
        <v>-0.72000000000000008</v>
      </c>
      <c r="AI33" s="229"/>
      <c r="AJ33" s="227">
        <f t="shared" si="12"/>
        <v>-0.72000000000000008</v>
      </c>
      <c r="AK33" s="228" t="str">
        <f t="shared" si="13"/>
        <v/>
      </c>
      <c r="AL33" s="233"/>
      <c r="AM33" s="313">
        <v>-3.6000000000000002E-4</v>
      </c>
      <c r="AN33" s="314">
        <f t="shared" si="20"/>
        <v>2000</v>
      </c>
      <c r="AO33" s="232">
        <f t="shared" si="7"/>
        <v>-0.72000000000000008</v>
      </c>
      <c r="AP33" s="229"/>
      <c r="AQ33" s="227">
        <f t="shared" si="14"/>
        <v>0</v>
      </c>
      <c r="AR33" s="228">
        <f t="shared" si="15"/>
        <v>0</v>
      </c>
    </row>
    <row r="34" spans="1:44" x14ac:dyDescent="0.35">
      <c r="A34" s="193"/>
      <c r="B34" s="221" t="s">
        <v>36</v>
      </c>
      <c r="C34" s="221"/>
      <c r="D34" s="220" t="s">
        <v>47</v>
      </c>
      <c r="E34" s="221"/>
      <c r="F34" s="229"/>
      <c r="G34" s="238"/>
      <c r="H34" s="231"/>
      <c r="I34" s="232"/>
      <c r="J34" s="229"/>
      <c r="K34" s="313">
        <v>-2.3000000000000001E-4</v>
      </c>
      <c r="L34" s="314">
        <f t="shared" si="16"/>
        <v>2000</v>
      </c>
      <c r="M34" s="232">
        <f t="shared" si="1"/>
        <v>-0.46</v>
      </c>
      <c r="N34" s="229"/>
      <c r="O34" s="227">
        <f t="shared" si="2"/>
        <v>-0.46</v>
      </c>
      <c r="P34" s="228" t="str">
        <f t="shared" si="3"/>
        <v/>
      </c>
      <c r="Q34" s="209"/>
      <c r="R34" s="313">
        <v>0</v>
      </c>
      <c r="S34" s="314">
        <f t="shared" si="17"/>
        <v>2000</v>
      </c>
      <c r="T34" s="232">
        <f t="shared" si="4"/>
        <v>0</v>
      </c>
      <c r="U34" s="229"/>
      <c r="V34" s="227">
        <f t="shared" si="8"/>
        <v>0.46</v>
      </c>
      <c r="W34" s="228" t="str">
        <f t="shared" si="9"/>
        <v/>
      </c>
      <c r="X34" s="209"/>
      <c r="Y34" s="313">
        <v>0</v>
      </c>
      <c r="Z34" s="314">
        <f t="shared" si="18"/>
        <v>2000</v>
      </c>
      <c r="AA34" s="232">
        <f t="shared" si="5"/>
        <v>0</v>
      </c>
      <c r="AB34" s="229"/>
      <c r="AC34" s="227">
        <f t="shared" si="10"/>
        <v>0</v>
      </c>
      <c r="AD34" s="228" t="str">
        <f t="shared" si="11"/>
        <v/>
      </c>
      <c r="AE34" s="209"/>
      <c r="AF34" s="313">
        <v>0</v>
      </c>
      <c r="AG34" s="314">
        <f t="shared" si="19"/>
        <v>2000</v>
      </c>
      <c r="AH34" s="232">
        <f t="shared" si="6"/>
        <v>0</v>
      </c>
      <c r="AI34" s="229"/>
      <c r="AJ34" s="227">
        <f t="shared" si="12"/>
        <v>0</v>
      </c>
      <c r="AK34" s="228" t="str">
        <f t="shared" si="13"/>
        <v/>
      </c>
      <c r="AL34" s="233"/>
      <c r="AM34" s="313">
        <v>0</v>
      </c>
      <c r="AN34" s="314">
        <f t="shared" si="20"/>
        <v>2000</v>
      </c>
      <c r="AO34" s="232">
        <f t="shared" si="7"/>
        <v>0</v>
      </c>
      <c r="AP34" s="229"/>
      <c r="AQ34" s="227">
        <f t="shared" si="14"/>
        <v>0</v>
      </c>
      <c r="AR34" s="228" t="str">
        <f t="shared" si="15"/>
        <v/>
      </c>
    </row>
    <row r="35" spans="1:44" x14ac:dyDescent="0.35">
      <c r="A35" s="193"/>
      <c r="B35" s="221" t="s">
        <v>37</v>
      </c>
      <c r="C35" s="221"/>
      <c r="D35" s="220" t="s">
        <v>47</v>
      </c>
      <c r="E35" s="221"/>
      <c r="F35" s="229"/>
      <c r="G35" s="238"/>
      <c r="H35" s="231"/>
      <c r="I35" s="232"/>
      <c r="J35" s="229"/>
      <c r="K35" s="313">
        <v>0</v>
      </c>
      <c r="L35" s="314">
        <f t="shared" si="16"/>
        <v>2000</v>
      </c>
      <c r="M35" s="232">
        <f t="shared" si="1"/>
        <v>0</v>
      </c>
      <c r="N35" s="229"/>
      <c r="O35" s="227">
        <f t="shared" si="2"/>
        <v>0</v>
      </c>
      <c r="P35" s="228" t="str">
        <f t="shared" si="3"/>
        <v/>
      </c>
      <c r="Q35" s="209"/>
      <c r="R35" s="313">
        <v>0</v>
      </c>
      <c r="S35" s="314">
        <f t="shared" si="17"/>
        <v>2000</v>
      </c>
      <c r="T35" s="232">
        <f t="shared" si="4"/>
        <v>0</v>
      </c>
      <c r="U35" s="229"/>
      <c r="V35" s="227">
        <f t="shared" si="8"/>
        <v>0</v>
      </c>
      <c r="W35" s="228" t="str">
        <f t="shared" si="9"/>
        <v/>
      </c>
      <c r="X35" s="209"/>
      <c r="Y35" s="313">
        <v>-2.0999999999999999E-3</v>
      </c>
      <c r="Z35" s="314">
        <f t="shared" si="18"/>
        <v>2000</v>
      </c>
      <c r="AA35" s="232">
        <f t="shared" si="5"/>
        <v>-4.2</v>
      </c>
      <c r="AB35" s="229"/>
      <c r="AC35" s="227">
        <f t="shared" si="10"/>
        <v>-4.2</v>
      </c>
      <c r="AD35" s="228" t="str">
        <f t="shared" si="11"/>
        <v/>
      </c>
      <c r="AE35" s="209"/>
      <c r="AF35" s="313">
        <v>0</v>
      </c>
      <c r="AG35" s="314">
        <f t="shared" si="19"/>
        <v>2000</v>
      </c>
      <c r="AH35" s="232">
        <f t="shared" si="6"/>
        <v>0</v>
      </c>
      <c r="AI35" s="229"/>
      <c r="AJ35" s="227">
        <f t="shared" si="12"/>
        <v>4.2</v>
      </c>
      <c r="AK35" s="228" t="str">
        <f t="shared" si="13"/>
        <v/>
      </c>
      <c r="AL35" s="233"/>
      <c r="AM35" s="313">
        <v>0</v>
      </c>
      <c r="AN35" s="314">
        <f t="shared" si="20"/>
        <v>2000</v>
      </c>
      <c r="AO35" s="232">
        <f t="shared" si="7"/>
        <v>0</v>
      </c>
      <c r="AP35" s="229"/>
      <c r="AQ35" s="227">
        <f t="shared" si="14"/>
        <v>0</v>
      </c>
      <c r="AR35" s="228" t="str">
        <f t="shared" si="15"/>
        <v/>
      </c>
    </row>
    <row r="36" spans="1:44" x14ac:dyDescent="0.35">
      <c r="A36" s="193"/>
      <c r="B36" s="221" t="s">
        <v>38</v>
      </c>
      <c r="C36" s="221"/>
      <c r="D36" s="220" t="s">
        <v>47</v>
      </c>
      <c r="E36" s="221"/>
      <c r="F36" s="229"/>
      <c r="G36" s="238"/>
      <c r="H36" s="231"/>
      <c r="I36" s="232"/>
      <c r="J36" s="229"/>
      <c r="K36" s="313">
        <v>0</v>
      </c>
      <c r="L36" s="314">
        <f t="shared" si="16"/>
        <v>2000</v>
      </c>
      <c r="M36" s="232">
        <f t="shared" si="1"/>
        <v>0</v>
      </c>
      <c r="N36" s="229"/>
      <c r="O36" s="227">
        <f t="shared" si="2"/>
        <v>0</v>
      </c>
      <c r="P36" s="228" t="str">
        <f t="shared" si="3"/>
        <v/>
      </c>
      <c r="Q36" s="209"/>
      <c r="R36" s="313">
        <v>-6.0000000000000002E-5</v>
      </c>
      <c r="S36" s="314">
        <f t="shared" si="17"/>
        <v>2000</v>
      </c>
      <c r="T36" s="232">
        <f t="shared" si="4"/>
        <v>-0.12000000000000001</v>
      </c>
      <c r="U36" s="229"/>
      <c r="V36" s="227">
        <f t="shared" si="8"/>
        <v>-0.12000000000000001</v>
      </c>
      <c r="W36" s="228" t="str">
        <f t="shared" si="9"/>
        <v/>
      </c>
      <c r="X36" s="209"/>
      <c r="Y36" s="313">
        <v>-6.0000000000000002E-5</v>
      </c>
      <c r="Z36" s="314">
        <f t="shared" si="18"/>
        <v>2000</v>
      </c>
      <c r="AA36" s="232">
        <f t="shared" si="5"/>
        <v>-0.12000000000000001</v>
      </c>
      <c r="AB36" s="229"/>
      <c r="AC36" s="227">
        <f t="shared" si="10"/>
        <v>0</v>
      </c>
      <c r="AD36" s="228">
        <f t="shared" si="11"/>
        <v>0</v>
      </c>
      <c r="AE36" s="209"/>
      <c r="AF36" s="313">
        <v>-6.0000000000000002E-5</v>
      </c>
      <c r="AG36" s="314">
        <f t="shared" si="19"/>
        <v>2000</v>
      </c>
      <c r="AH36" s="232">
        <f t="shared" si="6"/>
        <v>-0.12000000000000001</v>
      </c>
      <c r="AI36" s="229"/>
      <c r="AJ36" s="227">
        <f t="shared" si="12"/>
        <v>0</v>
      </c>
      <c r="AK36" s="228">
        <f t="shared" si="13"/>
        <v>0</v>
      </c>
      <c r="AL36" s="233"/>
      <c r="AM36" s="313">
        <v>-6.0000000000000002E-5</v>
      </c>
      <c r="AN36" s="314">
        <f t="shared" si="20"/>
        <v>2000</v>
      </c>
      <c r="AO36" s="232">
        <f t="shared" si="7"/>
        <v>-0.12000000000000001</v>
      </c>
      <c r="AP36" s="229"/>
      <c r="AQ36" s="227">
        <f t="shared" si="14"/>
        <v>0</v>
      </c>
      <c r="AR36" s="228">
        <f t="shared" si="15"/>
        <v>0</v>
      </c>
    </row>
    <row r="37" spans="1:44" x14ac:dyDescent="0.35">
      <c r="A37" s="193"/>
      <c r="B37" s="221" t="s">
        <v>39</v>
      </c>
      <c r="C37" s="221"/>
      <c r="D37" s="220" t="s">
        <v>25</v>
      </c>
      <c r="E37" s="221"/>
      <c r="F37" s="229"/>
      <c r="G37" s="238"/>
      <c r="H37" s="231"/>
      <c r="I37" s="232">
        <f t="shared" ref="I37:I40" si="22">H37*G37</f>
        <v>0</v>
      </c>
      <c r="J37" s="229"/>
      <c r="K37" s="230">
        <v>0.11</v>
      </c>
      <c r="L37" s="226">
        <v>1</v>
      </c>
      <c r="M37" s="232">
        <f t="shared" si="1"/>
        <v>0.11</v>
      </c>
      <c r="N37" s="229"/>
      <c r="O37" s="227">
        <f t="shared" si="2"/>
        <v>0.11</v>
      </c>
      <c r="P37" s="228" t="str">
        <f t="shared" si="3"/>
        <v/>
      </c>
      <c r="Q37" s="209"/>
      <c r="R37" s="230">
        <v>0.11</v>
      </c>
      <c r="S37" s="226">
        <v>1</v>
      </c>
      <c r="T37" s="232">
        <f t="shared" si="4"/>
        <v>0.11</v>
      </c>
      <c r="U37" s="229"/>
      <c r="V37" s="227">
        <f t="shared" si="8"/>
        <v>0</v>
      </c>
      <c r="W37" s="228">
        <f t="shared" si="9"/>
        <v>0</v>
      </c>
      <c r="X37" s="209"/>
      <c r="Y37" s="230">
        <v>0</v>
      </c>
      <c r="Z37" s="226">
        <v>1</v>
      </c>
      <c r="AA37" s="232">
        <f t="shared" si="5"/>
        <v>0</v>
      </c>
      <c r="AB37" s="229"/>
      <c r="AC37" s="227">
        <f t="shared" si="10"/>
        <v>-0.11</v>
      </c>
      <c r="AD37" s="228" t="str">
        <f t="shared" si="11"/>
        <v/>
      </c>
      <c r="AE37" s="209"/>
      <c r="AF37" s="230">
        <v>0</v>
      </c>
      <c r="AG37" s="226">
        <v>1</v>
      </c>
      <c r="AH37" s="232">
        <f t="shared" si="6"/>
        <v>0</v>
      </c>
      <c r="AI37" s="229"/>
      <c r="AJ37" s="227">
        <f t="shared" si="12"/>
        <v>0</v>
      </c>
      <c r="AK37" s="228" t="str">
        <f t="shared" si="13"/>
        <v/>
      </c>
      <c r="AL37" s="233"/>
      <c r="AM37" s="230">
        <v>0</v>
      </c>
      <c r="AN37" s="226">
        <v>1</v>
      </c>
      <c r="AO37" s="232">
        <f t="shared" si="7"/>
        <v>0</v>
      </c>
      <c r="AP37" s="229"/>
      <c r="AQ37" s="227">
        <f t="shared" si="14"/>
        <v>0</v>
      </c>
      <c r="AR37" s="228" t="str">
        <f t="shared" si="15"/>
        <v/>
      </c>
    </row>
    <row r="38" spans="1:44" x14ac:dyDescent="0.35">
      <c r="A38" s="193"/>
      <c r="B38" s="221" t="s">
        <v>39</v>
      </c>
      <c r="C38" s="221"/>
      <c r="D38" s="220" t="s">
        <v>47</v>
      </c>
      <c r="E38" s="221"/>
      <c r="F38" s="229"/>
      <c r="G38" s="238"/>
      <c r="H38" s="231"/>
      <c r="I38" s="232">
        <f t="shared" si="22"/>
        <v>0</v>
      </c>
      <c r="J38" s="229"/>
      <c r="K38" s="313">
        <v>1E-4</v>
      </c>
      <c r="L38" s="314">
        <f t="shared" si="16"/>
        <v>2000</v>
      </c>
      <c r="M38" s="232">
        <f t="shared" si="1"/>
        <v>0.2</v>
      </c>
      <c r="N38" s="229"/>
      <c r="O38" s="227">
        <f t="shared" si="2"/>
        <v>0.2</v>
      </c>
      <c r="P38" s="228" t="str">
        <f t="shared" si="3"/>
        <v/>
      </c>
      <c r="Q38" s="209"/>
      <c r="R38" s="313">
        <v>1E-4</v>
      </c>
      <c r="S38" s="314">
        <f t="shared" ref="S38" si="23">$G$18</f>
        <v>2000</v>
      </c>
      <c r="T38" s="232">
        <f t="shared" si="4"/>
        <v>0.2</v>
      </c>
      <c r="U38" s="229"/>
      <c r="V38" s="227">
        <f t="shared" si="8"/>
        <v>0</v>
      </c>
      <c r="W38" s="228">
        <f t="shared" si="9"/>
        <v>0</v>
      </c>
      <c r="X38" s="209"/>
      <c r="Y38" s="230">
        <v>0</v>
      </c>
      <c r="Z38" s="314">
        <f t="shared" si="18"/>
        <v>2000</v>
      </c>
      <c r="AA38" s="232">
        <f t="shared" si="5"/>
        <v>0</v>
      </c>
      <c r="AB38" s="229"/>
      <c r="AC38" s="227">
        <f t="shared" si="10"/>
        <v>-0.2</v>
      </c>
      <c r="AD38" s="228" t="str">
        <f t="shared" si="11"/>
        <v/>
      </c>
      <c r="AE38" s="209"/>
      <c r="AF38" s="230">
        <v>0</v>
      </c>
      <c r="AG38" s="314">
        <f t="shared" ref="AG38" si="24">$G$18</f>
        <v>2000</v>
      </c>
      <c r="AH38" s="232">
        <f t="shared" si="6"/>
        <v>0</v>
      </c>
      <c r="AI38" s="229"/>
      <c r="AJ38" s="227">
        <f t="shared" si="12"/>
        <v>0</v>
      </c>
      <c r="AK38" s="228" t="str">
        <f t="shared" si="13"/>
        <v/>
      </c>
      <c r="AL38" s="233"/>
      <c r="AM38" s="230">
        <v>0</v>
      </c>
      <c r="AN38" s="314">
        <f t="shared" ref="AN38" si="25">$G$18</f>
        <v>2000</v>
      </c>
      <c r="AO38" s="232">
        <f t="shared" si="7"/>
        <v>0</v>
      </c>
      <c r="AP38" s="229"/>
      <c r="AQ38" s="227">
        <f t="shared" si="14"/>
        <v>0</v>
      </c>
      <c r="AR38" s="228" t="str">
        <f t="shared" si="15"/>
        <v/>
      </c>
    </row>
    <row r="39" spans="1:44" s="233" customFormat="1" x14ac:dyDescent="0.35">
      <c r="A39" s="234"/>
      <c r="B39" s="221" t="s">
        <v>44</v>
      </c>
      <c r="C39" s="221"/>
      <c r="D39" s="220" t="s">
        <v>25</v>
      </c>
      <c r="E39" s="221"/>
      <c r="F39" s="229"/>
      <c r="G39" s="223">
        <v>0.79</v>
      </c>
      <c r="H39" s="224">
        <v>1</v>
      </c>
      <c r="I39" s="241">
        <f t="shared" si="22"/>
        <v>0.79</v>
      </c>
      <c r="J39" s="229"/>
      <c r="K39" s="223"/>
      <c r="L39" s="224">
        <v>1</v>
      </c>
      <c r="M39" s="225">
        <f t="shared" si="1"/>
        <v>0</v>
      </c>
      <c r="N39" s="222"/>
      <c r="O39" s="227">
        <f t="shared" si="2"/>
        <v>-0.79</v>
      </c>
      <c r="P39" s="228" t="str">
        <f t="shared" si="3"/>
        <v/>
      </c>
      <c r="Q39" s="209"/>
      <c r="R39" s="223"/>
      <c r="S39" s="224">
        <v>1</v>
      </c>
      <c r="T39" s="225">
        <f t="shared" si="4"/>
        <v>0</v>
      </c>
      <c r="U39" s="222"/>
      <c r="V39" s="227">
        <f t="shared" si="8"/>
        <v>0</v>
      </c>
      <c r="W39" s="228" t="str">
        <f t="shared" si="9"/>
        <v/>
      </c>
      <c r="X39" s="209"/>
      <c r="Y39" s="223"/>
      <c r="Z39" s="224">
        <v>1</v>
      </c>
      <c r="AA39" s="225">
        <f t="shared" si="5"/>
        <v>0</v>
      </c>
      <c r="AB39" s="222"/>
      <c r="AC39" s="227">
        <f t="shared" si="10"/>
        <v>0</v>
      </c>
      <c r="AD39" s="228" t="str">
        <f t="shared" si="11"/>
        <v/>
      </c>
      <c r="AE39" s="209"/>
      <c r="AF39" s="223"/>
      <c r="AG39" s="224">
        <v>1</v>
      </c>
      <c r="AH39" s="225">
        <f t="shared" si="6"/>
        <v>0</v>
      </c>
      <c r="AI39" s="222"/>
      <c r="AJ39" s="227">
        <f t="shared" si="12"/>
        <v>0</v>
      </c>
      <c r="AK39" s="228" t="str">
        <f t="shared" si="13"/>
        <v/>
      </c>
      <c r="AL39" s="188"/>
      <c r="AM39" s="223"/>
      <c r="AN39" s="224">
        <v>1</v>
      </c>
      <c r="AO39" s="225">
        <f t="shared" si="7"/>
        <v>0</v>
      </c>
      <c r="AP39" s="222"/>
      <c r="AQ39" s="227">
        <f t="shared" si="14"/>
        <v>0</v>
      </c>
      <c r="AR39" s="228" t="str">
        <f t="shared" si="15"/>
        <v/>
      </c>
    </row>
    <row r="40" spans="1:44" s="233" customFormat="1" x14ac:dyDescent="0.35">
      <c r="A40" s="234"/>
      <c r="B40" s="221" t="s">
        <v>45</v>
      </c>
      <c r="C40" s="221"/>
      <c r="D40" s="220" t="s">
        <v>25</v>
      </c>
      <c r="E40" s="221"/>
      <c r="F40" s="229"/>
      <c r="G40" s="223">
        <v>0.25</v>
      </c>
      <c r="H40" s="224">
        <v>1</v>
      </c>
      <c r="I40" s="241">
        <f t="shared" si="22"/>
        <v>0.25</v>
      </c>
      <c r="J40" s="229"/>
      <c r="K40" s="223"/>
      <c r="L40" s="224">
        <v>1</v>
      </c>
      <c r="M40" s="225">
        <f t="shared" si="1"/>
        <v>0</v>
      </c>
      <c r="N40" s="222"/>
      <c r="O40" s="227">
        <f t="shared" si="2"/>
        <v>-0.25</v>
      </c>
      <c r="P40" s="228" t="str">
        <f t="shared" si="3"/>
        <v/>
      </c>
      <c r="Q40" s="209"/>
      <c r="R40" s="223"/>
      <c r="S40" s="224">
        <v>1</v>
      </c>
      <c r="T40" s="225">
        <f t="shared" si="4"/>
        <v>0</v>
      </c>
      <c r="U40" s="222"/>
      <c r="V40" s="227">
        <f t="shared" si="8"/>
        <v>0</v>
      </c>
      <c r="W40" s="228" t="str">
        <f t="shared" si="9"/>
        <v/>
      </c>
      <c r="X40" s="209"/>
      <c r="Y40" s="223"/>
      <c r="Z40" s="224">
        <v>1</v>
      </c>
      <c r="AA40" s="225">
        <f t="shared" si="5"/>
        <v>0</v>
      </c>
      <c r="AB40" s="222"/>
      <c r="AC40" s="227">
        <f t="shared" si="10"/>
        <v>0</v>
      </c>
      <c r="AD40" s="228" t="str">
        <f t="shared" si="11"/>
        <v/>
      </c>
      <c r="AE40" s="209"/>
      <c r="AF40" s="223"/>
      <c r="AG40" s="224">
        <v>1</v>
      </c>
      <c r="AH40" s="225">
        <f t="shared" si="6"/>
        <v>0</v>
      </c>
      <c r="AI40" s="222"/>
      <c r="AJ40" s="227">
        <f t="shared" si="12"/>
        <v>0</v>
      </c>
      <c r="AK40" s="228" t="str">
        <f t="shared" si="13"/>
        <v/>
      </c>
      <c r="AL40" s="188"/>
      <c r="AM40" s="223"/>
      <c r="AN40" s="224">
        <v>1</v>
      </c>
      <c r="AO40" s="225">
        <f t="shared" si="7"/>
        <v>0</v>
      </c>
      <c r="AP40" s="222"/>
      <c r="AQ40" s="227">
        <f t="shared" si="14"/>
        <v>0</v>
      </c>
      <c r="AR40" s="228" t="str">
        <f t="shared" si="15"/>
        <v/>
      </c>
    </row>
    <row r="41" spans="1:44" x14ac:dyDescent="0.35">
      <c r="A41" s="193"/>
      <c r="B41" s="239" t="s">
        <v>40</v>
      </c>
      <c r="C41" s="221"/>
      <c r="D41" s="220" t="s">
        <v>25</v>
      </c>
      <c r="E41" s="221"/>
      <c r="F41" s="222"/>
      <c r="G41" s="223">
        <v>1.55</v>
      </c>
      <c r="H41" s="224">
        <v>1</v>
      </c>
      <c r="I41" s="225">
        <f t="shared" si="0"/>
        <v>1.55</v>
      </c>
      <c r="J41" s="222"/>
      <c r="K41" s="223"/>
      <c r="L41" s="224">
        <v>1</v>
      </c>
      <c r="M41" s="225">
        <f t="shared" si="1"/>
        <v>0</v>
      </c>
      <c r="N41" s="222"/>
      <c r="O41" s="227">
        <f t="shared" si="2"/>
        <v>-1.55</v>
      </c>
      <c r="P41" s="228" t="str">
        <f t="shared" si="3"/>
        <v/>
      </c>
      <c r="Q41" s="209"/>
      <c r="R41" s="223"/>
      <c r="S41" s="224">
        <v>1</v>
      </c>
      <c r="T41" s="225">
        <f t="shared" si="4"/>
        <v>0</v>
      </c>
      <c r="U41" s="222"/>
      <c r="V41" s="227">
        <f t="shared" si="8"/>
        <v>0</v>
      </c>
      <c r="W41" s="228" t="str">
        <f t="shared" si="9"/>
        <v/>
      </c>
      <c r="X41" s="209"/>
      <c r="Y41" s="223"/>
      <c r="Z41" s="224">
        <v>1</v>
      </c>
      <c r="AA41" s="225">
        <f t="shared" si="5"/>
        <v>0</v>
      </c>
      <c r="AB41" s="222"/>
      <c r="AC41" s="227">
        <f t="shared" si="10"/>
        <v>0</v>
      </c>
      <c r="AD41" s="228" t="str">
        <f t="shared" si="11"/>
        <v/>
      </c>
      <c r="AE41" s="209"/>
      <c r="AF41" s="223"/>
      <c r="AG41" s="224">
        <v>1</v>
      </c>
      <c r="AH41" s="225">
        <f t="shared" si="6"/>
        <v>0</v>
      </c>
      <c r="AI41" s="222"/>
      <c r="AJ41" s="227">
        <f t="shared" si="12"/>
        <v>0</v>
      </c>
      <c r="AK41" s="228" t="str">
        <f t="shared" si="13"/>
        <v/>
      </c>
      <c r="AM41" s="223"/>
      <c r="AN41" s="224">
        <v>1</v>
      </c>
      <c r="AO41" s="225">
        <f t="shared" si="7"/>
        <v>0</v>
      </c>
      <c r="AP41" s="222"/>
      <c r="AQ41" s="227">
        <f t="shared" si="14"/>
        <v>0</v>
      </c>
      <c r="AR41" s="228" t="str">
        <f t="shared" si="15"/>
        <v/>
      </c>
    </row>
    <row r="42" spans="1:44" x14ac:dyDescent="0.35">
      <c r="A42" s="193"/>
      <c r="B42" s="283" t="s">
        <v>46</v>
      </c>
      <c r="C42" s="219"/>
      <c r="D42" s="220" t="s">
        <v>47</v>
      </c>
      <c r="E42" s="221"/>
      <c r="F42" s="222"/>
      <c r="G42" s="313">
        <v>3.3119999999999997E-2</v>
      </c>
      <c r="H42" s="314">
        <f t="shared" ref="H42:H48" si="26">$G$18</f>
        <v>2000</v>
      </c>
      <c r="I42" s="225">
        <f t="shared" si="0"/>
        <v>66.239999999999995</v>
      </c>
      <c r="J42" s="222"/>
      <c r="K42" s="242">
        <v>3.4209999999999997E-2</v>
      </c>
      <c r="L42" s="314">
        <f t="shared" ref="L42:L48" si="27">$G$18</f>
        <v>2000</v>
      </c>
      <c r="M42" s="225">
        <f>L42*K42</f>
        <v>68.42</v>
      </c>
      <c r="N42" s="222"/>
      <c r="O42" s="227">
        <f t="shared" si="2"/>
        <v>2.1800000000000068</v>
      </c>
      <c r="P42" s="228">
        <f t="shared" si="3"/>
        <v>3.2910628019323776E-2</v>
      </c>
      <c r="Q42" s="209"/>
      <c r="R42" s="242">
        <v>3.576E-2</v>
      </c>
      <c r="S42" s="314">
        <f t="shared" ref="S42:S48" si="28">$G$18</f>
        <v>2000</v>
      </c>
      <c r="T42" s="225">
        <f>S42*R42</f>
        <v>71.52</v>
      </c>
      <c r="U42" s="222"/>
      <c r="V42" s="227">
        <f t="shared" si="8"/>
        <v>3.0999999999999943</v>
      </c>
      <c r="W42" s="228">
        <f t="shared" si="9"/>
        <v>4.5308389359836221E-2</v>
      </c>
      <c r="X42" s="209"/>
      <c r="Y42" s="242">
        <v>3.6159999999999998E-2</v>
      </c>
      <c r="Z42" s="314">
        <f t="shared" ref="Z42:Z48" si="29">$G$18</f>
        <v>2000</v>
      </c>
      <c r="AA42" s="225">
        <f>Z42*Y42</f>
        <v>72.319999999999993</v>
      </c>
      <c r="AB42" s="222"/>
      <c r="AC42" s="227">
        <f t="shared" si="10"/>
        <v>0.79999999999999716</v>
      </c>
      <c r="AD42" s="228">
        <f t="shared" si="11"/>
        <v>1.1185682326621885E-2</v>
      </c>
      <c r="AE42" s="209"/>
      <c r="AF42" s="242">
        <v>3.8309999999999997E-2</v>
      </c>
      <c r="AG42" s="314">
        <f t="shared" ref="AG42:AG48" si="30">$G$18</f>
        <v>2000</v>
      </c>
      <c r="AH42" s="225">
        <f>AG42*AF42</f>
        <v>76.61999999999999</v>
      </c>
      <c r="AI42" s="222"/>
      <c r="AJ42" s="227">
        <f t="shared" si="12"/>
        <v>4.2999999999999972</v>
      </c>
      <c r="AK42" s="228">
        <f t="shared" si="13"/>
        <v>5.9457964601769879E-2</v>
      </c>
      <c r="AM42" s="242">
        <v>3.9789999999999999E-2</v>
      </c>
      <c r="AN42" s="314">
        <f t="shared" ref="AN42:AN48" si="31">$G$18</f>
        <v>2000</v>
      </c>
      <c r="AO42" s="225">
        <f>AN42*AM42</f>
        <v>79.58</v>
      </c>
      <c r="AP42" s="222"/>
      <c r="AQ42" s="227">
        <f t="shared" si="14"/>
        <v>2.960000000000008</v>
      </c>
      <c r="AR42" s="228">
        <f t="shared" si="15"/>
        <v>3.8632210910989409E-2</v>
      </c>
    </row>
    <row r="43" spans="1:44" x14ac:dyDescent="0.35">
      <c r="A43" s="193"/>
      <c r="B43" s="239" t="s">
        <v>73</v>
      </c>
      <c r="C43" s="219"/>
      <c r="D43" s="220" t="s">
        <v>47</v>
      </c>
      <c r="E43" s="221"/>
      <c r="F43" s="222"/>
      <c r="G43" s="313">
        <v>1.2999999999999999E-4</v>
      </c>
      <c r="H43" s="314">
        <f t="shared" si="26"/>
        <v>2000</v>
      </c>
      <c r="I43" s="225">
        <f t="shared" si="0"/>
        <v>0.25999999999999995</v>
      </c>
      <c r="J43" s="222"/>
      <c r="K43" s="240"/>
      <c r="L43" s="314">
        <f t="shared" si="27"/>
        <v>2000</v>
      </c>
      <c r="M43" s="225">
        <f t="shared" ref="M43:M44" si="32">L43*K43</f>
        <v>0</v>
      </c>
      <c r="N43" s="222"/>
      <c r="O43" s="227">
        <f t="shared" si="2"/>
        <v>-0.25999999999999995</v>
      </c>
      <c r="P43" s="228" t="str">
        <f t="shared" si="3"/>
        <v/>
      </c>
      <c r="Q43" s="209"/>
      <c r="R43" s="240"/>
      <c r="S43" s="314">
        <f t="shared" si="28"/>
        <v>2000</v>
      </c>
      <c r="T43" s="225">
        <f t="shared" ref="T43:T44" si="33">S43*R43</f>
        <v>0</v>
      </c>
      <c r="U43" s="222"/>
      <c r="V43" s="227">
        <f t="shared" si="8"/>
        <v>0</v>
      </c>
      <c r="W43" s="228" t="str">
        <f t="shared" si="9"/>
        <v/>
      </c>
      <c r="X43" s="209"/>
      <c r="Y43" s="240"/>
      <c r="Z43" s="314">
        <f t="shared" si="29"/>
        <v>2000</v>
      </c>
      <c r="AA43" s="225">
        <f t="shared" ref="AA43:AA44" si="34">Z43*Y43</f>
        <v>0</v>
      </c>
      <c r="AB43" s="222"/>
      <c r="AC43" s="227">
        <f t="shared" si="10"/>
        <v>0</v>
      </c>
      <c r="AD43" s="228" t="str">
        <f t="shared" si="11"/>
        <v/>
      </c>
      <c r="AE43" s="209"/>
      <c r="AF43" s="240"/>
      <c r="AG43" s="314">
        <f t="shared" si="30"/>
        <v>2000</v>
      </c>
      <c r="AH43" s="225">
        <f t="shared" ref="AH43:AH44" si="35">AG43*AF43</f>
        <v>0</v>
      </c>
      <c r="AI43" s="222"/>
      <c r="AJ43" s="227">
        <f t="shared" si="12"/>
        <v>0</v>
      </c>
      <c r="AK43" s="228" t="str">
        <f t="shared" si="13"/>
        <v/>
      </c>
      <c r="AM43" s="240"/>
      <c r="AN43" s="314">
        <f t="shared" si="31"/>
        <v>2000</v>
      </c>
      <c r="AO43" s="225">
        <f t="shared" ref="AO43:AO44" si="36">AN43*AM43</f>
        <v>0</v>
      </c>
      <c r="AP43" s="222"/>
      <c r="AQ43" s="227">
        <f t="shared" si="14"/>
        <v>0</v>
      </c>
      <c r="AR43" s="228" t="str">
        <f t="shared" si="15"/>
        <v/>
      </c>
    </row>
    <row r="44" spans="1:44" x14ac:dyDescent="0.35">
      <c r="A44" s="193"/>
      <c r="B44" s="239" t="s">
        <v>42</v>
      </c>
      <c r="C44" s="219"/>
      <c r="D44" s="220" t="s">
        <v>47</v>
      </c>
      <c r="E44" s="221"/>
      <c r="F44" s="222"/>
      <c r="G44" s="313">
        <v>3.0000000000000001E-5</v>
      </c>
      <c r="H44" s="314">
        <f t="shared" si="26"/>
        <v>2000</v>
      </c>
      <c r="I44" s="225">
        <f t="shared" si="0"/>
        <v>6.0000000000000005E-2</v>
      </c>
      <c r="J44" s="222"/>
      <c r="K44" s="240"/>
      <c r="L44" s="314">
        <f t="shared" si="27"/>
        <v>2000</v>
      </c>
      <c r="M44" s="225">
        <f t="shared" si="32"/>
        <v>0</v>
      </c>
      <c r="N44" s="222"/>
      <c r="O44" s="227">
        <f t="shared" si="2"/>
        <v>-6.0000000000000005E-2</v>
      </c>
      <c r="P44" s="228" t="str">
        <f t="shared" si="3"/>
        <v/>
      </c>
      <c r="Q44" s="209"/>
      <c r="R44" s="240"/>
      <c r="S44" s="314">
        <f t="shared" si="28"/>
        <v>2000</v>
      </c>
      <c r="T44" s="225">
        <f t="shared" si="33"/>
        <v>0</v>
      </c>
      <c r="U44" s="222"/>
      <c r="V44" s="227">
        <f t="shared" si="8"/>
        <v>0</v>
      </c>
      <c r="W44" s="228" t="str">
        <f t="shared" si="9"/>
        <v/>
      </c>
      <c r="X44" s="209"/>
      <c r="Y44" s="240"/>
      <c r="Z44" s="314">
        <f t="shared" si="29"/>
        <v>2000</v>
      </c>
      <c r="AA44" s="225">
        <f t="shared" si="34"/>
        <v>0</v>
      </c>
      <c r="AB44" s="222"/>
      <c r="AC44" s="227">
        <f t="shared" si="10"/>
        <v>0</v>
      </c>
      <c r="AD44" s="228" t="str">
        <f t="shared" si="11"/>
        <v/>
      </c>
      <c r="AE44" s="209"/>
      <c r="AF44" s="240"/>
      <c r="AG44" s="314">
        <f t="shared" si="30"/>
        <v>2000</v>
      </c>
      <c r="AH44" s="225">
        <f t="shared" si="35"/>
        <v>0</v>
      </c>
      <c r="AI44" s="222"/>
      <c r="AJ44" s="227">
        <f t="shared" si="12"/>
        <v>0</v>
      </c>
      <c r="AK44" s="228" t="str">
        <f t="shared" si="13"/>
        <v/>
      </c>
      <c r="AM44" s="240"/>
      <c r="AN44" s="314">
        <f t="shared" si="31"/>
        <v>2000</v>
      </c>
      <c r="AO44" s="225">
        <f t="shared" si="36"/>
        <v>0</v>
      </c>
      <c r="AP44" s="222"/>
      <c r="AQ44" s="227">
        <f t="shared" si="14"/>
        <v>0</v>
      </c>
      <c r="AR44" s="228" t="str">
        <f t="shared" si="15"/>
        <v/>
      </c>
    </row>
    <row r="45" spans="1:44" x14ac:dyDescent="0.35">
      <c r="A45" s="193"/>
      <c r="B45" s="239" t="s">
        <v>43</v>
      </c>
      <c r="C45" s="219"/>
      <c r="D45" s="220" t="s">
        <v>47</v>
      </c>
      <c r="E45" s="221"/>
      <c r="F45" s="222"/>
      <c r="G45" s="313">
        <v>4.8999999999999998E-4</v>
      </c>
      <c r="H45" s="314">
        <f t="shared" si="26"/>
        <v>2000</v>
      </c>
      <c r="I45" s="225">
        <f t="shared" si="0"/>
        <v>0.98</v>
      </c>
      <c r="J45" s="222"/>
      <c r="K45" s="223"/>
      <c r="L45" s="314">
        <f t="shared" si="27"/>
        <v>2000</v>
      </c>
      <c r="M45" s="241">
        <f>L45*K45</f>
        <v>0</v>
      </c>
      <c r="N45" s="229"/>
      <c r="O45" s="227">
        <f t="shared" si="2"/>
        <v>-0.98</v>
      </c>
      <c r="P45" s="228" t="str">
        <f t="shared" si="3"/>
        <v/>
      </c>
      <c r="Q45" s="209"/>
      <c r="R45" s="223"/>
      <c r="S45" s="314">
        <f t="shared" si="28"/>
        <v>2000</v>
      </c>
      <c r="T45" s="241">
        <f>S45*R45</f>
        <v>0</v>
      </c>
      <c r="U45" s="229"/>
      <c r="V45" s="227">
        <f t="shared" si="8"/>
        <v>0</v>
      </c>
      <c r="W45" s="228" t="str">
        <f t="shared" si="9"/>
        <v/>
      </c>
      <c r="X45" s="209"/>
      <c r="Y45" s="223"/>
      <c r="Z45" s="314">
        <f t="shared" si="29"/>
        <v>2000</v>
      </c>
      <c r="AA45" s="241">
        <f>Z45*Y45</f>
        <v>0</v>
      </c>
      <c r="AB45" s="229"/>
      <c r="AC45" s="227">
        <f t="shared" si="10"/>
        <v>0</v>
      </c>
      <c r="AD45" s="228" t="str">
        <f t="shared" si="11"/>
        <v/>
      </c>
      <c r="AE45" s="209"/>
      <c r="AF45" s="223"/>
      <c r="AG45" s="314">
        <f t="shared" si="30"/>
        <v>2000</v>
      </c>
      <c r="AH45" s="241">
        <f>AG45*AF45</f>
        <v>0</v>
      </c>
      <c r="AI45" s="229"/>
      <c r="AJ45" s="227">
        <f t="shared" si="12"/>
        <v>0</v>
      </c>
      <c r="AK45" s="228" t="str">
        <f t="shared" si="13"/>
        <v/>
      </c>
      <c r="AL45" s="233"/>
      <c r="AM45" s="223"/>
      <c r="AN45" s="314">
        <f t="shared" si="31"/>
        <v>2000</v>
      </c>
      <c r="AO45" s="241">
        <f>AN45*AM45</f>
        <v>0</v>
      </c>
      <c r="AP45" s="229"/>
      <c r="AQ45" s="227">
        <f t="shared" si="14"/>
        <v>0</v>
      </c>
      <c r="AR45" s="228" t="str">
        <f t="shared" si="15"/>
        <v/>
      </c>
    </row>
    <row r="46" spans="1:44" s="233" customFormat="1" x14ac:dyDescent="0.35">
      <c r="A46" s="234"/>
      <c r="B46" s="221" t="s">
        <v>44</v>
      </c>
      <c r="C46" s="221"/>
      <c r="D46" s="220" t="s">
        <v>47</v>
      </c>
      <c r="E46" s="221"/>
      <c r="F46" s="229"/>
      <c r="G46" s="313">
        <v>7.6000000000000004E-4</v>
      </c>
      <c r="H46" s="314">
        <f t="shared" si="26"/>
        <v>2000</v>
      </c>
      <c r="I46" s="225">
        <f t="shared" si="0"/>
        <v>1.52</v>
      </c>
      <c r="J46" s="229"/>
      <c r="K46" s="223"/>
      <c r="L46" s="314">
        <f t="shared" si="27"/>
        <v>2000</v>
      </c>
      <c r="M46" s="241">
        <f>L46*K46</f>
        <v>0</v>
      </c>
      <c r="N46" s="229"/>
      <c r="O46" s="227">
        <f t="shared" si="2"/>
        <v>-1.52</v>
      </c>
      <c r="P46" s="228" t="str">
        <f t="shared" si="3"/>
        <v/>
      </c>
      <c r="Q46" s="209"/>
      <c r="R46" s="223"/>
      <c r="S46" s="314">
        <f t="shared" si="28"/>
        <v>2000</v>
      </c>
      <c r="T46" s="241">
        <f>S46*R46</f>
        <v>0</v>
      </c>
      <c r="U46" s="229"/>
      <c r="V46" s="227">
        <f t="shared" si="8"/>
        <v>0</v>
      </c>
      <c r="W46" s="228" t="str">
        <f t="shared" si="9"/>
        <v/>
      </c>
      <c r="X46" s="209"/>
      <c r="Y46" s="223"/>
      <c r="Z46" s="314">
        <f t="shared" si="29"/>
        <v>2000</v>
      </c>
      <c r="AA46" s="241">
        <f>Z46*Y46</f>
        <v>0</v>
      </c>
      <c r="AB46" s="229"/>
      <c r="AC46" s="227">
        <f t="shared" si="10"/>
        <v>0</v>
      </c>
      <c r="AD46" s="228" t="str">
        <f t="shared" si="11"/>
        <v/>
      </c>
      <c r="AE46" s="209"/>
      <c r="AF46" s="223"/>
      <c r="AG46" s="314">
        <f t="shared" si="30"/>
        <v>2000</v>
      </c>
      <c r="AH46" s="241">
        <f>AG46*AF46</f>
        <v>0</v>
      </c>
      <c r="AI46" s="229"/>
      <c r="AJ46" s="227">
        <f t="shared" si="12"/>
        <v>0</v>
      </c>
      <c r="AK46" s="228" t="str">
        <f t="shared" si="13"/>
        <v/>
      </c>
      <c r="AM46" s="223"/>
      <c r="AN46" s="314">
        <f t="shared" si="31"/>
        <v>2000</v>
      </c>
      <c r="AO46" s="241">
        <f>AN46*AM46</f>
        <v>0</v>
      </c>
      <c r="AP46" s="229"/>
      <c r="AQ46" s="227">
        <f t="shared" si="14"/>
        <v>0</v>
      </c>
      <c r="AR46" s="228" t="str">
        <f t="shared" si="15"/>
        <v/>
      </c>
    </row>
    <row r="47" spans="1:44" s="233" customFormat="1" x14ac:dyDescent="0.35">
      <c r="A47" s="234"/>
      <c r="B47" s="221" t="s">
        <v>45</v>
      </c>
      <c r="C47" s="221"/>
      <c r="D47" s="220" t="s">
        <v>47</v>
      </c>
      <c r="E47" s="221"/>
      <c r="F47" s="229"/>
      <c r="G47" s="313">
        <v>2.4000000000000001E-4</v>
      </c>
      <c r="H47" s="314">
        <f t="shared" si="26"/>
        <v>2000</v>
      </c>
      <c r="I47" s="225">
        <f t="shared" si="0"/>
        <v>0.48000000000000004</v>
      </c>
      <c r="J47" s="229"/>
      <c r="K47" s="242"/>
      <c r="L47" s="314">
        <f t="shared" si="27"/>
        <v>2000</v>
      </c>
      <c r="M47" s="225">
        <f t="shared" ref="M47:M48" si="37">L47*K47</f>
        <v>0</v>
      </c>
      <c r="N47" s="222"/>
      <c r="O47" s="227">
        <f t="shared" si="2"/>
        <v>-0.48000000000000004</v>
      </c>
      <c r="P47" s="228" t="str">
        <f t="shared" si="3"/>
        <v/>
      </c>
      <c r="Q47" s="209"/>
      <c r="R47" s="242"/>
      <c r="S47" s="314">
        <f t="shared" si="28"/>
        <v>2000</v>
      </c>
      <c r="T47" s="225">
        <f t="shared" ref="T47:T48" si="38">S47*R47</f>
        <v>0</v>
      </c>
      <c r="U47" s="222"/>
      <c r="V47" s="227">
        <f t="shared" si="8"/>
        <v>0</v>
      </c>
      <c r="W47" s="228" t="str">
        <f t="shared" si="9"/>
        <v/>
      </c>
      <c r="X47" s="209"/>
      <c r="Y47" s="242"/>
      <c r="Z47" s="314">
        <f t="shared" si="29"/>
        <v>2000</v>
      </c>
      <c r="AA47" s="225">
        <f t="shared" ref="AA47:AA48" si="39">Z47*Y47</f>
        <v>0</v>
      </c>
      <c r="AB47" s="222"/>
      <c r="AC47" s="227">
        <f t="shared" si="10"/>
        <v>0</v>
      </c>
      <c r="AD47" s="228" t="str">
        <f t="shared" si="11"/>
        <v/>
      </c>
      <c r="AE47" s="209"/>
      <c r="AF47" s="242"/>
      <c r="AG47" s="314">
        <f t="shared" si="30"/>
        <v>2000</v>
      </c>
      <c r="AH47" s="225">
        <f t="shared" ref="AH47:AH48" si="40">AG47*AF47</f>
        <v>0</v>
      </c>
      <c r="AI47" s="222"/>
      <c r="AJ47" s="227">
        <f t="shared" si="12"/>
        <v>0</v>
      </c>
      <c r="AK47" s="228" t="str">
        <f t="shared" si="13"/>
        <v/>
      </c>
      <c r="AL47" s="188"/>
      <c r="AM47" s="242"/>
      <c r="AN47" s="314">
        <f t="shared" si="31"/>
        <v>2000</v>
      </c>
      <c r="AO47" s="225">
        <f t="shared" ref="AO47:AO48" si="41">AN47*AM47</f>
        <v>0</v>
      </c>
      <c r="AP47" s="222"/>
      <c r="AQ47" s="227">
        <f t="shared" si="14"/>
        <v>0</v>
      </c>
      <c r="AR47" s="228" t="str">
        <f t="shared" si="15"/>
        <v/>
      </c>
    </row>
    <row r="48" spans="1:44" x14ac:dyDescent="0.35">
      <c r="A48" s="193"/>
      <c r="B48" s="221" t="s">
        <v>48</v>
      </c>
      <c r="C48" s="219"/>
      <c r="D48" s="220" t="s">
        <v>47</v>
      </c>
      <c r="E48" s="221"/>
      <c r="F48" s="222"/>
      <c r="G48" s="313">
        <v>2.0000000000000001E-4</v>
      </c>
      <c r="H48" s="314">
        <f t="shared" si="26"/>
        <v>2000</v>
      </c>
      <c r="I48" s="225">
        <f t="shared" si="0"/>
        <v>0.4</v>
      </c>
      <c r="J48" s="222"/>
      <c r="K48" s="242"/>
      <c r="L48" s="314">
        <f t="shared" si="27"/>
        <v>2000</v>
      </c>
      <c r="M48" s="225">
        <f t="shared" si="37"/>
        <v>0</v>
      </c>
      <c r="N48" s="222"/>
      <c r="O48" s="227">
        <f t="shared" si="2"/>
        <v>-0.4</v>
      </c>
      <c r="P48" s="228" t="str">
        <f t="shared" si="3"/>
        <v/>
      </c>
      <c r="Q48" s="209"/>
      <c r="R48" s="242"/>
      <c r="S48" s="314">
        <f t="shared" si="28"/>
        <v>2000</v>
      </c>
      <c r="T48" s="225">
        <f t="shared" si="38"/>
        <v>0</v>
      </c>
      <c r="U48" s="222"/>
      <c r="V48" s="227">
        <f t="shared" si="8"/>
        <v>0</v>
      </c>
      <c r="W48" s="228" t="str">
        <f t="shared" si="9"/>
        <v/>
      </c>
      <c r="X48" s="209"/>
      <c r="Y48" s="242"/>
      <c r="Z48" s="314">
        <f t="shared" si="29"/>
        <v>2000</v>
      </c>
      <c r="AA48" s="225">
        <f t="shared" si="39"/>
        <v>0</v>
      </c>
      <c r="AB48" s="222"/>
      <c r="AC48" s="227">
        <f t="shared" si="10"/>
        <v>0</v>
      </c>
      <c r="AD48" s="228" t="str">
        <f t="shared" si="11"/>
        <v/>
      </c>
      <c r="AE48" s="209"/>
      <c r="AF48" s="242"/>
      <c r="AG48" s="314">
        <f t="shared" si="30"/>
        <v>2000</v>
      </c>
      <c r="AH48" s="225">
        <f t="shared" si="40"/>
        <v>0</v>
      </c>
      <c r="AI48" s="222"/>
      <c r="AJ48" s="227">
        <f t="shared" si="12"/>
        <v>0</v>
      </c>
      <c r="AK48" s="228" t="str">
        <f t="shared" si="13"/>
        <v/>
      </c>
      <c r="AM48" s="242"/>
      <c r="AN48" s="314">
        <f t="shared" si="31"/>
        <v>2000</v>
      </c>
      <c r="AO48" s="225">
        <f t="shared" si="41"/>
        <v>0</v>
      </c>
      <c r="AP48" s="222"/>
      <c r="AQ48" s="227">
        <f t="shared" si="14"/>
        <v>0</v>
      </c>
      <c r="AR48" s="228" t="str">
        <f t="shared" si="15"/>
        <v/>
      </c>
    </row>
    <row r="49" spans="1:44" x14ac:dyDescent="0.35">
      <c r="A49" s="234"/>
      <c r="B49" s="244" t="s">
        <v>49</v>
      </c>
      <c r="C49" s="245"/>
      <c r="D49" s="246"/>
      <c r="E49" s="245"/>
      <c r="F49" s="247"/>
      <c r="G49" s="248"/>
      <c r="H49" s="249"/>
      <c r="I49" s="250">
        <f>SUM(I23:I48)</f>
        <v>108.33000000000001</v>
      </c>
      <c r="J49" s="247"/>
      <c r="K49" s="248"/>
      <c r="L49" s="249"/>
      <c r="M49" s="250">
        <f>SUM(M23:M48)</f>
        <v>101.63</v>
      </c>
      <c r="N49" s="247"/>
      <c r="O49" s="251">
        <f t="shared" si="2"/>
        <v>-6.7000000000000171</v>
      </c>
      <c r="P49" s="252">
        <f t="shared" si="3"/>
        <v>-6.1848056863288252E-2</v>
      </c>
      <c r="Q49" s="209"/>
      <c r="R49" s="248"/>
      <c r="S49" s="249"/>
      <c r="T49" s="250">
        <f>SUM(T23:T48)</f>
        <v>104.8</v>
      </c>
      <c r="U49" s="247"/>
      <c r="V49" s="251">
        <f>T49-M49</f>
        <v>3.1700000000000017</v>
      </c>
      <c r="W49" s="252">
        <f>IF(OR(M49=0,T49=0),"",(V49/M49))</f>
        <v>3.1191577290170244E-2</v>
      </c>
      <c r="X49" s="209"/>
      <c r="Y49" s="248"/>
      <c r="Z49" s="249"/>
      <c r="AA49" s="250">
        <f>SUM(AA23:AA48)</f>
        <v>107.28</v>
      </c>
      <c r="AB49" s="247"/>
      <c r="AC49" s="251">
        <f>AA49-T49</f>
        <v>2.480000000000004</v>
      </c>
      <c r="AD49" s="252">
        <f>IF(OR(T49=0,AA49=0),"",(AC49/T49))</f>
        <v>2.3664122137404618E-2</v>
      </c>
      <c r="AE49" s="209"/>
      <c r="AF49" s="248"/>
      <c r="AG49" s="249"/>
      <c r="AH49" s="250">
        <f>SUM(AH23:AH48)</f>
        <v>111.99</v>
      </c>
      <c r="AI49" s="247"/>
      <c r="AJ49" s="251">
        <f>AH49-AA49</f>
        <v>4.7099999999999937</v>
      </c>
      <c r="AK49" s="252">
        <f>IF(OR(AA49=0,AH49=0),"",(AJ49/AA49))</f>
        <v>4.3903803131990993E-2</v>
      </c>
      <c r="AM49" s="248"/>
      <c r="AN49" s="249"/>
      <c r="AO49" s="250">
        <f>SUM(AO23:AO48)</f>
        <v>116.55000000000001</v>
      </c>
      <c r="AP49" s="247"/>
      <c r="AQ49" s="251">
        <f>AO49-AH49</f>
        <v>4.5600000000000165</v>
      </c>
      <c r="AR49" s="252">
        <f>IF(OR(AH49=0,AO49=0),"",(AQ49/AH49))</f>
        <v>4.0717921242968275E-2</v>
      </c>
    </row>
    <row r="50" spans="1:44" x14ac:dyDescent="0.35">
      <c r="A50" s="193"/>
      <c r="B50" s="219" t="s">
        <v>50</v>
      </c>
      <c r="C50" s="219"/>
      <c r="D50" s="220" t="s">
        <v>47</v>
      </c>
      <c r="E50" s="221"/>
      <c r="F50" s="222"/>
      <c r="G50" s="315">
        <f>+RESIDENTIAL!$G$47</f>
        <v>0.128</v>
      </c>
      <c r="H50" s="314">
        <f>$G$18*(1+G82)-$G$18</f>
        <v>75.200000000000273</v>
      </c>
      <c r="I50" s="232">
        <f>H50*G50</f>
        <v>9.6256000000000359</v>
      </c>
      <c r="J50" s="222"/>
      <c r="K50" s="315">
        <f>+RESIDENTIAL!$G$47</f>
        <v>0.128</v>
      </c>
      <c r="L50" s="314">
        <f>$G$18*(1+K82)-$G$18</f>
        <v>59</v>
      </c>
      <c r="M50" s="232">
        <f>L50*K50</f>
        <v>7.5520000000000005</v>
      </c>
      <c r="N50" s="222"/>
      <c r="O50" s="227">
        <f t="shared" si="2"/>
        <v>-2.0736000000000354</v>
      </c>
      <c r="P50" s="228">
        <f t="shared" si="3"/>
        <v>-0.2154255319148965</v>
      </c>
      <c r="Q50" s="209"/>
      <c r="R50" s="315">
        <f>+RESIDENTIAL!$G$47</f>
        <v>0.128</v>
      </c>
      <c r="S50" s="314">
        <f>$G$18*(1+R82)-$G$18</f>
        <v>59</v>
      </c>
      <c r="T50" s="232">
        <f>S50*R50</f>
        <v>7.5520000000000005</v>
      </c>
      <c r="U50" s="222"/>
      <c r="V50" s="227">
        <f>T50-M50</f>
        <v>0</v>
      </c>
      <c r="W50" s="228">
        <f>IF(OR(M50=0,T50=0),"",(V50/M50))</f>
        <v>0</v>
      </c>
      <c r="X50" s="209"/>
      <c r="Y50" s="315">
        <f>+RESIDENTIAL!$G$47</f>
        <v>0.128</v>
      </c>
      <c r="Z50" s="314">
        <f>$G$18*(1+Y82)-$G$18</f>
        <v>59</v>
      </c>
      <c r="AA50" s="232">
        <f>Z50*Y50</f>
        <v>7.5520000000000005</v>
      </c>
      <c r="AB50" s="222"/>
      <c r="AC50" s="227">
        <f>AA50-T50</f>
        <v>0</v>
      </c>
      <c r="AD50" s="228">
        <f>IF(OR(T50=0,AA50=0),"",(AC50/T50))</f>
        <v>0</v>
      </c>
      <c r="AE50" s="209"/>
      <c r="AF50" s="315">
        <f>+RESIDENTIAL!$G$47</f>
        <v>0.128</v>
      </c>
      <c r="AG50" s="314">
        <f>$G$18*(1+AF82)-$G$18</f>
        <v>59</v>
      </c>
      <c r="AH50" s="232">
        <f>AG50*AF50</f>
        <v>7.5520000000000005</v>
      </c>
      <c r="AI50" s="222"/>
      <c r="AJ50" s="227">
        <f>AH50-AA50</f>
        <v>0</v>
      </c>
      <c r="AK50" s="228">
        <f>IF(OR(AA50=0,AH50=0),"",(AJ50/AA50))</f>
        <v>0</v>
      </c>
      <c r="AM50" s="315">
        <f>+RESIDENTIAL!$G$47</f>
        <v>0.128</v>
      </c>
      <c r="AN50" s="314">
        <f>$G$18*(1+AM82)-$G$18</f>
        <v>59</v>
      </c>
      <c r="AO50" s="232">
        <f>AN50*AM50</f>
        <v>7.5520000000000005</v>
      </c>
      <c r="AP50" s="222"/>
      <c r="AQ50" s="227">
        <f>AO50-AH50</f>
        <v>0</v>
      </c>
      <c r="AR50" s="228">
        <f>IF(OR(AH50=0,AO50=0),"",(AQ50/AH50))</f>
        <v>0</v>
      </c>
    </row>
    <row r="51" spans="1:44" x14ac:dyDescent="0.35">
      <c r="A51" s="193"/>
      <c r="B51" s="221" t="s">
        <v>51</v>
      </c>
      <c r="C51" s="221"/>
      <c r="D51" s="220" t="s">
        <v>47</v>
      </c>
      <c r="E51" s="221"/>
      <c r="F51" s="229"/>
      <c r="G51" s="238">
        <v>-5.0000000000000001E-4</v>
      </c>
      <c r="H51" s="314">
        <f>$G$18</f>
        <v>2000</v>
      </c>
      <c r="I51" s="232">
        <f>H51*G51</f>
        <v>-1</v>
      </c>
      <c r="J51" s="229"/>
      <c r="K51" s="238">
        <v>3.8000000000000002E-4</v>
      </c>
      <c r="L51" s="314">
        <f>$G$18</f>
        <v>2000</v>
      </c>
      <c r="M51" s="232">
        <f>L51*K51</f>
        <v>0.76</v>
      </c>
      <c r="N51" s="229"/>
      <c r="O51" s="227">
        <f t="shared" si="2"/>
        <v>1.76</v>
      </c>
      <c r="P51" s="228">
        <f t="shared" si="3"/>
        <v>-1.76</v>
      </c>
      <c r="Q51" s="209"/>
      <c r="R51" s="238">
        <v>3.8000000000000002E-4</v>
      </c>
      <c r="S51" s="231">
        <f>$H51</f>
        <v>2000</v>
      </c>
      <c r="T51" s="232">
        <f t="shared" ref="T51:T53" si="42">S51*R51</f>
        <v>0.76</v>
      </c>
      <c r="U51" s="229"/>
      <c r="V51" s="227">
        <f t="shared" ref="V51:V54" si="43">T51-M51</f>
        <v>0</v>
      </c>
      <c r="W51" s="228">
        <f t="shared" ref="W51:W54" si="44">IF(OR(M51=0,T51=0),"",(V51/M51))</f>
        <v>0</v>
      </c>
      <c r="X51" s="209"/>
      <c r="Y51" s="238"/>
      <c r="Z51" s="314"/>
      <c r="AA51" s="232">
        <f t="shared" ref="AA51:AA53" si="45">Z51*Y51</f>
        <v>0</v>
      </c>
      <c r="AB51" s="229"/>
      <c r="AC51" s="227">
        <f t="shared" ref="AC51:AC54" si="46">AA51-T51</f>
        <v>-0.76</v>
      </c>
      <c r="AD51" s="228" t="str">
        <f t="shared" ref="AD51:AD54" si="47">IF(OR(T51=0,AA51=0),"",(AC51/T51))</f>
        <v/>
      </c>
      <c r="AE51" s="209"/>
      <c r="AF51" s="238"/>
      <c r="AG51" s="314"/>
      <c r="AH51" s="232">
        <f t="shared" ref="AH51:AH53" si="48">AG51*AF51</f>
        <v>0</v>
      </c>
      <c r="AI51" s="229"/>
      <c r="AJ51" s="227">
        <f t="shared" ref="AJ51:AJ54" si="49">AH51-AA51</f>
        <v>0</v>
      </c>
      <c r="AK51" s="228" t="str">
        <f t="shared" ref="AK51:AK54" si="50">IF(OR(AA51=0,AH51=0),"",(AJ51/AA51))</f>
        <v/>
      </c>
      <c r="AL51" s="233"/>
      <c r="AM51" s="238"/>
      <c r="AN51" s="314"/>
      <c r="AO51" s="232">
        <f t="shared" ref="AO51:AO53" si="51">AN51*AM51</f>
        <v>0</v>
      </c>
      <c r="AP51" s="229"/>
      <c r="AQ51" s="227">
        <f t="shared" ref="AQ51:AQ54" si="52">AO51-AH51</f>
        <v>0</v>
      </c>
      <c r="AR51" s="228" t="str">
        <f t="shared" ref="AR51:AR54" si="53">IF(OR(AH51=0,AO51=0),"",(AQ51/AH51))</f>
        <v/>
      </c>
    </row>
    <row r="52" spans="1:44" x14ac:dyDescent="0.35">
      <c r="A52" s="193"/>
      <c r="B52" s="221" t="s">
        <v>52</v>
      </c>
      <c r="C52" s="221"/>
      <c r="D52" s="220" t="s">
        <v>47</v>
      </c>
      <c r="E52" s="221"/>
      <c r="F52" s="229"/>
      <c r="G52" s="238">
        <v>3.0000000000000001E-5</v>
      </c>
      <c r="H52" s="314">
        <f>$G$18</f>
        <v>2000</v>
      </c>
      <c r="I52" s="232">
        <f>H52*G52</f>
        <v>6.0000000000000005E-2</v>
      </c>
      <c r="J52" s="229"/>
      <c r="K52" s="238">
        <v>-2.0000000000000002E-5</v>
      </c>
      <c r="L52" s="314">
        <f>$G$18</f>
        <v>2000</v>
      </c>
      <c r="M52" s="232">
        <f>L52*K52</f>
        <v>-0.04</v>
      </c>
      <c r="N52" s="229"/>
      <c r="O52" s="227">
        <f t="shared" si="2"/>
        <v>-0.1</v>
      </c>
      <c r="P52" s="228">
        <f t="shared" si="3"/>
        <v>-1.6666666666666665</v>
      </c>
      <c r="Q52" s="209"/>
      <c r="R52" s="238">
        <v>-2.0000000000000002E-5</v>
      </c>
      <c r="S52" s="231">
        <f>$H52</f>
        <v>2000</v>
      </c>
      <c r="T52" s="232">
        <f t="shared" si="42"/>
        <v>-0.04</v>
      </c>
      <c r="U52" s="229"/>
      <c r="V52" s="227">
        <f t="shared" si="43"/>
        <v>0</v>
      </c>
      <c r="W52" s="228">
        <f t="shared" si="44"/>
        <v>0</v>
      </c>
      <c r="X52" s="209"/>
      <c r="Y52" s="238"/>
      <c r="Z52" s="314"/>
      <c r="AA52" s="232">
        <f t="shared" si="45"/>
        <v>0</v>
      </c>
      <c r="AB52" s="229"/>
      <c r="AC52" s="227">
        <f t="shared" si="46"/>
        <v>0.04</v>
      </c>
      <c r="AD52" s="228" t="str">
        <f t="shared" si="47"/>
        <v/>
      </c>
      <c r="AE52" s="209"/>
      <c r="AF52" s="238"/>
      <c r="AG52" s="314"/>
      <c r="AH52" s="232">
        <f t="shared" si="48"/>
        <v>0</v>
      </c>
      <c r="AI52" s="229"/>
      <c r="AJ52" s="227">
        <f t="shared" si="49"/>
        <v>0</v>
      </c>
      <c r="AK52" s="228" t="str">
        <f t="shared" si="50"/>
        <v/>
      </c>
      <c r="AL52" s="233"/>
      <c r="AM52" s="238"/>
      <c r="AN52" s="314"/>
      <c r="AO52" s="232">
        <f t="shared" si="51"/>
        <v>0</v>
      </c>
      <c r="AP52" s="229"/>
      <c r="AQ52" s="227">
        <f t="shared" si="52"/>
        <v>0</v>
      </c>
      <c r="AR52" s="228" t="str">
        <f t="shared" si="53"/>
        <v/>
      </c>
    </row>
    <row r="53" spans="1:44" x14ac:dyDescent="0.35">
      <c r="A53" s="193"/>
      <c r="B53" s="221" t="s">
        <v>53</v>
      </c>
      <c r="C53" s="221"/>
      <c r="D53" s="220" t="s">
        <v>47</v>
      </c>
      <c r="E53" s="221"/>
      <c r="F53" s="229"/>
      <c r="G53" s="238">
        <v>6.8000000000000005E-4</v>
      </c>
      <c r="H53" s="231"/>
      <c r="I53" s="232">
        <f t="shared" ref="I53:I54" si="54">H53*G53</f>
        <v>0</v>
      </c>
      <c r="J53" s="229"/>
      <c r="K53" s="238">
        <v>-1.5900000000000001E-3</v>
      </c>
      <c r="L53" s="231"/>
      <c r="M53" s="232">
        <f t="shared" ref="M53" si="55">L53*K53</f>
        <v>0</v>
      </c>
      <c r="N53" s="229"/>
      <c r="O53" s="227">
        <f t="shared" si="2"/>
        <v>0</v>
      </c>
      <c r="P53" s="228" t="str">
        <f t="shared" si="3"/>
        <v/>
      </c>
      <c r="Q53" s="209"/>
      <c r="R53" s="238">
        <v>-1.5900000000000001E-3</v>
      </c>
      <c r="S53" s="231"/>
      <c r="T53" s="232">
        <f t="shared" si="42"/>
        <v>0</v>
      </c>
      <c r="U53" s="229"/>
      <c r="V53" s="227">
        <f t="shared" si="43"/>
        <v>0</v>
      </c>
      <c r="W53" s="228" t="str">
        <f t="shared" si="44"/>
        <v/>
      </c>
      <c r="X53" s="209"/>
      <c r="Y53" s="238"/>
      <c r="Z53" s="231"/>
      <c r="AA53" s="232">
        <f t="shared" si="45"/>
        <v>0</v>
      </c>
      <c r="AB53" s="229"/>
      <c r="AC53" s="227">
        <f t="shared" si="46"/>
        <v>0</v>
      </c>
      <c r="AD53" s="228" t="str">
        <f t="shared" si="47"/>
        <v/>
      </c>
      <c r="AE53" s="209"/>
      <c r="AF53" s="238"/>
      <c r="AG53" s="231"/>
      <c r="AH53" s="232">
        <f t="shared" si="48"/>
        <v>0</v>
      </c>
      <c r="AI53" s="229"/>
      <c r="AJ53" s="227">
        <f t="shared" si="49"/>
        <v>0</v>
      </c>
      <c r="AK53" s="228" t="str">
        <f t="shared" si="50"/>
        <v/>
      </c>
      <c r="AL53" s="233"/>
      <c r="AM53" s="238"/>
      <c r="AN53" s="231"/>
      <c r="AO53" s="232">
        <f t="shared" si="51"/>
        <v>0</v>
      </c>
      <c r="AP53" s="229"/>
      <c r="AQ53" s="227">
        <f t="shared" si="52"/>
        <v>0</v>
      </c>
      <c r="AR53" s="228" t="str">
        <f t="shared" si="53"/>
        <v/>
      </c>
    </row>
    <row r="54" spans="1:44" x14ac:dyDescent="0.35">
      <c r="A54" s="193"/>
      <c r="B54" s="221" t="s">
        <v>54</v>
      </c>
      <c r="C54" s="219"/>
      <c r="D54" s="220" t="s">
        <v>25</v>
      </c>
      <c r="E54" s="221"/>
      <c r="F54" s="222"/>
      <c r="G54" s="306">
        <v>0.56000000000000005</v>
      </c>
      <c r="H54" s="314">
        <v>1</v>
      </c>
      <c r="I54" s="232">
        <f t="shared" si="54"/>
        <v>0.56000000000000005</v>
      </c>
      <c r="J54" s="222"/>
      <c r="K54" s="306">
        <f>+$G$54</f>
        <v>0.56000000000000005</v>
      </c>
      <c r="L54" s="224">
        <v>1</v>
      </c>
      <c r="M54" s="232">
        <f>L54*K54</f>
        <v>0.56000000000000005</v>
      </c>
      <c r="N54" s="222"/>
      <c r="O54" s="227">
        <f t="shared" si="2"/>
        <v>0</v>
      </c>
      <c r="P54" s="228">
        <f t="shared" si="3"/>
        <v>0</v>
      </c>
      <c r="Q54" s="209"/>
      <c r="R54" s="306">
        <f>+$G$54</f>
        <v>0.56000000000000005</v>
      </c>
      <c r="S54" s="224">
        <v>1</v>
      </c>
      <c r="T54" s="232">
        <f>S54*R54</f>
        <v>0.56000000000000005</v>
      </c>
      <c r="U54" s="222"/>
      <c r="V54" s="227">
        <f t="shared" si="43"/>
        <v>0</v>
      </c>
      <c r="W54" s="228">
        <f t="shared" si="44"/>
        <v>0</v>
      </c>
      <c r="X54" s="209"/>
      <c r="Y54" s="306">
        <f>+$G$54</f>
        <v>0.56000000000000005</v>
      </c>
      <c r="Z54" s="224">
        <v>1</v>
      </c>
      <c r="AA54" s="232">
        <f>Z54*Y54</f>
        <v>0.56000000000000005</v>
      </c>
      <c r="AB54" s="222"/>
      <c r="AC54" s="227">
        <f t="shared" si="46"/>
        <v>0</v>
      </c>
      <c r="AD54" s="228">
        <f t="shared" si="47"/>
        <v>0</v>
      </c>
      <c r="AE54" s="209"/>
      <c r="AF54" s="306"/>
      <c r="AG54" s="224"/>
      <c r="AH54" s="232">
        <f>AG54*AF54</f>
        <v>0</v>
      </c>
      <c r="AI54" s="222"/>
      <c r="AJ54" s="227">
        <f t="shared" si="49"/>
        <v>-0.56000000000000005</v>
      </c>
      <c r="AK54" s="228" t="str">
        <f t="shared" si="50"/>
        <v/>
      </c>
      <c r="AM54" s="306"/>
      <c r="AN54" s="224"/>
      <c r="AO54" s="232">
        <f>AN54*AM54</f>
        <v>0</v>
      </c>
      <c r="AP54" s="222"/>
      <c r="AQ54" s="227">
        <f t="shared" si="52"/>
        <v>0</v>
      </c>
      <c r="AR54" s="228" t="str">
        <f t="shared" si="53"/>
        <v/>
      </c>
    </row>
    <row r="55" spans="1:44" x14ac:dyDescent="0.35">
      <c r="A55" s="193"/>
      <c r="B55" s="257" t="s">
        <v>55</v>
      </c>
      <c r="C55" s="258"/>
      <c r="D55" s="258"/>
      <c r="E55" s="258"/>
      <c r="F55" s="247"/>
      <c r="G55" s="259"/>
      <c r="H55" s="260"/>
      <c r="I55" s="261">
        <f>SUM(I50:I54)+I49</f>
        <v>117.57560000000005</v>
      </c>
      <c r="J55" s="247"/>
      <c r="K55" s="259"/>
      <c r="L55" s="260"/>
      <c r="M55" s="261">
        <f>SUM(M50:M54)+M49</f>
        <v>110.462</v>
      </c>
      <c r="N55" s="247"/>
      <c r="O55" s="251">
        <f t="shared" si="2"/>
        <v>-7.1136000000000479</v>
      </c>
      <c r="P55" s="252">
        <f t="shared" si="3"/>
        <v>-6.0502349126860033E-2</v>
      </c>
      <c r="Q55" s="209"/>
      <c r="R55" s="259"/>
      <c r="S55" s="260"/>
      <c r="T55" s="261">
        <f>SUM(T50:T54)+T49</f>
        <v>113.63200000000001</v>
      </c>
      <c r="U55" s="247"/>
      <c r="V55" s="251">
        <f>T55-M55</f>
        <v>3.1700000000000017</v>
      </c>
      <c r="W55" s="252">
        <f>IF(OR(M55=0,T55=0),"",(V55/M55))</f>
        <v>2.8697651681121122E-2</v>
      </c>
      <c r="X55" s="209"/>
      <c r="Y55" s="259"/>
      <c r="Z55" s="260"/>
      <c r="AA55" s="261">
        <f>SUM(AA50:AA54)+AA49</f>
        <v>115.392</v>
      </c>
      <c r="AB55" s="247"/>
      <c r="AC55" s="251">
        <f>AA55-T55</f>
        <v>1.7599999999999909</v>
      </c>
      <c r="AD55" s="252">
        <f>IF(OR(T55=0,AA55=0),"",(AC55/T55))</f>
        <v>1.5488594762038782E-2</v>
      </c>
      <c r="AE55" s="209"/>
      <c r="AF55" s="259"/>
      <c r="AG55" s="260"/>
      <c r="AH55" s="261">
        <f>SUM(AH50:AH54)+AH49</f>
        <v>119.542</v>
      </c>
      <c r="AI55" s="247"/>
      <c r="AJ55" s="251">
        <f>AH55-AA55</f>
        <v>4.1500000000000057</v>
      </c>
      <c r="AK55" s="252">
        <f>IF(OR(AA55=0,AH55=0),"",(AJ55/AA55))</f>
        <v>3.596436494731009E-2</v>
      </c>
      <c r="AM55" s="259"/>
      <c r="AN55" s="260"/>
      <c r="AO55" s="261">
        <f>SUM(AO50:AO54)+AO49</f>
        <v>124.10200000000002</v>
      </c>
      <c r="AP55" s="247"/>
      <c r="AQ55" s="251">
        <f>AO55-AH55</f>
        <v>4.5600000000000165</v>
      </c>
      <c r="AR55" s="252">
        <f>IF(OR(AH55=0,AO55=0),"",(AQ55/AH55))</f>
        <v>3.8145588998009204E-2</v>
      </c>
    </row>
    <row r="56" spans="1:44" x14ac:dyDescent="0.35">
      <c r="A56" s="193"/>
      <c r="B56" s="222" t="s">
        <v>56</v>
      </c>
      <c r="C56" s="222"/>
      <c r="D56" s="220" t="s">
        <v>47</v>
      </c>
      <c r="E56" s="229"/>
      <c r="F56" s="222"/>
      <c r="G56" s="242">
        <v>7.7499999999999999E-3</v>
      </c>
      <c r="H56" s="314">
        <f>$G$18*(1+G82)</f>
        <v>2075.2000000000003</v>
      </c>
      <c r="I56" s="225">
        <f>H56*G56</f>
        <v>16.082800000000002</v>
      </c>
      <c r="J56" s="222"/>
      <c r="K56" s="242">
        <v>8.8199999999999997E-3</v>
      </c>
      <c r="L56" s="314">
        <f>$G$18*(1+K82)</f>
        <v>2059</v>
      </c>
      <c r="M56" s="225">
        <f>L56*K56</f>
        <v>18.16038</v>
      </c>
      <c r="N56" s="222"/>
      <c r="O56" s="227">
        <f t="shared" si="2"/>
        <v>2.0775799999999975</v>
      </c>
      <c r="P56" s="228">
        <f t="shared" si="3"/>
        <v>0.12918024224637484</v>
      </c>
      <c r="Q56" s="209"/>
      <c r="R56" s="242">
        <f>+$K$56</f>
        <v>8.8199999999999997E-3</v>
      </c>
      <c r="S56" s="314">
        <f>$G$18*(1+R82)</f>
        <v>2059</v>
      </c>
      <c r="T56" s="225">
        <f>S56*R56</f>
        <v>18.16038</v>
      </c>
      <c r="U56" s="222"/>
      <c r="V56" s="227">
        <f>T56-M56</f>
        <v>0</v>
      </c>
      <c r="W56" s="228">
        <f>IF(OR(M56=0,T56=0),"",(V56/M56))</f>
        <v>0</v>
      </c>
      <c r="X56" s="209"/>
      <c r="Y56" s="242">
        <f>+$K$56</f>
        <v>8.8199999999999997E-3</v>
      </c>
      <c r="Z56" s="314">
        <f>$G$18*(1+Y82)</f>
        <v>2059</v>
      </c>
      <c r="AA56" s="225">
        <f>Z56*Y56</f>
        <v>18.16038</v>
      </c>
      <c r="AB56" s="222"/>
      <c r="AC56" s="227">
        <f>AA56-T56</f>
        <v>0</v>
      </c>
      <c r="AD56" s="228">
        <f>IF(OR(T56=0,AA56=0),"",(AC56/T56))</f>
        <v>0</v>
      </c>
      <c r="AE56" s="209"/>
      <c r="AF56" s="242">
        <f>+$K$56</f>
        <v>8.8199999999999997E-3</v>
      </c>
      <c r="AG56" s="314">
        <f>$G$18*(1+AF82)</f>
        <v>2059</v>
      </c>
      <c r="AH56" s="225">
        <f>AG56*AF56</f>
        <v>18.16038</v>
      </c>
      <c r="AI56" s="222"/>
      <c r="AJ56" s="227">
        <f>AH56-AA56</f>
        <v>0</v>
      </c>
      <c r="AK56" s="228">
        <f>IF(OR(AA56=0,AH56=0),"",(AJ56/AA56))</f>
        <v>0</v>
      </c>
      <c r="AM56" s="242">
        <f>+$K$56</f>
        <v>8.8199999999999997E-3</v>
      </c>
      <c r="AN56" s="314">
        <f>$G$18*(1+AM82)</f>
        <v>2059</v>
      </c>
      <c r="AO56" s="225">
        <f>AN56*AM56</f>
        <v>18.16038</v>
      </c>
      <c r="AP56" s="222"/>
      <c r="AQ56" s="227">
        <f>AO56-AH56</f>
        <v>0</v>
      </c>
      <c r="AR56" s="228">
        <f>IF(OR(AH56=0,AO56=0),"",(AQ56/AH56))</f>
        <v>0</v>
      </c>
    </row>
    <row r="57" spans="1:44" x14ac:dyDescent="0.35">
      <c r="A57" s="193"/>
      <c r="B57" s="253" t="s">
        <v>57</v>
      </c>
      <c r="C57" s="222"/>
      <c r="D57" s="220" t="s">
        <v>47</v>
      </c>
      <c r="E57" s="229"/>
      <c r="F57" s="222"/>
      <c r="G57" s="242">
        <v>6.2899999999999996E-3</v>
      </c>
      <c r="H57" s="314">
        <f>H56</f>
        <v>2075.2000000000003</v>
      </c>
      <c r="I57" s="225">
        <f>H57*G57</f>
        <v>13.053008</v>
      </c>
      <c r="J57" s="222"/>
      <c r="K57" s="242">
        <v>6.5900000000000004E-3</v>
      </c>
      <c r="L57" s="314">
        <f>L56</f>
        <v>2059</v>
      </c>
      <c r="M57" s="225">
        <f>L57*K57</f>
        <v>13.568810000000001</v>
      </c>
      <c r="N57" s="222"/>
      <c r="O57" s="227">
        <f t="shared" si="2"/>
        <v>0.51580200000000076</v>
      </c>
      <c r="P57" s="228">
        <f t="shared" si="3"/>
        <v>3.9515949120693158E-2</v>
      </c>
      <c r="Q57" s="209"/>
      <c r="R57" s="242">
        <f>+$K$57</f>
        <v>6.5900000000000004E-3</v>
      </c>
      <c r="S57" s="314">
        <f>S56</f>
        <v>2059</v>
      </c>
      <c r="T57" s="225">
        <f>S57*R57</f>
        <v>13.568810000000001</v>
      </c>
      <c r="U57" s="222"/>
      <c r="V57" s="227">
        <f t="shared" ref="V57" si="56">T57-M57</f>
        <v>0</v>
      </c>
      <c r="W57" s="228">
        <f t="shared" ref="W57" si="57">IF(OR(M57=0,T57=0),"",(V57/M57))</f>
        <v>0</v>
      </c>
      <c r="X57" s="209"/>
      <c r="Y57" s="242">
        <f>+$K$57</f>
        <v>6.5900000000000004E-3</v>
      </c>
      <c r="Z57" s="314">
        <f>Z56</f>
        <v>2059</v>
      </c>
      <c r="AA57" s="225">
        <f>Z57*Y57</f>
        <v>13.568810000000001</v>
      </c>
      <c r="AB57" s="222"/>
      <c r="AC57" s="227">
        <f t="shared" ref="AC57" si="58">AA57-T57</f>
        <v>0</v>
      </c>
      <c r="AD57" s="228">
        <f t="shared" ref="AD57" si="59">IF(OR(T57=0,AA57=0),"",(AC57/T57))</f>
        <v>0</v>
      </c>
      <c r="AE57" s="209"/>
      <c r="AF57" s="242">
        <f>+$K$57</f>
        <v>6.5900000000000004E-3</v>
      </c>
      <c r="AG57" s="314">
        <f>AG56</f>
        <v>2059</v>
      </c>
      <c r="AH57" s="225">
        <f>AG57*AF57</f>
        <v>13.568810000000001</v>
      </c>
      <c r="AI57" s="222"/>
      <c r="AJ57" s="227">
        <f t="shared" ref="AJ57" si="60">AH57-AA57</f>
        <v>0</v>
      </c>
      <c r="AK57" s="228">
        <f t="shared" ref="AK57" si="61">IF(OR(AA57=0,AH57=0),"",(AJ57/AA57))</f>
        <v>0</v>
      </c>
      <c r="AM57" s="242">
        <f>+$K$57</f>
        <v>6.5900000000000004E-3</v>
      </c>
      <c r="AN57" s="314">
        <f>AN56</f>
        <v>2059</v>
      </c>
      <c r="AO57" s="225">
        <f>AN57*AM57</f>
        <v>13.568810000000001</v>
      </c>
      <c r="AP57" s="222"/>
      <c r="AQ57" s="227">
        <f t="shared" ref="AQ57" si="62">AO57-AH57</f>
        <v>0</v>
      </c>
      <c r="AR57" s="228">
        <f t="shared" ref="AR57" si="63">IF(OR(AH57=0,AO57=0),"",(AQ57/AH57))</f>
        <v>0</v>
      </c>
    </row>
    <row r="58" spans="1:44" x14ac:dyDescent="0.35">
      <c r="A58" s="193"/>
      <c r="B58" s="257" t="s">
        <v>58</v>
      </c>
      <c r="C58" s="245"/>
      <c r="D58" s="245"/>
      <c r="E58" s="245"/>
      <c r="F58" s="262"/>
      <c r="G58" s="263"/>
      <c r="H58" s="316"/>
      <c r="I58" s="261">
        <f>SUM(I55:I57)</f>
        <v>146.71140800000006</v>
      </c>
      <c r="J58" s="262"/>
      <c r="K58" s="263"/>
      <c r="L58" s="316"/>
      <c r="M58" s="261">
        <f>SUM(M55:M57)</f>
        <v>142.19119000000001</v>
      </c>
      <c r="N58" s="262"/>
      <c r="O58" s="251">
        <f t="shared" si="2"/>
        <v>-4.5202180000000567</v>
      </c>
      <c r="P58" s="252">
        <f t="shared" si="3"/>
        <v>-3.0810269369100831E-2</v>
      </c>
      <c r="Q58" s="209"/>
      <c r="R58" s="263"/>
      <c r="S58" s="316"/>
      <c r="T58" s="261">
        <f>SUM(T55:T57)</f>
        <v>145.36119000000002</v>
      </c>
      <c r="U58" s="262"/>
      <c r="V58" s="251">
        <f>T58-M58</f>
        <v>3.1700000000000159</v>
      </c>
      <c r="W58" s="252">
        <f>IF(OR(M58=0,T58=0),"",(V58/M58))</f>
        <v>2.2293926930353532E-2</v>
      </c>
      <c r="X58" s="209"/>
      <c r="Y58" s="263"/>
      <c r="Z58" s="316"/>
      <c r="AA58" s="261">
        <f>SUM(AA55:AA57)</f>
        <v>147.12119000000001</v>
      </c>
      <c r="AB58" s="262"/>
      <c r="AC58" s="251">
        <f>AA58-T58</f>
        <v>1.7599999999999909</v>
      </c>
      <c r="AD58" s="252">
        <f>IF(OR(T58=0,AA58=0),"",(AC58/T58))</f>
        <v>1.2107770994444876E-2</v>
      </c>
      <c r="AE58" s="209"/>
      <c r="AF58" s="263"/>
      <c r="AG58" s="316"/>
      <c r="AH58" s="261">
        <f>SUM(AH55:AH57)</f>
        <v>151.27119000000002</v>
      </c>
      <c r="AI58" s="262"/>
      <c r="AJ58" s="251">
        <f>AH58-AA58</f>
        <v>4.1500000000000057</v>
      </c>
      <c r="AK58" s="252">
        <f>IF(OR(AA58=0,AH58=0),"",(AJ58/AA58))</f>
        <v>2.8208037197089048E-2</v>
      </c>
      <c r="AM58" s="263"/>
      <c r="AN58" s="316"/>
      <c r="AO58" s="261">
        <f>SUM(AO55:AO57)</f>
        <v>155.83119000000002</v>
      </c>
      <c r="AP58" s="262"/>
      <c r="AQ58" s="251">
        <f>AO58-AH58</f>
        <v>4.5600000000000023</v>
      </c>
      <c r="AR58" s="252">
        <f>IF(OR(AH58=0,AO58=0),"",(AQ58/AH58))</f>
        <v>3.0144537105842837E-2</v>
      </c>
    </row>
    <row r="59" spans="1:44" x14ac:dyDescent="0.35">
      <c r="A59" s="193"/>
      <c r="B59" s="317" t="s">
        <v>76</v>
      </c>
      <c r="C59" s="219"/>
      <c r="D59" s="220" t="s">
        <v>47</v>
      </c>
      <c r="E59" s="221"/>
      <c r="F59" s="222"/>
      <c r="G59" s="92">
        <f>+RESIDENTIAL!$G$56</f>
        <v>3.0000000000000001E-3</v>
      </c>
      <c r="H59" s="314">
        <f>H56</f>
        <v>2075.2000000000003</v>
      </c>
      <c r="I59" s="225">
        <f t="shared" ref="I59:I69" si="64">H59*G59</f>
        <v>6.2256000000000009</v>
      </c>
      <c r="J59" s="222"/>
      <c r="K59" s="92">
        <f>+RESIDENTIAL!$G$56</f>
        <v>3.0000000000000001E-3</v>
      </c>
      <c r="L59" s="314">
        <f>L56</f>
        <v>2059</v>
      </c>
      <c r="M59" s="225">
        <f t="shared" ref="M59:M69" si="65">L59*K59</f>
        <v>6.1770000000000005</v>
      </c>
      <c r="N59" s="222"/>
      <c r="O59" s="227">
        <f t="shared" si="2"/>
        <v>-4.8600000000000421E-2</v>
      </c>
      <c r="P59" s="228">
        <f t="shared" si="3"/>
        <v>-7.8064764841943614E-3</v>
      </c>
      <c r="Q59" s="209"/>
      <c r="R59" s="92">
        <f>+RESIDENTIAL!$G$56</f>
        <v>3.0000000000000001E-3</v>
      </c>
      <c r="S59" s="314">
        <f>S56</f>
        <v>2059</v>
      </c>
      <c r="T59" s="225">
        <f t="shared" ref="T59:T69" si="66">S59*R59</f>
        <v>6.1770000000000005</v>
      </c>
      <c r="U59" s="222"/>
      <c r="V59" s="227">
        <f>T59-M59</f>
        <v>0</v>
      </c>
      <c r="W59" s="228">
        <f>IF(OR(M59=0,T59=0),"",(V59/M59))</f>
        <v>0</v>
      </c>
      <c r="X59" s="209"/>
      <c r="Y59" s="92">
        <f>+RESIDENTIAL!$G$56</f>
        <v>3.0000000000000001E-3</v>
      </c>
      <c r="Z59" s="314">
        <f>Z56</f>
        <v>2059</v>
      </c>
      <c r="AA59" s="225">
        <f t="shared" ref="AA59:AA69" si="67">Z59*Y59</f>
        <v>6.1770000000000005</v>
      </c>
      <c r="AB59" s="222"/>
      <c r="AC59" s="227">
        <f>AA59-T59</f>
        <v>0</v>
      </c>
      <c r="AD59" s="228">
        <f>IF(OR(T59=0,AA59=0),"",(AC59/T59))</f>
        <v>0</v>
      </c>
      <c r="AE59" s="209"/>
      <c r="AF59" s="92">
        <f>+RESIDENTIAL!$G$56</f>
        <v>3.0000000000000001E-3</v>
      </c>
      <c r="AG59" s="314">
        <f>AG56</f>
        <v>2059</v>
      </c>
      <c r="AH59" s="225">
        <f t="shared" ref="AH59:AH69" si="68">AG59*AF59</f>
        <v>6.1770000000000005</v>
      </c>
      <c r="AI59" s="222"/>
      <c r="AJ59" s="227">
        <f>AH59-AA59</f>
        <v>0</v>
      </c>
      <c r="AK59" s="228">
        <f>IF(OR(AA59=0,AH59=0),"",(AJ59/AA59))</f>
        <v>0</v>
      </c>
      <c r="AM59" s="92">
        <f>+RESIDENTIAL!$G$56</f>
        <v>3.0000000000000001E-3</v>
      </c>
      <c r="AN59" s="314">
        <f>AN56</f>
        <v>2059</v>
      </c>
      <c r="AO59" s="225">
        <f t="shared" ref="AO59:AO69" si="69">AN59*AM59</f>
        <v>6.1770000000000005</v>
      </c>
      <c r="AP59" s="222"/>
      <c r="AQ59" s="227">
        <f>AO59-AH59</f>
        <v>0</v>
      </c>
      <c r="AR59" s="228">
        <f>IF(OR(AH59=0,AO59=0),"",(AQ59/AH59))</f>
        <v>0</v>
      </c>
    </row>
    <row r="60" spans="1:44" x14ac:dyDescent="0.35">
      <c r="A60" s="193"/>
      <c r="B60" s="317" t="s">
        <v>77</v>
      </c>
      <c r="C60" s="219"/>
      <c r="D60" s="220" t="s">
        <v>47</v>
      </c>
      <c r="E60" s="221"/>
      <c r="F60" s="222"/>
      <c r="G60" s="92">
        <f>+RESIDENTIAL!$G$57</f>
        <v>5.0000000000000001E-4</v>
      </c>
      <c r="H60" s="314">
        <f>H56</f>
        <v>2075.2000000000003</v>
      </c>
      <c r="I60" s="225">
        <f t="shared" si="64"/>
        <v>1.0376000000000001</v>
      </c>
      <c r="J60" s="222"/>
      <c r="K60" s="92">
        <f>+RESIDENTIAL!$G$57</f>
        <v>5.0000000000000001E-4</v>
      </c>
      <c r="L60" s="314">
        <f>L56</f>
        <v>2059</v>
      </c>
      <c r="M60" s="225">
        <f t="shared" si="65"/>
        <v>1.0295000000000001</v>
      </c>
      <c r="N60" s="222"/>
      <c r="O60" s="227">
        <f t="shared" si="2"/>
        <v>-8.0999999999999961E-3</v>
      </c>
      <c r="P60" s="228">
        <f t="shared" si="3"/>
        <v>-7.8064764841942903E-3</v>
      </c>
      <c r="Q60" s="209"/>
      <c r="R60" s="92">
        <f>+RESIDENTIAL!$G$57</f>
        <v>5.0000000000000001E-4</v>
      </c>
      <c r="S60" s="314">
        <f>S56</f>
        <v>2059</v>
      </c>
      <c r="T60" s="225">
        <f t="shared" si="66"/>
        <v>1.0295000000000001</v>
      </c>
      <c r="U60" s="222"/>
      <c r="V60" s="227">
        <f t="shared" ref="V60:V68" si="70">T60-M60</f>
        <v>0</v>
      </c>
      <c r="W60" s="228">
        <f t="shared" ref="W60:W68" si="71">IF(OR(M60=0,T60=0),"",(V60/M60))</f>
        <v>0</v>
      </c>
      <c r="X60" s="209"/>
      <c r="Y60" s="92">
        <f>+RESIDENTIAL!$G$57</f>
        <v>5.0000000000000001E-4</v>
      </c>
      <c r="Z60" s="314">
        <f>Z56</f>
        <v>2059</v>
      </c>
      <c r="AA60" s="225">
        <f t="shared" si="67"/>
        <v>1.0295000000000001</v>
      </c>
      <c r="AB60" s="222"/>
      <c r="AC60" s="227">
        <f t="shared" ref="AC60:AC68" si="72">AA60-T60</f>
        <v>0</v>
      </c>
      <c r="AD60" s="228">
        <f t="shared" ref="AD60:AD68" si="73">IF(OR(T60=0,AA60=0),"",(AC60/T60))</f>
        <v>0</v>
      </c>
      <c r="AE60" s="209"/>
      <c r="AF60" s="92">
        <f>+RESIDENTIAL!$G$57</f>
        <v>5.0000000000000001E-4</v>
      </c>
      <c r="AG60" s="314">
        <f>AG56</f>
        <v>2059</v>
      </c>
      <c r="AH60" s="225">
        <f t="shared" si="68"/>
        <v>1.0295000000000001</v>
      </c>
      <c r="AI60" s="222"/>
      <c r="AJ60" s="227">
        <f t="shared" ref="AJ60:AJ68" si="74">AH60-AA60</f>
        <v>0</v>
      </c>
      <c r="AK60" s="228">
        <f t="shared" ref="AK60:AK68" si="75">IF(OR(AA60=0,AH60=0),"",(AJ60/AA60))</f>
        <v>0</v>
      </c>
      <c r="AM60" s="92">
        <f>+RESIDENTIAL!$G$57</f>
        <v>5.0000000000000001E-4</v>
      </c>
      <c r="AN60" s="314">
        <f>AN56</f>
        <v>2059</v>
      </c>
      <c r="AO60" s="225">
        <f t="shared" si="69"/>
        <v>1.0295000000000001</v>
      </c>
      <c r="AP60" s="222"/>
      <c r="AQ60" s="227">
        <f t="shared" ref="AQ60:AQ68" si="76">AO60-AH60</f>
        <v>0</v>
      </c>
      <c r="AR60" s="228">
        <f t="shared" ref="AR60:AR68" si="77">IF(OR(AH60=0,AO60=0),"",(AQ60/AH60))</f>
        <v>0</v>
      </c>
    </row>
    <row r="61" spans="1:44" x14ac:dyDescent="0.35">
      <c r="A61" s="193"/>
      <c r="B61" s="317" t="s">
        <v>61</v>
      </c>
      <c r="C61" s="219"/>
      <c r="D61" s="220" t="s">
        <v>47</v>
      </c>
      <c r="E61" s="221"/>
      <c r="F61" s="222"/>
      <c r="G61" s="92">
        <f>+RESIDENTIAL!$G$58</f>
        <v>4.0000000000000002E-4</v>
      </c>
      <c r="H61" s="314">
        <f>+H56</f>
        <v>2075.2000000000003</v>
      </c>
      <c r="I61" s="225">
        <f t="shared" si="64"/>
        <v>0.83008000000000015</v>
      </c>
      <c r="J61" s="222"/>
      <c r="K61" s="92">
        <f>+RESIDENTIAL!$G$58</f>
        <v>4.0000000000000002E-4</v>
      </c>
      <c r="L61" s="314">
        <f>+L56</f>
        <v>2059</v>
      </c>
      <c r="M61" s="225">
        <f t="shared" si="65"/>
        <v>0.8236</v>
      </c>
      <c r="N61" s="222"/>
      <c r="O61" s="227">
        <f t="shared" si="2"/>
        <v>-6.4800000000001523E-3</v>
      </c>
      <c r="P61" s="228">
        <f t="shared" si="3"/>
        <v>-7.8064764841944767E-3</v>
      </c>
      <c r="Q61" s="209"/>
      <c r="R61" s="92">
        <f>+RESIDENTIAL!$G$58</f>
        <v>4.0000000000000002E-4</v>
      </c>
      <c r="S61" s="314">
        <f>+S56</f>
        <v>2059</v>
      </c>
      <c r="T61" s="225">
        <f t="shared" si="66"/>
        <v>0.8236</v>
      </c>
      <c r="U61" s="222"/>
      <c r="V61" s="227">
        <f t="shared" si="70"/>
        <v>0</v>
      </c>
      <c r="W61" s="228">
        <f t="shared" si="71"/>
        <v>0</v>
      </c>
      <c r="X61" s="209"/>
      <c r="Y61" s="92">
        <f>+RESIDENTIAL!$G$58</f>
        <v>4.0000000000000002E-4</v>
      </c>
      <c r="Z61" s="314">
        <f>+Z56</f>
        <v>2059</v>
      </c>
      <c r="AA61" s="225">
        <f t="shared" si="67"/>
        <v>0.8236</v>
      </c>
      <c r="AB61" s="222"/>
      <c r="AC61" s="227">
        <f t="shared" si="72"/>
        <v>0</v>
      </c>
      <c r="AD61" s="228">
        <f t="shared" si="73"/>
        <v>0</v>
      </c>
      <c r="AE61" s="209"/>
      <c r="AF61" s="92">
        <f>+RESIDENTIAL!$G$58</f>
        <v>4.0000000000000002E-4</v>
      </c>
      <c r="AG61" s="314">
        <f>+AG56</f>
        <v>2059</v>
      </c>
      <c r="AH61" s="225">
        <f t="shared" si="68"/>
        <v>0.8236</v>
      </c>
      <c r="AI61" s="222"/>
      <c r="AJ61" s="227">
        <f t="shared" si="74"/>
        <v>0</v>
      </c>
      <c r="AK61" s="228">
        <f t="shared" si="75"/>
        <v>0</v>
      </c>
      <c r="AM61" s="92">
        <f>+RESIDENTIAL!$G$58</f>
        <v>4.0000000000000002E-4</v>
      </c>
      <c r="AN61" s="314">
        <f>+AN56</f>
        <v>2059</v>
      </c>
      <c r="AO61" s="225">
        <f t="shared" si="69"/>
        <v>0.8236</v>
      </c>
      <c r="AP61" s="222"/>
      <c r="AQ61" s="227">
        <f t="shared" si="76"/>
        <v>0</v>
      </c>
      <c r="AR61" s="228">
        <f t="shared" si="77"/>
        <v>0</v>
      </c>
    </row>
    <row r="62" spans="1:44" x14ac:dyDescent="0.35">
      <c r="A62" s="193"/>
      <c r="B62" s="219" t="s">
        <v>78</v>
      </c>
      <c r="C62" s="219"/>
      <c r="D62" s="220" t="s">
        <v>25</v>
      </c>
      <c r="E62" s="221"/>
      <c r="F62" s="222"/>
      <c r="G62" s="93">
        <f>+RESIDENTIAL!$G$59</f>
        <v>0.25</v>
      </c>
      <c r="H62" s="314">
        <v>1</v>
      </c>
      <c r="I62" s="225">
        <f t="shared" si="64"/>
        <v>0.25</v>
      </c>
      <c r="J62" s="222"/>
      <c r="K62" s="93">
        <f>+RESIDENTIAL!$G$59</f>
        <v>0.25</v>
      </c>
      <c r="L62" s="314">
        <v>1</v>
      </c>
      <c r="M62" s="225">
        <f t="shared" si="65"/>
        <v>0.25</v>
      </c>
      <c r="N62" s="222"/>
      <c r="O62" s="227">
        <f t="shared" si="2"/>
        <v>0</v>
      </c>
      <c r="P62" s="228">
        <f t="shared" si="3"/>
        <v>0</v>
      </c>
      <c r="Q62" s="209"/>
      <c r="R62" s="93">
        <f>+RESIDENTIAL!$G$59</f>
        <v>0.25</v>
      </c>
      <c r="S62" s="314">
        <v>1</v>
      </c>
      <c r="T62" s="225">
        <f t="shared" si="66"/>
        <v>0.25</v>
      </c>
      <c r="U62" s="222"/>
      <c r="V62" s="227">
        <f t="shared" si="70"/>
        <v>0</v>
      </c>
      <c r="W62" s="228">
        <f t="shared" si="71"/>
        <v>0</v>
      </c>
      <c r="X62" s="209"/>
      <c r="Y62" s="93">
        <f>+RESIDENTIAL!$G$59</f>
        <v>0.25</v>
      </c>
      <c r="Z62" s="314">
        <v>1</v>
      </c>
      <c r="AA62" s="225">
        <f t="shared" si="67"/>
        <v>0.25</v>
      </c>
      <c r="AB62" s="222"/>
      <c r="AC62" s="227">
        <f t="shared" si="72"/>
        <v>0</v>
      </c>
      <c r="AD62" s="228">
        <f t="shared" si="73"/>
        <v>0</v>
      </c>
      <c r="AE62" s="209"/>
      <c r="AF62" s="93">
        <f>+RESIDENTIAL!$G$59</f>
        <v>0.25</v>
      </c>
      <c r="AG62" s="314">
        <v>1</v>
      </c>
      <c r="AH62" s="225">
        <f t="shared" si="68"/>
        <v>0.25</v>
      </c>
      <c r="AI62" s="222"/>
      <c r="AJ62" s="227">
        <f t="shared" si="74"/>
        <v>0</v>
      </c>
      <c r="AK62" s="228">
        <f t="shared" si="75"/>
        <v>0</v>
      </c>
      <c r="AM62" s="93">
        <f>+RESIDENTIAL!$G$59</f>
        <v>0.25</v>
      </c>
      <c r="AN62" s="314">
        <v>1</v>
      </c>
      <c r="AO62" s="225">
        <f t="shared" si="69"/>
        <v>0.25</v>
      </c>
      <c r="AP62" s="222"/>
      <c r="AQ62" s="227">
        <f t="shared" si="76"/>
        <v>0</v>
      </c>
      <c r="AR62" s="228">
        <f t="shared" si="77"/>
        <v>0</v>
      </c>
    </row>
    <row r="63" spans="1:44" x14ac:dyDescent="0.35">
      <c r="A63" s="193"/>
      <c r="B63" s="219" t="s">
        <v>1</v>
      </c>
      <c r="C63" s="219"/>
      <c r="D63" s="220" t="s">
        <v>47</v>
      </c>
      <c r="E63" s="221"/>
      <c r="F63" s="222"/>
      <c r="G63" s="92">
        <f>+RESIDENTIAL!$G$60</f>
        <v>0.10100000000000001</v>
      </c>
      <c r="H63" s="314">
        <f>$O$11*$G18</f>
        <v>1280</v>
      </c>
      <c r="I63" s="225">
        <f t="shared" si="64"/>
        <v>129.28</v>
      </c>
      <c r="J63" s="222"/>
      <c r="K63" s="92">
        <f>+RESIDENTIAL!$G$60</f>
        <v>0.10100000000000001</v>
      </c>
      <c r="L63" s="318">
        <f>H63</f>
        <v>1280</v>
      </c>
      <c r="M63" s="225">
        <f t="shared" si="65"/>
        <v>129.28</v>
      </c>
      <c r="N63" s="222"/>
      <c r="O63" s="227">
        <f t="shared" si="2"/>
        <v>0</v>
      </c>
      <c r="P63" s="228">
        <f t="shared" si="3"/>
        <v>0</v>
      </c>
      <c r="Q63" s="209"/>
      <c r="R63" s="92">
        <f>+RESIDENTIAL!$G$60</f>
        <v>0.10100000000000001</v>
      </c>
      <c r="S63" s="318">
        <f>L63</f>
        <v>1280</v>
      </c>
      <c r="T63" s="225">
        <f t="shared" si="66"/>
        <v>129.28</v>
      </c>
      <c r="U63" s="222"/>
      <c r="V63" s="227">
        <f t="shared" si="70"/>
        <v>0</v>
      </c>
      <c r="W63" s="228">
        <f t="shared" si="71"/>
        <v>0</v>
      </c>
      <c r="X63" s="209"/>
      <c r="Y63" s="92">
        <f>+RESIDENTIAL!$G$60</f>
        <v>0.10100000000000001</v>
      </c>
      <c r="Z63" s="318">
        <f>S63</f>
        <v>1280</v>
      </c>
      <c r="AA63" s="225">
        <f t="shared" si="67"/>
        <v>129.28</v>
      </c>
      <c r="AB63" s="222"/>
      <c r="AC63" s="227">
        <f t="shared" si="72"/>
        <v>0</v>
      </c>
      <c r="AD63" s="228">
        <f t="shared" si="73"/>
        <v>0</v>
      </c>
      <c r="AE63" s="209"/>
      <c r="AF63" s="92">
        <f>+RESIDENTIAL!$G$60</f>
        <v>0.10100000000000001</v>
      </c>
      <c r="AG63" s="318">
        <f>Z63</f>
        <v>1280</v>
      </c>
      <c r="AH63" s="225">
        <f t="shared" si="68"/>
        <v>129.28</v>
      </c>
      <c r="AI63" s="222"/>
      <c r="AJ63" s="227">
        <f t="shared" si="74"/>
        <v>0</v>
      </c>
      <c r="AK63" s="228">
        <f t="shared" si="75"/>
        <v>0</v>
      </c>
      <c r="AM63" s="92">
        <f>+RESIDENTIAL!$G$60</f>
        <v>0.10100000000000001</v>
      </c>
      <c r="AN63" s="318">
        <f>AG63</f>
        <v>1280</v>
      </c>
      <c r="AO63" s="225">
        <f t="shared" si="69"/>
        <v>129.28</v>
      </c>
      <c r="AP63" s="222"/>
      <c r="AQ63" s="227">
        <f t="shared" si="76"/>
        <v>0</v>
      </c>
      <c r="AR63" s="228">
        <f t="shared" si="77"/>
        <v>0</v>
      </c>
    </row>
    <row r="64" spans="1:44" x14ac:dyDescent="0.35">
      <c r="A64" s="193"/>
      <c r="B64" s="219" t="s">
        <v>2</v>
      </c>
      <c r="C64" s="219"/>
      <c r="D64" s="220" t="s">
        <v>47</v>
      </c>
      <c r="E64" s="221"/>
      <c r="F64" s="222"/>
      <c r="G64" s="92">
        <f>+RESIDENTIAL!$G$61</f>
        <v>0.14399999999999999</v>
      </c>
      <c r="H64" s="314">
        <f>$O$12*$G18</f>
        <v>360</v>
      </c>
      <c r="I64" s="225">
        <f t="shared" si="64"/>
        <v>51.839999999999996</v>
      </c>
      <c r="J64" s="222"/>
      <c r="K64" s="92">
        <f>+RESIDENTIAL!$G$61</f>
        <v>0.14399999999999999</v>
      </c>
      <c r="L64" s="318">
        <f>H64</f>
        <v>360</v>
      </c>
      <c r="M64" s="225">
        <f t="shared" si="65"/>
        <v>51.839999999999996</v>
      </c>
      <c r="N64" s="222"/>
      <c r="O64" s="227">
        <f t="shared" si="2"/>
        <v>0</v>
      </c>
      <c r="P64" s="228">
        <f t="shared" si="3"/>
        <v>0</v>
      </c>
      <c r="Q64" s="209"/>
      <c r="R64" s="92">
        <f>+RESIDENTIAL!$G$61</f>
        <v>0.14399999999999999</v>
      </c>
      <c r="S64" s="318">
        <f t="shared" ref="S64:S67" si="78">L64</f>
        <v>360</v>
      </c>
      <c r="T64" s="225">
        <f t="shared" si="66"/>
        <v>51.839999999999996</v>
      </c>
      <c r="U64" s="222"/>
      <c r="V64" s="227">
        <f t="shared" si="70"/>
        <v>0</v>
      </c>
      <c r="W64" s="228">
        <f t="shared" si="71"/>
        <v>0</v>
      </c>
      <c r="X64" s="209"/>
      <c r="Y64" s="92">
        <f>+RESIDENTIAL!$G$61</f>
        <v>0.14399999999999999</v>
      </c>
      <c r="Z64" s="318">
        <f t="shared" ref="Z64:Z67" si="79">S64</f>
        <v>360</v>
      </c>
      <c r="AA64" s="225">
        <f t="shared" si="67"/>
        <v>51.839999999999996</v>
      </c>
      <c r="AB64" s="222"/>
      <c r="AC64" s="227">
        <f t="shared" si="72"/>
        <v>0</v>
      </c>
      <c r="AD64" s="228">
        <f t="shared" si="73"/>
        <v>0</v>
      </c>
      <c r="AE64" s="209"/>
      <c r="AF64" s="92">
        <f>+RESIDENTIAL!$G$61</f>
        <v>0.14399999999999999</v>
      </c>
      <c r="AG64" s="318">
        <f t="shared" ref="AG64:AG67" si="80">Z64</f>
        <v>360</v>
      </c>
      <c r="AH64" s="225">
        <f t="shared" si="68"/>
        <v>51.839999999999996</v>
      </c>
      <c r="AI64" s="222"/>
      <c r="AJ64" s="227">
        <f t="shared" si="74"/>
        <v>0</v>
      </c>
      <c r="AK64" s="228">
        <f t="shared" si="75"/>
        <v>0</v>
      </c>
      <c r="AM64" s="92">
        <f>+RESIDENTIAL!$G$61</f>
        <v>0.14399999999999999</v>
      </c>
      <c r="AN64" s="318">
        <f t="shared" ref="AN64:AN67" si="81">AG64</f>
        <v>360</v>
      </c>
      <c r="AO64" s="225">
        <f t="shared" si="69"/>
        <v>51.839999999999996</v>
      </c>
      <c r="AP64" s="222"/>
      <c r="AQ64" s="227">
        <f t="shared" si="76"/>
        <v>0</v>
      </c>
      <c r="AR64" s="228">
        <f t="shared" si="77"/>
        <v>0</v>
      </c>
    </row>
    <row r="65" spans="1:44" x14ac:dyDescent="0.35">
      <c r="A65" s="193"/>
      <c r="B65" s="193" t="s">
        <v>3</v>
      </c>
      <c r="C65" s="219"/>
      <c r="D65" s="220" t="s">
        <v>47</v>
      </c>
      <c r="E65" s="221"/>
      <c r="F65" s="222"/>
      <c r="G65" s="92">
        <f>+RESIDENTIAL!$G$62</f>
        <v>0.20799999999999999</v>
      </c>
      <c r="H65" s="314">
        <f>$O$13*$G18</f>
        <v>360</v>
      </c>
      <c r="I65" s="225">
        <f t="shared" si="64"/>
        <v>74.88</v>
      </c>
      <c r="J65" s="222"/>
      <c r="K65" s="92">
        <f>+RESIDENTIAL!$G$62</f>
        <v>0.20799999999999999</v>
      </c>
      <c r="L65" s="318">
        <f>H65</f>
        <v>360</v>
      </c>
      <c r="M65" s="225">
        <f t="shared" si="65"/>
        <v>74.88</v>
      </c>
      <c r="N65" s="222"/>
      <c r="O65" s="227">
        <f t="shared" si="2"/>
        <v>0</v>
      </c>
      <c r="P65" s="228">
        <f t="shared" si="3"/>
        <v>0</v>
      </c>
      <c r="Q65" s="209"/>
      <c r="R65" s="92">
        <f>+RESIDENTIAL!$G$62</f>
        <v>0.20799999999999999</v>
      </c>
      <c r="S65" s="318">
        <f t="shared" si="78"/>
        <v>360</v>
      </c>
      <c r="T65" s="225">
        <f t="shared" si="66"/>
        <v>74.88</v>
      </c>
      <c r="U65" s="222"/>
      <c r="V65" s="227">
        <f t="shared" si="70"/>
        <v>0</v>
      </c>
      <c r="W65" s="228">
        <f t="shared" si="71"/>
        <v>0</v>
      </c>
      <c r="X65" s="209"/>
      <c r="Y65" s="92">
        <f>+RESIDENTIAL!$G$62</f>
        <v>0.20799999999999999</v>
      </c>
      <c r="Z65" s="318">
        <f t="shared" si="79"/>
        <v>360</v>
      </c>
      <c r="AA65" s="225">
        <f t="shared" si="67"/>
        <v>74.88</v>
      </c>
      <c r="AB65" s="222"/>
      <c r="AC65" s="227">
        <f t="shared" si="72"/>
        <v>0</v>
      </c>
      <c r="AD65" s="228">
        <f t="shared" si="73"/>
        <v>0</v>
      </c>
      <c r="AE65" s="209"/>
      <c r="AF65" s="92">
        <f>+RESIDENTIAL!$G$62</f>
        <v>0.20799999999999999</v>
      </c>
      <c r="AG65" s="318">
        <f t="shared" si="80"/>
        <v>360</v>
      </c>
      <c r="AH65" s="225">
        <f t="shared" si="68"/>
        <v>74.88</v>
      </c>
      <c r="AI65" s="222"/>
      <c r="AJ65" s="227">
        <f t="shared" si="74"/>
        <v>0</v>
      </c>
      <c r="AK65" s="228">
        <f t="shared" si="75"/>
        <v>0</v>
      </c>
      <c r="AM65" s="92">
        <f>+RESIDENTIAL!$G$62</f>
        <v>0.20799999999999999</v>
      </c>
      <c r="AN65" s="318">
        <f t="shared" si="81"/>
        <v>360</v>
      </c>
      <c r="AO65" s="225">
        <f t="shared" si="69"/>
        <v>74.88</v>
      </c>
      <c r="AP65" s="222"/>
      <c r="AQ65" s="227">
        <f t="shared" si="76"/>
        <v>0</v>
      </c>
      <c r="AR65" s="228">
        <f t="shared" si="77"/>
        <v>0</v>
      </c>
    </row>
    <row r="66" spans="1:44" x14ac:dyDescent="0.35">
      <c r="A66" s="292"/>
      <c r="B66" s="319" t="s">
        <v>63</v>
      </c>
      <c r="C66" s="319"/>
      <c r="D66" s="220" t="s">
        <v>47</v>
      </c>
      <c r="E66" s="320"/>
      <c r="F66" s="321"/>
      <c r="G66" s="92">
        <f>+RESIDENTIAL!$G$63</f>
        <v>0.11899999999999999</v>
      </c>
      <c r="H66" s="318">
        <f>IF(AND($T$1=1, $G18&gt;=600), 600, IF(AND($T$1=1, AND($G18&lt;600, $G18&gt;=0)), $G18, IF(AND($T$1=2, $G18&gt;=1000), 1000, IF(AND($T$1=2, AND($G18&lt;1000, $G18&gt;=0)), $G18))))</f>
        <v>600</v>
      </c>
      <c r="I66" s="225">
        <f t="shared" si="64"/>
        <v>71.399999999999991</v>
      </c>
      <c r="J66" s="321"/>
      <c r="K66" s="92">
        <f>+RESIDENTIAL!$G$63</f>
        <v>0.11899999999999999</v>
      </c>
      <c r="L66" s="318">
        <f>H66</f>
        <v>600</v>
      </c>
      <c r="M66" s="225">
        <f t="shared" si="65"/>
        <v>71.399999999999991</v>
      </c>
      <c r="N66" s="321"/>
      <c r="O66" s="227">
        <f t="shared" si="2"/>
        <v>0</v>
      </c>
      <c r="P66" s="228">
        <f t="shared" si="3"/>
        <v>0</v>
      </c>
      <c r="Q66" s="209"/>
      <c r="R66" s="92">
        <f>+RESIDENTIAL!$G$63</f>
        <v>0.11899999999999999</v>
      </c>
      <c r="S66" s="318">
        <f t="shared" si="78"/>
        <v>600</v>
      </c>
      <c r="T66" s="225">
        <f t="shared" si="66"/>
        <v>71.399999999999991</v>
      </c>
      <c r="U66" s="321"/>
      <c r="V66" s="227">
        <f t="shared" si="70"/>
        <v>0</v>
      </c>
      <c r="W66" s="228">
        <f t="shared" si="71"/>
        <v>0</v>
      </c>
      <c r="X66" s="209"/>
      <c r="Y66" s="92">
        <f>+RESIDENTIAL!$G$63</f>
        <v>0.11899999999999999</v>
      </c>
      <c r="Z66" s="318">
        <f t="shared" si="79"/>
        <v>600</v>
      </c>
      <c r="AA66" s="225">
        <f t="shared" si="67"/>
        <v>71.399999999999991</v>
      </c>
      <c r="AB66" s="321"/>
      <c r="AC66" s="227">
        <f t="shared" si="72"/>
        <v>0</v>
      </c>
      <c r="AD66" s="228">
        <f t="shared" si="73"/>
        <v>0</v>
      </c>
      <c r="AE66" s="209"/>
      <c r="AF66" s="92">
        <f>+RESIDENTIAL!$G$63</f>
        <v>0.11899999999999999</v>
      </c>
      <c r="AG66" s="318">
        <f t="shared" si="80"/>
        <v>600</v>
      </c>
      <c r="AH66" s="225">
        <f t="shared" si="68"/>
        <v>71.399999999999991</v>
      </c>
      <c r="AI66" s="321"/>
      <c r="AJ66" s="227">
        <f t="shared" si="74"/>
        <v>0</v>
      </c>
      <c r="AK66" s="228">
        <f t="shared" si="75"/>
        <v>0</v>
      </c>
      <c r="AM66" s="92">
        <f>+RESIDENTIAL!$G$63</f>
        <v>0.11899999999999999</v>
      </c>
      <c r="AN66" s="318">
        <f t="shared" si="81"/>
        <v>600</v>
      </c>
      <c r="AO66" s="225">
        <f t="shared" si="69"/>
        <v>71.399999999999991</v>
      </c>
      <c r="AP66" s="321"/>
      <c r="AQ66" s="227">
        <f t="shared" si="76"/>
        <v>0</v>
      </c>
      <c r="AR66" s="228">
        <f t="shared" si="77"/>
        <v>0</v>
      </c>
    </row>
    <row r="67" spans="1:44" x14ac:dyDescent="0.35">
      <c r="A67" s="292"/>
      <c r="B67" s="319" t="s">
        <v>64</v>
      </c>
      <c r="C67" s="319"/>
      <c r="D67" s="220" t="s">
        <v>47</v>
      </c>
      <c r="E67" s="320"/>
      <c r="F67" s="321"/>
      <c r="G67" s="92">
        <f>+RESIDENTIAL!$G$64</f>
        <v>0.13900000000000001</v>
      </c>
      <c r="H67" s="318">
        <f>IF(AND($T$1=1, $G18&gt;=600), $G18-600, IF(AND($T$1=1, AND($G18&lt;600, $G18&gt;=0)), 0, IF(AND($T$1=2, $G18&gt;=1000), $G18-1000, IF(AND($T$1=2, AND($G18&lt;1000, $G18&gt;=0)), 0))))</f>
        <v>1400</v>
      </c>
      <c r="I67" s="225">
        <f t="shared" si="64"/>
        <v>194.60000000000002</v>
      </c>
      <c r="J67" s="321"/>
      <c r="K67" s="92">
        <f>+RESIDENTIAL!$G$64</f>
        <v>0.13900000000000001</v>
      </c>
      <c r="L67" s="318">
        <f>H67</f>
        <v>1400</v>
      </c>
      <c r="M67" s="225">
        <f t="shared" si="65"/>
        <v>194.60000000000002</v>
      </c>
      <c r="N67" s="321"/>
      <c r="O67" s="227">
        <f t="shared" si="2"/>
        <v>0</v>
      </c>
      <c r="P67" s="228">
        <f t="shared" si="3"/>
        <v>0</v>
      </c>
      <c r="Q67" s="209"/>
      <c r="R67" s="92">
        <f>+RESIDENTIAL!$G$64</f>
        <v>0.13900000000000001</v>
      </c>
      <c r="S67" s="318">
        <f t="shared" si="78"/>
        <v>1400</v>
      </c>
      <c r="T67" s="225">
        <f t="shared" si="66"/>
        <v>194.60000000000002</v>
      </c>
      <c r="U67" s="321"/>
      <c r="V67" s="227">
        <f t="shared" si="70"/>
        <v>0</v>
      </c>
      <c r="W67" s="228">
        <f t="shared" si="71"/>
        <v>0</v>
      </c>
      <c r="X67" s="209"/>
      <c r="Y67" s="92">
        <f>+RESIDENTIAL!$G$64</f>
        <v>0.13900000000000001</v>
      </c>
      <c r="Z67" s="318">
        <f t="shared" si="79"/>
        <v>1400</v>
      </c>
      <c r="AA67" s="225">
        <f t="shared" si="67"/>
        <v>194.60000000000002</v>
      </c>
      <c r="AB67" s="321"/>
      <c r="AC67" s="227">
        <f t="shared" si="72"/>
        <v>0</v>
      </c>
      <c r="AD67" s="228">
        <f t="shared" si="73"/>
        <v>0</v>
      </c>
      <c r="AE67" s="209"/>
      <c r="AF67" s="92">
        <f>+RESIDENTIAL!$G$64</f>
        <v>0.13900000000000001</v>
      </c>
      <c r="AG67" s="318">
        <f t="shared" si="80"/>
        <v>1400</v>
      </c>
      <c r="AH67" s="225">
        <f t="shared" si="68"/>
        <v>194.60000000000002</v>
      </c>
      <c r="AI67" s="321"/>
      <c r="AJ67" s="227">
        <f t="shared" si="74"/>
        <v>0</v>
      </c>
      <c r="AK67" s="228">
        <f t="shared" si="75"/>
        <v>0</v>
      </c>
      <c r="AM67" s="92">
        <f>+RESIDENTIAL!$G$64</f>
        <v>0.13900000000000001</v>
      </c>
      <c r="AN67" s="318">
        <f t="shared" si="81"/>
        <v>1400</v>
      </c>
      <c r="AO67" s="225">
        <f t="shared" si="69"/>
        <v>194.60000000000002</v>
      </c>
      <c r="AP67" s="321"/>
      <c r="AQ67" s="227">
        <f t="shared" si="76"/>
        <v>0</v>
      </c>
      <c r="AR67" s="228">
        <f t="shared" si="77"/>
        <v>0</v>
      </c>
    </row>
    <row r="68" spans="1:44" x14ac:dyDescent="0.35">
      <c r="A68" s="292"/>
      <c r="B68" s="322" t="s">
        <v>65</v>
      </c>
      <c r="C68" s="319"/>
      <c r="D68" s="220" t="s">
        <v>47</v>
      </c>
      <c r="E68" s="320"/>
      <c r="F68" s="321"/>
      <c r="G68" s="92">
        <f>+RESIDENTIAL!$G$65</f>
        <v>0.1164</v>
      </c>
      <c r="H68" s="323"/>
      <c r="I68" s="225">
        <f t="shared" si="64"/>
        <v>0</v>
      </c>
      <c r="J68" s="321"/>
      <c r="K68" s="92">
        <f>+RESIDENTIAL!$G$65</f>
        <v>0.1164</v>
      </c>
      <c r="L68" s="323"/>
      <c r="M68" s="225">
        <f t="shared" si="65"/>
        <v>0</v>
      </c>
      <c r="N68" s="321"/>
      <c r="O68" s="227">
        <f t="shared" si="2"/>
        <v>0</v>
      </c>
      <c r="P68" s="228" t="str">
        <f t="shared" si="3"/>
        <v/>
      </c>
      <c r="Q68" s="209"/>
      <c r="R68" s="92">
        <f>+RESIDENTIAL!$G$65</f>
        <v>0.1164</v>
      </c>
      <c r="S68" s="323"/>
      <c r="T68" s="225">
        <f t="shared" si="66"/>
        <v>0</v>
      </c>
      <c r="U68" s="321"/>
      <c r="V68" s="227">
        <f t="shared" si="70"/>
        <v>0</v>
      </c>
      <c r="W68" s="228" t="str">
        <f t="shared" si="71"/>
        <v/>
      </c>
      <c r="X68" s="209"/>
      <c r="Y68" s="92">
        <f>+RESIDENTIAL!$G$65</f>
        <v>0.1164</v>
      </c>
      <c r="Z68" s="323"/>
      <c r="AA68" s="225">
        <f t="shared" si="67"/>
        <v>0</v>
      </c>
      <c r="AB68" s="321"/>
      <c r="AC68" s="227">
        <f t="shared" si="72"/>
        <v>0</v>
      </c>
      <c r="AD68" s="228" t="str">
        <f t="shared" si="73"/>
        <v/>
      </c>
      <c r="AE68" s="209"/>
      <c r="AF68" s="92">
        <f>+RESIDENTIAL!$G$65</f>
        <v>0.1164</v>
      </c>
      <c r="AG68" s="323"/>
      <c r="AH68" s="225">
        <f t="shared" si="68"/>
        <v>0</v>
      </c>
      <c r="AI68" s="321"/>
      <c r="AJ68" s="227">
        <f t="shared" si="74"/>
        <v>0</v>
      </c>
      <c r="AK68" s="228" t="str">
        <f t="shared" si="75"/>
        <v/>
      </c>
      <c r="AM68" s="92">
        <f>+RESIDENTIAL!$G$65</f>
        <v>0.1164</v>
      </c>
      <c r="AN68" s="323"/>
      <c r="AO68" s="225">
        <f t="shared" si="69"/>
        <v>0</v>
      </c>
      <c r="AP68" s="321"/>
      <c r="AQ68" s="227">
        <f t="shared" si="76"/>
        <v>0</v>
      </c>
      <c r="AR68" s="228" t="str">
        <f t="shared" si="77"/>
        <v/>
      </c>
    </row>
    <row r="69" spans="1:44" ht="15" thickBot="1" x14ac:dyDescent="0.4">
      <c r="A69" s="292"/>
      <c r="B69" s="322" t="s">
        <v>66</v>
      </c>
      <c r="C69" s="319"/>
      <c r="D69" s="220" t="s">
        <v>47</v>
      </c>
      <c r="E69" s="320"/>
      <c r="F69" s="321"/>
      <c r="G69" s="92">
        <f>+RESIDENTIAL!$G$66</f>
        <v>0.1164</v>
      </c>
      <c r="H69" s="323"/>
      <c r="I69" s="225">
        <f t="shared" si="64"/>
        <v>0</v>
      </c>
      <c r="J69" s="321"/>
      <c r="K69" s="92">
        <f>+RESIDENTIAL!$G$66</f>
        <v>0.1164</v>
      </c>
      <c r="L69" s="323"/>
      <c r="M69" s="225">
        <f t="shared" si="65"/>
        <v>0</v>
      </c>
      <c r="N69" s="321"/>
      <c r="O69" s="227">
        <f t="shared" si="2"/>
        <v>0</v>
      </c>
      <c r="P69" s="228" t="str">
        <f t="shared" si="3"/>
        <v/>
      </c>
      <c r="Q69" s="209"/>
      <c r="R69" s="92">
        <f>+RESIDENTIAL!$G$66</f>
        <v>0.1164</v>
      </c>
      <c r="S69" s="323"/>
      <c r="T69" s="225">
        <f t="shared" si="66"/>
        <v>0</v>
      </c>
      <c r="U69" s="321"/>
      <c r="V69" s="227">
        <f>T69-M69</f>
        <v>0</v>
      </c>
      <c r="W69" s="228" t="str">
        <f>IF(OR(M69=0,T69=0),"",(V69/M69))</f>
        <v/>
      </c>
      <c r="X69" s="209"/>
      <c r="Y69" s="92">
        <f>+RESIDENTIAL!$G$66</f>
        <v>0.1164</v>
      </c>
      <c r="Z69" s="323"/>
      <c r="AA69" s="225">
        <f t="shared" si="67"/>
        <v>0</v>
      </c>
      <c r="AB69" s="321"/>
      <c r="AC69" s="227">
        <f>AA69-T69</f>
        <v>0</v>
      </c>
      <c r="AD69" s="228" t="str">
        <f>IF(OR(T69=0,AA69=0),"",(AC69/T69))</f>
        <v/>
      </c>
      <c r="AE69" s="209"/>
      <c r="AF69" s="92">
        <f>+RESIDENTIAL!$G$66</f>
        <v>0.1164</v>
      </c>
      <c r="AG69" s="323"/>
      <c r="AH69" s="225">
        <f t="shared" si="68"/>
        <v>0</v>
      </c>
      <c r="AI69" s="321"/>
      <c r="AJ69" s="227">
        <f>AH69-AA69</f>
        <v>0</v>
      </c>
      <c r="AK69" s="228" t="str">
        <f>IF(OR(AA69=0,AH69=0),"",(AJ69/AA69))</f>
        <v/>
      </c>
      <c r="AM69" s="92">
        <f>+RESIDENTIAL!$G$66</f>
        <v>0.1164</v>
      </c>
      <c r="AN69" s="323"/>
      <c r="AO69" s="225">
        <f t="shared" si="69"/>
        <v>0</v>
      </c>
      <c r="AP69" s="321"/>
      <c r="AQ69" s="227">
        <f>AO69-AH69</f>
        <v>0</v>
      </c>
      <c r="AR69" s="228" t="str">
        <f>IF(OR(AH69=0,AO69=0),"",(AQ69/AH69))</f>
        <v/>
      </c>
    </row>
    <row r="70" spans="1:44" ht="15" thickBot="1" x14ac:dyDescent="0.4">
      <c r="A70" s="193"/>
      <c r="B70" s="265"/>
      <c r="C70" s="266"/>
      <c r="D70" s="267"/>
      <c r="E70" s="266"/>
      <c r="F70" s="268"/>
      <c r="G70" s="269"/>
      <c r="H70" s="270"/>
      <c r="I70" s="271"/>
      <c r="J70" s="268"/>
      <c r="K70" s="269"/>
      <c r="L70" s="270"/>
      <c r="M70" s="271"/>
      <c r="N70" s="268"/>
      <c r="O70" s="272"/>
      <c r="P70" s="273"/>
      <c r="Q70" s="209"/>
      <c r="R70" s="269"/>
      <c r="S70" s="270"/>
      <c r="T70" s="271"/>
      <c r="U70" s="268"/>
      <c r="V70" s="272"/>
      <c r="W70" s="273"/>
      <c r="X70" s="209"/>
      <c r="Y70" s="269"/>
      <c r="Z70" s="270"/>
      <c r="AA70" s="271"/>
      <c r="AB70" s="268"/>
      <c r="AC70" s="272"/>
      <c r="AD70" s="273"/>
      <c r="AE70" s="209"/>
      <c r="AF70" s="269"/>
      <c r="AG70" s="270"/>
      <c r="AH70" s="271"/>
      <c r="AI70" s="268"/>
      <c r="AJ70" s="272"/>
      <c r="AK70" s="273"/>
      <c r="AM70" s="269"/>
      <c r="AN70" s="270"/>
      <c r="AO70" s="271"/>
      <c r="AP70" s="268"/>
      <c r="AQ70" s="272"/>
      <c r="AR70" s="273"/>
    </row>
    <row r="71" spans="1:44" x14ac:dyDescent="0.35">
      <c r="A71" s="193"/>
      <c r="B71" s="274" t="s">
        <v>67</v>
      </c>
      <c r="C71" s="219"/>
      <c r="D71" s="219"/>
      <c r="E71" s="219"/>
      <c r="F71" s="275"/>
      <c r="G71" s="276"/>
      <c r="H71" s="276"/>
      <c r="I71" s="277">
        <f>SUM(I59:I65,I58)</f>
        <v>411.05468800000006</v>
      </c>
      <c r="J71" s="278"/>
      <c r="K71" s="276"/>
      <c r="L71" s="276"/>
      <c r="M71" s="277">
        <f>SUM(M59:M65,M58)</f>
        <v>406.47129000000001</v>
      </c>
      <c r="N71" s="278"/>
      <c r="O71" s="279">
        <f>M71-I71</f>
        <v>-4.5833980000000452</v>
      </c>
      <c r="P71" s="280">
        <f>IF(OR(I71=0,M71=0),"",(O71/I71))</f>
        <v>-1.1150336278368986E-2</v>
      </c>
      <c r="Q71" s="209"/>
      <c r="R71" s="276"/>
      <c r="S71" s="276"/>
      <c r="T71" s="277">
        <f>SUM(T59:T65,T58)</f>
        <v>409.64129000000003</v>
      </c>
      <c r="U71" s="278"/>
      <c r="V71" s="279">
        <f>T71-M71</f>
        <v>3.1700000000000159</v>
      </c>
      <c r="W71" s="280">
        <f t="shared" ref="W71:W74" si="82">IF(OR(M71=0,T71=0),"",(V71/M71))</f>
        <v>7.798828793049605E-3</v>
      </c>
      <c r="X71" s="209"/>
      <c r="Y71" s="276"/>
      <c r="Z71" s="276"/>
      <c r="AA71" s="277">
        <f>SUM(AA59:AA65,AA58)</f>
        <v>411.40129000000002</v>
      </c>
      <c r="AB71" s="278"/>
      <c r="AC71" s="279">
        <f>AA71-T71</f>
        <v>1.7599999999999909</v>
      </c>
      <c r="AD71" s="280">
        <f t="shared" ref="AD71:AD74" si="83">IF(OR(T71=0,AA71=0),"",(AC71/T71))</f>
        <v>4.2964418943217146E-3</v>
      </c>
      <c r="AE71" s="209"/>
      <c r="AF71" s="276"/>
      <c r="AG71" s="276"/>
      <c r="AH71" s="277">
        <f>SUM(AH59:AH65,AH58)</f>
        <v>415.55128999999999</v>
      </c>
      <c r="AI71" s="278"/>
      <c r="AJ71" s="279">
        <f>AH71-AA71</f>
        <v>4.1499999999999773</v>
      </c>
      <c r="AK71" s="280">
        <f t="shared" ref="AK71:AK74" si="84">IF(OR(AA71=0,AH71=0),"",(AJ71/AA71))</f>
        <v>1.008747444617876E-2</v>
      </c>
      <c r="AM71" s="276"/>
      <c r="AN71" s="276"/>
      <c r="AO71" s="277">
        <f>SUM(AO59:AO65,AO58)</f>
        <v>420.11129000000005</v>
      </c>
      <c r="AP71" s="278"/>
      <c r="AQ71" s="279">
        <f>AO71-AH71</f>
        <v>4.5600000000000591</v>
      </c>
      <c r="AR71" s="280">
        <f t="shared" ref="AR71:AR74" si="85">IF(OR(AH71=0,AO71=0),"",(AQ71/AH71))</f>
        <v>1.0973374670549233E-2</v>
      </c>
    </row>
    <row r="72" spans="1:44" x14ac:dyDescent="0.35">
      <c r="A72" s="193"/>
      <c r="B72" s="274" t="s">
        <v>68</v>
      </c>
      <c r="C72" s="221"/>
      <c r="D72" s="221"/>
      <c r="E72" s="221"/>
      <c r="F72" s="275"/>
      <c r="G72" s="281">
        <v>-0.318</v>
      </c>
      <c r="H72" s="282"/>
      <c r="I72" s="236">
        <f>+I71*G72</f>
        <v>-130.71539078400002</v>
      </c>
      <c r="J72" s="278"/>
      <c r="K72" s="281">
        <f>$G72</f>
        <v>-0.318</v>
      </c>
      <c r="L72" s="282"/>
      <c r="M72" s="236">
        <f>+M71*K72</f>
        <v>-129.25787022</v>
      </c>
      <c r="N72" s="278"/>
      <c r="O72" s="227">
        <f>M72-I72</f>
        <v>1.4575205640000206</v>
      </c>
      <c r="P72" s="228">
        <f>IF(OR(I72=0,M72=0),"",(O72/I72))</f>
        <v>-1.1150336278369033E-2</v>
      </c>
      <c r="Q72" s="209"/>
      <c r="R72" s="281">
        <f>$G72</f>
        <v>-0.318</v>
      </c>
      <c r="S72" s="282"/>
      <c r="T72" s="236">
        <f>+T71*R72</f>
        <v>-130.26593022</v>
      </c>
      <c r="U72" s="278"/>
      <c r="V72" s="227">
        <f t="shared" ref="V72:V74" si="86">T72-M72</f>
        <v>-1.0080600000000004</v>
      </c>
      <c r="W72" s="228">
        <f t="shared" si="82"/>
        <v>7.7988287930495686E-3</v>
      </c>
      <c r="X72" s="209"/>
      <c r="Y72" s="281">
        <f>$G72</f>
        <v>-0.318</v>
      </c>
      <c r="Z72" s="282"/>
      <c r="AA72" s="236">
        <f>+AA71*Y72</f>
        <v>-130.82561022000002</v>
      </c>
      <c r="AB72" s="278"/>
      <c r="AC72" s="227">
        <f t="shared" ref="AC72:AC74" si="87">AA72-T72</f>
        <v>-0.55968000000001439</v>
      </c>
      <c r="AD72" s="228">
        <f t="shared" si="83"/>
        <v>4.2964418943218473E-3</v>
      </c>
      <c r="AE72" s="209"/>
      <c r="AF72" s="281">
        <f>$G72</f>
        <v>-0.318</v>
      </c>
      <c r="AG72" s="282"/>
      <c r="AH72" s="236">
        <f>+AH71*AF72</f>
        <v>-132.14531022</v>
      </c>
      <c r="AI72" s="278"/>
      <c r="AJ72" s="227">
        <f t="shared" ref="AJ72:AJ74" si="88">AH72-AA72</f>
        <v>-1.3196999999999832</v>
      </c>
      <c r="AK72" s="228">
        <f t="shared" si="84"/>
        <v>1.0087474446178685E-2</v>
      </c>
      <c r="AM72" s="281">
        <f>$G72</f>
        <v>-0.318</v>
      </c>
      <c r="AN72" s="282"/>
      <c r="AO72" s="236">
        <f>+AO71*AM72</f>
        <v>-133.59539022000001</v>
      </c>
      <c r="AP72" s="278"/>
      <c r="AQ72" s="227">
        <f t="shared" ref="AQ72:AQ74" si="89">AO72-AH72</f>
        <v>-1.450080000000014</v>
      </c>
      <c r="AR72" s="228">
        <f t="shared" si="85"/>
        <v>1.0973374670549197E-2</v>
      </c>
    </row>
    <row r="73" spans="1:44" x14ac:dyDescent="0.35">
      <c r="A73" s="193"/>
      <c r="B73" s="283" t="s">
        <v>69</v>
      </c>
      <c r="C73" s="221"/>
      <c r="D73" s="221"/>
      <c r="E73" s="221"/>
      <c r="F73" s="226"/>
      <c r="G73" s="284">
        <v>0.13</v>
      </c>
      <c r="H73" s="226"/>
      <c r="I73" s="236">
        <f>I71*G73</f>
        <v>53.437109440000008</v>
      </c>
      <c r="J73" s="285"/>
      <c r="K73" s="284">
        <v>0.13</v>
      </c>
      <c r="L73" s="226"/>
      <c r="M73" s="236">
        <f>M71*K73</f>
        <v>52.841267700000003</v>
      </c>
      <c r="N73" s="285"/>
      <c r="O73" s="227">
        <f>M73-I73</f>
        <v>-0.59584174000000445</v>
      </c>
      <c r="P73" s="228">
        <f>IF(OR(I73=0,M73=0),"",(O73/I73))</f>
        <v>-1.1150336278368958E-2</v>
      </c>
      <c r="Q73" s="209"/>
      <c r="R73" s="284">
        <v>0.13</v>
      </c>
      <c r="S73" s="226"/>
      <c r="T73" s="236">
        <f>T71*R73</f>
        <v>53.253367700000005</v>
      </c>
      <c r="U73" s="285"/>
      <c r="V73" s="227">
        <f t="shared" si="86"/>
        <v>0.41210000000000235</v>
      </c>
      <c r="W73" s="228">
        <f t="shared" si="82"/>
        <v>7.7988287930496102E-3</v>
      </c>
      <c r="X73" s="209"/>
      <c r="Y73" s="284">
        <v>0.13</v>
      </c>
      <c r="Z73" s="226"/>
      <c r="AA73" s="236">
        <f>AA71*Y73</f>
        <v>53.482167700000005</v>
      </c>
      <c r="AB73" s="285"/>
      <c r="AC73" s="227">
        <f t="shared" si="87"/>
        <v>0.22879999999999967</v>
      </c>
      <c r="AD73" s="228">
        <f t="shared" si="83"/>
        <v>4.2964418943217302E-3</v>
      </c>
      <c r="AE73" s="209"/>
      <c r="AF73" s="284">
        <v>0.13</v>
      </c>
      <c r="AG73" s="226"/>
      <c r="AH73" s="236">
        <f>AH71*AF73</f>
        <v>54.021667700000002</v>
      </c>
      <c r="AI73" s="285"/>
      <c r="AJ73" s="227">
        <f t="shared" si="88"/>
        <v>0.53949999999999676</v>
      </c>
      <c r="AK73" s="228">
        <f t="shared" si="84"/>
        <v>1.0087474446178753E-2</v>
      </c>
      <c r="AM73" s="284">
        <v>0.13</v>
      </c>
      <c r="AN73" s="226"/>
      <c r="AO73" s="236">
        <f>AO71*AM73</f>
        <v>54.614467700000006</v>
      </c>
      <c r="AP73" s="285"/>
      <c r="AQ73" s="227">
        <f t="shared" si="89"/>
        <v>0.59280000000000399</v>
      </c>
      <c r="AR73" s="228">
        <f t="shared" si="85"/>
        <v>1.0973374670549166E-2</v>
      </c>
    </row>
    <row r="74" spans="1:44" ht="15" thickBot="1" x14ac:dyDescent="0.4">
      <c r="A74" s="193"/>
      <c r="B74" s="458" t="s">
        <v>70</v>
      </c>
      <c r="C74" s="458"/>
      <c r="D74" s="458"/>
      <c r="E74" s="286"/>
      <c r="F74" s="287"/>
      <c r="G74" s="287"/>
      <c r="H74" s="287"/>
      <c r="I74" s="324">
        <f>SUM(I71:I73)</f>
        <v>333.77640665600006</v>
      </c>
      <c r="J74" s="289"/>
      <c r="K74" s="287"/>
      <c r="L74" s="287"/>
      <c r="M74" s="288">
        <f>SUM(M71:M73)</f>
        <v>330.05468747999998</v>
      </c>
      <c r="N74" s="289"/>
      <c r="O74" s="325">
        <f>M74-I74</f>
        <v>-3.7217191760000787</v>
      </c>
      <c r="P74" s="326">
        <f>IF(OR(I74=0,M74=0),"",(O74/I74))</f>
        <v>-1.1150336278369111E-2</v>
      </c>
      <c r="Q74" s="209"/>
      <c r="R74" s="287"/>
      <c r="S74" s="287"/>
      <c r="T74" s="288">
        <f>SUM(T71:T73)</f>
        <v>332.62872748000007</v>
      </c>
      <c r="U74" s="289"/>
      <c r="V74" s="325">
        <f t="shared" si="86"/>
        <v>2.5740400000000818</v>
      </c>
      <c r="W74" s="326">
        <f t="shared" si="82"/>
        <v>7.798828793049814E-3</v>
      </c>
      <c r="X74" s="209"/>
      <c r="Y74" s="287"/>
      <c r="Z74" s="287"/>
      <c r="AA74" s="288">
        <f>SUM(AA71:AA73)</f>
        <v>334.05784747999996</v>
      </c>
      <c r="AB74" s="289"/>
      <c r="AC74" s="325">
        <f t="shared" si="87"/>
        <v>1.429119999999898</v>
      </c>
      <c r="AD74" s="326">
        <f t="shared" si="83"/>
        <v>4.2964418943214292E-3</v>
      </c>
      <c r="AE74" s="209"/>
      <c r="AF74" s="287"/>
      <c r="AG74" s="287"/>
      <c r="AH74" s="288">
        <f>SUM(AH71:AH73)</f>
        <v>337.42764748000002</v>
      </c>
      <c r="AI74" s="289"/>
      <c r="AJ74" s="325">
        <f t="shared" si="88"/>
        <v>3.3698000000000548</v>
      </c>
      <c r="AK74" s="326">
        <f t="shared" si="84"/>
        <v>1.008747444617898E-2</v>
      </c>
      <c r="AM74" s="287"/>
      <c r="AN74" s="287"/>
      <c r="AO74" s="288">
        <f>SUM(AO71:AO73)</f>
        <v>341.13036748000002</v>
      </c>
      <c r="AP74" s="289"/>
      <c r="AQ74" s="325">
        <f t="shared" si="89"/>
        <v>3.7027199999999993</v>
      </c>
      <c r="AR74" s="326">
        <f t="shared" si="85"/>
        <v>1.0973374670549089E-2</v>
      </c>
    </row>
    <row r="75" spans="1:44" ht="15" thickBot="1" x14ac:dyDescent="0.4">
      <c r="A75" s="292"/>
      <c r="B75" s="327"/>
      <c r="C75" s="328"/>
      <c r="D75" s="329"/>
      <c r="E75" s="328"/>
      <c r="F75" s="330"/>
      <c r="G75" s="269"/>
      <c r="H75" s="331"/>
      <c r="I75" s="271"/>
      <c r="J75" s="330"/>
      <c r="K75" s="269"/>
      <c r="L75" s="331"/>
      <c r="M75" s="332"/>
      <c r="N75" s="330"/>
      <c r="O75" s="333"/>
      <c r="P75" s="273"/>
      <c r="Q75" s="209"/>
      <c r="R75" s="269"/>
      <c r="S75" s="331"/>
      <c r="T75" s="332"/>
      <c r="U75" s="330"/>
      <c r="V75" s="333"/>
      <c r="W75" s="273"/>
      <c r="X75" s="209"/>
      <c r="Y75" s="269"/>
      <c r="Z75" s="331"/>
      <c r="AA75" s="332"/>
      <c r="AB75" s="330"/>
      <c r="AC75" s="333"/>
      <c r="AD75" s="273"/>
      <c r="AE75" s="209"/>
      <c r="AF75" s="269"/>
      <c r="AG75" s="331"/>
      <c r="AH75" s="332"/>
      <c r="AI75" s="330"/>
      <c r="AJ75" s="333"/>
      <c r="AK75" s="273"/>
      <c r="AM75" s="269"/>
      <c r="AN75" s="331"/>
      <c r="AO75" s="332"/>
      <c r="AP75" s="330"/>
      <c r="AQ75" s="333"/>
      <c r="AR75" s="273"/>
    </row>
    <row r="76" spans="1:44" x14ac:dyDescent="0.35">
      <c r="A76" s="292"/>
      <c r="B76" s="334" t="s">
        <v>79</v>
      </c>
      <c r="C76" s="319"/>
      <c r="D76" s="319"/>
      <c r="E76" s="319"/>
      <c r="F76" s="335"/>
      <c r="G76" s="336"/>
      <c r="H76" s="336"/>
      <c r="I76" s="337">
        <f>SUM(I66:I67,I58,I59:I62)</f>
        <v>421.05468800000006</v>
      </c>
      <c r="J76" s="338"/>
      <c r="K76" s="336"/>
      <c r="L76" s="336"/>
      <c r="M76" s="337">
        <f>SUM(M66:M67,M58,M59:M62)</f>
        <v>416.47129000000001</v>
      </c>
      <c r="N76" s="338"/>
      <c r="O76" s="279">
        <f>M76-I76</f>
        <v>-4.5833980000000452</v>
      </c>
      <c r="P76" s="280">
        <f>IF(OR(I76=0,M76=0),"",(O76/I76))</f>
        <v>-1.0885517085134662E-2</v>
      </c>
      <c r="Q76" s="209"/>
      <c r="R76" s="336"/>
      <c r="S76" s="336"/>
      <c r="T76" s="337">
        <f>SUM(T66:T67,T58,T59:T62)</f>
        <v>419.64129000000003</v>
      </c>
      <c r="U76" s="338"/>
      <c r="V76" s="279">
        <f>T76-M76</f>
        <v>3.1700000000000159</v>
      </c>
      <c r="W76" s="280">
        <f t="shared" ref="W76:W79" si="90">IF(OR(M76=0,T76=0),"",(V76/M76))</f>
        <v>7.6115690951950509E-3</v>
      </c>
      <c r="X76" s="209"/>
      <c r="Y76" s="336"/>
      <c r="Z76" s="336"/>
      <c r="AA76" s="337">
        <f>SUM(AA66:AA67,AA58,AA59:AA62)</f>
        <v>421.40129000000002</v>
      </c>
      <c r="AB76" s="338"/>
      <c r="AC76" s="279">
        <f>AA76-T76</f>
        <v>1.7599999999999909</v>
      </c>
      <c r="AD76" s="280">
        <f t="shared" ref="AD76:AD79" si="91">IF(OR(T76=0,AA76=0),"",(AC76/T76))</f>
        <v>4.1940582157680211E-3</v>
      </c>
      <c r="AF76" s="336"/>
      <c r="AG76" s="336"/>
      <c r="AH76" s="337">
        <f>SUM(AH66:AH67,AH58,AH59:AH62)</f>
        <v>425.55129000000005</v>
      </c>
      <c r="AI76" s="338"/>
      <c r="AJ76" s="279">
        <f>AH76-AA76</f>
        <v>4.1500000000000341</v>
      </c>
      <c r="AK76" s="280">
        <f t="shared" ref="AK76:AK79" si="92">IF(OR(AA76=0,AH76=0),"",(AJ76/AA76))</f>
        <v>9.848095149400311E-3</v>
      </c>
      <c r="AM76" s="336"/>
      <c r="AN76" s="336"/>
      <c r="AO76" s="337">
        <f>SUM(AO66:AO67,AO58,AO59:AO62)</f>
        <v>430.11129</v>
      </c>
      <c r="AP76" s="338"/>
      <c r="AQ76" s="279">
        <f>AO76-AH76</f>
        <v>4.5599999999999454</v>
      </c>
      <c r="AR76" s="280">
        <f t="shared" ref="AR76:AR79" si="93">IF(OR(AH76=0,AO76=0),"",(AQ76/AH76))</f>
        <v>1.0715512106660385E-2</v>
      </c>
    </row>
    <row r="77" spans="1:44" x14ac:dyDescent="0.35">
      <c r="A77" s="292"/>
      <c r="B77" s="274" t="s">
        <v>68</v>
      </c>
      <c r="C77" s="221"/>
      <c r="D77" s="221"/>
      <c r="E77" s="221"/>
      <c r="F77" s="275"/>
      <c r="G77" s="281">
        <v>-0.318</v>
      </c>
      <c r="H77" s="282"/>
      <c r="I77" s="236">
        <f>+I76*G77</f>
        <v>-133.89539078400003</v>
      </c>
      <c r="J77" s="278"/>
      <c r="K77" s="281">
        <f>$G77</f>
        <v>-0.318</v>
      </c>
      <c r="L77" s="282"/>
      <c r="M77" s="236">
        <f>+M76*K77</f>
        <v>-132.43787022000001</v>
      </c>
      <c r="N77" s="278"/>
      <c r="O77" s="227">
        <f>M77-I77</f>
        <v>1.4575205640000206</v>
      </c>
      <c r="P77" s="228">
        <f>IF(OR(I77=0,M77=0),"",(O77/I77))</f>
        <v>-1.0885517085134707E-2</v>
      </c>
      <c r="Q77" s="209"/>
      <c r="R77" s="281">
        <f>$G77</f>
        <v>-0.318</v>
      </c>
      <c r="S77" s="282"/>
      <c r="T77" s="236">
        <f>+T76*R77</f>
        <v>-133.44593022000001</v>
      </c>
      <c r="U77" s="278"/>
      <c r="V77" s="227">
        <f t="shared" ref="V77:V79" si="94">T77-M77</f>
        <v>-1.0080600000000004</v>
      </c>
      <c r="W77" s="228">
        <f t="shared" si="90"/>
        <v>7.6115690951950163E-3</v>
      </c>
      <c r="X77" s="209"/>
      <c r="Y77" s="281">
        <f>$G77</f>
        <v>-0.318</v>
      </c>
      <c r="Z77" s="282"/>
      <c r="AA77" s="236">
        <f>+AA76*Y77</f>
        <v>-134.00561021999999</v>
      </c>
      <c r="AB77" s="278"/>
      <c r="AC77" s="227">
        <f t="shared" ref="AC77:AC79" si="95">AA77-T77</f>
        <v>-0.55967999999998597</v>
      </c>
      <c r="AD77" s="228">
        <f t="shared" si="91"/>
        <v>4.1940582157679379E-3</v>
      </c>
      <c r="AF77" s="281">
        <f>$G77</f>
        <v>-0.318</v>
      </c>
      <c r="AG77" s="282"/>
      <c r="AH77" s="236">
        <f>+AH76*AF77</f>
        <v>-135.32531022000001</v>
      </c>
      <c r="AI77" s="278"/>
      <c r="AJ77" s="227">
        <f t="shared" ref="AJ77:AJ79" si="96">AH77-AA77</f>
        <v>-1.3197000000000116</v>
      </c>
      <c r="AK77" s="228">
        <f t="shared" si="92"/>
        <v>9.8480951494003179E-3</v>
      </c>
      <c r="AM77" s="281">
        <f>$G77</f>
        <v>-0.318</v>
      </c>
      <c r="AN77" s="282"/>
      <c r="AO77" s="236">
        <f>+AO76*AM77</f>
        <v>-136.77539021999999</v>
      </c>
      <c r="AP77" s="278"/>
      <c r="AQ77" s="227">
        <f t="shared" ref="AQ77:AQ79" si="97">AO77-AH77</f>
        <v>-1.4500799999999856</v>
      </c>
      <c r="AR77" s="228">
        <f t="shared" si="93"/>
        <v>1.0715512106660408E-2</v>
      </c>
    </row>
    <row r="78" spans="1:44" x14ac:dyDescent="0.35">
      <c r="A78" s="292"/>
      <c r="B78" s="339" t="s">
        <v>69</v>
      </c>
      <c r="C78" s="319"/>
      <c r="D78" s="319"/>
      <c r="E78" s="319"/>
      <c r="F78" s="340"/>
      <c r="G78" s="341">
        <v>0.13</v>
      </c>
      <c r="H78" s="342"/>
      <c r="I78" s="343">
        <f>I76*G78</f>
        <v>54.737109440000012</v>
      </c>
      <c r="J78" s="344"/>
      <c r="K78" s="341">
        <v>0.13</v>
      </c>
      <c r="L78" s="342"/>
      <c r="M78" s="343">
        <f>M76*K78</f>
        <v>54.1412677</v>
      </c>
      <c r="N78" s="344"/>
      <c r="O78" s="227">
        <f>M78-I78</f>
        <v>-0.59584174000001155</v>
      </c>
      <c r="P78" s="228">
        <f>IF(OR(I78=0,M78=0),"",(O78/I78))</f>
        <v>-1.0885517085134765E-2</v>
      </c>
      <c r="Q78" s="209"/>
      <c r="R78" s="341">
        <v>0.13</v>
      </c>
      <c r="S78" s="342"/>
      <c r="T78" s="343">
        <f>T76*R78</f>
        <v>54.553367700000003</v>
      </c>
      <c r="U78" s="344"/>
      <c r="V78" s="227">
        <f t="shared" si="94"/>
        <v>0.41210000000000235</v>
      </c>
      <c r="W78" s="228">
        <f t="shared" si="90"/>
        <v>7.611569095195057E-3</v>
      </c>
      <c r="X78" s="209"/>
      <c r="Y78" s="341">
        <v>0.13</v>
      </c>
      <c r="Z78" s="342"/>
      <c r="AA78" s="343">
        <f>AA76*Y78</f>
        <v>54.782167700000002</v>
      </c>
      <c r="AB78" s="344"/>
      <c r="AC78" s="227">
        <f t="shared" si="95"/>
        <v>0.22879999999999967</v>
      </c>
      <c r="AD78" s="228">
        <f t="shared" si="91"/>
        <v>4.1940582157680368E-3</v>
      </c>
      <c r="AF78" s="341">
        <v>0.13</v>
      </c>
      <c r="AG78" s="342"/>
      <c r="AH78" s="343">
        <f>AH76*AF78</f>
        <v>55.321667700000006</v>
      </c>
      <c r="AI78" s="344"/>
      <c r="AJ78" s="227">
        <f t="shared" si="96"/>
        <v>0.53950000000000387</v>
      </c>
      <c r="AK78" s="228">
        <f t="shared" si="92"/>
        <v>9.8480951494003006E-3</v>
      </c>
      <c r="AM78" s="341">
        <v>0.13</v>
      </c>
      <c r="AN78" s="342"/>
      <c r="AO78" s="343">
        <f>AO76*AM78</f>
        <v>55.914467700000003</v>
      </c>
      <c r="AP78" s="344"/>
      <c r="AQ78" s="227">
        <f t="shared" si="97"/>
        <v>0.59279999999999688</v>
      </c>
      <c r="AR78" s="228">
        <f t="shared" si="93"/>
        <v>1.0715512106660458E-2</v>
      </c>
    </row>
    <row r="79" spans="1:44" s="233" customFormat="1" ht="15" thickBot="1" x14ac:dyDescent="0.4">
      <c r="A79" s="358"/>
      <c r="B79" s="459" t="s">
        <v>80</v>
      </c>
      <c r="C79" s="459"/>
      <c r="D79" s="459"/>
      <c r="E79" s="320"/>
      <c r="F79" s="430"/>
      <c r="G79" s="430"/>
      <c r="H79" s="430"/>
      <c r="I79" s="431">
        <f>SUM(I76:I78)</f>
        <v>341.89640665600007</v>
      </c>
      <c r="J79" s="432"/>
      <c r="K79" s="430"/>
      <c r="L79" s="430"/>
      <c r="M79" s="431">
        <f>SUM(M76:M78)</f>
        <v>338.17468748000005</v>
      </c>
      <c r="N79" s="432"/>
      <c r="O79" s="236">
        <f>M79-I79</f>
        <v>-3.7217191760000219</v>
      </c>
      <c r="P79" s="237">
        <f>IF(OR(I79=0,M79=0),"",(O79/I79))</f>
        <v>-1.0885517085134619E-2</v>
      </c>
      <c r="Q79" s="209"/>
      <c r="R79" s="430"/>
      <c r="S79" s="430"/>
      <c r="T79" s="431">
        <f>SUM(T76:T78)</f>
        <v>340.74872748000001</v>
      </c>
      <c r="U79" s="432"/>
      <c r="V79" s="236">
        <f t="shared" si="94"/>
        <v>2.5740399999999681</v>
      </c>
      <c r="W79" s="237">
        <f t="shared" si="90"/>
        <v>7.6115690951949182E-3</v>
      </c>
      <c r="X79" s="209"/>
      <c r="Y79" s="430"/>
      <c r="Z79" s="430"/>
      <c r="AA79" s="431">
        <f>SUM(AA76:AA78)</f>
        <v>342.17784748000003</v>
      </c>
      <c r="AB79" s="432"/>
      <c r="AC79" s="236">
        <f t="shared" si="95"/>
        <v>1.4291200000000117</v>
      </c>
      <c r="AD79" s="237">
        <f t="shared" si="91"/>
        <v>4.1940582157680775E-3</v>
      </c>
      <c r="AF79" s="430"/>
      <c r="AG79" s="430"/>
      <c r="AH79" s="431">
        <f>SUM(AH76:AH78)</f>
        <v>345.54764748000002</v>
      </c>
      <c r="AI79" s="432"/>
      <c r="AJ79" s="236">
        <f t="shared" si="96"/>
        <v>3.3697999999999979</v>
      </c>
      <c r="AK79" s="237">
        <f t="shared" si="92"/>
        <v>9.8480951494002242E-3</v>
      </c>
      <c r="AM79" s="430"/>
      <c r="AN79" s="430"/>
      <c r="AO79" s="431">
        <f>SUM(AO76:AO78)</f>
        <v>349.25036747999997</v>
      </c>
      <c r="AP79" s="432"/>
      <c r="AQ79" s="236">
        <f t="shared" si="97"/>
        <v>3.7027199999999425</v>
      </c>
      <c r="AR79" s="237">
        <f t="shared" si="93"/>
        <v>1.0715512106660349E-2</v>
      </c>
    </row>
    <row r="80" spans="1:44" ht="15" thickBot="1" x14ac:dyDescent="0.4">
      <c r="A80" s="292"/>
      <c r="B80" s="327"/>
      <c r="C80" s="328"/>
      <c r="D80" s="329"/>
      <c r="E80" s="328"/>
      <c r="F80" s="345"/>
      <c r="G80" s="346"/>
      <c r="H80" s="347"/>
      <c r="I80" s="348"/>
      <c r="J80" s="330"/>
      <c r="K80" s="346"/>
      <c r="L80" s="347"/>
      <c r="M80" s="348"/>
      <c r="N80" s="330"/>
      <c r="O80" s="333"/>
      <c r="P80" s="349"/>
      <c r="Q80" s="209"/>
      <c r="R80" s="346"/>
      <c r="S80" s="347"/>
      <c r="T80" s="348"/>
      <c r="U80" s="330"/>
      <c r="V80" s="333"/>
      <c r="W80" s="349"/>
      <c r="X80" s="209"/>
      <c r="Y80" s="346"/>
      <c r="Z80" s="347"/>
      <c r="AA80" s="348"/>
      <c r="AB80" s="330"/>
      <c r="AC80" s="333"/>
      <c r="AD80" s="349"/>
      <c r="AF80" s="346"/>
      <c r="AG80" s="347"/>
      <c r="AH80" s="348"/>
      <c r="AI80" s="330"/>
      <c r="AJ80" s="333"/>
      <c r="AK80" s="349"/>
      <c r="AM80" s="346"/>
      <c r="AN80" s="347"/>
      <c r="AO80" s="348"/>
      <c r="AP80" s="330"/>
      <c r="AQ80" s="333"/>
      <c r="AR80" s="273"/>
    </row>
    <row r="81" spans="1:44" x14ac:dyDescent="0.35">
      <c r="A81" s="193"/>
      <c r="B81" s="193"/>
      <c r="C81" s="193"/>
      <c r="D81" s="193"/>
      <c r="E81" s="193"/>
      <c r="F81" s="193"/>
      <c r="G81" s="193"/>
      <c r="H81" s="193"/>
      <c r="I81" s="207"/>
      <c r="J81" s="193"/>
      <c r="K81" s="193"/>
      <c r="L81" s="193"/>
      <c r="M81" s="207"/>
      <c r="N81" s="193"/>
      <c r="O81" s="193"/>
      <c r="P81" s="193"/>
      <c r="Q81" s="209"/>
      <c r="R81" s="193"/>
      <c r="S81" s="193"/>
      <c r="T81" s="207"/>
      <c r="U81" s="193"/>
      <c r="V81" s="193"/>
      <c r="W81" s="193"/>
      <c r="X81" s="209"/>
      <c r="Y81" s="193"/>
      <c r="Z81" s="193"/>
      <c r="AA81" s="207"/>
      <c r="AB81" s="193"/>
      <c r="AC81" s="193"/>
      <c r="AD81" s="193"/>
      <c r="AF81" s="193"/>
      <c r="AG81" s="193"/>
      <c r="AH81" s="207"/>
      <c r="AI81" s="193"/>
      <c r="AJ81" s="193"/>
      <c r="AK81" s="193"/>
      <c r="AM81" s="193"/>
      <c r="AN81" s="193"/>
      <c r="AO81" s="207"/>
      <c r="AP81" s="193"/>
      <c r="AQ81" s="193"/>
      <c r="AR81" s="193"/>
    </row>
    <row r="82" spans="1:44" x14ac:dyDescent="0.35">
      <c r="A82" s="193"/>
      <c r="B82" s="205" t="s">
        <v>72</v>
      </c>
      <c r="C82" s="193"/>
      <c r="D82" s="193"/>
      <c r="E82" s="193"/>
      <c r="F82" s="193"/>
      <c r="G82" s="302">
        <v>3.7600000000000001E-2</v>
      </c>
      <c r="H82" s="193"/>
      <c r="I82" s="193"/>
      <c r="J82" s="193"/>
      <c r="K82" s="303">
        <f>+RESIDENTIAL!$K$74</f>
        <v>2.9499999999999998E-2</v>
      </c>
      <c r="L82" s="193"/>
      <c r="M82" s="193"/>
      <c r="N82" s="193"/>
      <c r="O82" s="193"/>
      <c r="P82" s="193"/>
      <c r="Q82" s="209"/>
      <c r="R82" s="303">
        <f>+RESIDENTIAL!$K$74</f>
        <v>2.9499999999999998E-2</v>
      </c>
      <c r="S82" s="193"/>
      <c r="T82" s="193"/>
      <c r="U82" s="193"/>
      <c r="V82" s="193"/>
      <c r="W82" s="193"/>
      <c r="X82" s="209"/>
      <c r="Y82" s="303">
        <f>+RESIDENTIAL!$K$74</f>
        <v>2.9499999999999998E-2</v>
      </c>
      <c r="Z82" s="193"/>
      <c r="AA82" s="193"/>
      <c r="AB82" s="193"/>
      <c r="AC82" s="193"/>
      <c r="AD82" s="193"/>
      <c r="AE82" s="209"/>
      <c r="AF82" s="303">
        <f>+RESIDENTIAL!$K$74</f>
        <v>2.9499999999999998E-2</v>
      </c>
      <c r="AG82" s="193"/>
      <c r="AH82" s="193"/>
      <c r="AI82" s="193"/>
      <c r="AJ82" s="193"/>
      <c r="AK82" s="193"/>
      <c r="AM82" s="303">
        <f>+RESIDENTIAL!$K$74</f>
        <v>2.9499999999999998E-2</v>
      </c>
      <c r="AN82" s="193"/>
      <c r="AO82" s="193"/>
      <c r="AP82" s="193"/>
      <c r="AQ82" s="193"/>
      <c r="AR82" s="193"/>
    </row>
    <row r="83" spans="1:44" x14ac:dyDescent="0.35">
      <c r="A83" s="193"/>
      <c r="B83" s="193"/>
      <c r="C83" s="193"/>
      <c r="D83" s="193"/>
      <c r="E83" s="193"/>
      <c r="F83" s="193"/>
      <c r="G83" s="193"/>
      <c r="H83" s="193"/>
      <c r="I83" s="193"/>
      <c r="J83" s="193"/>
    </row>
    <row r="84" spans="1:44" ht="18" x14ac:dyDescent="0.4">
      <c r="A84" s="193"/>
      <c r="B84" s="450" t="s">
        <v>115</v>
      </c>
      <c r="C84" s="450"/>
      <c r="D84" s="450"/>
      <c r="E84" s="450"/>
      <c r="F84" s="450"/>
      <c r="G84" s="450"/>
      <c r="H84" s="450"/>
      <c r="I84" s="450"/>
      <c r="J84" s="450"/>
    </row>
    <row r="85" spans="1:44" ht="18" x14ac:dyDescent="0.4">
      <c r="A85" s="193"/>
      <c r="B85" s="450" t="s">
        <v>0</v>
      </c>
      <c r="C85" s="450"/>
      <c r="D85" s="450"/>
      <c r="E85" s="450"/>
      <c r="F85" s="450"/>
      <c r="G85" s="450"/>
      <c r="H85" s="450"/>
      <c r="I85" s="450"/>
      <c r="J85" s="450"/>
    </row>
    <row r="86" spans="1:44" x14ac:dyDescent="0.35">
      <c r="A86" s="193"/>
      <c r="B86" s="193"/>
      <c r="C86" s="193"/>
      <c r="D86" s="193"/>
      <c r="E86" s="193"/>
      <c r="F86" s="193"/>
      <c r="G86" s="193"/>
      <c r="H86" s="193"/>
    </row>
    <row r="87" spans="1:44" x14ac:dyDescent="0.35">
      <c r="A87" s="193"/>
      <c r="B87" s="193"/>
      <c r="C87" s="193"/>
      <c r="D87" s="193"/>
      <c r="E87" s="193"/>
      <c r="F87" s="193"/>
      <c r="G87" s="193"/>
      <c r="H87" s="193"/>
    </row>
    <row r="88" spans="1:44" ht="15.5" x14ac:dyDescent="0.35">
      <c r="A88" s="193"/>
      <c r="B88" s="194" t="s">
        <v>4</v>
      </c>
      <c r="C88" s="193"/>
      <c r="D88" s="350" t="s">
        <v>75</v>
      </c>
      <c r="E88" s="350"/>
      <c r="F88" s="350"/>
      <c r="G88" s="350"/>
      <c r="H88" s="350"/>
      <c r="I88" s="350"/>
      <c r="J88" s="350"/>
      <c r="K88" s="304"/>
      <c r="L88" s="304"/>
      <c r="M88" s="304"/>
    </row>
    <row r="89" spans="1:44" ht="15.5" x14ac:dyDescent="0.35">
      <c r="A89" s="193"/>
      <c r="B89" s="195"/>
      <c r="C89" s="193"/>
      <c r="D89" s="196"/>
      <c r="E89" s="196"/>
      <c r="F89" s="197"/>
      <c r="G89" s="197"/>
      <c r="H89" s="197"/>
      <c r="I89" s="197"/>
      <c r="J89" s="197"/>
      <c r="K89" s="198"/>
      <c r="L89" s="198"/>
      <c r="M89" s="197"/>
      <c r="N89" s="198"/>
      <c r="O89" s="198"/>
      <c r="P89" s="198"/>
      <c r="Q89" s="198"/>
      <c r="R89" s="198"/>
      <c r="S89" s="198"/>
      <c r="T89" s="197"/>
      <c r="U89" s="198"/>
      <c r="V89" s="198"/>
      <c r="W89" s="198"/>
      <c r="X89" s="198"/>
      <c r="Y89" s="198"/>
      <c r="Z89" s="198"/>
      <c r="AA89" s="197"/>
      <c r="AB89" s="198"/>
      <c r="AC89" s="198"/>
      <c r="AD89" s="198"/>
      <c r="AE89" s="198"/>
      <c r="AF89" s="198"/>
      <c r="AG89" s="198"/>
      <c r="AH89" s="197"/>
      <c r="AI89" s="198"/>
      <c r="AJ89" s="198"/>
      <c r="AK89" s="198"/>
      <c r="AL89" s="198"/>
      <c r="AM89" s="198"/>
      <c r="AN89" s="198"/>
      <c r="AO89" s="197"/>
      <c r="AP89" s="198"/>
      <c r="AQ89" s="198"/>
      <c r="AR89" s="198"/>
    </row>
    <row r="90" spans="1:44" ht="15.5" x14ac:dyDescent="0.35">
      <c r="A90" s="193"/>
      <c r="B90" s="194" t="s">
        <v>6</v>
      </c>
      <c r="C90" s="193"/>
      <c r="D90" s="199" t="s">
        <v>7</v>
      </c>
      <c r="E90" s="196"/>
      <c r="F90" s="197"/>
      <c r="G90" s="198"/>
      <c r="H90" s="197"/>
      <c r="I90" s="200"/>
      <c r="J90" s="197"/>
      <c r="K90" s="201"/>
      <c r="L90" s="198"/>
      <c r="M90" s="200"/>
      <c r="N90" s="198"/>
      <c r="O90" s="202"/>
      <c r="P90" s="203"/>
      <c r="Q90" s="198"/>
      <c r="R90" s="201"/>
      <c r="S90" s="198"/>
      <c r="T90" s="200"/>
      <c r="U90" s="198"/>
      <c r="V90" s="202"/>
      <c r="W90" s="203"/>
      <c r="X90" s="198"/>
      <c r="Y90" s="201"/>
      <c r="Z90" s="198"/>
      <c r="AA90" s="200"/>
      <c r="AB90" s="198"/>
      <c r="AC90" s="202"/>
      <c r="AD90" s="203"/>
      <c r="AE90" s="198"/>
      <c r="AG90" s="198"/>
      <c r="AH90" s="200"/>
      <c r="AI90" s="198"/>
      <c r="AJ90" s="202"/>
      <c r="AK90" s="203"/>
      <c r="AL90" s="198"/>
      <c r="AM90" s="201"/>
      <c r="AN90" s="198"/>
      <c r="AO90" s="200"/>
      <c r="AP90" s="198"/>
      <c r="AQ90" s="202"/>
      <c r="AR90" s="203"/>
    </row>
    <row r="91" spans="1:44" ht="15.5" x14ac:dyDescent="0.35">
      <c r="A91" s="193"/>
      <c r="B91" s="195"/>
      <c r="C91" s="193"/>
      <c r="D91" s="196"/>
      <c r="E91" s="196"/>
      <c r="F91" s="196"/>
      <c r="G91" s="196"/>
      <c r="H91" s="196"/>
      <c r="I91" s="196"/>
      <c r="J91" s="196"/>
    </row>
    <row r="92" spans="1:44" x14ac:dyDescent="0.35">
      <c r="A92" s="193"/>
      <c r="B92" s="204"/>
      <c r="C92" s="193"/>
      <c r="D92" s="205" t="s">
        <v>8</v>
      </c>
      <c r="E92" s="205"/>
      <c r="F92" s="193"/>
      <c r="G92" s="206">
        <v>2800</v>
      </c>
      <c r="H92" s="205" t="s">
        <v>9</v>
      </c>
      <c r="I92" s="193"/>
      <c r="J92" s="193"/>
    </row>
    <row r="93" spans="1:44" x14ac:dyDescent="0.35">
      <c r="A93" s="193"/>
      <c r="B93" s="204"/>
      <c r="C93" s="193"/>
      <c r="D93" s="193"/>
      <c r="E93" s="193"/>
      <c r="F93" s="193"/>
      <c r="G93" s="193"/>
      <c r="H93" s="193"/>
      <c r="I93" s="193"/>
      <c r="J93" s="193"/>
    </row>
    <row r="94" spans="1:44" x14ac:dyDescent="0.35">
      <c r="A94" s="193"/>
      <c r="B94" s="193"/>
      <c r="C94" s="193"/>
      <c r="D94" s="351"/>
      <c r="E94" s="351"/>
      <c r="F94" s="193"/>
      <c r="G94" s="460" t="s">
        <v>10</v>
      </c>
      <c r="H94" s="462"/>
      <c r="I94" s="461"/>
      <c r="J94" s="193"/>
      <c r="K94" s="460" t="s">
        <v>11</v>
      </c>
      <c r="L94" s="462"/>
      <c r="M94" s="461"/>
      <c r="N94" s="193"/>
      <c r="O94" s="460" t="s">
        <v>12</v>
      </c>
      <c r="P94" s="461"/>
      <c r="Q94" s="209"/>
      <c r="R94" s="460" t="s">
        <v>13</v>
      </c>
      <c r="S94" s="462"/>
      <c r="T94" s="461"/>
      <c r="U94" s="193"/>
      <c r="V94" s="460" t="s">
        <v>12</v>
      </c>
      <c r="W94" s="461"/>
      <c r="X94" s="209"/>
      <c r="Y94" s="460" t="s">
        <v>14</v>
      </c>
      <c r="Z94" s="462"/>
      <c r="AA94" s="461"/>
      <c r="AB94" s="193"/>
      <c r="AC94" s="460" t="s">
        <v>12</v>
      </c>
      <c r="AD94" s="461"/>
      <c r="AE94" s="209"/>
      <c r="AF94" s="460" t="s">
        <v>15</v>
      </c>
      <c r="AG94" s="462"/>
      <c r="AH94" s="461"/>
      <c r="AI94" s="193"/>
      <c r="AJ94" s="460" t="s">
        <v>12</v>
      </c>
      <c r="AK94" s="461"/>
      <c r="AM94" s="460" t="s">
        <v>16</v>
      </c>
      <c r="AN94" s="462"/>
      <c r="AO94" s="461"/>
      <c r="AP94" s="193"/>
      <c r="AQ94" s="460" t="s">
        <v>12</v>
      </c>
      <c r="AR94" s="461"/>
    </row>
    <row r="95" spans="1:44" x14ac:dyDescent="0.35">
      <c r="A95" s="193"/>
      <c r="B95" s="193"/>
      <c r="C95" s="193"/>
      <c r="D95" s="466" t="s">
        <v>17</v>
      </c>
      <c r="E95" s="352"/>
      <c r="F95" s="193"/>
      <c r="G95" s="353" t="s">
        <v>18</v>
      </c>
      <c r="H95" s="354" t="s">
        <v>19</v>
      </c>
      <c r="I95" s="355" t="s">
        <v>20</v>
      </c>
      <c r="J95" s="193"/>
      <c r="K95" s="353" t="s">
        <v>18</v>
      </c>
      <c r="L95" s="354" t="s">
        <v>19</v>
      </c>
      <c r="M95" s="355" t="s">
        <v>20</v>
      </c>
      <c r="N95" s="193"/>
      <c r="O95" s="463" t="s">
        <v>21</v>
      </c>
      <c r="P95" s="464" t="s">
        <v>22</v>
      </c>
      <c r="Q95" s="209"/>
      <c r="R95" s="353" t="s">
        <v>18</v>
      </c>
      <c r="S95" s="354" t="s">
        <v>19</v>
      </c>
      <c r="T95" s="355" t="s">
        <v>20</v>
      </c>
      <c r="U95" s="193"/>
      <c r="V95" s="463" t="s">
        <v>21</v>
      </c>
      <c r="W95" s="464" t="s">
        <v>22</v>
      </c>
      <c r="X95" s="209"/>
      <c r="Y95" s="353" t="s">
        <v>18</v>
      </c>
      <c r="Z95" s="354" t="s">
        <v>19</v>
      </c>
      <c r="AA95" s="355" t="s">
        <v>20</v>
      </c>
      <c r="AB95" s="193"/>
      <c r="AC95" s="463" t="s">
        <v>21</v>
      </c>
      <c r="AD95" s="464" t="s">
        <v>22</v>
      </c>
      <c r="AE95" s="209"/>
      <c r="AF95" s="353" t="s">
        <v>18</v>
      </c>
      <c r="AG95" s="354" t="s">
        <v>19</v>
      </c>
      <c r="AH95" s="355" t="s">
        <v>20</v>
      </c>
      <c r="AI95" s="193"/>
      <c r="AJ95" s="463" t="s">
        <v>21</v>
      </c>
      <c r="AK95" s="464" t="s">
        <v>22</v>
      </c>
      <c r="AM95" s="353" t="s">
        <v>18</v>
      </c>
      <c r="AN95" s="354" t="s">
        <v>19</v>
      </c>
      <c r="AO95" s="355" t="s">
        <v>20</v>
      </c>
      <c r="AP95" s="193"/>
      <c r="AQ95" s="463" t="s">
        <v>21</v>
      </c>
      <c r="AR95" s="464" t="s">
        <v>22</v>
      </c>
    </row>
    <row r="96" spans="1:44" x14ac:dyDescent="0.35">
      <c r="A96" s="193"/>
      <c r="B96" s="193"/>
      <c r="C96" s="193"/>
      <c r="D96" s="453"/>
      <c r="E96" s="352"/>
      <c r="F96" s="193"/>
      <c r="G96" s="356" t="s">
        <v>23</v>
      </c>
      <c r="H96" s="357"/>
      <c r="I96" s="357" t="s">
        <v>23</v>
      </c>
      <c r="J96" s="193"/>
      <c r="K96" s="356" t="s">
        <v>23</v>
      </c>
      <c r="L96" s="357"/>
      <c r="M96" s="357" t="s">
        <v>23</v>
      </c>
      <c r="N96" s="193"/>
      <c r="O96" s="455"/>
      <c r="P96" s="457"/>
      <c r="Q96" s="209"/>
      <c r="R96" s="356" t="s">
        <v>23</v>
      </c>
      <c r="S96" s="357"/>
      <c r="T96" s="357" t="s">
        <v>23</v>
      </c>
      <c r="U96" s="193"/>
      <c r="V96" s="455"/>
      <c r="W96" s="457"/>
      <c r="X96" s="209"/>
      <c r="Y96" s="356" t="s">
        <v>23</v>
      </c>
      <c r="Z96" s="357"/>
      <c r="AA96" s="357" t="s">
        <v>23</v>
      </c>
      <c r="AB96" s="193"/>
      <c r="AC96" s="455"/>
      <c r="AD96" s="457"/>
      <c r="AE96" s="209"/>
      <c r="AF96" s="356" t="s">
        <v>23</v>
      </c>
      <c r="AG96" s="357"/>
      <c r="AH96" s="357" t="s">
        <v>23</v>
      </c>
      <c r="AI96" s="193"/>
      <c r="AJ96" s="455"/>
      <c r="AK96" s="457"/>
      <c r="AM96" s="356" t="s">
        <v>23</v>
      </c>
      <c r="AN96" s="357"/>
      <c r="AO96" s="357" t="s">
        <v>23</v>
      </c>
      <c r="AP96" s="193"/>
      <c r="AQ96" s="455"/>
      <c r="AR96" s="457"/>
    </row>
    <row r="97" spans="1:44" x14ac:dyDescent="0.35">
      <c r="A97" s="193"/>
      <c r="B97" s="283" t="s">
        <v>24</v>
      </c>
      <c r="C97" s="219"/>
      <c r="D97" s="220" t="s">
        <v>25</v>
      </c>
      <c r="E97" s="221"/>
      <c r="F97" s="222"/>
      <c r="G97" s="223">
        <v>35.799999999999997</v>
      </c>
      <c r="H97" s="224">
        <v>1</v>
      </c>
      <c r="I97" s="225">
        <f t="shared" ref="I97" si="98">H97*G97</f>
        <v>35.799999999999997</v>
      </c>
      <c r="J97" s="222"/>
      <c r="K97" s="223">
        <v>36.979999999999997</v>
      </c>
      <c r="L97" s="224">
        <v>1</v>
      </c>
      <c r="M97" s="225">
        <f t="shared" ref="M97:M115" si="99">L97*K97</f>
        <v>36.979999999999997</v>
      </c>
      <c r="N97" s="222"/>
      <c r="O97" s="227">
        <f t="shared" ref="O97:O143" si="100">M97-I97</f>
        <v>1.1799999999999997</v>
      </c>
      <c r="P97" s="228">
        <f t="shared" ref="P97:P143" si="101">IF(OR(I97=0,M97=0),"",(O97/I97))</f>
        <v>3.2960893854748596E-2</v>
      </c>
      <c r="Q97" s="209"/>
      <c r="R97" s="223">
        <v>38.659999999999997</v>
      </c>
      <c r="S97" s="224">
        <v>1</v>
      </c>
      <c r="T97" s="225">
        <f t="shared" ref="T97:T115" si="102">S97*R97</f>
        <v>38.659999999999997</v>
      </c>
      <c r="U97" s="222"/>
      <c r="V97" s="227">
        <f>T97-M97</f>
        <v>1.6799999999999997</v>
      </c>
      <c r="W97" s="228">
        <f>IF(OR(M97=0,T97=0),"",(V97/M97))</f>
        <v>4.5429962141698213E-2</v>
      </c>
      <c r="X97" s="209"/>
      <c r="Y97" s="223">
        <v>39.090000000000003</v>
      </c>
      <c r="Z97" s="224">
        <v>1</v>
      </c>
      <c r="AA97" s="225">
        <f t="shared" ref="AA97:AA115" si="103">Z97*Y97</f>
        <v>39.090000000000003</v>
      </c>
      <c r="AB97" s="222"/>
      <c r="AC97" s="227">
        <f>AA97-T97</f>
        <v>0.43000000000000682</v>
      </c>
      <c r="AD97" s="228">
        <f>IF(OR(T97=0,AA97=0),"",(AC97/T97))</f>
        <v>1.1122607346094332E-2</v>
      </c>
      <c r="AE97" s="209"/>
      <c r="AF97" s="223">
        <v>41.42</v>
      </c>
      <c r="AG97" s="224">
        <v>1</v>
      </c>
      <c r="AH97" s="225">
        <f t="shared" ref="AH97:AH115" si="104">AG97*AF97</f>
        <v>41.42</v>
      </c>
      <c r="AI97" s="222"/>
      <c r="AJ97" s="227">
        <f>AH97-AA97</f>
        <v>2.3299999999999983</v>
      </c>
      <c r="AK97" s="228">
        <f>IF(OR(AA97=0,AH97=0),"",(AJ97/AA97))</f>
        <v>5.9606037349705758E-2</v>
      </c>
      <c r="AM97" s="223">
        <v>43.02</v>
      </c>
      <c r="AN97" s="224">
        <v>1</v>
      </c>
      <c r="AO97" s="225">
        <f t="shared" ref="AO97:AO115" si="105">AN97*AM97</f>
        <v>43.02</v>
      </c>
      <c r="AP97" s="222"/>
      <c r="AQ97" s="227">
        <f>AO97-AH97</f>
        <v>1.6000000000000014</v>
      </c>
      <c r="AR97" s="228">
        <f>IF(OR(AH97=0,AO97=0),"",(AQ97/AH97))</f>
        <v>3.8628681796233737E-2</v>
      </c>
    </row>
    <row r="98" spans="1:44" x14ac:dyDescent="0.35">
      <c r="A98" s="193"/>
      <c r="B98" s="221" t="s">
        <v>26</v>
      </c>
      <c r="C98" s="221"/>
      <c r="D98" s="220" t="s">
        <v>47</v>
      </c>
      <c r="E98" s="221"/>
      <c r="F98" s="229"/>
      <c r="G98" s="238"/>
      <c r="H98" s="231"/>
      <c r="I98" s="232"/>
      <c r="J98" s="229"/>
      <c r="K98" s="313">
        <v>5.2999999999999998E-4</v>
      </c>
      <c r="L98" s="314">
        <f>$G$92</f>
        <v>2800</v>
      </c>
      <c r="M98" s="232">
        <f t="shared" si="99"/>
        <v>1.484</v>
      </c>
      <c r="N98" s="229"/>
      <c r="O98" s="227">
        <f t="shared" si="100"/>
        <v>1.484</v>
      </c>
      <c r="P98" s="228" t="str">
        <f t="shared" si="101"/>
        <v/>
      </c>
      <c r="Q98" s="209"/>
      <c r="R98" s="313">
        <v>0</v>
      </c>
      <c r="S98" s="314">
        <f>$G$92</f>
        <v>2800</v>
      </c>
      <c r="T98" s="232">
        <f t="shared" si="102"/>
        <v>0</v>
      </c>
      <c r="U98" s="229"/>
      <c r="V98" s="227">
        <f t="shared" ref="V98:V122" si="106">T98-M98</f>
        <v>-1.484</v>
      </c>
      <c r="W98" s="228" t="str">
        <f t="shared" ref="W98:W122" si="107">IF(OR(M98=0,T98=0),"",(V98/M98))</f>
        <v/>
      </c>
      <c r="X98" s="209"/>
      <c r="Y98" s="313">
        <v>0</v>
      </c>
      <c r="Z98" s="314">
        <f>$G$92</f>
        <v>2800</v>
      </c>
      <c r="AA98" s="232">
        <f t="shared" si="103"/>
        <v>0</v>
      </c>
      <c r="AB98" s="229"/>
      <c r="AC98" s="227">
        <f t="shared" ref="AC98:AC122" si="108">AA98-T98</f>
        <v>0</v>
      </c>
      <c r="AD98" s="228" t="str">
        <f t="shared" ref="AD98:AD122" si="109">IF(OR(T98=0,AA98=0),"",(AC98/T98))</f>
        <v/>
      </c>
      <c r="AE98" s="209"/>
      <c r="AF98" s="313">
        <v>0</v>
      </c>
      <c r="AG98" s="314">
        <f>$G$92</f>
        <v>2800</v>
      </c>
      <c r="AH98" s="232">
        <f t="shared" si="104"/>
        <v>0</v>
      </c>
      <c r="AI98" s="229"/>
      <c r="AJ98" s="227">
        <f t="shared" ref="AJ98:AJ122" si="110">AH98-AA98</f>
        <v>0</v>
      </c>
      <c r="AK98" s="228" t="str">
        <f t="shared" ref="AK98:AK122" si="111">IF(OR(AA98=0,AH98=0),"",(AJ98/AA98))</f>
        <v/>
      </c>
      <c r="AL98" s="233"/>
      <c r="AM98" s="313">
        <v>0</v>
      </c>
      <c r="AN98" s="314">
        <f>$G$92</f>
        <v>2800</v>
      </c>
      <c r="AO98" s="232">
        <f t="shared" si="105"/>
        <v>0</v>
      </c>
      <c r="AP98" s="229"/>
      <c r="AQ98" s="227">
        <f t="shared" ref="AQ98:AQ122" si="112">AO98-AH98</f>
        <v>0</v>
      </c>
      <c r="AR98" s="228" t="str">
        <f t="shared" ref="AR98:AR122" si="113">IF(OR(AH98=0,AO98=0),"",(AQ98/AH98))</f>
        <v/>
      </c>
    </row>
    <row r="99" spans="1:44" x14ac:dyDescent="0.35">
      <c r="A99" s="193"/>
      <c r="B99" s="221" t="s">
        <v>27</v>
      </c>
      <c r="C99" s="221"/>
      <c r="D99" s="220" t="s">
        <v>47</v>
      </c>
      <c r="E99" s="221"/>
      <c r="F99" s="229"/>
      <c r="G99" s="238"/>
      <c r="H99" s="231"/>
      <c r="I99" s="232"/>
      <c r="J99" s="229"/>
      <c r="K99" s="313">
        <v>4.8000000000000001E-4</v>
      </c>
      <c r="L99" s="314">
        <f>$G$92</f>
        <v>2800</v>
      </c>
      <c r="M99" s="232">
        <f t="shared" si="99"/>
        <v>1.3440000000000001</v>
      </c>
      <c r="N99" s="229"/>
      <c r="O99" s="227">
        <f t="shared" si="100"/>
        <v>1.3440000000000001</v>
      </c>
      <c r="P99" s="228" t="str">
        <f t="shared" si="101"/>
        <v/>
      </c>
      <c r="Q99" s="209"/>
      <c r="R99" s="313">
        <v>0</v>
      </c>
      <c r="S99" s="314">
        <f>$G$92</f>
        <v>2800</v>
      </c>
      <c r="T99" s="232">
        <f t="shared" si="102"/>
        <v>0</v>
      </c>
      <c r="U99" s="229"/>
      <c r="V99" s="227">
        <f t="shared" si="106"/>
        <v>-1.3440000000000001</v>
      </c>
      <c r="W99" s="228" t="str">
        <f t="shared" si="107"/>
        <v/>
      </c>
      <c r="X99" s="209"/>
      <c r="Y99" s="313">
        <v>0</v>
      </c>
      <c r="Z99" s="314">
        <f>$G$92</f>
        <v>2800</v>
      </c>
      <c r="AA99" s="232">
        <f t="shared" si="103"/>
        <v>0</v>
      </c>
      <c r="AB99" s="229"/>
      <c r="AC99" s="227">
        <f t="shared" si="108"/>
        <v>0</v>
      </c>
      <c r="AD99" s="228" t="str">
        <f t="shared" si="109"/>
        <v/>
      </c>
      <c r="AE99" s="209"/>
      <c r="AF99" s="313">
        <v>0</v>
      </c>
      <c r="AG99" s="314">
        <f>$G$92</f>
        <v>2800</v>
      </c>
      <c r="AH99" s="232">
        <f t="shared" si="104"/>
        <v>0</v>
      </c>
      <c r="AI99" s="229"/>
      <c r="AJ99" s="227">
        <f t="shared" si="110"/>
        <v>0</v>
      </c>
      <c r="AK99" s="228" t="str">
        <f t="shared" si="111"/>
        <v/>
      </c>
      <c r="AL99" s="233"/>
      <c r="AM99" s="313">
        <v>0</v>
      </c>
      <c r="AN99" s="314">
        <f>$G$92</f>
        <v>2800</v>
      </c>
      <c r="AO99" s="232">
        <f t="shared" si="105"/>
        <v>0</v>
      </c>
      <c r="AP99" s="229"/>
      <c r="AQ99" s="227">
        <f t="shared" si="112"/>
        <v>0</v>
      </c>
      <c r="AR99" s="228" t="str">
        <f t="shared" si="113"/>
        <v/>
      </c>
    </row>
    <row r="100" spans="1:44" x14ac:dyDescent="0.35">
      <c r="A100" s="193"/>
      <c r="B100" s="221" t="s">
        <v>28</v>
      </c>
      <c r="C100" s="221"/>
      <c r="D100" s="220" t="s">
        <v>47</v>
      </c>
      <c r="E100" s="221"/>
      <c r="F100" s="229"/>
      <c r="G100" s="238"/>
      <c r="H100" s="231"/>
      <c r="I100" s="232"/>
      <c r="J100" s="229"/>
      <c r="K100" s="313">
        <v>1.8000000000000001E-4</v>
      </c>
      <c r="L100" s="314">
        <f>$G$92</f>
        <v>2800</v>
      </c>
      <c r="M100" s="232">
        <f t="shared" si="99"/>
        <v>0.504</v>
      </c>
      <c r="N100" s="229"/>
      <c r="O100" s="227">
        <f t="shared" si="100"/>
        <v>0.504</v>
      </c>
      <c r="P100" s="228" t="str">
        <f t="shared" si="101"/>
        <v/>
      </c>
      <c r="Q100" s="209"/>
      <c r="R100" s="313">
        <v>1.8000000000000001E-4</v>
      </c>
      <c r="S100" s="314">
        <f>$G$92</f>
        <v>2800</v>
      </c>
      <c r="T100" s="232">
        <f t="shared" si="102"/>
        <v>0.504</v>
      </c>
      <c r="U100" s="229"/>
      <c r="V100" s="227">
        <f t="shared" si="106"/>
        <v>0</v>
      </c>
      <c r="W100" s="228">
        <f t="shared" si="107"/>
        <v>0</v>
      </c>
      <c r="X100" s="209"/>
      <c r="Y100" s="313">
        <v>1.8000000000000001E-4</v>
      </c>
      <c r="Z100" s="314">
        <f>$G$92</f>
        <v>2800</v>
      </c>
      <c r="AA100" s="232">
        <f t="shared" si="103"/>
        <v>0.504</v>
      </c>
      <c r="AB100" s="229"/>
      <c r="AC100" s="227">
        <f t="shared" si="108"/>
        <v>0</v>
      </c>
      <c r="AD100" s="228">
        <f t="shared" si="109"/>
        <v>0</v>
      </c>
      <c r="AE100" s="209"/>
      <c r="AF100" s="313">
        <v>0</v>
      </c>
      <c r="AG100" s="314">
        <f>$G$92</f>
        <v>2800</v>
      </c>
      <c r="AH100" s="232">
        <f t="shared" si="104"/>
        <v>0</v>
      </c>
      <c r="AI100" s="229"/>
      <c r="AJ100" s="227">
        <f t="shared" si="110"/>
        <v>-0.504</v>
      </c>
      <c r="AK100" s="228" t="str">
        <f t="shared" si="111"/>
        <v/>
      </c>
      <c r="AL100" s="233"/>
      <c r="AM100" s="313">
        <v>0</v>
      </c>
      <c r="AN100" s="314">
        <f>$G$92</f>
        <v>2800</v>
      </c>
      <c r="AO100" s="232">
        <f t="shared" si="105"/>
        <v>0</v>
      </c>
      <c r="AP100" s="229"/>
      <c r="AQ100" s="227">
        <f t="shared" si="112"/>
        <v>0</v>
      </c>
      <c r="AR100" s="228" t="str">
        <f t="shared" si="113"/>
        <v/>
      </c>
    </row>
    <row r="101" spans="1:44" x14ac:dyDescent="0.35">
      <c r="A101" s="193"/>
      <c r="B101" s="221" t="s">
        <v>29</v>
      </c>
      <c r="C101" s="221"/>
      <c r="D101" s="220" t="s">
        <v>25</v>
      </c>
      <c r="E101" s="221"/>
      <c r="F101" s="229"/>
      <c r="G101" s="238"/>
      <c r="H101" s="231"/>
      <c r="I101" s="232"/>
      <c r="J101" s="229"/>
      <c r="K101" s="93">
        <v>0</v>
      </c>
      <c r="L101" s="314">
        <v>1</v>
      </c>
      <c r="M101" s="232">
        <f t="shared" si="99"/>
        <v>0</v>
      </c>
      <c r="N101" s="229"/>
      <c r="O101" s="227">
        <f t="shared" si="100"/>
        <v>0</v>
      </c>
      <c r="P101" s="228" t="str">
        <f t="shared" si="101"/>
        <v/>
      </c>
      <c r="Q101" s="209"/>
      <c r="R101" s="230">
        <v>-0.13</v>
      </c>
      <c r="S101" s="314">
        <v>1</v>
      </c>
      <c r="T101" s="232">
        <f t="shared" si="102"/>
        <v>-0.13</v>
      </c>
      <c r="U101" s="229"/>
      <c r="V101" s="227">
        <f t="shared" si="106"/>
        <v>-0.13</v>
      </c>
      <c r="W101" s="228" t="str">
        <f t="shared" si="107"/>
        <v/>
      </c>
      <c r="X101" s="209"/>
      <c r="Y101" s="230">
        <v>-0.13</v>
      </c>
      <c r="Z101" s="314">
        <v>1</v>
      </c>
      <c r="AA101" s="232">
        <f t="shared" si="103"/>
        <v>-0.13</v>
      </c>
      <c r="AB101" s="229"/>
      <c r="AC101" s="227">
        <f t="shared" si="108"/>
        <v>0</v>
      </c>
      <c r="AD101" s="228">
        <f t="shared" si="109"/>
        <v>0</v>
      </c>
      <c r="AE101" s="209"/>
      <c r="AF101" s="230">
        <v>-0.13</v>
      </c>
      <c r="AG101" s="314">
        <v>1</v>
      </c>
      <c r="AH101" s="232">
        <f t="shared" si="104"/>
        <v>-0.13</v>
      </c>
      <c r="AI101" s="229"/>
      <c r="AJ101" s="227">
        <f t="shared" si="110"/>
        <v>0</v>
      </c>
      <c r="AK101" s="228">
        <f t="shared" si="111"/>
        <v>0</v>
      </c>
      <c r="AL101" s="233"/>
      <c r="AM101" s="230">
        <v>-0.13</v>
      </c>
      <c r="AN101" s="314">
        <v>1</v>
      </c>
      <c r="AO101" s="232">
        <f t="shared" si="105"/>
        <v>-0.13</v>
      </c>
      <c r="AP101" s="229"/>
      <c r="AQ101" s="227">
        <f t="shared" si="112"/>
        <v>0</v>
      </c>
      <c r="AR101" s="228">
        <f t="shared" si="113"/>
        <v>0</v>
      </c>
    </row>
    <row r="102" spans="1:44" x14ac:dyDescent="0.35">
      <c r="A102" s="193"/>
      <c r="B102" s="221" t="s">
        <v>30</v>
      </c>
      <c r="C102" s="221"/>
      <c r="D102" s="220" t="s">
        <v>47</v>
      </c>
      <c r="E102" s="221"/>
      <c r="F102" s="229"/>
      <c r="G102" s="238"/>
      <c r="H102" s="231"/>
      <c r="I102" s="232"/>
      <c r="J102" s="229"/>
      <c r="K102" s="313">
        <v>-2.48E-3</v>
      </c>
      <c r="L102" s="314">
        <f t="shared" ref="L102:L110" si="114">$G$92</f>
        <v>2800</v>
      </c>
      <c r="M102" s="232">
        <f t="shared" si="99"/>
        <v>-6.944</v>
      </c>
      <c r="N102" s="229"/>
      <c r="O102" s="227">
        <f t="shared" si="100"/>
        <v>-6.944</v>
      </c>
      <c r="P102" s="228" t="str">
        <f t="shared" si="101"/>
        <v/>
      </c>
      <c r="Q102" s="209"/>
      <c r="R102" s="313">
        <v>-2.48E-3</v>
      </c>
      <c r="S102" s="314">
        <f t="shared" ref="S102:S110" si="115">$G$92</f>
        <v>2800</v>
      </c>
      <c r="T102" s="232">
        <f t="shared" si="102"/>
        <v>-6.944</v>
      </c>
      <c r="U102" s="229"/>
      <c r="V102" s="227">
        <f t="shared" si="106"/>
        <v>0</v>
      </c>
      <c r="W102" s="228">
        <f t="shared" si="107"/>
        <v>0</v>
      </c>
      <c r="X102" s="209"/>
      <c r="Y102" s="313">
        <v>0</v>
      </c>
      <c r="Z102" s="314">
        <f t="shared" ref="Z102:Z110" si="116">$G$92</f>
        <v>2800</v>
      </c>
      <c r="AA102" s="232">
        <f t="shared" si="103"/>
        <v>0</v>
      </c>
      <c r="AB102" s="229"/>
      <c r="AC102" s="227">
        <f t="shared" si="108"/>
        <v>6.944</v>
      </c>
      <c r="AD102" s="228" t="str">
        <f t="shared" si="109"/>
        <v/>
      </c>
      <c r="AE102" s="209"/>
      <c r="AF102" s="313">
        <v>0</v>
      </c>
      <c r="AG102" s="314">
        <f t="shared" ref="AG102:AG110" si="117">$G$92</f>
        <v>2800</v>
      </c>
      <c r="AH102" s="232">
        <f t="shared" si="104"/>
        <v>0</v>
      </c>
      <c r="AI102" s="229"/>
      <c r="AJ102" s="227">
        <f t="shared" si="110"/>
        <v>0</v>
      </c>
      <c r="AK102" s="228" t="str">
        <f t="shared" si="111"/>
        <v/>
      </c>
      <c r="AL102" s="233"/>
      <c r="AM102" s="313">
        <v>0</v>
      </c>
      <c r="AN102" s="314">
        <f t="shared" ref="AN102:AN110" si="118">$G$92</f>
        <v>2800</v>
      </c>
      <c r="AO102" s="232">
        <f t="shared" si="105"/>
        <v>0</v>
      </c>
      <c r="AP102" s="229"/>
      <c r="AQ102" s="227">
        <f t="shared" si="112"/>
        <v>0</v>
      </c>
      <c r="AR102" s="228" t="str">
        <f t="shared" si="113"/>
        <v/>
      </c>
    </row>
    <row r="103" spans="1:44" x14ac:dyDescent="0.35">
      <c r="A103" s="193"/>
      <c r="B103" s="221" t="s">
        <v>31</v>
      </c>
      <c r="C103" s="221"/>
      <c r="D103" s="220" t="s">
        <v>47</v>
      </c>
      <c r="E103" s="221"/>
      <c r="F103" s="229"/>
      <c r="G103" s="238"/>
      <c r="H103" s="231"/>
      <c r="I103" s="232"/>
      <c r="J103" s="229"/>
      <c r="K103" s="313">
        <v>-4.0000000000000002E-4</v>
      </c>
      <c r="L103" s="314">
        <f t="shared" si="114"/>
        <v>2800</v>
      </c>
      <c r="M103" s="232">
        <f t="shared" si="99"/>
        <v>-1.1200000000000001</v>
      </c>
      <c r="N103" s="229"/>
      <c r="O103" s="227">
        <f t="shared" si="100"/>
        <v>-1.1200000000000001</v>
      </c>
      <c r="P103" s="228" t="str">
        <f t="shared" si="101"/>
        <v/>
      </c>
      <c r="Q103" s="209"/>
      <c r="R103" s="313">
        <v>-4.0000000000000002E-4</v>
      </c>
      <c r="S103" s="314">
        <f t="shared" si="115"/>
        <v>2800</v>
      </c>
      <c r="T103" s="232">
        <f t="shared" si="102"/>
        <v>-1.1200000000000001</v>
      </c>
      <c r="U103" s="229"/>
      <c r="V103" s="227">
        <f t="shared" si="106"/>
        <v>0</v>
      </c>
      <c r="W103" s="228">
        <f t="shared" si="107"/>
        <v>0</v>
      </c>
      <c r="X103" s="209"/>
      <c r="Y103" s="313">
        <v>0</v>
      </c>
      <c r="Z103" s="314">
        <f t="shared" si="116"/>
        <v>2800</v>
      </c>
      <c r="AA103" s="232">
        <f t="shared" si="103"/>
        <v>0</v>
      </c>
      <c r="AB103" s="229"/>
      <c r="AC103" s="227">
        <f t="shared" si="108"/>
        <v>1.1200000000000001</v>
      </c>
      <c r="AD103" s="228" t="str">
        <f t="shared" si="109"/>
        <v/>
      </c>
      <c r="AE103" s="209"/>
      <c r="AF103" s="313">
        <v>0</v>
      </c>
      <c r="AG103" s="314">
        <f t="shared" si="117"/>
        <v>2800</v>
      </c>
      <c r="AH103" s="232">
        <f t="shared" si="104"/>
        <v>0</v>
      </c>
      <c r="AI103" s="229"/>
      <c r="AJ103" s="227">
        <f t="shared" si="110"/>
        <v>0</v>
      </c>
      <c r="AK103" s="228" t="str">
        <f t="shared" si="111"/>
        <v/>
      </c>
      <c r="AL103" s="233"/>
      <c r="AM103" s="313">
        <v>0</v>
      </c>
      <c r="AN103" s="314">
        <f t="shared" si="118"/>
        <v>2800</v>
      </c>
      <c r="AO103" s="232">
        <f t="shared" si="105"/>
        <v>0</v>
      </c>
      <c r="AP103" s="229"/>
      <c r="AQ103" s="227">
        <f t="shared" si="112"/>
        <v>0</v>
      </c>
      <c r="AR103" s="228" t="str">
        <f t="shared" si="113"/>
        <v/>
      </c>
    </row>
    <row r="104" spans="1:44" x14ac:dyDescent="0.35">
      <c r="A104" s="193"/>
      <c r="B104" s="221" t="s">
        <v>32</v>
      </c>
      <c r="C104" s="221"/>
      <c r="D104" s="220" t="s">
        <v>47</v>
      </c>
      <c r="E104" s="221"/>
      <c r="F104" s="229"/>
      <c r="G104" s="238"/>
      <c r="H104" s="231"/>
      <c r="I104" s="232"/>
      <c r="J104" s="229"/>
      <c r="K104" s="313">
        <v>0</v>
      </c>
      <c r="L104" s="314">
        <f t="shared" si="114"/>
        <v>2800</v>
      </c>
      <c r="M104" s="232">
        <f t="shared" si="99"/>
        <v>0</v>
      </c>
      <c r="N104" s="229"/>
      <c r="O104" s="227">
        <f t="shared" si="100"/>
        <v>0</v>
      </c>
      <c r="P104" s="228" t="str">
        <f t="shared" si="101"/>
        <v/>
      </c>
      <c r="Q104" s="209"/>
      <c r="R104" s="313">
        <v>-2.0000000000000002E-5</v>
      </c>
      <c r="S104" s="314">
        <f t="shared" si="115"/>
        <v>2800</v>
      </c>
      <c r="T104" s="232">
        <f t="shared" si="102"/>
        <v>-5.6000000000000001E-2</v>
      </c>
      <c r="U104" s="229"/>
      <c r="V104" s="227">
        <f t="shared" si="106"/>
        <v>-5.6000000000000001E-2</v>
      </c>
      <c r="W104" s="228" t="str">
        <f t="shared" si="107"/>
        <v/>
      </c>
      <c r="X104" s="209"/>
      <c r="Y104" s="313">
        <v>-2.0000000000000002E-5</v>
      </c>
      <c r="Z104" s="314">
        <f t="shared" si="116"/>
        <v>2800</v>
      </c>
      <c r="AA104" s="232">
        <f t="shared" si="103"/>
        <v>-5.6000000000000001E-2</v>
      </c>
      <c r="AB104" s="229"/>
      <c r="AC104" s="227">
        <f t="shared" si="108"/>
        <v>0</v>
      </c>
      <c r="AD104" s="228">
        <f t="shared" si="109"/>
        <v>0</v>
      </c>
      <c r="AE104" s="209"/>
      <c r="AF104" s="313">
        <v>-2.0000000000000002E-5</v>
      </c>
      <c r="AG104" s="314">
        <f t="shared" si="117"/>
        <v>2800</v>
      </c>
      <c r="AH104" s="232">
        <f t="shared" si="104"/>
        <v>-5.6000000000000001E-2</v>
      </c>
      <c r="AI104" s="229"/>
      <c r="AJ104" s="227">
        <f t="shared" si="110"/>
        <v>0</v>
      </c>
      <c r="AK104" s="228">
        <f t="shared" si="111"/>
        <v>0</v>
      </c>
      <c r="AL104" s="233"/>
      <c r="AM104" s="313">
        <v>-2.0000000000000002E-5</v>
      </c>
      <c r="AN104" s="314">
        <f t="shared" si="118"/>
        <v>2800</v>
      </c>
      <c r="AO104" s="232">
        <f t="shared" si="105"/>
        <v>-5.6000000000000001E-2</v>
      </c>
      <c r="AP104" s="229"/>
      <c r="AQ104" s="227">
        <f t="shared" si="112"/>
        <v>0</v>
      </c>
      <c r="AR104" s="228">
        <f t="shared" si="113"/>
        <v>0</v>
      </c>
    </row>
    <row r="105" spans="1:44" x14ac:dyDescent="0.35">
      <c r="A105" s="193"/>
      <c r="B105" s="221" t="s">
        <v>33</v>
      </c>
      <c r="C105" s="221"/>
      <c r="D105" s="220" t="s">
        <v>47</v>
      </c>
      <c r="E105" s="221"/>
      <c r="F105" s="229"/>
      <c r="G105" s="238"/>
      <c r="H105" s="231"/>
      <c r="I105" s="232"/>
      <c r="J105" s="229"/>
      <c r="K105" s="313">
        <v>-1.2E-4</v>
      </c>
      <c r="L105" s="314">
        <f t="shared" si="114"/>
        <v>2800</v>
      </c>
      <c r="M105" s="232">
        <f t="shared" si="99"/>
        <v>-0.33600000000000002</v>
      </c>
      <c r="N105" s="229"/>
      <c r="O105" s="227">
        <f t="shared" si="100"/>
        <v>-0.33600000000000002</v>
      </c>
      <c r="P105" s="228" t="str">
        <f t="shared" si="101"/>
        <v/>
      </c>
      <c r="Q105" s="209"/>
      <c r="R105" s="313">
        <v>0</v>
      </c>
      <c r="S105" s="314">
        <f t="shared" si="115"/>
        <v>2800</v>
      </c>
      <c r="T105" s="232">
        <f t="shared" si="102"/>
        <v>0</v>
      </c>
      <c r="U105" s="229"/>
      <c r="V105" s="227">
        <f t="shared" si="106"/>
        <v>0.33600000000000002</v>
      </c>
      <c r="W105" s="228" t="str">
        <f t="shared" si="107"/>
        <v/>
      </c>
      <c r="X105" s="209"/>
      <c r="Y105" s="313">
        <v>0</v>
      </c>
      <c r="Z105" s="314">
        <f t="shared" si="116"/>
        <v>2800</v>
      </c>
      <c r="AA105" s="232">
        <f t="shared" si="103"/>
        <v>0</v>
      </c>
      <c r="AB105" s="229"/>
      <c r="AC105" s="227">
        <f t="shared" si="108"/>
        <v>0</v>
      </c>
      <c r="AD105" s="228" t="str">
        <f t="shared" si="109"/>
        <v/>
      </c>
      <c r="AE105" s="209"/>
      <c r="AF105" s="313">
        <v>0</v>
      </c>
      <c r="AG105" s="314">
        <f t="shared" si="117"/>
        <v>2800</v>
      </c>
      <c r="AH105" s="232">
        <f t="shared" si="104"/>
        <v>0</v>
      </c>
      <c r="AI105" s="229"/>
      <c r="AJ105" s="227">
        <f t="shared" si="110"/>
        <v>0</v>
      </c>
      <c r="AK105" s="228" t="str">
        <f t="shared" si="111"/>
        <v/>
      </c>
      <c r="AL105" s="233"/>
      <c r="AM105" s="313">
        <v>0</v>
      </c>
      <c r="AN105" s="314">
        <f t="shared" si="118"/>
        <v>2800</v>
      </c>
      <c r="AO105" s="232">
        <f t="shared" si="105"/>
        <v>0</v>
      </c>
      <c r="AP105" s="229"/>
      <c r="AQ105" s="227">
        <f t="shared" si="112"/>
        <v>0</v>
      </c>
      <c r="AR105" s="228" t="str">
        <f t="shared" si="113"/>
        <v/>
      </c>
    </row>
    <row r="106" spans="1:44" x14ac:dyDescent="0.35">
      <c r="A106" s="193"/>
      <c r="B106" s="221" t="s">
        <v>34</v>
      </c>
      <c r="C106" s="221"/>
      <c r="D106" s="220" t="s">
        <v>47</v>
      </c>
      <c r="E106" s="221"/>
      <c r="F106" s="229"/>
      <c r="G106" s="238"/>
      <c r="H106" s="231"/>
      <c r="I106" s="232"/>
      <c r="J106" s="229"/>
      <c r="K106" s="313">
        <v>0</v>
      </c>
      <c r="L106" s="314">
        <f t="shared" si="114"/>
        <v>2800</v>
      </c>
      <c r="M106" s="232">
        <f t="shared" si="99"/>
        <v>0</v>
      </c>
      <c r="N106" s="229"/>
      <c r="O106" s="227">
        <f t="shared" si="100"/>
        <v>0</v>
      </c>
      <c r="P106" s="228" t="str">
        <f t="shared" si="101"/>
        <v/>
      </c>
      <c r="Q106" s="209"/>
      <c r="R106" s="313">
        <v>0</v>
      </c>
      <c r="S106" s="314">
        <f t="shared" si="115"/>
        <v>2800</v>
      </c>
      <c r="T106" s="232">
        <f t="shared" si="102"/>
        <v>0</v>
      </c>
      <c r="U106" s="229"/>
      <c r="V106" s="227">
        <f t="shared" si="106"/>
        <v>0</v>
      </c>
      <c r="W106" s="228" t="str">
        <f t="shared" si="107"/>
        <v/>
      </c>
      <c r="X106" s="209"/>
      <c r="Y106" s="313">
        <v>0</v>
      </c>
      <c r="Z106" s="314">
        <f t="shared" si="116"/>
        <v>2800</v>
      </c>
      <c r="AA106" s="232">
        <f t="shared" si="103"/>
        <v>0</v>
      </c>
      <c r="AB106" s="229"/>
      <c r="AC106" s="227">
        <f t="shared" si="108"/>
        <v>0</v>
      </c>
      <c r="AD106" s="228" t="str">
        <f t="shared" si="109"/>
        <v/>
      </c>
      <c r="AE106" s="209"/>
      <c r="AF106" s="313">
        <v>-2.5200000000000001E-3</v>
      </c>
      <c r="AG106" s="314">
        <f t="shared" si="117"/>
        <v>2800</v>
      </c>
      <c r="AH106" s="232">
        <f t="shared" si="104"/>
        <v>-7.056</v>
      </c>
      <c r="AI106" s="229"/>
      <c r="AJ106" s="227">
        <f t="shared" si="110"/>
        <v>-7.056</v>
      </c>
      <c r="AK106" s="228" t="str">
        <f t="shared" si="111"/>
        <v/>
      </c>
      <c r="AL106" s="233"/>
      <c r="AM106" s="313">
        <v>-2.5200000000000001E-3</v>
      </c>
      <c r="AN106" s="314">
        <f t="shared" si="118"/>
        <v>2800</v>
      </c>
      <c r="AO106" s="232">
        <f t="shared" si="105"/>
        <v>-7.056</v>
      </c>
      <c r="AP106" s="229"/>
      <c r="AQ106" s="227">
        <f t="shared" si="112"/>
        <v>0</v>
      </c>
      <c r="AR106" s="228">
        <f t="shared" si="113"/>
        <v>0</v>
      </c>
    </row>
    <row r="107" spans="1:44" x14ac:dyDescent="0.35">
      <c r="A107" s="193"/>
      <c r="B107" s="221" t="s">
        <v>35</v>
      </c>
      <c r="C107" s="221"/>
      <c r="D107" s="220" t="s">
        <v>25</v>
      </c>
      <c r="E107" s="221"/>
      <c r="F107" s="229"/>
      <c r="G107" s="238"/>
      <c r="H107" s="231"/>
      <c r="I107" s="232">
        <f t="shared" ref="I107" si="119">H107*G107</f>
        <v>0</v>
      </c>
      <c r="J107" s="229"/>
      <c r="K107" s="313">
        <v>0</v>
      </c>
      <c r="L107" s="314">
        <f t="shared" ref="L107" si="120">$G$18</f>
        <v>2000</v>
      </c>
      <c r="M107" s="232">
        <f t="shared" si="99"/>
        <v>0</v>
      </c>
      <c r="N107" s="229"/>
      <c r="O107" s="227">
        <f t="shared" si="100"/>
        <v>0</v>
      </c>
      <c r="P107" s="228" t="str">
        <f t="shared" si="101"/>
        <v/>
      </c>
      <c r="Q107" s="209"/>
      <c r="R107" s="313">
        <v>0</v>
      </c>
      <c r="S107" s="314">
        <f t="shared" ref="S107" si="121">$G$18</f>
        <v>2000</v>
      </c>
      <c r="T107" s="232">
        <f t="shared" si="102"/>
        <v>0</v>
      </c>
      <c r="U107" s="229"/>
      <c r="V107" s="227">
        <f t="shared" si="106"/>
        <v>0</v>
      </c>
      <c r="W107" s="228" t="str">
        <f t="shared" si="107"/>
        <v/>
      </c>
      <c r="X107" s="209"/>
      <c r="Y107" s="313">
        <v>0</v>
      </c>
      <c r="Z107" s="314">
        <f t="shared" ref="Z107" si="122">$G$18</f>
        <v>2000</v>
      </c>
      <c r="AA107" s="232">
        <f t="shared" si="103"/>
        <v>0</v>
      </c>
      <c r="AB107" s="229"/>
      <c r="AC107" s="227">
        <f t="shared" si="108"/>
        <v>0</v>
      </c>
      <c r="AD107" s="228" t="str">
        <f t="shared" si="109"/>
        <v/>
      </c>
      <c r="AE107" s="209"/>
      <c r="AF107" s="313">
        <v>-3.6000000000000002E-4</v>
      </c>
      <c r="AG107" s="314">
        <f t="shared" ref="AG107" si="123">$G$18</f>
        <v>2000</v>
      </c>
      <c r="AH107" s="232">
        <f t="shared" si="104"/>
        <v>-0.72000000000000008</v>
      </c>
      <c r="AI107" s="229"/>
      <c r="AJ107" s="227">
        <f t="shared" si="110"/>
        <v>-0.72000000000000008</v>
      </c>
      <c r="AK107" s="228" t="str">
        <f t="shared" si="111"/>
        <v/>
      </c>
      <c r="AL107" s="233"/>
      <c r="AM107" s="313">
        <v>-3.6000000000000002E-4</v>
      </c>
      <c r="AN107" s="314">
        <f t="shared" ref="AN107" si="124">$G$18</f>
        <v>2000</v>
      </c>
      <c r="AO107" s="232">
        <f t="shared" si="105"/>
        <v>-0.72000000000000008</v>
      </c>
      <c r="AP107" s="229"/>
      <c r="AQ107" s="227">
        <f t="shared" si="112"/>
        <v>0</v>
      </c>
      <c r="AR107" s="228">
        <f t="shared" si="113"/>
        <v>0</v>
      </c>
    </row>
    <row r="108" spans="1:44" x14ac:dyDescent="0.35">
      <c r="A108" s="193"/>
      <c r="B108" s="221" t="s">
        <v>36</v>
      </c>
      <c r="C108" s="221"/>
      <c r="D108" s="220" t="s">
        <v>47</v>
      </c>
      <c r="E108" s="221"/>
      <c r="F108" s="229"/>
      <c r="G108" s="238"/>
      <c r="H108" s="231"/>
      <c r="I108" s="232"/>
      <c r="J108" s="229"/>
      <c r="K108" s="313">
        <v>-2.3000000000000001E-4</v>
      </c>
      <c r="L108" s="314">
        <f t="shared" si="114"/>
        <v>2800</v>
      </c>
      <c r="M108" s="232">
        <f t="shared" si="99"/>
        <v>-0.64400000000000002</v>
      </c>
      <c r="N108" s="229"/>
      <c r="O108" s="227">
        <f t="shared" si="100"/>
        <v>-0.64400000000000002</v>
      </c>
      <c r="P108" s="228" t="str">
        <f t="shared" si="101"/>
        <v/>
      </c>
      <c r="Q108" s="209"/>
      <c r="R108" s="313">
        <v>0</v>
      </c>
      <c r="S108" s="314">
        <f t="shared" si="115"/>
        <v>2800</v>
      </c>
      <c r="T108" s="232">
        <f t="shared" si="102"/>
        <v>0</v>
      </c>
      <c r="U108" s="229"/>
      <c r="V108" s="227">
        <f t="shared" si="106"/>
        <v>0.64400000000000002</v>
      </c>
      <c r="W108" s="228" t="str">
        <f t="shared" si="107"/>
        <v/>
      </c>
      <c r="X108" s="209"/>
      <c r="Y108" s="313">
        <v>0</v>
      </c>
      <c r="Z108" s="314">
        <f t="shared" si="116"/>
        <v>2800</v>
      </c>
      <c r="AA108" s="232">
        <f t="shared" si="103"/>
        <v>0</v>
      </c>
      <c r="AB108" s="229"/>
      <c r="AC108" s="227">
        <f t="shared" si="108"/>
        <v>0</v>
      </c>
      <c r="AD108" s="228" t="str">
        <f t="shared" si="109"/>
        <v/>
      </c>
      <c r="AE108" s="209"/>
      <c r="AF108" s="313">
        <v>0</v>
      </c>
      <c r="AG108" s="314">
        <f t="shared" si="117"/>
        <v>2800</v>
      </c>
      <c r="AH108" s="232">
        <f t="shared" si="104"/>
        <v>0</v>
      </c>
      <c r="AI108" s="229"/>
      <c r="AJ108" s="227">
        <f t="shared" si="110"/>
        <v>0</v>
      </c>
      <c r="AK108" s="228" t="str">
        <f t="shared" si="111"/>
        <v/>
      </c>
      <c r="AL108" s="233"/>
      <c r="AM108" s="313">
        <v>0</v>
      </c>
      <c r="AN108" s="314">
        <f t="shared" si="118"/>
        <v>2800</v>
      </c>
      <c r="AO108" s="232">
        <f t="shared" si="105"/>
        <v>0</v>
      </c>
      <c r="AP108" s="229"/>
      <c r="AQ108" s="227">
        <f t="shared" si="112"/>
        <v>0</v>
      </c>
      <c r="AR108" s="228" t="str">
        <f t="shared" si="113"/>
        <v/>
      </c>
    </row>
    <row r="109" spans="1:44" x14ac:dyDescent="0.35">
      <c r="A109" s="193"/>
      <c r="B109" s="221" t="s">
        <v>37</v>
      </c>
      <c r="C109" s="221"/>
      <c r="D109" s="220" t="s">
        <v>47</v>
      </c>
      <c r="E109" s="221"/>
      <c r="F109" s="229"/>
      <c r="G109" s="238"/>
      <c r="H109" s="231"/>
      <c r="I109" s="232"/>
      <c r="J109" s="229"/>
      <c r="K109" s="313">
        <v>0</v>
      </c>
      <c r="L109" s="314">
        <f t="shared" si="114"/>
        <v>2800</v>
      </c>
      <c r="M109" s="232">
        <f t="shared" si="99"/>
        <v>0</v>
      </c>
      <c r="N109" s="229"/>
      <c r="O109" s="227">
        <f t="shared" si="100"/>
        <v>0</v>
      </c>
      <c r="P109" s="228" t="str">
        <f t="shared" si="101"/>
        <v/>
      </c>
      <c r="Q109" s="209"/>
      <c r="R109" s="313">
        <v>0</v>
      </c>
      <c r="S109" s="314">
        <f t="shared" si="115"/>
        <v>2800</v>
      </c>
      <c r="T109" s="232">
        <f t="shared" si="102"/>
        <v>0</v>
      </c>
      <c r="U109" s="229"/>
      <c r="V109" s="227">
        <f t="shared" si="106"/>
        <v>0</v>
      </c>
      <c r="W109" s="228" t="str">
        <f t="shared" si="107"/>
        <v/>
      </c>
      <c r="X109" s="209"/>
      <c r="Y109" s="313">
        <v>-2.0999999999999999E-3</v>
      </c>
      <c r="Z109" s="314">
        <f t="shared" si="116"/>
        <v>2800</v>
      </c>
      <c r="AA109" s="232">
        <f t="shared" si="103"/>
        <v>-5.88</v>
      </c>
      <c r="AB109" s="229"/>
      <c r="AC109" s="227">
        <f t="shared" si="108"/>
        <v>-5.88</v>
      </c>
      <c r="AD109" s="228" t="str">
        <f t="shared" si="109"/>
        <v/>
      </c>
      <c r="AE109" s="209"/>
      <c r="AF109" s="313">
        <v>0</v>
      </c>
      <c r="AG109" s="314">
        <f t="shared" si="117"/>
        <v>2800</v>
      </c>
      <c r="AH109" s="232">
        <f t="shared" si="104"/>
        <v>0</v>
      </c>
      <c r="AI109" s="229"/>
      <c r="AJ109" s="227">
        <f t="shared" si="110"/>
        <v>5.88</v>
      </c>
      <c r="AK109" s="228" t="str">
        <f t="shared" si="111"/>
        <v/>
      </c>
      <c r="AL109" s="233"/>
      <c r="AM109" s="313">
        <v>0</v>
      </c>
      <c r="AN109" s="314">
        <f t="shared" si="118"/>
        <v>2800</v>
      </c>
      <c r="AO109" s="232">
        <f t="shared" si="105"/>
        <v>0</v>
      </c>
      <c r="AP109" s="229"/>
      <c r="AQ109" s="227">
        <f t="shared" si="112"/>
        <v>0</v>
      </c>
      <c r="AR109" s="228" t="str">
        <f t="shared" si="113"/>
        <v/>
      </c>
    </row>
    <row r="110" spans="1:44" x14ac:dyDescent="0.35">
      <c r="A110" s="193"/>
      <c r="B110" s="221" t="s">
        <v>38</v>
      </c>
      <c r="C110" s="221"/>
      <c r="D110" s="220" t="s">
        <v>47</v>
      </c>
      <c r="E110" s="221"/>
      <c r="F110" s="229"/>
      <c r="G110" s="238"/>
      <c r="H110" s="231"/>
      <c r="I110" s="232"/>
      <c r="J110" s="229"/>
      <c r="K110" s="313">
        <v>0</v>
      </c>
      <c r="L110" s="314">
        <f t="shared" si="114"/>
        <v>2800</v>
      </c>
      <c r="M110" s="232">
        <f t="shared" si="99"/>
        <v>0</v>
      </c>
      <c r="N110" s="229"/>
      <c r="O110" s="227">
        <f t="shared" si="100"/>
        <v>0</v>
      </c>
      <c r="P110" s="228" t="str">
        <f t="shared" si="101"/>
        <v/>
      </c>
      <c r="Q110" s="209"/>
      <c r="R110" s="313">
        <v>-6.0000000000000002E-5</v>
      </c>
      <c r="S110" s="314">
        <f t="shared" si="115"/>
        <v>2800</v>
      </c>
      <c r="T110" s="232">
        <f t="shared" si="102"/>
        <v>-0.16800000000000001</v>
      </c>
      <c r="U110" s="229"/>
      <c r="V110" s="227">
        <f t="shared" si="106"/>
        <v>-0.16800000000000001</v>
      </c>
      <c r="W110" s="228" t="str">
        <f t="shared" si="107"/>
        <v/>
      </c>
      <c r="X110" s="209"/>
      <c r="Y110" s="313">
        <v>-6.0000000000000002E-5</v>
      </c>
      <c r="Z110" s="314">
        <f t="shared" si="116"/>
        <v>2800</v>
      </c>
      <c r="AA110" s="232">
        <f t="shared" si="103"/>
        <v>-0.16800000000000001</v>
      </c>
      <c r="AB110" s="229"/>
      <c r="AC110" s="227">
        <f t="shared" si="108"/>
        <v>0</v>
      </c>
      <c r="AD110" s="228">
        <f t="shared" si="109"/>
        <v>0</v>
      </c>
      <c r="AE110" s="209"/>
      <c r="AF110" s="313">
        <v>-6.0000000000000002E-5</v>
      </c>
      <c r="AG110" s="314">
        <f t="shared" si="117"/>
        <v>2800</v>
      </c>
      <c r="AH110" s="232">
        <f t="shared" si="104"/>
        <v>-0.16800000000000001</v>
      </c>
      <c r="AI110" s="229"/>
      <c r="AJ110" s="227">
        <f t="shared" si="110"/>
        <v>0</v>
      </c>
      <c r="AK110" s="228">
        <f t="shared" si="111"/>
        <v>0</v>
      </c>
      <c r="AL110" s="233"/>
      <c r="AM110" s="313">
        <v>-6.0000000000000002E-5</v>
      </c>
      <c r="AN110" s="314">
        <f t="shared" si="118"/>
        <v>2800</v>
      </c>
      <c r="AO110" s="232">
        <f t="shared" si="105"/>
        <v>-0.16800000000000001</v>
      </c>
      <c r="AP110" s="229"/>
      <c r="AQ110" s="227">
        <f t="shared" si="112"/>
        <v>0</v>
      </c>
      <c r="AR110" s="228">
        <f t="shared" si="113"/>
        <v>0</v>
      </c>
    </row>
    <row r="111" spans="1:44" x14ac:dyDescent="0.35">
      <c r="A111" s="193"/>
      <c r="B111" s="221" t="s">
        <v>39</v>
      </c>
      <c r="C111" s="221"/>
      <c r="D111" s="220" t="s">
        <v>25</v>
      </c>
      <c r="E111" s="221"/>
      <c r="F111" s="229"/>
      <c r="G111" s="238"/>
      <c r="H111" s="231"/>
      <c r="I111" s="232">
        <f t="shared" ref="I111:I128" si="125">H111*G111</f>
        <v>0</v>
      </c>
      <c r="J111" s="229"/>
      <c r="K111" s="230">
        <v>0.11</v>
      </c>
      <c r="L111" s="226">
        <v>1</v>
      </c>
      <c r="M111" s="232">
        <f t="shared" si="99"/>
        <v>0.11</v>
      </c>
      <c r="N111" s="229"/>
      <c r="O111" s="227">
        <f t="shared" si="100"/>
        <v>0.11</v>
      </c>
      <c r="P111" s="228" t="str">
        <f t="shared" si="101"/>
        <v/>
      </c>
      <c r="Q111" s="209"/>
      <c r="R111" s="230">
        <v>0.11</v>
      </c>
      <c r="S111" s="226">
        <v>1</v>
      </c>
      <c r="T111" s="232">
        <f t="shared" si="102"/>
        <v>0.11</v>
      </c>
      <c r="U111" s="229"/>
      <c r="V111" s="227">
        <f t="shared" si="106"/>
        <v>0</v>
      </c>
      <c r="W111" s="228">
        <f t="shared" si="107"/>
        <v>0</v>
      </c>
      <c r="X111" s="209"/>
      <c r="Y111" s="230">
        <v>0</v>
      </c>
      <c r="Z111" s="226">
        <v>1</v>
      </c>
      <c r="AA111" s="232">
        <f t="shared" si="103"/>
        <v>0</v>
      </c>
      <c r="AB111" s="229"/>
      <c r="AC111" s="227">
        <f t="shared" si="108"/>
        <v>-0.11</v>
      </c>
      <c r="AD111" s="228" t="str">
        <f t="shared" si="109"/>
        <v/>
      </c>
      <c r="AE111" s="209"/>
      <c r="AF111" s="230">
        <v>0</v>
      </c>
      <c r="AG111" s="226">
        <v>1</v>
      </c>
      <c r="AH111" s="232">
        <f t="shared" si="104"/>
        <v>0</v>
      </c>
      <c r="AI111" s="229"/>
      <c r="AJ111" s="227">
        <f t="shared" si="110"/>
        <v>0</v>
      </c>
      <c r="AK111" s="228" t="str">
        <f t="shared" si="111"/>
        <v/>
      </c>
      <c r="AL111" s="233"/>
      <c r="AM111" s="230">
        <v>0</v>
      </c>
      <c r="AN111" s="226">
        <v>1</v>
      </c>
      <c r="AO111" s="232">
        <f t="shared" si="105"/>
        <v>0</v>
      </c>
      <c r="AP111" s="229"/>
      <c r="AQ111" s="227">
        <f t="shared" si="112"/>
        <v>0</v>
      </c>
      <c r="AR111" s="228" t="str">
        <f t="shared" si="113"/>
        <v/>
      </c>
    </row>
    <row r="112" spans="1:44" x14ac:dyDescent="0.35">
      <c r="A112" s="193"/>
      <c r="B112" s="221" t="s">
        <v>39</v>
      </c>
      <c r="C112" s="221"/>
      <c r="D112" s="220" t="s">
        <v>47</v>
      </c>
      <c r="E112" s="221"/>
      <c r="F112" s="229"/>
      <c r="G112" s="238"/>
      <c r="H112" s="231"/>
      <c r="I112" s="232">
        <f t="shared" si="125"/>
        <v>0</v>
      </c>
      <c r="J112" s="229"/>
      <c r="K112" s="313">
        <v>1E-4</v>
      </c>
      <c r="L112" s="314">
        <f>$G$92</f>
        <v>2800</v>
      </c>
      <c r="M112" s="232">
        <f t="shared" si="99"/>
        <v>0.28000000000000003</v>
      </c>
      <c r="N112" s="229"/>
      <c r="O112" s="227">
        <f t="shared" si="100"/>
        <v>0.28000000000000003</v>
      </c>
      <c r="P112" s="228" t="str">
        <f t="shared" si="101"/>
        <v/>
      </c>
      <c r="Q112" s="209"/>
      <c r="R112" s="313">
        <v>1E-4</v>
      </c>
      <c r="S112" s="314">
        <f>$G$92</f>
        <v>2800</v>
      </c>
      <c r="T112" s="232">
        <f t="shared" si="102"/>
        <v>0.28000000000000003</v>
      </c>
      <c r="U112" s="229"/>
      <c r="V112" s="227">
        <f t="shared" si="106"/>
        <v>0</v>
      </c>
      <c r="W112" s="228">
        <f t="shared" si="107"/>
        <v>0</v>
      </c>
      <c r="X112" s="209"/>
      <c r="Y112" s="313">
        <v>0</v>
      </c>
      <c r="Z112" s="314">
        <f>$G$92</f>
        <v>2800</v>
      </c>
      <c r="AA112" s="232">
        <f t="shared" si="103"/>
        <v>0</v>
      </c>
      <c r="AB112" s="229"/>
      <c r="AC112" s="227">
        <f t="shared" si="108"/>
        <v>-0.28000000000000003</v>
      </c>
      <c r="AD112" s="228" t="str">
        <f t="shared" si="109"/>
        <v/>
      </c>
      <c r="AE112" s="209"/>
      <c r="AF112" s="313">
        <v>0</v>
      </c>
      <c r="AG112" s="314">
        <f>$G$92</f>
        <v>2800</v>
      </c>
      <c r="AH112" s="232">
        <f t="shared" si="104"/>
        <v>0</v>
      </c>
      <c r="AI112" s="229"/>
      <c r="AJ112" s="227">
        <f t="shared" si="110"/>
        <v>0</v>
      </c>
      <c r="AK112" s="228" t="str">
        <f t="shared" si="111"/>
        <v/>
      </c>
      <c r="AL112" s="233"/>
      <c r="AM112" s="313">
        <v>0</v>
      </c>
      <c r="AN112" s="314">
        <f>$G$92</f>
        <v>2800</v>
      </c>
      <c r="AO112" s="232">
        <f t="shared" si="105"/>
        <v>0</v>
      </c>
      <c r="AP112" s="229"/>
      <c r="AQ112" s="227">
        <f t="shared" si="112"/>
        <v>0</v>
      </c>
      <c r="AR112" s="228" t="str">
        <f t="shared" si="113"/>
        <v/>
      </c>
    </row>
    <row r="113" spans="1:44" s="233" customFormat="1" x14ac:dyDescent="0.35">
      <c r="A113" s="234"/>
      <c r="B113" s="221" t="s">
        <v>44</v>
      </c>
      <c r="C113" s="221"/>
      <c r="D113" s="220" t="s">
        <v>25</v>
      </c>
      <c r="E113" s="221"/>
      <c r="F113" s="229"/>
      <c r="G113" s="223">
        <v>0.79</v>
      </c>
      <c r="H113" s="224">
        <v>1</v>
      </c>
      <c r="I113" s="241">
        <f t="shared" si="125"/>
        <v>0.79</v>
      </c>
      <c r="J113" s="229"/>
      <c r="K113" s="223"/>
      <c r="L113" s="224">
        <v>1</v>
      </c>
      <c r="M113" s="225">
        <f t="shared" si="99"/>
        <v>0</v>
      </c>
      <c r="N113" s="222"/>
      <c r="O113" s="227">
        <f t="shared" si="100"/>
        <v>-0.79</v>
      </c>
      <c r="P113" s="228" t="str">
        <f t="shared" si="101"/>
        <v/>
      </c>
      <c r="Q113" s="209"/>
      <c r="R113" s="223"/>
      <c r="S113" s="224">
        <v>1</v>
      </c>
      <c r="T113" s="225">
        <f t="shared" si="102"/>
        <v>0</v>
      </c>
      <c r="U113" s="222"/>
      <c r="V113" s="227">
        <f t="shared" si="106"/>
        <v>0</v>
      </c>
      <c r="W113" s="228" t="str">
        <f t="shared" si="107"/>
        <v/>
      </c>
      <c r="X113" s="209"/>
      <c r="Y113" s="223"/>
      <c r="Z113" s="224">
        <v>1</v>
      </c>
      <c r="AA113" s="225">
        <f t="shared" si="103"/>
        <v>0</v>
      </c>
      <c r="AB113" s="222"/>
      <c r="AC113" s="227">
        <f t="shared" si="108"/>
        <v>0</v>
      </c>
      <c r="AD113" s="228" t="str">
        <f t="shared" si="109"/>
        <v/>
      </c>
      <c r="AE113" s="209"/>
      <c r="AF113" s="223"/>
      <c r="AG113" s="224">
        <v>1</v>
      </c>
      <c r="AH113" s="225">
        <f t="shared" si="104"/>
        <v>0</v>
      </c>
      <c r="AI113" s="222"/>
      <c r="AJ113" s="227">
        <f t="shared" si="110"/>
        <v>0</v>
      </c>
      <c r="AK113" s="228" t="str">
        <f t="shared" si="111"/>
        <v/>
      </c>
      <c r="AL113" s="188"/>
      <c r="AM113" s="223"/>
      <c r="AN113" s="224">
        <v>1</v>
      </c>
      <c r="AO113" s="225">
        <f t="shared" si="105"/>
        <v>0</v>
      </c>
      <c r="AP113" s="222"/>
      <c r="AQ113" s="227">
        <f t="shared" si="112"/>
        <v>0</v>
      </c>
      <c r="AR113" s="228" t="str">
        <f t="shared" si="113"/>
        <v/>
      </c>
    </row>
    <row r="114" spans="1:44" s="233" customFormat="1" x14ac:dyDescent="0.35">
      <c r="A114" s="234"/>
      <c r="B114" s="221" t="s">
        <v>45</v>
      </c>
      <c r="C114" s="221"/>
      <c r="D114" s="220" t="s">
        <v>25</v>
      </c>
      <c r="E114" s="221"/>
      <c r="F114" s="229"/>
      <c r="G114" s="223">
        <v>0.25</v>
      </c>
      <c r="H114" s="224">
        <v>1</v>
      </c>
      <c r="I114" s="241">
        <f t="shared" si="125"/>
        <v>0.25</v>
      </c>
      <c r="J114" s="229"/>
      <c r="K114" s="223"/>
      <c r="L114" s="224">
        <v>1</v>
      </c>
      <c r="M114" s="225">
        <f t="shared" si="99"/>
        <v>0</v>
      </c>
      <c r="N114" s="222"/>
      <c r="O114" s="227">
        <f t="shared" si="100"/>
        <v>-0.25</v>
      </c>
      <c r="P114" s="228" t="str">
        <f t="shared" si="101"/>
        <v/>
      </c>
      <c r="Q114" s="209"/>
      <c r="R114" s="223"/>
      <c r="S114" s="224">
        <v>1</v>
      </c>
      <c r="T114" s="225">
        <f t="shared" si="102"/>
        <v>0</v>
      </c>
      <c r="U114" s="222"/>
      <c r="V114" s="227">
        <f t="shared" si="106"/>
        <v>0</v>
      </c>
      <c r="W114" s="228" t="str">
        <f t="shared" si="107"/>
        <v/>
      </c>
      <c r="X114" s="209"/>
      <c r="Y114" s="223"/>
      <c r="Z114" s="224">
        <v>1</v>
      </c>
      <c r="AA114" s="225">
        <f t="shared" si="103"/>
        <v>0</v>
      </c>
      <c r="AB114" s="222"/>
      <c r="AC114" s="227">
        <f t="shared" si="108"/>
        <v>0</v>
      </c>
      <c r="AD114" s="228" t="str">
        <f t="shared" si="109"/>
        <v/>
      </c>
      <c r="AE114" s="209"/>
      <c r="AF114" s="223"/>
      <c r="AG114" s="224">
        <v>1</v>
      </c>
      <c r="AH114" s="225">
        <f t="shared" si="104"/>
        <v>0</v>
      </c>
      <c r="AI114" s="222"/>
      <c r="AJ114" s="227">
        <f t="shared" si="110"/>
        <v>0</v>
      </c>
      <c r="AK114" s="228" t="str">
        <f t="shared" si="111"/>
        <v/>
      </c>
      <c r="AL114" s="188"/>
      <c r="AM114" s="223"/>
      <c r="AN114" s="224">
        <v>1</v>
      </c>
      <c r="AO114" s="225">
        <f t="shared" si="105"/>
        <v>0</v>
      </c>
      <c r="AP114" s="222"/>
      <c r="AQ114" s="227">
        <f t="shared" si="112"/>
        <v>0</v>
      </c>
      <c r="AR114" s="228" t="str">
        <f t="shared" si="113"/>
        <v/>
      </c>
    </row>
    <row r="115" spans="1:44" x14ac:dyDescent="0.35">
      <c r="A115" s="193"/>
      <c r="B115" s="239" t="s">
        <v>40</v>
      </c>
      <c r="C115" s="219"/>
      <c r="D115" s="220" t="s">
        <v>25</v>
      </c>
      <c r="E115" s="221"/>
      <c r="F115" s="222"/>
      <c r="G115" s="223">
        <v>1.55</v>
      </c>
      <c r="H115" s="224">
        <v>1</v>
      </c>
      <c r="I115" s="225">
        <f t="shared" si="125"/>
        <v>1.55</v>
      </c>
      <c r="J115" s="222"/>
      <c r="K115" s="223"/>
      <c r="L115" s="224">
        <v>1</v>
      </c>
      <c r="M115" s="225">
        <f t="shared" si="99"/>
        <v>0</v>
      </c>
      <c r="N115" s="222"/>
      <c r="O115" s="227">
        <f t="shared" si="100"/>
        <v>-1.55</v>
      </c>
      <c r="P115" s="228" t="str">
        <f t="shared" si="101"/>
        <v/>
      </c>
      <c r="Q115" s="209"/>
      <c r="R115" s="223"/>
      <c r="S115" s="224">
        <v>1</v>
      </c>
      <c r="T115" s="225">
        <f t="shared" si="102"/>
        <v>0</v>
      </c>
      <c r="U115" s="222"/>
      <c r="V115" s="227">
        <f t="shared" si="106"/>
        <v>0</v>
      </c>
      <c r="W115" s="228" t="str">
        <f t="shared" si="107"/>
        <v/>
      </c>
      <c r="X115" s="209"/>
      <c r="Y115" s="223"/>
      <c r="Z115" s="224">
        <v>1</v>
      </c>
      <c r="AA115" s="225">
        <f t="shared" si="103"/>
        <v>0</v>
      </c>
      <c r="AB115" s="222"/>
      <c r="AC115" s="227">
        <f t="shared" si="108"/>
        <v>0</v>
      </c>
      <c r="AD115" s="228" t="str">
        <f t="shared" si="109"/>
        <v/>
      </c>
      <c r="AE115" s="209"/>
      <c r="AF115" s="223"/>
      <c r="AG115" s="224">
        <v>1</v>
      </c>
      <c r="AH115" s="225">
        <f t="shared" si="104"/>
        <v>0</v>
      </c>
      <c r="AI115" s="222"/>
      <c r="AJ115" s="227">
        <f t="shared" si="110"/>
        <v>0</v>
      </c>
      <c r="AK115" s="228" t="str">
        <f t="shared" si="111"/>
        <v/>
      </c>
      <c r="AM115" s="223"/>
      <c r="AN115" s="224">
        <v>1</v>
      </c>
      <c r="AO115" s="225">
        <f t="shared" si="105"/>
        <v>0</v>
      </c>
      <c r="AP115" s="222"/>
      <c r="AQ115" s="227">
        <f t="shared" si="112"/>
        <v>0</v>
      </c>
      <c r="AR115" s="228" t="str">
        <f t="shared" si="113"/>
        <v/>
      </c>
    </row>
    <row r="116" spans="1:44" x14ac:dyDescent="0.35">
      <c r="A116" s="193"/>
      <c r="B116" s="218" t="s">
        <v>46</v>
      </c>
      <c r="C116" s="219"/>
      <c r="D116" s="220" t="s">
        <v>47</v>
      </c>
      <c r="E116" s="221"/>
      <c r="F116" s="222"/>
      <c r="G116" s="313">
        <v>3.3119999999999997E-2</v>
      </c>
      <c r="H116" s="314">
        <f t="shared" ref="H116:H122" si="126">+$G$92</f>
        <v>2800</v>
      </c>
      <c r="I116" s="225">
        <f t="shared" si="125"/>
        <v>92.73599999999999</v>
      </c>
      <c r="J116" s="222"/>
      <c r="K116" s="242">
        <v>3.4209999999999997E-2</v>
      </c>
      <c r="L116" s="314">
        <f t="shared" ref="L116:L122" si="127">+$G$92</f>
        <v>2800</v>
      </c>
      <c r="M116" s="225">
        <f>L116*K116</f>
        <v>95.787999999999997</v>
      </c>
      <c r="N116" s="222"/>
      <c r="O116" s="227">
        <f t="shared" si="100"/>
        <v>3.0520000000000067</v>
      </c>
      <c r="P116" s="228">
        <f t="shared" si="101"/>
        <v>3.2910628019323748E-2</v>
      </c>
      <c r="Q116" s="209"/>
      <c r="R116" s="242">
        <v>3.576E-2</v>
      </c>
      <c r="S116" s="314">
        <f t="shared" ref="S116:S122" si="128">+$G$92</f>
        <v>2800</v>
      </c>
      <c r="T116" s="225">
        <f>S116*R116</f>
        <v>100.128</v>
      </c>
      <c r="U116" s="222"/>
      <c r="V116" s="227">
        <f t="shared" si="106"/>
        <v>4.3400000000000034</v>
      </c>
      <c r="W116" s="228">
        <f t="shared" si="107"/>
        <v>4.5308389359836346E-2</v>
      </c>
      <c r="X116" s="209"/>
      <c r="Y116" s="242">
        <v>3.6159999999999998E-2</v>
      </c>
      <c r="Z116" s="314">
        <f t="shared" ref="Z116:Z122" si="129">+$G$92</f>
        <v>2800</v>
      </c>
      <c r="AA116" s="225">
        <f>Z116*Y116</f>
        <v>101.24799999999999</v>
      </c>
      <c r="AB116" s="222"/>
      <c r="AC116" s="227">
        <f t="shared" si="108"/>
        <v>1.1199999999999903</v>
      </c>
      <c r="AD116" s="228">
        <f t="shared" si="109"/>
        <v>1.1185682326621827E-2</v>
      </c>
      <c r="AE116" s="209"/>
      <c r="AF116" s="242">
        <v>3.8309999999999997E-2</v>
      </c>
      <c r="AG116" s="314">
        <f t="shared" ref="AG116:AG122" si="130">+$G$92</f>
        <v>2800</v>
      </c>
      <c r="AH116" s="225">
        <f>AG116*AF116</f>
        <v>107.26799999999999</v>
      </c>
      <c r="AI116" s="222"/>
      <c r="AJ116" s="227">
        <f t="shared" si="110"/>
        <v>6.019999999999996</v>
      </c>
      <c r="AK116" s="228">
        <f t="shared" si="111"/>
        <v>5.9457964601769879E-2</v>
      </c>
      <c r="AM116" s="242">
        <v>3.9789999999999999E-2</v>
      </c>
      <c r="AN116" s="314">
        <f t="shared" ref="AN116:AN122" si="131">+$G$92</f>
        <v>2800</v>
      </c>
      <c r="AO116" s="225">
        <f>AN116*AM116</f>
        <v>111.41199999999999</v>
      </c>
      <c r="AP116" s="222"/>
      <c r="AQ116" s="227">
        <f t="shared" si="112"/>
        <v>4.1440000000000055</v>
      </c>
      <c r="AR116" s="228">
        <f t="shared" si="113"/>
        <v>3.8632210910989354E-2</v>
      </c>
    </row>
    <row r="117" spans="1:44" x14ac:dyDescent="0.35">
      <c r="A117" s="193"/>
      <c r="B117" s="239" t="s">
        <v>73</v>
      </c>
      <c r="C117" s="219"/>
      <c r="D117" s="220" t="s">
        <v>47</v>
      </c>
      <c r="E117" s="221"/>
      <c r="F117" s="222"/>
      <c r="G117" s="313">
        <v>1.2999999999999999E-4</v>
      </c>
      <c r="H117" s="314">
        <f t="shared" si="126"/>
        <v>2800</v>
      </c>
      <c r="I117" s="225">
        <f t="shared" si="125"/>
        <v>0.36399999999999999</v>
      </c>
      <c r="J117" s="222"/>
      <c r="K117" s="240"/>
      <c r="L117" s="314">
        <f t="shared" si="127"/>
        <v>2800</v>
      </c>
      <c r="M117" s="225">
        <f t="shared" ref="M117:M118" si="132">L117*K117</f>
        <v>0</v>
      </c>
      <c r="N117" s="222"/>
      <c r="O117" s="227">
        <f t="shared" si="100"/>
        <v>-0.36399999999999999</v>
      </c>
      <c r="P117" s="228" t="str">
        <f t="shared" si="101"/>
        <v/>
      </c>
      <c r="Q117" s="209"/>
      <c r="R117" s="240"/>
      <c r="S117" s="314">
        <f t="shared" si="128"/>
        <v>2800</v>
      </c>
      <c r="T117" s="225">
        <f t="shared" ref="T117:T118" si="133">S117*R117</f>
        <v>0</v>
      </c>
      <c r="U117" s="222"/>
      <c r="V117" s="227">
        <f t="shared" si="106"/>
        <v>0</v>
      </c>
      <c r="W117" s="228" t="str">
        <f t="shared" si="107"/>
        <v/>
      </c>
      <c r="X117" s="209"/>
      <c r="Y117" s="240"/>
      <c r="Z117" s="314">
        <f t="shared" si="129"/>
        <v>2800</v>
      </c>
      <c r="AA117" s="225">
        <f t="shared" ref="AA117:AA118" si="134">Z117*Y117</f>
        <v>0</v>
      </c>
      <c r="AB117" s="222"/>
      <c r="AC117" s="227">
        <f t="shared" si="108"/>
        <v>0</v>
      </c>
      <c r="AD117" s="228" t="str">
        <f t="shared" si="109"/>
        <v/>
      </c>
      <c r="AE117" s="209"/>
      <c r="AF117" s="240"/>
      <c r="AG117" s="314">
        <f t="shared" si="130"/>
        <v>2800</v>
      </c>
      <c r="AH117" s="225">
        <f t="shared" ref="AH117:AH118" si="135">AG117*AF117</f>
        <v>0</v>
      </c>
      <c r="AI117" s="222"/>
      <c r="AJ117" s="227">
        <f t="shared" si="110"/>
        <v>0</v>
      </c>
      <c r="AK117" s="228" t="str">
        <f t="shared" si="111"/>
        <v/>
      </c>
      <c r="AM117" s="240"/>
      <c r="AN117" s="314">
        <f t="shared" si="131"/>
        <v>2800</v>
      </c>
      <c r="AO117" s="225">
        <f t="shared" ref="AO117:AO118" si="136">AN117*AM117</f>
        <v>0</v>
      </c>
      <c r="AP117" s="222"/>
      <c r="AQ117" s="227">
        <f t="shared" si="112"/>
        <v>0</v>
      </c>
      <c r="AR117" s="228" t="str">
        <f t="shared" si="113"/>
        <v/>
      </c>
    </row>
    <row r="118" spans="1:44" x14ac:dyDescent="0.35">
      <c r="A118" s="193"/>
      <c r="B118" s="239" t="s">
        <v>42</v>
      </c>
      <c r="C118" s="219"/>
      <c r="D118" s="220" t="s">
        <v>47</v>
      </c>
      <c r="E118" s="221"/>
      <c r="F118" s="222"/>
      <c r="G118" s="313">
        <v>3.0000000000000001E-5</v>
      </c>
      <c r="H118" s="314">
        <f t="shared" si="126"/>
        <v>2800</v>
      </c>
      <c r="I118" s="225">
        <f t="shared" si="125"/>
        <v>8.4000000000000005E-2</v>
      </c>
      <c r="J118" s="222"/>
      <c r="K118" s="240"/>
      <c r="L118" s="314">
        <f t="shared" si="127"/>
        <v>2800</v>
      </c>
      <c r="M118" s="225">
        <f t="shared" si="132"/>
        <v>0</v>
      </c>
      <c r="N118" s="222"/>
      <c r="O118" s="227">
        <f t="shared" si="100"/>
        <v>-8.4000000000000005E-2</v>
      </c>
      <c r="P118" s="228" t="str">
        <f t="shared" si="101"/>
        <v/>
      </c>
      <c r="Q118" s="209"/>
      <c r="R118" s="240"/>
      <c r="S118" s="314">
        <f t="shared" si="128"/>
        <v>2800</v>
      </c>
      <c r="T118" s="225">
        <f t="shared" si="133"/>
        <v>0</v>
      </c>
      <c r="U118" s="222"/>
      <c r="V118" s="227">
        <f t="shared" si="106"/>
        <v>0</v>
      </c>
      <c r="W118" s="228" t="str">
        <f t="shared" si="107"/>
        <v/>
      </c>
      <c r="X118" s="209"/>
      <c r="Y118" s="240"/>
      <c r="Z118" s="314">
        <f t="shared" si="129"/>
        <v>2800</v>
      </c>
      <c r="AA118" s="225">
        <f t="shared" si="134"/>
        <v>0</v>
      </c>
      <c r="AB118" s="222"/>
      <c r="AC118" s="227">
        <f t="shared" si="108"/>
        <v>0</v>
      </c>
      <c r="AD118" s="228" t="str">
        <f t="shared" si="109"/>
        <v/>
      </c>
      <c r="AE118" s="209"/>
      <c r="AF118" s="240"/>
      <c r="AG118" s="314">
        <f t="shared" si="130"/>
        <v>2800</v>
      </c>
      <c r="AH118" s="225">
        <f t="shared" si="135"/>
        <v>0</v>
      </c>
      <c r="AI118" s="222"/>
      <c r="AJ118" s="227">
        <f t="shared" si="110"/>
        <v>0</v>
      </c>
      <c r="AK118" s="228" t="str">
        <f t="shared" si="111"/>
        <v/>
      </c>
      <c r="AM118" s="240"/>
      <c r="AN118" s="314">
        <f t="shared" si="131"/>
        <v>2800</v>
      </c>
      <c r="AO118" s="225">
        <f t="shared" si="136"/>
        <v>0</v>
      </c>
      <c r="AP118" s="222"/>
      <c r="AQ118" s="227">
        <f t="shared" si="112"/>
        <v>0</v>
      </c>
      <c r="AR118" s="228" t="str">
        <f t="shared" si="113"/>
        <v/>
      </c>
    </row>
    <row r="119" spans="1:44" x14ac:dyDescent="0.35">
      <c r="A119" s="193"/>
      <c r="B119" s="239" t="s">
        <v>43</v>
      </c>
      <c r="C119" s="219"/>
      <c r="D119" s="220" t="s">
        <v>47</v>
      </c>
      <c r="E119" s="221"/>
      <c r="F119" s="222"/>
      <c r="G119" s="313">
        <v>4.8999999999999998E-4</v>
      </c>
      <c r="H119" s="314">
        <f t="shared" si="126"/>
        <v>2800</v>
      </c>
      <c r="I119" s="225">
        <f t="shared" si="125"/>
        <v>1.3719999999999999</v>
      </c>
      <c r="J119" s="222"/>
      <c r="K119" s="223"/>
      <c r="L119" s="314">
        <f t="shared" si="127"/>
        <v>2800</v>
      </c>
      <c r="M119" s="241">
        <f>L119*K119</f>
        <v>0</v>
      </c>
      <c r="N119" s="229"/>
      <c r="O119" s="227">
        <f t="shared" si="100"/>
        <v>-1.3719999999999999</v>
      </c>
      <c r="P119" s="228" t="str">
        <f t="shared" si="101"/>
        <v/>
      </c>
      <c r="Q119" s="209"/>
      <c r="R119" s="223"/>
      <c r="S119" s="314">
        <f t="shared" si="128"/>
        <v>2800</v>
      </c>
      <c r="T119" s="241">
        <f>S119*R119</f>
        <v>0</v>
      </c>
      <c r="U119" s="229"/>
      <c r="V119" s="227">
        <f t="shared" si="106"/>
        <v>0</v>
      </c>
      <c r="W119" s="228" t="str">
        <f t="shared" si="107"/>
        <v/>
      </c>
      <c r="X119" s="209"/>
      <c r="Y119" s="223"/>
      <c r="Z119" s="314">
        <f t="shared" si="129"/>
        <v>2800</v>
      </c>
      <c r="AA119" s="241">
        <f>Z119*Y119</f>
        <v>0</v>
      </c>
      <c r="AB119" s="229"/>
      <c r="AC119" s="227">
        <f t="shared" si="108"/>
        <v>0</v>
      </c>
      <c r="AD119" s="228" t="str">
        <f t="shared" si="109"/>
        <v/>
      </c>
      <c r="AE119" s="209"/>
      <c r="AF119" s="223"/>
      <c r="AG119" s="314">
        <f t="shared" si="130"/>
        <v>2800</v>
      </c>
      <c r="AH119" s="241">
        <f>AG119*AF119</f>
        <v>0</v>
      </c>
      <c r="AI119" s="229"/>
      <c r="AJ119" s="227">
        <f t="shared" si="110"/>
        <v>0</v>
      </c>
      <c r="AK119" s="228" t="str">
        <f t="shared" si="111"/>
        <v/>
      </c>
      <c r="AL119" s="233"/>
      <c r="AM119" s="223"/>
      <c r="AN119" s="314">
        <f t="shared" si="131"/>
        <v>2800</v>
      </c>
      <c r="AO119" s="241">
        <f>AN119*AM119</f>
        <v>0</v>
      </c>
      <c r="AP119" s="229"/>
      <c r="AQ119" s="227">
        <f t="shared" si="112"/>
        <v>0</v>
      </c>
      <c r="AR119" s="228" t="str">
        <f t="shared" si="113"/>
        <v/>
      </c>
    </row>
    <row r="120" spans="1:44" s="233" customFormat="1" x14ac:dyDescent="0.35">
      <c r="A120" s="234"/>
      <c r="B120" s="221" t="s">
        <v>44</v>
      </c>
      <c r="C120" s="221"/>
      <c r="D120" s="220" t="s">
        <v>47</v>
      </c>
      <c r="E120" s="221"/>
      <c r="F120" s="229"/>
      <c r="G120" s="313">
        <v>7.6000000000000004E-4</v>
      </c>
      <c r="H120" s="314">
        <f t="shared" si="126"/>
        <v>2800</v>
      </c>
      <c r="I120" s="225">
        <f t="shared" si="125"/>
        <v>2.1280000000000001</v>
      </c>
      <c r="J120" s="229"/>
      <c r="K120" s="223"/>
      <c r="L120" s="314">
        <f t="shared" si="127"/>
        <v>2800</v>
      </c>
      <c r="M120" s="241">
        <f>L120*K120</f>
        <v>0</v>
      </c>
      <c r="N120" s="229"/>
      <c r="O120" s="227">
        <f t="shared" si="100"/>
        <v>-2.1280000000000001</v>
      </c>
      <c r="P120" s="228" t="str">
        <f t="shared" si="101"/>
        <v/>
      </c>
      <c r="Q120" s="209"/>
      <c r="R120" s="223"/>
      <c r="S120" s="314">
        <f t="shared" si="128"/>
        <v>2800</v>
      </c>
      <c r="T120" s="241">
        <f>S120*R120</f>
        <v>0</v>
      </c>
      <c r="U120" s="229"/>
      <c r="V120" s="227">
        <f t="shared" si="106"/>
        <v>0</v>
      </c>
      <c r="W120" s="228" t="str">
        <f t="shared" si="107"/>
        <v/>
      </c>
      <c r="X120" s="209"/>
      <c r="Y120" s="223"/>
      <c r="Z120" s="314">
        <f t="shared" si="129"/>
        <v>2800</v>
      </c>
      <c r="AA120" s="241">
        <f>Z120*Y120</f>
        <v>0</v>
      </c>
      <c r="AB120" s="229"/>
      <c r="AC120" s="227">
        <f t="shared" si="108"/>
        <v>0</v>
      </c>
      <c r="AD120" s="228" t="str">
        <f t="shared" si="109"/>
        <v/>
      </c>
      <c r="AE120" s="209"/>
      <c r="AF120" s="223"/>
      <c r="AG120" s="314">
        <f t="shared" si="130"/>
        <v>2800</v>
      </c>
      <c r="AH120" s="241">
        <f>AG120*AF120</f>
        <v>0</v>
      </c>
      <c r="AI120" s="229"/>
      <c r="AJ120" s="227">
        <f t="shared" si="110"/>
        <v>0</v>
      </c>
      <c r="AK120" s="228" t="str">
        <f t="shared" si="111"/>
        <v/>
      </c>
      <c r="AM120" s="223"/>
      <c r="AN120" s="314">
        <f t="shared" si="131"/>
        <v>2800</v>
      </c>
      <c r="AO120" s="241">
        <f>AN120*AM120</f>
        <v>0</v>
      </c>
      <c r="AP120" s="229"/>
      <c r="AQ120" s="227">
        <f t="shared" si="112"/>
        <v>0</v>
      </c>
      <c r="AR120" s="228" t="str">
        <f t="shared" si="113"/>
        <v/>
      </c>
    </row>
    <row r="121" spans="1:44" s="233" customFormat="1" x14ac:dyDescent="0.35">
      <c r="A121" s="234"/>
      <c r="B121" s="221" t="s">
        <v>45</v>
      </c>
      <c r="C121" s="221"/>
      <c r="D121" s="220" t="s">
        <v>47</v>
      </c>
      <c r="E121" s="221"/>
      <c r="F121" s="229"/>
      <c r="G121" s="313">
        <v>2.4000000000000001E-4</v>
      </c>
      <c r="H121" s="314">
        <f t="shared" si="126"/>
        <v>2800</v>
      </c>
      <c r="I121" s="225">
        <f t="shared" si="125"/>
        <v>0.67200000000000004</v>
      </c>
      <c r="J121" s="229"/>
      <c r="K121" s="242"/>
      <c r="L121" s="314">
        <f t="shared" si="127"/>
        <v>2800</v>
      </c>
      <c r="M121" s="225">
        <f t="shared" ref="M121:M122" si="137">L121*K121</f>
        <v>0</v>
      </c>
      <c r="N121" s="222"/>
      <c r="O121" s="227">
        <f t="shared" si="100"/>
        <v>-0.67200000000000004</v>
      </c>
      <c r="P121" s="228" t="str">
        <f t="shared" si="101"/>
        <v/>
      </c>
      <c r="Q121" s="209"/>
      <c r="R121" s="242"/>
      <c r="S121" s="314">
        <f t="shared" si="128"/>
        <v>2800</v>
      </c>
      <c r="T121" s="225">
        <f t="shared" ref="T121:T122" si="138">S121*R121</f>
        <v>0</v>
      </c>
      <c r="U121" s="222"/>
      <c r="V121" s="227">
        <f t="shared" si="106"/>
        <v>0</v>
      </c>
      <c r="W121" s="228" t="str">
        <f t="shared" si="107"/>
        <v/>
      </c>
      <c r="X121" s="209"/>
      <c r="Y121" s="242"/>
      <c r="Z121" s="314">
        <f t="shared" si="129"/>
        <v>2800</v>
      </c>
      <c r="AA121" s="225">
        <f t="shared" ref="AA121:AA122" si="139">Z121*Y121</f>
        <v>0</v>
      </c>
      <c r="AB121" s="222"/>
      <c r="AC121" s="227">
        <f t="shared" si="108"/>
        <v>0</v>
      </c>
      <c r="AD121" s="228" t="str">
        <f t="shared" si="109"/>
        <v/>
      </c>
      <c r="AE121" s="209"/>
      <c r="AF121" s="242"/>
      <c r="AG121" s="314">
        <f t="shared" si="130"/>
        <v>2800</v>
      </c>
      <c r="AH121" s="225">
        <f t="shared" ref="AH121:AH122" si="140">AG121*AF121</f>
        <v>0</v>
      </c>
      <c r="AI121" s="222"/>
      <c r="AJ121" s="227">
        <f t="shared" si="110"/>
        <v>0</v>
      </c>
      <c r="AK121" s="228" t="str">
        <f t="shared" si="111"/>
        <v/>
      </c>
      <c r="AL121" s="188"/>
      <c r="AM121" s="242"/>
      <c r="AN121" s="314">
        <f t="shared" si="131"/>
        <v>2800</v>
      </c>
      <c r="AO121" s="225">
        <f t="shared" ref="AO121:AO122" si="141">AN121*AM121</f>
        <v>0</v>
      </c>
      <c r="AP121" s="222"/>
      <c r="AQ121" s="227">
        <f t="shared" si="112"/>
        <v>0</v>
      </c>
      <c r="AR121" s="228" t="str">
        <f t="shared" si="113"/>
        <v/>
      </c>
    </row>
    <row r="122" spans="1:44" x14ac:dyDescent="0.35">
      <c r="A122" s="193"/>
      <c r="B122" s="221" t="s">
        <v>81</v>
      </c>
      <c r="C122" s="219"/>
      <c r="D122" s="220" t="s">
        <v>47</v>
      </c>
      <c r="E122" s="221"/>
      <c r="F122" s="222"/>
      <c r="G122" s="313">
        <v>2.0000000000000001E-4</v>
      </c>
      <c r="H122" s="314">
        <f t="shared" si="126"/>
        <v>2800</v>
      </c>
      <c r="I122" s="225">
        <f t="shared" si="125"/>
        <v>0.56000000000000005</v>
      </c>
      <c r="J122" s="222"/>
      <c r="K122" s="242"/>
      <c r="L122" s="314">
        <f t="shared" si="127"/>
        <v>2800</v>
      </c>
      <c r="M122" s="225">
        <f t="shared" si="137"/>
        <v>0</v>
      </c>
      <c r="N122" s="222"/>
      <c r="O122" s="227">
        <f t="shared" si="100"/>
        <v>-0.56000000000000005</v>
      </c>
      <c r="P122" s="228" t="str">
        <f t="shared" si="101"/>
        <v/>
      </c>
      <c r="Q122" s="209"/>
      <c r="R122" s="242"/>
      <c r="S122" s="314">
        <f t="shared" si="128"/>
        <v>2800</v>
      </c>
      <c r="T122" s="225">
        <f t="shared" si="138"/>
        <v>0</v>
      </c>
      <c r="U122" s="222"/>
      <c r="V122" s="227">
        <f t="shared" si="106"/>
        <v>0</v>
      </c>
      <c r="W122" s="228" t="str">
        <f t="shared" si="107"/>
        <v/>
      </c>
      <c r="X122" s="209"/>
      <c r="Y122" s="242"/>
      <c r="Z122" s="314">
        <f t="shared" si="129"/>
        <v>2800</v>
      </c>
      <c r="AA122" s="225">
        <f t="shared" si="139"/>
        <v>0</v>
      </c>
      <c r="AB122" s="222"/>
      <c r="AC122" s="227">
        <f t="shared" si="108"/>
        <v>0</v>
      </c>
      <c r="AD122" s="228" t="str">
        <f t="shared" si="109"/>
        <v/>
      </c>
      <c r="AE122" s="209"/>
      <c r="AF122" s="242"/>
      <c r="AG122" s="314">
        <f t="shared" si="130"/>
        <v>2800</v>
      </c>
      <c r="AH122" s="225">
        <f t="shared" si="140"/>
        <v>0</v>
      </c>
      <c r="AI122" s="222"/>
      <c r="AJ122" s="227">
        <f t="shared" si="110"/>
        <v>0</v>
      </c>
      <c r="AK122" s="228" t="str">
        <f t="shared" si="111"/>
        <v/>
      </c>
      <c r="AM122" s="242"/>
      <c r="AN122" s="314">
        <f t="shared" si="131"/>
        <v>2800</v>
      </c>
      <c r="AO122" s="225">
        <f t="shared" si="141"/>
        <v>0</v>
      </c>
      <c r="AP122" s="222"/>
      <c r="AQ122" s="227">
        <f t="shared" si="112"/>
        <v>0</v>
      </c>
      <c r="AR122" s="228" t="str">
        <f t="shared" si="113"/>
        <v/>
      </c>
    </row>
    <row r="123" spans="1:44" x14ac:dyDescent="0.35">
      <c r="A123" s="234"/>
      <c r="B123" s="244" t="s">
        <v>49</v>
      </c>
      <c r="C123" s="245"/>
      <c r="D123" s="246"/>
      <c r="E123" s="245"/>
      <c r="F123" s="247"/>
      <c r="G123" s="248"/>
      <c r="H123" s="249"/>
      <c r="I123" s="250">
        <f>SUM(I97:I122)</f>
        <v>136.30599999999995</v>
      </c>
      <c r="J123" s="247"/>
      <c r="K123" s="248"/>
      <c r="L123" s="249"/>
      <c r="M123" s="250">
        <f>SUM(M97:M122)</f>
        <v>127.446</v>
      </c>
      <c r="N123" s="247"/>
      <c r="O123" s="251">
        <f t="shared" si="100"/>
        <v>-8.8599999999999568</v>
      </c>
      <c r="P123" s="252">
        <f t="shared" si="101"/>
        <v>-6.5000807007761646E-2</v>
      </c>
      <c r="Q123" s="209"/>
      <c r="R123" s="248"/>
      <c r="S123" s="249"/>
      <c r="T123" s="250">
        <f>SUM(T97:T122)</f>
        <v>131.26399999999998</v>
      </c>
      <c r="U123" s="247"/>
      <c r="V123" s="251">
        <f>T123-M123</f>
        <v>3.8179999999999836</v>
      </c>
      <c r="W123" s="252">
        <f>IF(OR(M123=0,T123=0),"",(V123/M123))</f>
        <v>2.9957786042716004E-2</v>
      </c>
      <c r="X123" s="209"/>
      <c r="Y123" s="248"/>
      <c r="Z123" s="249"/>
      <c r="AA123" s="250">
        <f>SUM(AA97:AA122)</f>
        <v>134.608</v>
      </c>
      <c r="AB123" s="247"/>
      <c r="AC123" s="251">
        <f>AA123-T123</f>
        <v>3.3440000000000225</v>
      </c>
      <c r="AD123" s="252">
        <f>IF(OR(T123=0,AA123=0),"",(AC123/T123))</f>
        <v>2.5475377864456538E-2</v>
      </c>
      <c r="AE123" s="209"/>
      <c r="AF123" s="248"/>
      <c r="AG123" s="249"/>
      <c r="AH123" s="250">
        <f>SUM(AH97:AH122)</f>
        <v>140.55799999999999</v>
      </c>
      <c r="AI123" s="247"/>
      <c r="AJ123" s="251">
        <f>AH123-AA123</f>
        <v>5.9499999999999886</v>
      </c>
      <c r="AK123" s="252">
        <f>IF(OR(AA123=0,AH123=0),"",(AJ123/AA123))</f>
        <v>4.4202424818732829E-2</v>
      </c>
      <c r="AM123" s="248"/>
      <c r="AN123" s="249"/>
      <c r="AO123" s="250">
        <f>SUM(AO97:AO122)</f>
        <v>146.30199999999999</v>
      </c>
      <c r="AP123" s="247"/>
      <c r="AQ123" s="251">
        <f>AO123-AH123</f>
        <v>5.7439999999999998</v>
      </c>
      <c r="AR123" s="252">
        <f>IF(OR(AH123=0,AO123=0),"",(AQ123/AH123))</f>
        <v>4.0865692454360475E-2</v>
      </c>
    </row>
    <row r="124" spans="1:44" x14ac:dyDescent="0.35">
      <c r="A124" s="193"/>
      <c r="B124" s="221" t="s">
        <v>50</v>
      </c>
      <c r="C124" s="221"/>
      <c r="D124" s="220" t="s">
        <v>47</v>
      </c>
      <c r="E124" s="221"/>
      <c r="F124" s="229"/>
      <c r="G124" s="238">
        <f>+$G$50</f>
        <v>0.128</v>
      </c>
      <c r="H124" s="314">
        <f>$G92*(1+G156)-$G92</f>
        <v>105.2800000000002</v>
      </c>
      <c r="I124" s="225">
        <f t="shared" si="125"/>
        <v>13.475840000000026</v>
      </c>
      <c r="J124" s="229"/>
      <c r="K124" s="238">
        <f>+$G$50</f>
        <v>0.128</v>
      </c>
      <c r="L124" s="314">
        <f>$G92*(1+K156)-$G92</f>
        <v>82.600000000000364</v>
      </c>
      <c r="M124" s="232">
        <f>L124*K124</f>
        <v>10.572800000000047</v>
      </c>
      <c r="N124" s="229"/>
      <c r="O124" s="227">
        <f t="shared" si="100"/>
        <v>-2.9030399999999794</v>
      </c>
      <c r="P124" s="228">
        <f t="shared" si="101"/>
        <v>-0.21542553191489167</v>
      </c>
      <c r="Q124" s="209"/>
      <c r="R124" s="238">
        <f>+$G$50</f>
        <v>0.128</v>
      </c>
      <c r="S124" s="231">
        <f>$G92*(1+R156)-$G92</f>
        <v>82.600000000000364</v>
      </c>
      <c r="T124" s="232">
        <f>S124*R124</f>
        <v>10.572800000000047</v>
      </c>
      <c r="U124" s="229"/>
      <c r="V124" s="227">
        <f>T124-M124</f>
        <v>0</v>
      </c>
      <c r="W124" s="228">
        <f>IF(OR(M124=0,T124=0),"",(V124/M124))</f>
        <v>0</v>
      </c>
      <c r="X124" s="209"/>
      <c r="Y124" s="238">
        <f>+$G$50</f>
        <v>0.128</v>
      </c>
      <c r="Z124" s="314">
        <f>$G92*(1+Y156)-$G92</f>
        <v>82.600000000000364</v>
      </c>
      <c r="AA124" s="232">
        <f>Z124*Y124</f>
        <v>10.572800000000047</v>
      </c>
      <c r="AB124" s="229"/>
      <c r="AC124" s="227">
        <f>AA124-T124</f>
        <v>0</v>
      </c>
      <c r="AD124" s="228">
        <f>IF(OR(T124=0,AA124=0),"",(AC124/T124))</f>
        <v>0</v>
      </c>
      <c r="AE124" s="209"/>
      <c r="AF124" s="238">
        <f>+$G$50</f>
        <v>0.128</v>
      </c>
      <c r="AG124" s="314">
        <f>$G92*(1+AF156)-$G92</f>
        <v>82.600000000000364</v>
      </c>
      <c r="AH124" s="232">
        <f>AG124*AF124</f>
        <v>10.572800000000047</v>
      </c>
      <c r="AI124" s="229"/>
      <c r="AJ124" s="227">
        <f>AH124-AA124</f>
        <v>0</v>
      </c>
      <c r="AK124" s="228">
        <f>IF(OR(AA124=0,AH124=0),"",(AJ124/AA124))</f>
        <v>0</v>
      </c>
      <c r="AL124" s="233"/>
      <c r="AM124" s="238">
        <f>+$G$50</f>
        <v>0.128</v>
      </c>
      <c r="AN124" s="314">
        <f>$G92*(1+AM156)-$G92</f>
        <v>82.600000000000364</v>
      </c>
      <c r="AO124" s="232">
        <f>AN124*AM124</f>
        <v>10.572800000000047</v>
      </c>
      <c r="AP124" s="229"/>
      <c r="AQ124" s="227">
        <f>AO124-AH124</f>
        <v>0</v>
      </c>
      <c r="AR124" s="228">
        <f>IF(OR(AH124=0,AO124=0),"",(AQ124/AH124))</f>
        <v>0</v>
      </c>
    </row>
    <row r="125" spans="1:44" x14ac:dyDescent="0.35">
      <c r="A125" s="193"/>
      <c r="B125" s="221" t="s">
        <v>51</v>
      </c>
      <c r="C125" s="221"/>
      <c r="D125" s="220" t="s">
        <v>47</v>
      </c>
      <c r="E125" s="221"/>
      <c r="F125" s="229"/>
      <c r="G125" s="238">
        <v>-5.0000000000000001E-4</v>
      </c>
      <c r="H125" s="314">
        <f>+$G$92</f>
        <v>2800</v>
      </c>
      <c r="I125" s="225">
        <f t="shared" si="125"/>
        <v>-1.4000000000000001</v>
      </c>
      <c r="J125" s="229"/>
      <c r="K125" s="238">
        <v>3.8000000000000002E-4</v>
      </c>
      <c r="L125" s="314">
        <f>+$G$92</f>
        <v>2800</v>
      </c>
      <c r="M125" s="232">
        <f>L125*K125</f>
        <v>1.0640000000000001</v>
      </c>
      <c r="N125" s="229"/>
      <c r="O125" s="227">
        <f t="shared" si="100"/>
        <v>2.4640000000000004</v>
      </c>
      <c r="P125" s="228">
        <f t="shared" si="101"/>
        <v>-1.7600000000000002</v>
      </c>
      <c r="Q125" s="209"/>
      <c r="R125" s="238">
        <v>3.8000000000000002E-4</v>
      </c>
      <c r="S125" s="231">
        <f>$H125</f>
        <v>2800</v>
      </c>
      <c r="T125" s="232">
        <f t="shared" ref="T125:T127" si="142">S125*R125</f>
        <v>1.0640000000000001</v>
      </c>
      <c r="U125" s="229"/>
      <c r="V125" s="227">
        <f t="shared" ref="V125:V128" si="143">T125-M125</f>
        <v>0</v>
      </c>
      <c r="W125" s="228">
        <f t="shared" ref="W125:W128" si="144">IF(OR(M125=0,T125=0),"",(V125/M125))</f>
        <v>0</v>
      </c>
      <c r="X125" s="209"/>
      <c r="Y125" s="238"/>
      <c r="Z125" s="314"/>
      <c r="AA125" s="232">
        <f t="shared" ref="AA125:AA127" si="145">Z125*Y125</f>
        <v>0</v>
      </c>
      <c r="AB125" s="229"/>
      <c r="AC125" s="227">
        <f t="shared" ref="AC125:AC128" si="146">AA125-T125</f>
        <v>-1.0640000000000001</v>
      </c>
      <c r="AD125" s="228" t="str">
        <f t="shared" ref="AD125:AD128" si="147">IF(OR(T125=0,AA125=0),"",(AC125/T125))</f>
        <v/>
      </c>
      <c r="AE125" s="209"/>
      <c r="AF125" s="238"/>
      <c r="AG125" s="314"/>
      <c r="AH125" s="232">
        <f t="shared" ref="AH125:AH127" si="148">AG125*AF125</f>
        <v>0</v>
      </c>
      <c r="AI125" s="229"/>
      <c r="AJ125" s="227">
        <f t="shared" ref="AJ125:AJ128" si="149">AH125-AA125</f>
        <v>0</v>
      </c>
      <c r="AK125" s="228" t="str">
        <f t="shared" ref="AK125:AK128" si="150">IF(OR(AA125=0,AH125=0),"",(AJ125/AA125))</f>
        <v/>
      </c>
      <c r="AL125" s="233"/>
      <c r="AM125" s="238"/>
      <c r="AN125" s="314"/>
      <c r="AO125" s="232">
        <f t="shared" ref="AO125:AO127" si="151">AN125*AM125</f>
        <v>0</v>
      </c>
      <c r="AP125" s="229"/>
      <c r="AQ125" s="227">
        <f t="shared" ref="AQ125:AQ128" si="152">AO125-AH125</f>
        <v>0</v>
      </c>
      <c r="AR125" s="228" t="str">
        <f t="shared" ref="AR125:AR128" si="153">IF(OR(AH125=0,AO125=0),"",(AQ125/AH125))</f>
        <v/>
      </c>
    </row>
    <row r="126" spans="1:44" x14ac:dyDescent="0.35">
      <c r="A126" s="193"/>
      <c r="B126" s="221" t="s">
        <v>52</v>
      </c>
      <c r="C126" s="221"/>
      <c r="D126" s="220" t="s">
        <v>47</v>
      </c>
      <c r="E126" s="221"/>
      <c r="F126" s="229"/>
      <c r="G126" s="238">
        <v>3.0000000000000001E-5</v>
      </c>
      <c r="H126" s="314">
        <f>+$G$92</f>
        <v>2800</v>
      </c>
      <c r="I126" s="225">
        <f t="shared" si="125"/>
        <v>8.4000000000000005E-2</v>
      </c>
      <c r="J126" s="229"/>
      <c r="K126" s="238">
        <v>-2.0000000000000002E-5</v>
      </c>
      <c r="L126" s="314">
        <f>+$G$92</f>
        <v>2800</v>
      </c>
      <c r="M126" s="232">
        <f>L126*K126</f>
        <v>-5.6000000000000001E-2</v>
      </c>
      <c r="N126" s="229"/>
      <c r="O126" s="227">
        <f t="shared" si="100"/>
        <v>-0.14000000000000001</v>
      </c>
      <c r="P126" s="228">
        <f t="shared" si="101"/>
        <v>-1.6666666666666667</v>
      </c>
      <c r="Q126" s="209"/>
      <c r="R126" s="238">
        <v>-2.0000000000000002E-5</v>
      </c>
      <c r="S126" s="231">
        <f>$H126</f>
        <v>2800</v>
      </c>
      <c r="T126" s="232">
        <f t="shared" si="142"/>
        <v>-5.6000000000000001E-2</v>
      </c>
      <c r="U126" s="229"/>
      <c r="V126" s="227">
        <f t="shared" si="143"/>
        <v>0</v>
      </c>
      <c r="W126" s="228">
        <f t="shared" si="144"/>
        <v>0</v>
      </c>
      <c r="X126" s="209"/>
      <c r="Y126" s="238"/>
      <c r="Z126" s="314"/>
      <c r="AA126" s="232">
        <f t="shared" si="145"/>
        <v>0</v>
      </c>
      <c r="AB126" s="229"/>
      <c r="AC126" s="227">
        <f t="shared" si="146"/>
        <v>5.6000000000000001E-2</v>
      </c>
      <c r="AD126" s="228" t="str">
        <f t="shared" si="147"/>
        <v/>
      </c>
      <c r="AE126" s="209"/>
      <c r="AF126" s="238"/>
      <c r="AG126" s="314"/>
      <c r="AH126" s="232">
        <f t="shared" si="148"/>
        <v>0</v>
      </c>
      <c r="AI126" s="229"/>
      <c r="AJ126" s="227">
        <f t="shared" si="149"/>
        <v>0</v>
      </c>
      <c r="AK126" s="228" t="str">
        <f t="shared" si="150"/>
        <v/>
      </c>
      <c r="AL126" s="233"/>
      <c r="AM126" s="238"/>
      <c r="AN126" s="314"/>
      <c r="AO126" s="232">
        <f t="shared" si="151"/>
        <v>0</v>
      </c>
      <c r="AP126" s="229"/>
      <c r="AQ126" s="227">
        <f t="shared" si="152"/>
        <v>0</v>
      </c>
      <c r="AR126" s="228" t="str">
        <f t="shared" si="153"/>
        <v/>
      </c>
    </row>
    <row r="127" spans="1:44" x14ac:dyDescent="0.35">
      <c r="A127" s="193"/>
      <c r="B127" s="221" t="s">
        <v>53</v>
      </c>
      <c r="C127" s="221"/>
      <c r="D127" s="220" t="s">
        <v>47</v>
      </c>
      <c r="E127" s="221"/>
      <c r="F127" s="229"/>
      <c r="G127" s="238">
        <v>6.8000000000000005E-4</v>
      </c>
      <c r="H127" s="231"/>
      <c r="I127" s="225">
        <f t="shared" si="125"/>
        <v>0</v>
      </c>
      <c r="J127" s="229"/>
      <c r="K127" s="238">
        <v>-1.5900000000000001E-3</v>
      </c>
      <c r="L127" s="231"/>
      <c r="M127" s="232">
        <f t="shared" ref="M127" si="154">L127*K127</f>
        <v>0</v>
      </c>
      <c r="N127" s="229"/>
      <c r="O127" s="227">
        <f t="shared" si="100"/>
        <v>0</v>
      </c>
      <c r="P127" s="228" t="str">
        <f t="shared" si="101"/>
        <v/>
      </c>
      <c r="Q127" s="209"/>
      <c r="R127" s="238">
        <v>-1.5900000000000001E-3</v>
      </c>
      <c r="S127" s="231"/>
      <c r="T127" s="232">
        <f t="shared" si="142"/>
        <v>0</v>
      </c>
      <c r="U127" s="229"/>
      <c r="V127" s="227">
        <f t="shared" si="143"/>
        <v>0</v>
      </c>
      <c r="W127" s="228" t="str">
        <f t="shared" si="144"/>
        <v/>
      </c>
      <c r="X127" s="209"/>
      <c r="Y127" s="238"/>
      <c r="Z127" s="231"/>
      <c r="AA127" s="232">
        <f t="shared" si="145"/>
        <v>0</v>
      </c>
      <c r="AB127" s="229"/>
      <c r="AC127" s="227">
        <f t="shared" si="146"/>
        <v>0</v>
      </c>
      <c r="AD127" s="228" t="str">
        <f t="shared" si="147"/>
        <v/>
      </c>
      <c r="AE127" s="209"/>
      <c r="AF127" s="238"/>
      <c r="AG127" s="231"/>
      <c r="AH127" s="232">
        <f t="shared" si="148"/>
        <v>0</v>
      </c>
      <c r="AI127" s="229"/>
      <c r="AJ127" s="227">
        <f t="shared" si="149"/>
        <v>0</v>
      </c>
      <c r="AK127" s="228" t="str">
        <f t="shared" si="150"/>
        <v/>
      </c>
      <c r="AL127" s="233"/>
      <c r="AM127" s="238"/>
      <c r="AN127" s="231"/>
      <c r="AO127" s="232">
        <f t="shared" si="151"/>
        <v>0</v>
      </c>
      <c r="AP127" s="229"/>
      <c r="AQ127" s="227">
        <f t="shared" si="152"/>
        <v>0</v>
      </c>
      <c r="AR127" s="228" t="str">
        <f t="shared" si="153"/>
        <v/>
      </c>
    </row>
    <row r="128" spans="1:44" x14ac:dyDescent="0.35">
      <c r="A128" s="193"/>
      <c r="B128" s="221" t="s">
        <v>54</v>
      </c>
      <c r="C128" s="219"/>
      <c r="D128" s="220" t="s">
        <v>25</v>
      </c>
      <c r="E128" s="221"/>
      <c r="F128" s="222"/>
      <c r="G128" s="306">
        <v>0.56000000000000005</v>
      </c>
      <c r="H128" s="314">
        <v>1</v>
      </c>
      <c r="I128" s="225">
        <f t="shared" si="125"/>
        <v>0.56000000000000005</v>
      </c>
      <c r="J128" s="222"/>
      <c r="K128" s="306">
        <f>+$G$128</f>
        <v>0.56000000000000005</v>
      </c>
      <c r="L128" s="224">
        <v>1</v>
      </c>
      <c r="M128" s="232">
        <f>L128*K128</f>
        <v>0.56000000000000005</v>
      </c>
      <c r="N128" s="222"/>
      <c r="O128" s="227">
        <f t="shared" si="100"/>
        <v>0</v>
      </c>
      <c r="P128" s="228">
        <f t="shared" si="101"/>
        <v>0</v>
      </c>
      <c r="Q128" s="209"/>
      <c r="R128" s="306">
        <f>+$G$128</f>
        <v>0.56000000000000005</v>
      </c>
      <c r="S128" s="224">
        <v>1</v>
      </c>
      <c r="T128" s="232">
        <f>S128*R128</f>
        <v>0.56000000000000005</v>
      </c>
      <c r="U128" s="222"/>
      <c r="V128" s="227">
        <f t="shared" si="143"/>
        <v>0</v>
      </c>
      <c r="W128" s="228">
        <f t="shared" si="144"/>
        <v>0</v>
      </c>
      <c r="X128" s="209"/>
      <c r="Y128" s="306">
        <f>+$G$128</f>
        <v>0.56000000000000005</v>
      </c>
      <c r="Z128" s="224">
        <v>1</v>
      </c>
      <c r="AA128" s="232">
        <f>Z128*Y128</f>
        <v>0.56000000000000005</v>
      </c>
      <c r="AB128" s="222"/>
      <c r="AC128" s="227">
        <f t="shared" si="146"/>
        <v>0</v>
      </c>
      <c r="AD128" s="228">
        <f t="shared" si="147"/>
        <v>0</v>
      </c>
      <c r="AE128" s="209"/>
      <c r="AF128" s="306"/>
      <c r="AG128" s="224"/>
      <c r="AH128" s="232">
        <f>AG128*AF128</f>
        <v>0</v>
      </c>
      <c r="AI128" s="222"/>
      <c r="AJ128" s="227">
        <f t="shared" si="149"/>
        <v>-0.56000000000000005</v>
      </c>
      <c r="AK128" s="228" t="str">
        <f t="shared" si="150"/>
        <v/>
      </c>
      <c r="AM128" s="306"/>
      <c r="AN128" s="224"/>
      <c r="AO128" s="232">
        <f>AN128*AM128</f>
        <v>0</v>
      </c>
      <c r="AP128" s="222"/>
      <c r="AQ128" s="227">
        <f t="shared" si="152"/>
        <v>0</v>
      </c>
      <c r="AR128" s="228" t="str">
        <f t="shared" si="153"/>
        <v/>
      </c>
    </row>
    <row r="129" spans="1:44" x14ac:dyDescent="0.35">
      <c r="A129" s="193"/>
      <c r="B129" s="257" t="s">
        <v>55</v>
      </c>
      <c r="C129" s="258"/>
      <c r="D129" s="258"/>
      <c r="E129" s="258"/>
      <c r="F129" s="247"/>
      <c r="G129" s="259"/>
      <c r="H129" s="260"/>
      <c r="I129" s="261">
        <f>SUM(I124:I128)+I123</f>
        <v>149.02583999999999</v>
      </c>
      <c r="J129" s="247"/>
      <c r="K129" s="259"/>
      <c r="L129" s="260"/>
      <c r="M129" s="261">
        <f>SUM(M124:M128)+M123</f>
        <v>139.58680000000004</v>
      </c>
      <c r="N129" s="247"/>
      <c r="O129" s="251">
        <f t="shared" si="100"/>
        <v>-9.4390399999999488</v>
      </c>
      <c r="P129" s="252">
        <f t="shared" si="101"/>
        <v>-6.3338277442354624E-2</v>
      </c>
      <c r="Q129" s="209"/>
      <c r="R129" s="259"/>
      <c r="S129" s="260"/>
      <c r="T129" s="261">
        <f>SUM(T124:T128)+T123</f>
        <v>143.40480000000002</v>
      </c>
      <c r="U129" s="247"/>
      <c r="V129" s="251">
        <f>T129-M129</f>
        <v>3.8179999999999836</v>
      </c>
      <c r="W129" s="252">
        <f>IF(OR(M129=0,T129=0),"",(V129/M129))</f>
        <v>2.7352156507635266E-2</v>
      </c>
      <c r="X129" s="209"/>
      <c r="Y129" s="259"/>
      <c r="Z129" s="260"/>
      <c r="AA129" s="261">
        <f>SUM(AA124:AA128)+AA123</f>
        <v>145.74080000000006</v>
      </c>
      <c r="AB129" s="247"/>
      <c r="AC129" s="251">
        <f>AA129-T129</f>
        <v>2.3360000000000412</v>
      </c>
      <c r="AD129" s="252">
        <f>IF(OR(T129=0,AA129=0),"",(AC129/T129))</f>
        <v>1.6289552372026884E-2</v>
      </c>
      <c r="AE129" s="209"/>
      <c r="AF129" s="259"/>
      <c r="AG129" s="260"/>
      <c r="AH129" s="261">
        <f>SUM(AH124:AH128)+AH123</f>
        <v>151.13080000000005</v>
      </c>
      <c r="AI129" s="247"/>
      <c r="AJ129" s="251">
        <f>AH129-AA129</f>
        <v>5.3899999999999864</v>
      </c>
      <c r="AK129" s="252">
        <f>IF(OR(AA129=0,AH129=0),"",(AJ129/AA129))</f>
        <v>3.6983466537853393E-2</v>
      </c>
      <c r="AM129" s="259"/>
      <c r="AN129" s="260"/>
      <c r="AO129" s="261">
        <f>SUM(AO124:AO128)+AO123</f>
        <v>156.87480000000005</v>
      </c>
      <c r="AP129" s="247"/>
      <c r="AQ129" s="251">
        <f>AO129-AH129</f>
        <v>5.7439999999999998</v>
      </c>
      <c r="AR129" s="252">
        <f>IF(OR(AH129=0,AO129=0),"",(AQ129/AH129))</f>
        <v>3.8006812641764601E-2</v>
      </c>
    </row>
    <row r="130" spans="1:44" x14ac:dyDescent="0.35">
      <c r="A130" s="193"/>
      <c r="B130" s="222" t="s">
        <v>56</v>
      </c>
      <c r="C130" s="222"/>
      <c r="D130" s="220" t="s">
        <v>47</v>
      </c>
      <c r="E130" s="229"/>
      <c r="F130" s="222"/>
      <c r="G130" s="242">
        <v>7.7499999999999999E-3</v>
      </c>
      <c r="H130" s="314">
        <f>$G92*(1+G156)</f>
        <v>2905.28</v>
      </c>
      <c r="I130" s="225">
        <f>H130*G130</f>
        <v>22.515920000000001</v>
      </c>
      <c r="J130" s="222"/>
      <c r="K130" s="242">
        <v>8.8199999999999997E-3</v>
      </c>
      <c r="L130" s="314">
        <f>$G92*(1+K156)</f>
        <v>2882.6000000000004</v>
      </c>
      <c r="M130" s="225">
        <f>L130*K130</f>
        <v>25.424532000000003</v>
      </c>
      <c r="N130" s="222"/>
      <c r="O130" s="227">
        <f t="shared" si="100"/>
        <v>2.9086120000000015</v>
      </c>
      <c r="P130" s="228">
        <f t="shared" si="101"/>
        <v>0.12918024224637506</v>
      </c>
      <c r="Q130" s="209"/>
      <c r="R130" s="242">
        <f>+$K$56</f>
        <v>8.8199999999999997E-3</v>
      </c>
      <c r="S130" s="314">
        <f>$G92*(1+R156)</f>
        <v>2882.6000000000004</v>
      </c>
      <c r="T130" s="225">
        <f>S130*R130</f>
        <v>25.424532000000003</v>
      </c>
      <c r="U130" s="222"/>
      <c r="V130" s="227">
        <f>T130-M130</f>
        <v>0</v>
      </c>
      <c r="W130" s="228">
        <f>IF(OR(M130=0,T130=0),"",(V130/M130))</f>
        <v>0</v>
      </c>
      <c r="X130" s="209"/>
      <c r="Y130" s="242">
        <f>+$K$56</f>
        <v>8.8199999999999997E-3</v>
      </c>
      <c r="Z130" s="314">
        <f>$G92*(1+Y156)</f>
        <v>2882.6000000000004</v>
      </c>
      <c r="AA130" s="225">
        <f>Z130*Y130</f>
        <v>25.424532000000003</v>
      </c>
      <c r="AB130" s="222"/>
      <c r="AC130" s="227">
        <f>AA130-T130</f>
        <v>0</v>
      </c>
      <c r="AD130" s="228">
        <f>IF(OR(T130=0,AA130=0),"",(AC130/T130))</f>
        <v>0</v>
      </c>
      <c r="AE130" s="209"/>
      <c r="AF130" s="242">
        <f>+$K$56</f>
        <v>8.8199999999999997E-3</v>
      </c>
      <c r="AG130" s="314">
        <f>$G92*(1+AF156)</f>
        <v>2882.6000000000004</v>
      </c>
      <c r="AH130" s="225">
        <f>AG130*AF130</f>
        <v>25.424532000000003</v>
      </c>
      <c r="AI130" s="222"/>
      <c r="AJ130" s="227">
        <f>AH130-AA130</f>
        <v>0</v>
      </c>
      <c r="AK130" s="228">
        <f>IF(OR(AA130=0,AH130=0),"",(AJ130/AA130))</f>
        <v>0</v>
      </c>
      <c r="AM130" s="242">
        <f>+$K$56</f>
        <v>8.8199999999999997E-3</v>
      </c>
      <c r="AN130" s="314">
        <f>$G92*(1+AM156)</f>
        <v>2882.6000000000004</v>
      </c>
      <c r="AO130" s="225">
        <f>AN130*AM130</f>
        <v>25.424532000000003</v>
      </c>
      <c r="AP130" s="222"/>
      <c r="AQ130" s="227">
        <f>AO130-AH130</f>
        <v>0</v>
      </c>
      <c r="AR130" s="228">
        <f>IF(OR(AH130=0,AO130=0),"",(AQ130/AH130))</f>
        <v>0</v>
      </c>
    </row>
    <row r="131" spans="1:44" x14ac:dyDescent="0.35">
      <c r="A131" s="193"/>
      <c r="B131" s="253" t="s">
        <v>57</v>
      </c>
      <c r="C131" s="222"/>
      <c r="D131" s="220" t="s">
        <v>47</v>
      </c>
      <c r="E131" s="229"/>
      <c r="F131" s="222"/>
      <c r="G131" s="242">
        <v>6.2899999999999996E-3</v>
      </c>
      <c r="H131" s="314">
        <f>H130</f>
        <v>2905.28</v>
      </c>
      <c r="I131" s="225">
        <f>H131*G131</f>
        <v>18.2742112</v>
      </c>
      <c r="J131" s="222"/>
      <c r="K131" s="242">
        <v>6.5900000000000004E-3</v>
      </c>
      <c r="L131" s="314">
        <f>L130</f>
        <v>2882.6000000000004</v>
      </c>
      <c r="M131" s="225">
        <f>L131*K131</f>
        <v>18.996334000000004</v>
      </c>
      <c r="N131" s="222"/>
      <c r="O131" s="227">
        <f t="shared" si="100"/>
        <v>0.72212280000000462</v>
      </c>
      <c r="P131" s="228">
        <f t="shared" si="101"/>
        <v>3.9515949120693353E-2</v>
      </c>
      <c r="Q131" s="209"/>
      <c r="R131" s="242">
        <f>+$K$57</f>
        <v>6.5900000000000004E-3</v>
      </c>
      <c r="S131" s="314">
        <f>S130</f>
        <v>2882.6000000000004</v>
      </c>
      <c r="T131" s="225">
        <f>S131*R131</f>
        <v>18.996334000000004</v>
      </c>
      <c r="U131" s="222"/>
      <c r="V131" s="227">
        <f t="shared" ref="V131" si="155">T131-M131</f>
        <v>0</v>
      </c>
      <c r="W131" s="228">
        <f t="shared" ref="W131" si="156">IF(OR(M131=0,T131=0),"",(V131/M131))</f>
        <v>0</v>
      </c>
      <c r="X131" s="209"/>
      <c r="Y131" s="242">
        <f>+$K$57</f>
        <v>6.5900000000000004E-3</v>
      </c>
      <c r="Z131" s="314">
        <f>Z130</f>
        <v>2882.6000000000004</v>
      </c>
      <c r="AA131" s="225">
        <f>Z131*Y131</f>
        <v>18.996334000000004</v>
      </c>
      <c r="AB131" s="222"/>
      <c r="AC131" s="227">
        <f t="shared" ref="AC131" si="157">AA131-T131</f>
        <v>0</v>
      </c>
      <c r="AD131" s="228">
        <f t="shared" ref="AD131" si="158">IF(OR(T131=0,AA131=0),"",(AC131/T131))</f>
        <v>0</v>
      </c>
      <c r="AE131" s="209"/>
      <c r="AF131" s="242">
        <f>+$K$57</f>
        <v>6.5900000000000004E-3</v>
      </c>
      <c r="AG131" s="314">
        <f>AG130</f>
        <v>2882.6000000000004</v>
      </c>
      <c r="AH131" s="225">
        <f>AG131*AF131</f>
        <v>18.996334000000004</v>
      </c>
      <c r="AI131" s="222"/>
      <c r="AJ131" s="227">
        <f t="shared" ref="AJ131" si="159">AH131-AA131</f>
        <v>0</v>
      </c>
      <c r="AK131" s="228">
        <f t="shared" ref="AK131" si="160">IF(OR(AA131=0,AH131=0),"",(AJ131/AA131))</f>
        <v>0</v>
      </c>
      <c r="AM131" s="242">
        <f>+$K$57</f>
        <v>6.5900000000000004E-3</v>
      </c>
      <c r="AN131" s="314">
        <f>AN130</f>
        <v>2882.6000000000004</v>
      </c>
      <c r="AO131" s="225">
        <f>AN131*AM131</f>
        <v>18.996334000000004</v>
      </c>
      <c r="AP131" s="222"/>
      <c r="AQ131" s="227">
        <f t="shared" ref="AQ131" si="161">AO131-AH131</f>
        <v>0</v>
      </c>
      <c r="AR131" s="228">
        <f t="shared" ref="AR131" si="162">IF(OR(AH131=0,AO131=0),"",(AQ131/AH131))</f>
        <v>0</v>
      </c>
    </row>
    <row r="132" spans="1:44" x14ac:dyDescent="0.35">
      <c r="A132" s="193"/>
      <c r="B132" s="257" t="s">
        <v>58</v>
      </c>
      <c r="C132" s="245"/>
      <c r="D132" s="245"/>
      <c r="E132" s="245"/>
      <c r="F132" s="262"/>
      <c r="G132" s="263"/>
      <c r="H132" s="316"/>
      <c r="I132" s="261">
        <f>SUM(I129:I131)</f>
        <v>189.81597119999998</v>
      </c>
      <c r="J132" s="262"/>
      <c r="K132" s="263"/>
      <c r="L132" s="316"/>
      <c r="M132" s="261">
        <f>SUM(M129:M131)</f>
        <v>184.00766600000003</v>
      </c>
      <c r="N132" s="262"/>
      <c r="O132" s="251">
        <f t="shared" si="100"/>
        <v>-5.8083051999999498</v>
      </c>
      <c r="P132" s="252">
        <f t="shared" si="101"/>
        <v>-3.0599665366830578E-2</v>
      </c>
      <c r="Q132" s="209"/>
      <c r="R132" s="263"/>
      <c r="S132" s="316"/>
      <c r="T132" s="261">
        <f>SUM(T129:T131)</f>
        <v>187.82566600000001</v>
      </c>
      <c r="U132" s="262"/>
      <c r="V132" s="251">
        <f>T132-M132</f>
        <v>3.8179999999999836</v>
      </c>
      <c r="W132" s="252">
        <f>IF(OR(M132=0,T132=0),"",(V132/M132))</f>
        <v>2.0749135527864275E-2</v>
      </c>
      <c r="X132" s="209"/>
      <c r="Y132" s="263"/>
      <c r="Z132" s="316"/>
      <c r="AA132" s="261">
        <f>SUM(AA129:AA131)</f>
        <v>190.16166600000008</v>
      </c>
      <c r="AB132" s="262"/>
      <c r="AC132" s="251">
        <f>AA132-T132</f>
        <v>2.3360000000000696</v>
      </c>
      <c r="AD132" s="252">
        <f>IF(OR(T132=0,AA132=0),"",(AC132/T132))</f>
        <v>1.2437064911033349E-2</v>
      </c>
      <c r="AE132" s="209"/>
      <c r="AF132" s="263"/>
      <c r="AG132" s="316"/>
      <c r="AH132" s="261">
        <f>SUM(AH129:AH131)</f>
        <v>195.55166600000007</v>
      </c>
      <c r="AI132" s="262"/>
      <c r="AJ132" s="251">
        <f>AH132-AA132</f>
        <v>5.3899999999999864</v>
      </c>
      <c r="AK132" s="252">
        <f>IF(OR(AA132=0,AH132=0),"",(AJ132/AA132))</f>
        <v>2.8344303630574965E-2</v>
      </c>
      <c r="AM132" s="263"/>
      <c r="AN132" s="316"/>
      <c r="AO132" s="261">
        <f>SUM(AO129:AO131)</f>
        <v>201.29566600000004</v>
      </c>
      <c r="AP132" s="262"/>
      <c r="AQ132" s="251">
        <f>AO132-AH132</f>
        <v>5.7439999999999714</v>
      </c>
      <c r="AR132" s="252">
        <f>IF(OR(AH132=0,AO132=0),"",(AQ132/AH132))</f>
        <v>2.9373311501217123E-2</v>
      </c>
    </row>
    <row r="133" spans="1:44" x14ac:dyDescent="0.35">
      <c r="A133" s="193"/>
      <c r="B133" s="221" t="s">
        <v>76</v>
      </c>
      <c r="C133" s="221"/>
      <c r="D133" s="220" t="s">
        <v>47</v>
      </c>
      <c r="E133" s="221"/>
      <c r="F133" s="229"/>
      <c r="G133" s="92">
        <f>+RESIDENTIAL!$G$56</f>
        <v>3.0000000000000001E-3</v>
      </c>
      <c r="H133" s="314">
        <f>H130</f>
        <v>2905.28</v>
      </c>
      <c r="I133" s="225">
        <f t="shared" ref="I133:I143" si="163">H133*G133</f>
        <v>8.71584</v>
      </c>
      <c r="J133" s="229"/>
      <c r="K133" s="92">
        <f>+RESIDENTIAL!$G$56</f>
        <v>3.0000000000000001E-3</v>
      </c>
      <c r="L133" s="314">
        <f>L130</f>
        <v>2882.6000000000004</v>
      </c>
      <c r="M133" s="232">
        <f t="shared" ref="M133:M143" si="164">L133*K133</f>
        <v>8.6478000000000019</v>
      </c>
      <c r="N133" s="229"/>
      <c r="O133" s="227">
        <f t="shared" si="100"/>
        <v>-6.8039999999998102E-2</v>
      </c>
      <c r="P133" s="228">
        <f t="shared" si="101"/>
        <v>-7.8064764841940769E-3</v>
      </c>
      <c r="Q133" s="209"/>
      <c r="R133" s="92">
        <f>+RESIDENTIAL!$G$56</f>
        <v>3.0000000000000001E-3</v>
      </c>
      <c r="S133" s="231">
        <f>S130</f>
        <v>2882.6000000000004</v>
      </c>
      <c r="T133" s="232">
        <f t="shared" ref="T133:T143" si="165">S133*R133</f>
        <v>8.6478000000000019</v>
      </c>
      <c r="U133" s="229"/>
      <c r="V133" s="227">
        <f>T133-M133</f>
        <v>0</v>
      </c>
      <c r="W133" s="228">
        <f>IF(OR(M133=0,T133=0),"",(V133/M133))</f>
        <v>0</v>
      </c>
      <c r="X133" s="209"/>
      <c r="Y133" s="92">
        <f>+RESIDENTIAL!$G$56</f>
        <v>3.0000000000000001E-3</v>
      </c>
      <c r="Z133" s="314">
        <f>Z130</f>
        <v>2882.6000000000004</v>
      </c>
      <c r="AA133" s="232">
        <f t="shared" ref="AA133:AA143" si="166">Z133*Y133</f>
        <v>8.6478000000000019</v>
      </c>
      <c r="AB133" s="229"/>
      <c r="AC133" s="227">
        <f>AA133-T133</f>
        <v>0</v>
      </c>
      <c r="AD133" s="228">
        <f>IF(OR(T133=0,AA133=0),"",(AC133/T133))</f>
        <v>0</v>
      </c>
      <c r="AE133" s="209"/>
      <c r="AF133" s="92">
        <f>+RESIDENTIAL!$G$56</f>
        <v>3.0000000000000001E-3</v>
      </c>
      <c r="AG133" s="314">
        <f>AG130</f>
        <v>2882.6000000000004</v>
      </c>
      <c r="AH133" s="232">
        <f t="shared" ref="AH133:AH143" si="167">AG133*AF133</f>
        <v>8.6478000000000019</v>
      </c>
      <c r="AI133" s="229"/>
      <c r="AJ133" s="227">
        <f>AH133-AA133</f>
        <v>0</v>
      </c>
      <c r="AK133" s="228">
        <f>IF(OR(AA133=0,AH133=0),"",(AJ133/AA133))</f>
        <v>0</v>
      </c>
      <c r="AL133" s="233"/>
      <c r="AM133" s="92">
        <f>+RESIDENTIAL!$G$56</f>
        <v>3.0000000000000001E-3</v>
      </c>
      <c r="AN133" s="314">
        <f>AN130</f>
        <v>2882.6000000000004</v>
      </c>
      <c r="AO133" s="232">
        <f t="shared" ref="AO133:AO143" si="168">AN133*AM133</f>
        <v>8.6478000000000019</v>
      </c>
      <c r="AP133" s="229"/>
      <c r="AQ133" s="227">
        <f>AO133-AH133</f>
        <v>0</v>
      </c>
      <c r="AR133" s="228">
        <f>IF(OR(AH133=0,AO133=0),"",(AQ133/AH133))</f>
        <v>0</v>
      </c>
    </row>
    <row r="134" spans="1:44" x14ac:dyDescent="0.35">
      <c r="A134" s="193"/>
      <c r="B134" s="221" t="s">
        <v>77</v>
      </c>
      <c r="C134" s="221"/>
      <c r="D134" s="220" t="s">
        <v>47</v>
      </c>
      <c r="E134" s="221"/>
      <c r="F134" s="229"/>
      <c r="G134" s="92">
        <f>+RESIDENTIAL!$G$57</f>
        <v>5.0000000000000001E-4</v>
      </c>
      <c r="H134" s="314">
        <f>H130</f>
        <v>2905.28</v>
      </c>
      <c r="I134" s="225">
        <f t="shared" si="163"/>
        <v>1.4526400000000002</v>
      </c>
      <c r="J134" s="229"/>
      <c r="K134" s="92">
        <f>+RESIDENTIAL!$G$57</f>
        <v>5.0000000000000001E-4</v>
      </c>
      <c r="L134" s="314">
        <f>L130</f>
        <v>2882.6000000000004</v>
      </c>
      <c r="M134" s="232">
        <f t="shared" si="164"/>
        <v>1.4413000000000002</v>
      </c>
      <c r="N134" s="229"/>
      <c r="O134" s="227">
        <f t="shared" si="100"/>
        <v>-1.1339999999999906E-2</v>
      </c>
      <c r="P134" s="228">
        <f t="shared" si="101"/>
        <v>-7.8064764841942287E-3</v>
      </c>
      <c r="Q134" s="209"/>
      <c r="R134" s="92">
        <f>+RESIDENTIAL!$G$57</f>
        <v>5.0000000000000001E-4</v>
      </c>
      <c r="S134" s="231">
        <f>S130</f>
        <v>2882.6000000000004</v>
      </c>
      <c r="T134" s="232">
        <f t="shared" si="165"/>
        <v>1.4413000000000002</v>
      </c>
      <c r="U134" s="229"/>
      <c r="V134" s="227">
        <f t="shared" ref="V134:V142" si="169">T134-M134</f>
        <v>0</v>
      </c>
      <c r="W134" s="228">
        <f t="shared" ref="W134:W142" si="170">IF(OR(M134=0,T134=0),"",(V134/M134))</f>
        <v>0</v>
      </c>
      <c r="X134" s="209"/>
      <c r="Y134" s="92">
        <f>+RESIDENTIAL!$G$57</f>
        <v>5.0000000000000001E-4</v>
      </c>
      <c r="Z134" s="314">
        <f>Z130</f>
        <v>2882.6000000000004</v>
      </c>
      <c r="AA134" s="232">
        <f t="shared" si="166"/>
        <v>1.4413000000000002</v>
      </c>
      <c r="AB134" s="229"/>
      <c r="AC134" s="227">
        <f t="shared" ref="AC134:AC142" si="171">AA134-T134</f>
        <v>0</v>
      </c>
      <c r="AD134" s="228">
        <f t="shared" ref="AD134:AD142" si="172">IF(OR(T134=0,AA134=0),"",(AC134/T134))</f>
        <v>0</v>
      </c>
      <c r="AE134" s="209"/>
      <c r="AF134" s="92">
        <f>+RESIDENTIAL!$G$57</f>
        <v>5.0000000000000001E-4</v>
      </c>
      <c r="AG134" s="314">
        <f>AG130</f>
        <v>2882.6000000000004</v>
      </c>
      <c r="AH134" s="232">
        <f t="shared" si="167"/>
        <v>1.4413000000000002</v>
      </c>
      <c r="AI134" s="229"/>
      <c r="AJ134" s="227">
        <f t="shared" ref="AJ134:AJ142" si="173">AH134-AA134</f>
        <v>0</v>
      </c>
      <c r="AK134" s="228">
        <f t="shared" ref="AK134:AK142" si="174">IF(OR(AA134=0,AH134=0),"",(AJ134/AA134))</f>
        <v>0</v>
      </c>
      <c r="AL134" s="233"/>
      <c r="AM134" s="92">
        <f>+RESIDENTIAL!$G$57</f>
        <v>5.0000000000000001E-4</v>
      </c>
      <c r="AN134" s="314">
        <f>AN130</f>
        <v>2882.6000000000004</v>
      </c>
      <c r="AO134" s="232">
        <f t="shared" si="168"/>
        <v>1.4413000000000002</v>
      </c>
      <c r="AP134" s="229"/>
      <c r="AQ134" s="227">
        <f t="shared" ref="AQ134:AQ142" si="175">AO134-AH134</f>
        <v>0</v>
      </c>
      <c r="AR134" s="228">
        <f t="shared" ref="AR134:AR142" si="176">IF(OR(AH134=0,AO134=0),"",(AQ134/AH134))</f>
        <v>0</v>
      </c>
    </row>
    <row r="135" spans="1:44" x14ac:dyDescent="0.35">
      <c r="A135" s="193"/>
      <c r="B135" s="221" t="s">
        <v>61</v>
      </c>
      <c r="C135" s="221"/>
      <c r="D135" s="220" t="s">
        <v>47</v>
      </c>
      <c r="E135" s="221"/>
      <c r="F135" s="229"/>
      <c r="G135" s="92">
        <f>+RESIDENTIAL!$G$58</f>
        <v>4.0000000000000002E-4</v>
      </c>
      <c r="H135" s="314">
        <f>+H130</f>
        <v>2905.28</v>
      </c>
      <c r="I135" s="225">
        <f t="shared" si="163"/>
        <v>1.162112</v>
      </c>
      <c r="J135" s="229"/>
      <c r="K135" s="92">
        <f>+RESIDENTIAL!$G$58</f>
        <v>4.0000000000000002E-4</v>
      </c>
      <c r="L135" s="314">
        <f>+L130</f>
        <v>2882.6000000000004</v>
      </c>
      <c r="M135" s="232">
        <f t="shared" si="164"/>
        <v>1.1530400000000003</v>
      </c>
      <c r="N135" s="229"/>
      <c r="O135" s="227">
        <f t="shared" si="100"/>
        <v>-9.0719999999997469E-3</v>
      </c>
      <c r="P135" s="228">
        <f t="shared" si="101"/>
        <v>-7.8064764841940769E-3</v>
      </c>
      <c r="Q135" s="209"/>
      <c r="R135" s="92">
        <f>+RESIDENTIAL!$G$58</f>
        <v>4.0000000000000002E-4</v>
      </c>
      <c r="S135" s="231">
        <f>+S130</f>
        <v>2882.6000000000004</v>
      </c>
      <c r="T135" s="232">
        <f t="shared" si="165"/>
        <v>1.1530400000000003</v>
      </c>
      <c r="U135" s="229"/>
      <c r="V135" s="227">
        <f t="shared" si="169"/>
        <v>0</v>
      </c>
      <c r="W135" s="228">
        <f t="shared" si="170"/>
        <v>0</v>
      </c>
      <c r="X135" s="209"/>
      <c r="Y135" s="92">
        <f>+RESIDENTIAL!$G$58</f>
        <v>4.0000000000000002E-4</v>
      </c>
      <c r="Z135" s="314">
        <f>+Z130</f>
        <v>2882.6000000000004</v>
      </c>
      <c r="AA135" s="232">
        <f t="shared" si="166"/>
        <v>1.1530400000000003</v>
      </c>
      <c r="AB135" s="229"/>
      <c r="AC135" s="227">
        <f t="shared" si="171"/>
        <v>0</v>
      </c>
      <c r="AD135" s="228">
        <f t="shared" si="172"/>
        <v>0</v>
      </c>
      <c r="AE135" s="209"/>
      <c r="AF135" s="92">
        <f>+RESIDENTIAL!$G$58</f>
        <v>4.0000000000000002E-4</v>
      </c>
      <c r="AG135" s="314">
        <f>+AG130</f>
        <v>2882.6000000000004</v>
      </c>
      <c r="AH135" s="232">
        <f t="shared" si="167"/>
        <v>1.1530400000000003</v>
      </c>
      <c r="AI135" s="229"/>
      <c r="AJ135" s="227">
        <f t="shared" si="173"/>
        <v>0</v>
      </c>
      <c r="AK135" s="228">
        <f t="shared" si="174"/>
        <v>0</v>
      </c>
      <c r="AL135" s="233"/>
      <c r="AM135" s="92">
        <f>+RESIDENTIAL!$G$58</f>
        <v>4.0000000000000002E-4</v>
      </c>
      <c r="AN135" s="314">
        <f>+AN130</f>
        <v>2882.6000000000004</v>
      </c>
      <c r="AO135" s="232">
        <f t="shared" si="168"/>
        <v>1.1530400000000003</v>
      </c>
      <c r="AP135" s="229"/>
      <c r="AQ135" s="227">
        <f t="shared" si="175"/>
        <v>0</v>
      </c>
      <c r="AR135" s="228">
        <f t="shared" si="176"/>
        <v>0</v>
      </c>
    </row>
    <row r="136" spans="1:44" x14ac:dyDescent="0.35">
      <c r="A136" s="193"/>
      <c r="B136" s="219" t="s">
        <v>78</v>
      </c>
      <c r="C136" s="219"/>
      <c r="D136" s="220" t="s">
        <v>25</v>
      </c>
      <c r="E136" s="221"/>
      <c r="F136" s="222"/>
      <c r="G136" s="93">
        <f>+RESIDENTIAL!$G$59</f>
        <v>0.25</v>
      </c>
      <c r="H136" s="314">
        <v>1</v>
      </c>
      <c r="I136" s="225">
        <f t="shared" si="163"/>
        <v>0.25</v>
      </c>
      <c r="J136" s="222"/>
      <c r="K136" s="93">
        <f>+RESIDENTIAL!$G$59</f>
        <v>0.25</v>
      </c>
      <c r="L136" s="314">
        <v>1</v>
      </c>
      <c r="M136" s="225">
        <f t="shared" si="164"/>
        <v>0.25</v>
      </c>
      <c r="N136" s="222"/>
      <c r="O136" s="227">
        <f t="shared" si="100"/>
        <v>0</v>
      </c>
      <c r="P136" s="228">
        <f t="shared" si="101"/>
        <v>0</v>
      </c>
      <c r="Q136" s="209"/>
      <c r="R136" s="93">
        <f>+RESIDENTIAL!$G$59</f>
        <v>0.25</v>
      </c>
      <c r="S136" s="314">
        <v>1</v>
      </c>
      <c r="T136" s="225">
        <f t="shared" si="165"/>
        <v>0.25</v>
      </c>
      <c r="U136" s="222"/>
      <c r="V136" s="227">
        <f t="shared" si="169"/>
        <v>0</v>
      </c>
      <c r="W136" s="228">
        <f t="shared" si="170"/>
        <v>0</v>
      </c>
      <c r="X136" s="209"/>
      <c r="Y136" s="93">
        <f>+RESIDENTIAL!$G$59</f>
        <v>0.25</v>
      </c>
      <c r="Z136" s="314">
        <v>1</v>
      </c>
      <c r="AA136" s="225">
        <f t="shared" si="166"/>
        <v>0.25</v>
      </c>
      <c r="AB136" s="222"/>
      <c r="AC136" s="227">
        <f t="shared" si="171"/>
        <v>0</v>
      </c>
      <c r="AD136" s="228">
        <f t="shared" si="172"/>
        <v>0</v>
      </c>
      <c r="AE136" s="209"/>
      <c r="AF136" s="93">
        <f>+RESIDENTIAL!$G$59</f>
        <v>0.25</v>
      </c>
      <c r="AG136" s="314">
        <v>1</v>
      </c>
      <c r="AH136" s="225">
        <f t="shared" si="167"/>
        <v>0.25</v>
      </c>
      <c r="AI136" s="222"/>
      <c r="AJ136" s="227">
        <f t="shared" si="173"/>
        <v>0</v>
      </c>
      <c r="AK136" s="228">
        <f t="shared" si="174"/>
        <v>0</v>
      </c>
      <c r="AM136" s="93">
        <f>+RESIDENTIAL!$G$59</f>
        <v>0.25</v>
      </c>
      <c r="AN136" s="314">
        <v>1</v>
      </c>
      <c r="AO136" s="225">
        <f t="shared" si="168"/>
        <v>0.25</v>
      </c>
      <c r="AP136" s="222"/>
      <c r="AQ136" s="227">
        <f t="shared" si="175"/>
        <v>0</v>
      </c>
      <c r="AR136" s="228">
        <f t="shared" si="176"/>
        <v>0</v>
      </c>
    </row>
    <row r="137" spans="1:44" x14ac:dyDescent="0.35">
      <c r="A137" s="193"/>
      <c r="B137" s="221" t="s">
        <v>1</v>
      </c>
      <c r="C137" s="221"/>
      <c r="D137" s="220" t="s">
        <v>47</v>
      </c>
      <c r="E137" s="221"/>
      <c r="F137" s="229"/>
      <c r="G137" s="92">
        <f>+RESIDENTIAL!$G$60</f>
        <v>0.10100000000000001</v>
      </c>
      <c r="H137" s="314">
        <f>$O$11*$G92</f>
        <v>1792</v>
      </c>
      <c r="I137" s="225">
        <f t="shared" si="163"/>
        <v>180.99200000000002</v>
      </c>
      <c r="J137" s="229"/>
      <c r="K137" s="92">
        <f>+RESIDENTIAL!$G$60</f>
        <v>0.10100000000000001</v>
      </c>
      <c r="L137" s="314">
        <f>0.65*$G92</f>
        <v>1820</v>
      </c>
      <c r="M137" s="232">
        <f t="shared" si="164"/>
        <v>183.82000000000002</v>
      </c>
      <c r="N137" s="229"/>
      <c r="O137" s="227">
        <f t="shared" si="100"/>
        <v>2.828000000000003</v>
      </c>
      <c r="P137" s="228">
        <f t="shared" si="101"/>
        <v>1.5625000000000014E-2</v>
      </c>
      <c r="Q137" s="209"/>
      <c r="R137" s="92">
        <f>+RESIDENTIAL!$G$60</f>
        <v>0.10100000000000001</v>
      </c>
      <c r="S137" s="231">
        <f>0.65*$G92</f>
        <v>1820</v>
      </c>
      <c r="T137" s="232">
        <f t="shared" si="165"/>
        <v>183.82000000000002</v>
      </c>
      <c r="U137" s="229"/>
      <c r="V137" s="227">
        <f t="shared" si="169"/>
        <v>0</v>
      </c>
      <c r="W137" s="228">
        <f t="shared" si="170"/>
        <v>0</v>
      </c>
      <c r="X137" s="209"/>
      <c r="Y137" s="92">
        <f>+RESIDENTIAL!$G$60</f>
        <v>0.10100000000000001</v>
      </c>
      <c r="Z137" s="314">
        <f>0.65*$G92</f>
        <v>1820</v>
      </c>
      <c r="AA137" s="232">
        <f t="shared" si="166"/>
        <v>183.82000000000002</v>
      </c>
      <c r="AB137" s="229"/>
      <c r="AC137" s="227">
        <f t="shared" si="171"/>
        <v>0</v>
      </c>
      <c r="AD137" s="228">
        <f t="shared" si="172"/>
        <v>0</v>
      </c>
      <c r="AE137" s="209"/>
      <c r="AF137" s="92">
        <f>+RESIDENTIAL!$G$60</f>
        <v>0.10100000000000001</v>
      </c>
      <c r="AG137" s="314">
        <f>0.65*$G92</f>
        <v>1820</v>
      </c>
      <c r="AH137" s="232">
        <f t="shared" si="167"/>
        <v>183.82000000000002</v>
      </c>
      <c r="AI137" s="229"/>
      <c r="AJ137" s="227">
        <f t="shared" si="173"/>
        <v>0</v>
      </c>
      <c r="AK137" s="228">
        <f t="shared" si="174"/>
        <v>0</v>
      </c>
      <c r="AL137" s="233"/>
      <c r="AM137" s="92">
        <f>+RESIDENTIAL!$G$60</f>
        <v>0.10100000000000001</v>
      </c>
      <c r="AN137" s="314">
        <f>0.65*$G92</f>
        <v>1820</v>
      </c>
      <c r="AO137" s="232">
        <f t="shared" si="168"/>
        <v>183.82000000000002</v>
      </c>
      <c r="AP137" s="229"/>
      <c r="AQ137" s="227">
        <f t="shared" si="175"/>
        <v>0</v>
      </c>
      <c r="AR137" s="228">
        <f t="shared" si="176"/>
        <v>0</v>
      </c>
    </row>
    <row r="138" spans="1:44" x14ac:dyDescent="0.35">
      <c r="A138" s="193"/>
      <c r="B138" s="221" t="s">
        <v>2</v>
      </c>
      <c r="C138" s="221"/>
      <c r="D138" s="220" t="s">
        <v>47</v>
      </c>
      <c r="E138" s="221"/>
      <c r="F138" s="229"/>
      <c r="G138" s="92">
        <f>+RESIDENTIAL!$G$61</f>
        <v>0.14399999999999999</v>
      </c>
      <c r="H138" s="314">
        <f>$O$12*$G92</f>
        <v>504</v>
      </c>
      <c r="I138" s="225">
        <f t="shared" si="163"/>
        <v>72.575999999999993</v>
      </c>
      <c r="J138" s="229"/>
      <c r="K138" s="92">
        <f>+RESIDENTIAL!$G$61</f>
        <v>0.14399999999999999</v>
      </c>
      <c r="L138" s="314">
        <f>0.17*$G92</f>
        <v>476.00000000000006</v>
      </c>
      <c r="M138" s="232">
        <f t="shared" si="164"/>
        <v>68.543999999999997</v>
      </c>
      <c r="N138" s="229"/>
      <c r="O138" s="227">
        <f t="shared" si="100"/>
        <v>-4.0319999999999965</v>
      </c>
      <c r="P138" s="228">
        <f t="shared" si="101"/>
        <v>-5.5555555555555511E-2</v>
      </c>
      <c r="Q138" s="209"/>
      <c r="R138" s="92">
        <f>+RESIDENTIAL!$G$61</f>
        <v>0.14399999999999999</v>
      </c>
      <c r="S138" s="231">
        <f>0.17*$G92</f>
        <v>476.00000000000006</v>
      </c>
      <c r="T138" s="232">
        <f t="shared" si="165"/>
        <v>68.543999999999997</v>
      </c>
      <c r="U138" s="229"/>
      <c r="V138" s="227">
        <f t="shared" si="169"/>
        <v>0</v>
      </c>
      <c r="W138" s="228">
        <f t="shared" si="170"/>
        <v>0</v>
      </c>
      <c r="X138" s="209"/>
      <c r="Y138" s="92">
        <f>+RESIDENTIAL!$G$61</f>
        <v>0.14399999999999999</v>
      </c>
      <c r="Z138" s="314">
        <f>0.17*$G92</f>
        <v>476.00000000000006</v>
      </c>
      <c r="AA138" s="232">
        <f t="shared" si="166"/>
        <v>68.543999999999997</v>
      </c>
      <c r="AB138" s="229"/>
      <c r="AC138" s="227">
        <f t="shared" si="171"/>
        <v>0</v>
      </c>
      <c r="AD138" s="228">
        <f t="shared" si="172"/>
        <v>0</v>
      </c>
      <c r="AE138" s="209"/>
      <c r="AF138" s="92">
        <f>+RESIDENTIAL!$G$61</f>
        <v>0.14399999999999999</v>
      </c>
      <c r="AG138" s="314">
        <f>0.17*$G92</f>
        <v>476.00000000000006</v>
      </c>
      <c r="AH138" s="232">
        <f t="shared" si="167"/>
        <v>68.543999999999997</v>
      </c>
      <c r="AI138" s="229"/>
      <c r="AJ138" s="227">
        <f t="shared" si="173"/>
        <v>0</v>
      </c>
      <c r="AK138" s="228">
        <f t="shared" si="174"/>
        <v>0</v>
      </c>
      <c r="AL138" s="233"/>
      <c r="AM138" s="92">
        <f>+RESIDENTIAL!$G$61</f>
        <v>0.14399999999999999</v>
      </c>
      <c r="AN138" s="314">
        <f>0.17*$G92</f>
        <v>476.00000000000006</v>
      </c>
      <c r="AO138" s="232">
        <f t="shared" si="168"/>
        <v>68.543999999999997</v>
      </c>
      <c r="AP138" s="229"/>
      <c r="AQ138" s="227">
        <f t="shared" si="175"/>
        <v>0</v>
      </c>
      <c r="AR138" s="228">
        <f t="shared" si="176"/>
        <v>0</v>
      </c>
    </row>
    <row r="139" spans="1:44" x14ac:dyDescent="0.35">
      <c r="A139" s="193"/>
      <c r="B139" s="221" t="s">
        <v>3</v>
      </c>
      <c r="C139" s="221"/>
      <c r="D139" s="220" t="s">
        <v>47</v>
      </c>
      <c r="E139" s="221"/>
      <c r="F139" s="229"/>
      <c r="G139" s="92">
        <f>+RESIDENTIAL!$G$62</f>
        <v>0.20799999999999999</v>
      </c>
      <c r="H139" s="314">
        <f>$O$13*$G92</f>
        <v>504</v>
      </c>
      <c r="I139" s="225">
        <f t="shared" si="163"/>
        <v>104.83199999999999</v>
      </c>
      <c r="J139" s="229"/>
      <c r="K139" s="92">
        <f>+RESIDENTIAL!$G$62</f>
        <v>0.20799999999999999</v>
      </c>
      <c r="L139" s="314">
        <f>0.18*$G92</f>
        <v>504</v>
      </c>
      <c r="M139" s="232">
        <f t="shared" si="164"/>
        <v>104.83199999999999</v>
      </c>
      <c r="N139" s="229"/>
      <c r="O139" s="227">
        <f t="shared" si="100"/>
        <v>0</v>
      </c>
      <c r="P139" s="228">
        <f t="shared" si="101"/>
        <v>0</v>
      </c>
      <c r="Q139" s="209"/>
      <c r="R139" s="92">
        <f>+RESIDENTIAL!$G$62</f>
        <v>0.20799999999999999</v>
      </c>
      <c r="S139" s="231">
        <f>0.18*$G92</f>
        <v>504</v>
      </c>
      <c r="T139" s="232">
        <f t="shared" si="165"/>
        <v>104.83199999999999</v>
      </c>
      <c r="U139" s="229"/>
      <c r="V139" s="227">
        <f t="shared" si="169"/>
        <v>0</v>
      </c>
      <c r="W139" s="228">
        <f t="shared" si="170"/>
        <v>0</v>
      </c>
      <c r="X139" s="209"/>
      <c r="Y139" s="92">
        <f>+RESIDENTIAL!$G$62</f>
        <v>0.20799999999999999</v>
      </c>
      <c r="Z139" s="314">
        <f>0.18*$G92</f>
        <v>504</v>
      </c>
      <c r="AA139" s="232">
        <f t="shared" si="166"/>
        <v>104.83199999999999</v>
      </c>
      <c r="AB139" s="229"/>
      <c r="AC139" s="227">
        <f t="shared" si="171"/>
        <v>0</v>
      </c>
      <c r="AD139" s="228">
        <f t="shared" si="172"/>
        <v>0</v>
      </c>
      <c r="AE139" s="209"/>
      <c r="AF139" s="92">
        <f>+RESIDENTIAL!$G$62</f>
        <v>0.20799999999999999</v>
      </c>
      <c r="AG139" s="314">
        <f>0.18*$G92</f>
        <v>504</v>
      </c>
      <c r="AH139" s="232">
        <f t="shared" si="167"/>
        <v>104.83199999999999</v>
      </c>
      <c r="AI139" s="229"/>
      <c r="AJ139" s="227">
        <f t="shared" si="173"/>
        <v>0</v>
      </c>
      <c r="AK139" s="228">
        <f t="shared" si="174"/>
        <v>0</v>
      </c>
      <c r="AL139" s="233"/>
      <c r="AM139" s="92">
        <f>+RESIDENTIAL!$G$62</f>
        <v>0.20799999999999999</v>
      </c>
      <c r="AN139" s="314">
        <f>0.18*$G92</f>
        <v>504</v>
      </c>
      <c r="AO139" s="232">
        <f t="shared" si="168"/>
        <v>104.83199999999999</v>
      </c>
      <c r="AP139" s="229"/>
      <c r="AQ139" s="227">
        <f t="shared" si="175"/>
        <v>0</v>
      </c>
      <c r="AR139" s="228">
        <f t="shared" si="176"/>
        <v>0</v>
      </c>
    </row>
    <row r="140" spans="1:44" x14ac:dyDescent="0.35">
      <c r="A140" s="193"/>
      <c r="B140" s="221" t="s">
        <v>63</v>
      </c>
      <c r="C140" s="221"/>
      <c r="D140" s="220" t="s">
        <v>47</v>
      </c>
      <c r="E140" s="221"/>
      <c r="F140" s="229"/>
      <c r="G140" s="92">
        <f>+RESIDENTIAL!$G$63</f>
        <v>0.11899999999999999</v>
      </c>
      <c r="H140" s="314">
        <f>IF(AND($N$1=1, $G92&gt;=600), 600, IF(AND($N$1=1, AND($G92&lt;600, $G92&gt;=0)), $G92, IF(AND($N$1=2, $G92&gt;=1000), 1000, IF(AND($N$1=2, AND($G92&lt;1000, $G92&gt;=0)), $G92))))</f>
        <v>600</v>
      </c>
      <c r="I140" s="225">
        <f t="shared" si="163"/>
        <v>71.399999999999991</v>
      </c>
      <c r="J140" s="229"/>
      <c r="K140" s="92">
        <f>+RESIDENTIAL!$G$63</f>
        <v>0.11899999999999999</v>
      </c>
      <c r="L140" s="314">
        <f>IF(AND($N$1=1, $G92&gt;=600), 600, IF(AND($N$1=1, AND($G92&lt;600, $G92&gt;=0)), $G92, IF(AND($N$1=2, $G92&gt;=1000), 1000, IF(AND($N$1=2, AND($G92&lt;1000, $G92&gt;=0)), $G92))))</f>
        <v>600</v>
      </c>
      <c r="M140" s="232">
        <f t="shared" si="164"/>
        <v>71.399999999999991</v>
      </c>
      <c r="N140" s="229"/>
      <c r="O140" s="227">
        <f t="shared" si="100"/>
        <v>0</v>
      </c>
      <c r="P140" s="228">
        <f t="shared" si="101"/>
        <v>0</v>
      </c>
      <c r="Q140" s="209"/>
      <c r="R140" s="92">
        <f>+RESIDENTIAL!$G$63</f>
        <v>0.11899999999999999</v>
      </c>
      <c r="S140" s="231">
        <f>IF(AND($N$1=1, $G92&gt;=600), 600, IF(AND($N$1=1, AND($G92&lt;600, $G92&gt;=0)), $G92, IF(AND($N$1=2, $G92&gt;=1000), 1000, IF(AND($N$1=2, AND($G92&lt;1000, $G92&gt;=0)), $G92))))</f>
        <v>600</v>
      </c>
      <c r="T140" s="232">
        <f t="shared" si="165"/>
        <v>71.399999999999991</v>
      </c>
      <c r="U140" s="229"/>
      <c r="V140" s="227">
        <f t="shared" si="169"/>
        <v>0</v>
      </c>
      <c r="W140" s="228">
        <f t="shared" si="170"/>
        <v>0</v>
      </c>
      <c r="X140" s="209"/>
      <c r="Y140" s="92">
        <f>+RESIDENTIAL!$G$63</f>
        <v>0.11899999999999999</v>
      </c>
      <c r="Z140" s="314">
        <f>IF(AND($N$1=1, $G92&gt;=600), 600, IF(AND($N$1=1, AND($G92&lt;600, $G92&gt;=0)), $G92, IF(AND($N$1=2, $G92&gt;=1000), 1000, IF(AND($N$1=2, AND($G92&lt;1000, $G92&gt;=0)), $G92))))</f>
        <v>600</v>
      </c>
      <c r="AA140" s="232">
        <f t="shared" si="166"/>
        <v>71.399999999999991</v>
      </c>
      <c r="AB140" s="229"/>
      <c r="AC140" s="227">
        <f t="shared" si="171"/>
        <v>0</v>
      </c>
      <c r="AD140" s="228">
        <f t="shared" si="172"/>
        <v>0</v>
      </c>
      <c r="AE140" s="209"/>
      <c r="AF140" s="92">
        <f>+RESIDENTIAL!$G$63</f>
        <v>0.11899999999999999</v>
      </c>
      <c r="AG140" s="314">
        <f>IF(AND($N$1=1, $G92&gt;=600), 600, IF(AND($N$1=1, AND($G92&lt;600, $G92&gt;=0)), $G92, IF(AND($N$1=2, $G92&gt;=1000), 1000, IF(AND($N$1=2, AND($G92&lt;1000, $G92&gt;=0)), $G92))))</f>
        <v>600</v>
      </c>
      <c r="AH140" s="232">
        <f t="shared" si="167"/>
        <v>71.399999999999991</v>
      </c>
      <c r="AI140" s="229"/>
      <c r="AJ140" s="227">
        <f t="shared" si="173"/>
        <v>0</v>
      </c>
      <c r="AK140" s="228">
        <f t="shared" si="174"/>
        <v>0</v>
      </c>
      <c r="AL140" s="233"/>
      <c r="AM140" s="92">
        <f>+RESIDENTIAL!$G$63</f>
        <v>0.11899999999999999</v>
      </c>
      <c r="AN140" s="314">
        <f>IF(AND($N$1=1, $G92&gt;=600), 600, IF(AND($N$1=1, AND($G92&lt;600, $G92&gt;=0)), $G92, IF(AND($N$1=2, $G92&gt;=1000), 1000, IF(AND($N$1=2, AND($G92&lt;1000, $G92&gt;=0)), $G92))))</f>
        <v>600</v>
      </c>
      <c r="AO140" s="232">
        <f t="shared" si="168"/>
        <v>71.399999999999991</v>
      </c>
      <c r="AP140" s="229"/>
      <c r="AQ140" s="227">
        <f t="shared" si="175"/>
        <v>0</v>
      </c>
      <c r="AR140" s="228">
        <f t="shared" si="176"/>
        <v>0</v>
      </c>
    </row>
    <row r="141" spans="1:44" x14ac:dyDescent="0.35">
      <c r="A141" s="193"/>
      <c r="B141" s="221" t="s">
        <v>64</v>
      </c>
      <c r="C141" s="221"/>
      <c r="D141" s="220" t="s">
        <v>47</v>
      </c>
      <c r="E141" s="221"/>
      <c r="F141" s="229"/>
      <c r="G141" s="92">
        <f>+RESIDENTIAL!$G$64</f>
        <v>0.13900000000000001</v>
      </c>
      <c r="H141" s="314">
        <f>IF(AND($N$1=1, $G92&gt;=600), $G92-600, IF(AND($N$1=1, AND($G92&lt;600, $G92&gt;=0)), 0, IF(AND($N$1=2, $G92&gt;=1000), $G92-1000, IF(AND($N$1=2, AND($G92&lt;1000, $G92&gt;=0)), 0))))</f>
        <v>2200</v>
      </c>
      <c r="I141" s="225">
        <f t="shared" si="163"/>
        <v>305.8</v>
      </c>
      <c r="J141" s="229"/>
      <c r="K141" s="92">
        <f>+RESIDENTIAL!$G$64</f>
        <v>0.13900000000000001</v>
      </c>
      <c r="L141" s="314">
        <f>IF(AND($N$1=1, $G92&gt;=600), $G92-600, IF(AND($N$1=1, AND($G92&lt;600, $G92&gt;=0)), 0, IF(AND($N$1=2, $G92&gt;=1000), $G92-1000, IF(AND($N$1=2, AND($G92&lt;1000, $G92&gt;=0)), 0))))</f>
        <v>2200</v>
      </c>
      <c r="M141" s="232">
        <f t="shared" si="164"/>
        <v>305.8</v>
      </c>
      <c r="N141" s="229"/>
      <c r="O141" s="227">
        <f t="shared" si="100"/>
        <v>0</v>
      </c>
      <c r="P141" s="228">
        <f t="shared" si="101"/>
        <v>0</v>
      </c>
      <c r="Q141" s="209"/>
      <c r="R141" s="92">
        <f>+RESIDENTIAL!$G$64</f>
        <v>0.13900000000000001</v>
      </c>
      <c r="S141" s="231">
        <f>IF(AND($N$1=1, $G92&gt;=600), $G92-600, IF(AND($N$1=1, AND($G92&lt;600, $G92&gt;=0)), 0, IF(AND($N$1=2, $G92&gt;=1000), $G92-1000, IF(AND($N$1=2, AND($G92&lt;1000, $G92&gt;=0)), 0))))</f>
        <v>2200</v>
      </c>
      <c r="T141" s="232">
        <f t="shared" si="165"/>
        <v>305.8</v>
      </c>
      <c r="U141" s="229"/>
      <c r="V141" s="227">
        <f t="shared" si="169"/>
        <v>0</v>
      </c>
      <c r="W141" s="228">
        <f t="shared" si="170"/>
        <v>0</v>
      </c>
      <c r="X141" s="209"/>
      <c r="Y141" s="92">
        <f>+RESIDENTIAL!$G$64</f>
        <v>0.13900000000000001</v>
      </c>
      <c r="Z141" s="314">
        <f>IF(AND($N$1=1, $G92&gt;=600), $G92-600, IF(AND($N$1=1, AND($G92&lt;600, $G92&gt;=0)), 0, IF(AND($N$1=2, $G92&gt;=1000), $G92-1000, IF(AND($N$1=2, AND($G92&lt;1000, $G92&gt;=0)), 0))))</f>
        <v>2200</v>
      </c>
      <c r="AA141" s="232">
        <f t="shared" si="166"/>
        <v>305.8</v>
      </c>
      <c r="AB141" s="229"/>
      <c r="AC141" s="227">
        <f t="shared" si="171"/>
        <v>0</v>
      </c>
      <c r="AD141" s="228">
        <f t="shared" si="172"/>
        <v>0</v>
      </c>
      <c r="AE141" s="209"/>
      <c r="AF141" s="92">
        <f>+RESIDENTIAL!$G$64</f>
        <v>0.13900000000000001</v>
      </c>
      <c r="AG141" s="314">
        <f>IF(AND($N$1=1, $G92&gt;=600), $G92-600, IF(AND($N$1=1, AND($G92&lt;600, $G92&gt;=0)), 0, IF(AND($N$1=2, $G92&gt;=1000), $G92-1000, IF(AND($N$1=2, AND($G92&lt;1000, $G92&gt;=0)), 0))))</f>
        <v>2200</v>
      </c>
      <c r="AH141" s="232">
        <f t="shared" si="167"/>
        <v>305.8</v>
      </c>
      <c r="AI141" s="229"/>
      <c r="AJ141" s="227">
        <f t="shared" si="173"/>
        <v>0</v>
      </c>
      <c r="AK141" s="228">
        <f t="shared" si="174"/>
        <v>0</v>
      </c>
      <c r="AL141" s="233"/>
      <c r="AM141" s="92">
        <f>+RESIDENTIAL!$G$64</f>
        <v>0.13900000000000001</v>
      </c>
      <c r="AN141" s="314">
        <f>IF(AND($N$1=1, $G92&gt;=600), $G92-600, IF(AND($N$1=1, AND($G92&lt;600, $G92&gt;=0)), 0, IF(AND($N$1=2, $G92&gt;=1000), $G92-1000, IF(AND($N$1=2, AND($G92&lt;1000, $G92&gt;=0)), 0))))</f>
        <v>2200</v>
      </c>
      <c r="AO141" s="232">
        <f t="shared" si="168"/>
        <v>305.8</v>
      </c>
      <c r="AP141" s="229"/>
      <c r="AQ141" s="227">
        <f t="shared" si="175"/>
        <v>0</v>
      </c>
      <c r="AR141" s="228">
        <f t="shared" si="176"/>
        <v>0</v>
      </c>
    </row>
    <row r="142" spans="1:44" x14ac:dyDescent="0.35">
      <c r="A142" s="193"/>
      <c r="B142" s="221" t="s">
        <v>65</v>
      </c>
      <c r="C142" s="221"/>
      <c r="D142" s="220" t="s">
        <v>47</v>
      </c>
      <c r="E142" s="221"/>
      <c r="F142" s="229"/>
      <c r="G142" s="92">
        <f>+RESIDENTIAL!$G$65</f>
        <v>0.1164</v>
      </c>
      <c r="H142" s="314"/>
      <c r="I142" s="225">
        <f t="shared" si="163"/>
        <v>0</v>
      </c>
      <c r="J142" s="229"/>
      <c r="K142" s="92">
        <f>+RESIDENTIAL!$G$65</f>
        <v>0.1164</v>
      </c>
      <c r="L142" s="314"/>
      <c r="M142" s="232">
        <f t="shared" si="164"/>
        <v>0</v>
      </c>
      <c r="N142" s="229"/>
      <c r="O142" s="227">
        <f t="shared" si="100"/>
        <v>0</v>
      </c>
      <c r="P142" s="228" t="str">
        <f t="shared" si="101"/>
        <v/>
      </c>
      <c r="Q142" s="209"/>
      <c r="R142" s="92">
        <f>+RESIDENTIAL!$G$65</f>
        <v>0.1164</v>
      </c>
      <c r="S142" s="231"/>
      <c r="T142" s="232">
        <f t="shared" si="165"/>
        <v>0</v>
      </c>
      <c r="U142" s="229"/>
      <c r="V142" s="227">
        <f t="shared" si="169"/>
        <v>0</v>
      </c>
      <c r="W142" s="228" t="str">
        <f t="shared" si="170"/>
        <v/>
      </c>
      <c r="X142" s="209"/>
      <c r="Y142" s="92">
        <f>+RESIDENTIAL!$G$65</f>
        <v>0.1164</v>
      </c>
      <c r="Z142" s="314"/>
      <c r="AA142" s="232">
        <f t="shared" si="166"/>
        <v>0</v>
      </c>
      <c r="AB142" s="229"/>
      <c r="AC142" s="227">
        <f t="shared" si="171"/>
        <v>0</v>
      </c>
      <c r="AD142" s="228" t="str">
        <f t="shared" si="172"/>
        <v/>
      </c>
      <c r="AE142" s="209"/>
      <c r="AF142" s="92">
        <f>+RESIDENTIAL!$G$65</f>
        <v>0.1164</v>
      </c>
      <c r="AG142" s="314"/>
      <c r="AH142" s="232">
        <f t="shared" si="167"/>
        <v>0</v>
      </c>
      <c r="AI142" s="229"/>
      <c r="AJ142" s="227">
        <f t="shared" si="173"/>
        <v>0</v>
      </c>
      <c r="AK142" s="228" t="str">
        <f t="shared" si="174"/>
        <v/>
      </c>
      <c r="AL142" s="233"/>
      <c r="AM142" s="92">
        <f>+RESIDENTIAL!$G$65</f>
        <v>0.1164</v>
      </c>
      <c r="AN142" s="314"/>
      <c r="AO142" s="232">
        <f t="shared" si="168"/>
        <v>0</v>
      </c>
      <c r="AP142" s="229"/>
      <c r="AQ142" s="227">
        <f t="shared" si="175"/>
        <v>0</v>
      </c>
      <c r="AR142" s="228" t="str">
        <f t="shared" si="176"/>
        <v/>
      </c>
    </row>
    <row r="143" spans="1:44" ht="15" thickBot="1" x14ac:dyDescent="0.4">
      <c r="A143" s="193"/>
      <c r="B143" s="221" t="s">
        <v>66</v>
      </c>
      <c r="C143" s="221"/>
      <c r="D143" s="220" t="s">
        <v>47</v>
      </c>
      <c r="E143" s="221"/>
      <c r="F143" s="229"/>
      <c r="G143" s="92">
        <f>+RESIDENTIAL!$G$66</f>
        <v>0.1164</v>
      </c>
      <c r="H143" s="314"/>
      <c r="I143" s="225">
        <f t="shared" si="163"/>
        <v>0</v>
      </c>
      <c r="J143" s="229"/>
      <c r="K143" s="92">
        <f>+RESIDENTIAL!$G$66</f>
        <v>0.1164</v>
      </c>
      <c r="L143" s="314"/>
      <c r="M143" s="232">
        <f t="shared" si="164"/>
        <v>0</v>
      </c>
      <c r="N143" s="229"/>
      <c r="O143" s="227">
        <f t="shared" si="100"/>
        <v>0</v>
      </c>
      <c r="P143" s="228" t="str">
        <f t="shared" si="101"/>
        <v/>
      </c>
      <c r="Q143" s="209"/>
      <c r="R143" s="92">
        <f>+RESIDENTIAL!$G$66</f>
        <v>0.1164</v>
      </c>
      <c r="S143" s="231"/>
      <c r="T143" s="232">
        <f t="shared" si="165"/>
        <v>0</v>
      </c>
      <c r="U143" s="229"/>
      <c r="V143" s="227">
        <f>T143-M143</f>
        <v>0</v>
      </c>
      <c r="W143" s="228" t="str">
        <f>IF(OR(M143=0,T143=0),"",(V143/M143))</f>
        <v/>
      </c>
      <c r="X143" s="209"/>
      <c r="Y143" s="92">
        <f>+RESIDENTIAL!$G$66</f>
        <v>0.1164</v>
      </c>
      <c r="Z143" s="314"/>
      <c r="AA143" s="232">
        <f t="shared" si="166"/>
        <v>0</v>
      </c>
      <c r="AB143" s="229"/>
      <c r="AC143" s="227">
        <f>AA143-T143</f>
        <v>0</v>
      </c>
      <c r="AD143" s="228" t="str">
        <f>IF(OR(T143=0,AA143=0),"",(AC143/T143))</f>
        <v/>
      </c>
      <c r="AE143" s="209"/>
      <c r="AF143" s="92">
        <f>+RESIDENTIAL!$G$66</f>
        <v>0.1164</v>
      </c>
      <c r="AG143" s="314"/>
      <c r="AH143" s="232">
        <f t="shared" si="167"/>
        <v>0</v>
      </c>
      <c r="AI143" s="229"/>
      <c r="AJ143" s="227">
        <f>AH143-AA143</f>
        <v>0</v>
      </c>
      <c r="AK143" s="228" t="str">
        <f>IF(OR(AA143=0,AH143=0),"",(AJ143/AA143))</f>
        <v/>
      </c>
      <c r="AL143" s="233"/>
      <c r="AM143" s="92">
        <f>+RESIDENTIAL!$G$66</f>
        <v>0.1164</v>
      </c>
      <c r="AN143" s="314"/>
      <c r="AO143" s="232">
        <f t="shared" si="168"/>
        <v>0</v>
      </c>
      <c r="AP143" s="229"/>
      <c r="AQ143" s="227">
        <f>AO143-AH143</f>
        <v>0</v>
      </c>
      <c r="AR143" s="228" t="str">
        <f>IF(OR(AH143=0,AO143=0),"",(AQ143/AH143))</f>
        <v/>
      </c>
    </row>
    <row r="144" spans="1:44" ht="15" thickBot="1" x14ac:dyDescent="0.4">
      <c r="A144" s="193"/>
      <c r="B144" s="265"/>
      <c r="C144" s="266"/>
      <c r="D144" s="267"/>
      <c r="E144" s="266"/>
      <c r="F144" s="268"/>
      <c r="G144" s="269"/>
      <c r="H144" s="270"/>
      <c r="I144" s="271"/>
      <c r="J144" s="268"/>
      <c r="K144" s="269"/>
      <c r="L144" s="270"/>
      <c r="M144" s="271"/>
      <c r="N144" s="268"/>
      <c r="O144" s="272"/>
      <c r="P144" s="273"/>
      <c r="Q144" s="209"/>
      <c r="R144" s="269"/>
      <c r="S144" s="270"/>
      <c r="T144" s="271"/>
      <c r="U144" s="268"/>
      <c r="V144" s="272"/>
      <c r="W144" s="273"/>
      <c r="X144" s="209"/>
      <c r="Y144" s="269"/>
      <c r="Z144" s="270"/>
      <c r="AA144" s="271"/>
      <c r="AB144" s="268"/>
      <c r="AC144" s="272"/>
      <c r="AD144" s="273"/>
      <c r="AE144" s="209"/>
      <c r="AF144" s="269"/>
      <c r="AG144" s="270"/>
      <c r="AH144" s="271"/>
      <c r="AI144" s="268"/>
      <c r="AJ144" s="272"/>
      <c r="AK144" s="273"/>
      <c r="AM144" s="269"/>
      <c r="AN144" s="270"/>
      <c r="AO144" s="271"/>
      <c r="AP144" s="268"/>
      <c r="AQ144" s="272"/>
      <c r="AR144" s="273"/>
    </row>
    <row r="145" spans="1:44" x14ac:dyDescent="0.35">
      <c r="A145" s="193"/>
      <c r="B145" s="274" t="s">
        <v>67</v>
      </c>
      <c r="C145" s="219"/>
      <c r="D145" s="219"/>
      <c r="E145" s="219"/>
      <c r="F145" s="275"/>
      <c r="G145" s="276"/>
      <c r="H145" s="276"/>
      <c r="I145" s="277">
        <f>SUM(I133:I139,I132)</f>
        <v>559.79656320000004</v>
      </c>
      <c r="J145" s="278"/>
      <c r="K145" s="276"/>
      <c r="L145" s="276"/>
      <c r="M145" s="277">
        <f>SUM(M133:M139,M132)</f>
        <v>552.69580600000006</v>
      </c>
      <c r="N145" s="278"/>
      <c r="O145" s="279">
        <f>M145-I145</f>
        <v>-7.1007571999999755</v>
      </c>
      <c r="P145" s="280">
        <f>IF(OR(I145=0,M145=0),"",(O145/I145))</f>
        <v>-1.2684531608071106E-2</v>
      </c>
      <c r="Q145" s="209"/>
      <c r="R145" s="276"/>
      <c r="S145" s="276"/>
      <c r="T145" s="277">
        <f>SUM(T133:T139,T132)</f>
        <v>556.51380600000005</v>
      </c>
      <c r="U145" s="278"/>
      <c r="V145" s="279">
        <f>T145-M145</f>
        <v>3.8179999999999836</v>
      </c>
      <c r="W145" s="280">
        <f t="shared" ref="W145:W148" si="177">IF(OR(M145=0,T145=0),"",(V145/M145))</f>
        <v>6.9079590591284191E-3</v>
      </c>
      <c r="X145" s="209"/>
      <c r="Y145" s="276"/>
      <c r="Z145" s="276"/>
      <c r="AA145" s="277">
        <f>SUM(AA133:AA139,AA132)</f>
        <v>558.84980600000017</v>
      </c>
      <c r="AB145" s="278"/>
      <c r="AC145" s="279">
        <f>AA145-T145</f>
        <v>2.3360000000001264</v>
      </c>
      <c r="AD145" s="280">
        <f t="shared" ref="AD145:AD148" si="178">IF(OR(T145=0,AA145=0),"",(AC145/T145))</f>
        <v>4.1975598355598141E-3</v>
      </c>
      <c r="AE145" s="209"/>
      <c r="AF145" s="276"/>
      <c r="AG145" s="276"/>
      <c r="AH145" s="277">
        <f>SUM(AH133:AH139,AH132)</f>
        <v>564.23980600000004</v>
      </c>
      <c r="AI145" s="278"/>
      <c r="AJ145" s="279">
        <f>AH145-AA145</f>
        <v>5.3899999999998727</v>
      </c>
      <c r="AK145" s="280">
        <f t="shared" ref="AK145:AK148" si="179">IF(OR(AA145=0,AH145=0),"",(AJ145/AA145))</f>
        <v>9.6448096467619971E-3</v>
      </c>
      <c r="AM145" s="276"/>
      <c r="AN145" s="276"/>
      <c r="AO145" s="277">
        <f>SUM(AO133:AO139,AO132)</f>
        <v>569.98380600000007</v>
      </c>
      <c r="AP145" s="278"/>
      <c r="AQ145" s="279">
        <f>AO145-AH145</f>
        <v>5.7440000000000282</v>
      </c>
      <c r="AR145" s="280">
        <f t="shared" ref="AR145:AR148" si="180">IF(OR(AH145=0,AO145=0),"",(AQ145/AH145))</f>
        <v>1.0180068720639018E-2</v>
      </c>
    </row>
    <row r="146" spans="1:44" x14ac:dyDescent="0.35">
      <c r="A146" s="193"/>
      <c r="B146" s="274" t="s">
        <v>68</v>
      </c>
      <c r="C146" s="219"/>
      <c r="D146" s="219"/>
      <c r="E146" s="219"/>
      <c r="F146" s="275"/>
      <c r="G146" s="281">
        <v>-0.318</v>
      </c>
      <c r="H146" s="282"/>
      <c r="I146" s="236">
        <f>+I145*G146</f>
        <v>-178.01530709760002</v>
      </c>
      <c r="J146" s="278"/>
      <c r="K146" s="281">
        <f>$G146</f>
        <v>-0.318</v>
      </c>
      <c r="L146" s="282"/>
      <c r="M146" s="236">
        <f>+M145*K146</f>
        <v>-175.75726630800003</v>
      </c>
      <c r="N146" s="278"/>
      <c r="O146" s="227">
        <f>M146-I146</f>
        <v>2.2580407895999883</v>
      </c>
      <c r="P146" s="228">
        <f>IF(OR(I146=0,M146=0),"",(O146/I146))</f>
        <v>-1.2684531608071085E-2</v>
      </c>
      <c r="Q146" s="209"/>
      <c r="R146" s="281">
        <f>$G146</f>
        <v>-0.318</v>
      </c>
      <c r="S146" s="282"/>
      <c r="T146" s="236">
        <f>+T145*R146</f>
        <v>-176.97139030800003</v>
      </c>
      <c r="U146" s="278"/>
      <c r="V146" s="227">
        <f t="shared" ref="V146:V148" si="181">T146-M146</f>
        <v>-1.2141239999999982</v>
      </c>
      <c r="W146" s="228">
        <f t="shared" si="177"/>
        <v>6.9079590591284382E-3</v>
      </c>
      <c r="X146" s="209"/>
      <c r="Y146" s="281">
        <f>$G146</f>
        <v>-0.318</v>
      </c>
      <c r="Z146" s="282"/>
      <c r="AA146" s="236">
        <f>+AA145*Y146</f>
        <v>-177.71423830800006</v>
      </c>
      <c r="AB146" s="278"/>
      <c r="AC146" s="227">
        <f t="shared" ref="AC146:AC148" si="182">AA146-T146</f>
        <v>-0.7428480000000377</v>
      </c>
      <c r="AD146" s="228">
        <f t="shared" si="178"/>
        <v>4.1975598355597993E-3</v>
      </c>
      <c r="AE146" s="209"/>
      <c r="AF146" s="281">
        <f>$G146</f>
        <v>-0.318</v>
      </c>
      <c r="AG146" s="282"/>
      <c r="AH146" s="236">
        <f>+AH145*AF146</f>
        <v>-179.42825830800001</v>
      </c>
      <c r="AI146" s="278"/>
      <c r="AJ146" s="227">
        <f t="shared" ref="AJ146:AJ148" si="183">AH146-AA146</f>
        <v>-1.7140199999999481</v>
      </c>
      <c r="AK146" s="228">
        <f t="shared" si="179"/>
        <v>9.6448096467619329E-3</v>
      </c>
      <c r="AM146" s="281">
        <f>$G146</f>
        <v>-0.318</v>
      </c>
      <c r="AN146" s="282"/>
      <c r="AO146" s="236">
        <f>+AO145*AM146</f>
        <v>-181.25485030800002</v>
      </c>
      <c r="AP146" s="278"/>
      <c r="AQ146" s="227">
        <f t="shared" ref="AQ146:AQ148" si="184">AO146-AH146</f>
        <v>-1.8265920000000051</v>
      </c>
      <c r="AR146" s="228">
        <f t="shared" si="180"/>
        <v>1.0180068720638997E-2</v>
      </c>
    </row>
    <row r="147" spans="1:44" x14ac:dyDescent="0.35">
      <c r="A147" s="193"/>
      <c r="B147" s="283" t="s">
        <v>69</v>
      </c>
      <c r="C147" s="219"/>
      <c r="D147" s="219"/>
      <c r="E147" s="219"/>
      <c r="F147" s="226"/>
      <c r="G147" s="284">
        <v>0.13</v>
      </c>
      <c r="H147" s="226"/>
      <c r="I147" s="236">
        <f>I145*G147</f>
        <v>72.77355321600001</v>
      </c>
      <c r="J147" s="285"/>
      <c r="K147" s="284">
        <v>0.13</v>
      </c>
      <c r="L147" s="226"/>
      <c r="M147" s="236">
        <f>M145*K147</f>
        <v>71.850454780000007</v>
      </c>
      <c r="N147" s="285"/>
      <c r="O147" s="227">
        <f>M147-I147</f>
        <v>-0.92309843600000363</v>
      </c>
      <c r="P147" s="228">
        <f>IF(OR(I147=0,M147=0),"",(O147/I147))</f>
        <v>-1.26845316080712E-2</v>
      </c>
      <c r="Q147" s="209"/>
      <c r="R147" s="284">
        <v>0.13</v>
      </c>
      <c r="S147" s="226"/>
      <c r="T147" s="236">
        <f>T145*R147</f>
        <v>72.34679478000001</v>
      </c>
      <c r="U147" s="285"/>
      <c r="V147" s="227">
        <f t="shared" si="181"/>
        <v>0.49634000000000356</v>
      </c>
      <c r="W147" s="228">
        <f t="shared" si="177"/>
        <v>6.9079590591284981E-3</v>
      </c>
      <c r="X147" s="209"/>
      <c r="Y147" s="284">
        <v>0.13</v>
      </c>
      <c r="Z147" s="226"/>
      <c r="AA147" s="236">
        <f>AA145*Y147</f>
        <v>72.650474780000025</v>
      </c>
      <c r="AB147" s="285"/>
      <c r="AC147" s="227">
        <f t="shared" si="182"/>
        <v>0.30368000000001416</v>
      </c>
      <c r="AD147" s="228">
        <f t="shared" si="178"/>
        <v>4.197559835559782E-3</v>
      </c>
      <c r="AE147" s="209"/>
      <c r="AF147" s="284">
        <v>0.13</v>
      </c>
      <c r="AG147" s="226"/>
      <c r="AH147" s="236">
        <f>AH145*AF147</f>
        <v>73.351174780000008</v>
      </c>
      <c r="AI147" s="285"/>
      <c r="AJ147" s="227">
        <f t="shared" si="183"/>
        <v>0.70069999999998345</v>
      </c>
      <c r="AK147" s="228">
        <f t="shared" si="179"/>
        <v>9.6448096467619971E-3</v>
      </c>
      <c r="AM147" s="284">
        <v>0.13</v>
      </c>
      <c r="AN147" s="226"/>
      <c r="AO147" s="236">
        <f>AO145*AM147</f>
        <v>74.097894780000018</v>
      </c>
      <c r="AP147" s="285"/>
      <c r="AQ147" s="227">
        <f t="shared" si="184"/>
        <v>0.74672000000001049</v>
      </c>
      <c r="AR147" s="228">
        <f t="shared" si="180"/>
        <v>1.0180068720639111E-2</v>
      </c>
    </row>
    <row r="148" spans="1:44" ht="15" thickBot="1" x14ac:dyDescent="0.4">
      <c r="A148" s="193"/>
      <c r="B148" s="458" t="s">
        <v>70</v>
      </c>
      <c r="C148" s="458"/>
      <c r="D148" s="458"/>
      <c r="E148" s="286"/>
      <c r="F148" s="287"/>
      <c r="G148" s="287"/>
      <c r="H148" s="287"/>
      <c r="I148" s="324">
        <f>SUM(I145:I147)</f>
        <v>454.55480931839998</v>
      </c>
      <c r="J148" s="289"/>
      <c r="K148" s="287"/>
      <c r="L148" s="287"/>
      <c r="M148" s="288">
        <f>SUM(M145:M147)</f>
        <v>448.78899447200007</v>
      </c>
      <c r="N148" s="289"/>
      <c r="O148" s="325">
        <f>M148-I148</f>
        <v>-5.7658148463999055</v>
      </c>
      <c r="P148" s="326">
        <f>IF(OR(I148=0,M148=0),"",(O148/I148))</f>
        <v>-1.2684531608070945E-2</v>
      </c>
      <c r="Q148" s="209"/>
      <c r="R148" s="287"/>
      <c r="S148" s="287"/>
      <c r="T148" s="288">
        <f>SUM(T145:T147)</f>
        <v>451.88921047200006</v>
      </c>
      <c r="U148" s="289"/>
      <c r="V148" s="325">
        <f t="shared" si="181"/>
        <v>3.100215999999989</v>
      </c>
      <c r="W148" s="326">
        <f t="shared" si="177"/>
        <v>6.9079590591284235E-3</v>
      </c>
      <c r="X148" s="209"/>
      <c r="Y148" s="287"/>
      <c r="Z148" s="287"/>
      <c r="AA148" s="288">
        <f>SUM(AA145:AA147)</f>
        <v>453.78604247200013</v>
      </c>
      <c r="AB148" s="289"/>
      <c r="AC148" s="325">
        <f t="shared" si="182"/>
        <v>1.8968320000000745</v>
      </c>
      <c r="AD148" s="326">
        <f t="shared" si="178"/>
        <v>4.1975598355597516E-3</v>
      </c>
      <c r="AE148" s="209"/>
      <c r="AF148" s="287"/>
      <c r="AG148" s="287"/>
      <c r="AH148" s="288">
        <f>SUM(AH145:AH147)</f>
        <v>458.16272247200004</v>
      </c>
      <c r="AI148" s="289"/>
      <c r="AJ148" s="325">
        <f t="shared" si="183"/>
        <v>4.376679999999908</v>
      </c>
      <c r="AK148" s="326">
        <f t="shared" si="179"/>
        <v>9.6448096467620231E-3</v>
      </c>
      <c r="AM148" s="287"/>
      <c r="AN148" s="287"/>
      <c r="AO148" s="288">
        <f>SUM(AO145:AO147)</f>
        <v>462.82685047200005</v>
      </c>
      <c r="AP148" s="289"/>
      <c r="AQ148" s="325">
        <f t="shared" si="184"/>
        <v>4.6641280000000052</v>
      </c>
      <c r="AR148" s="326">
        <f t="shared" si="180"/>
        <v>1.0180068720638979E-2</v>
      </c>
    </row>
    <row r="149" spans="1:44" ht="15" thickBot="1" x14ac:dyDescent="0.4">
      <c r="A149" s="292"/>
      <c r="B149" s="327"/>
      <c r="C149" s="328"/>
      <c r="D149" s="329"/>
      <c r="E149" s="328"/>
      <c r="F149" s="330"/>
      <c r="G149" s="269"/>
      <c r="H149" s="331"/>
      <c r="I149" s="271"/>
      <c r="J149" s="330"/>
      <c r="K149" s="269"/>
      <c r="L149" s="331"/>
      <c r="M149" s="332"/>
      <c r="N149" s="330"/>
      <c r="O149" s="333"/>
      <c r="P149" s="273"/>
      <c r="Q149" s="209"/>
      <c r="R149" s="269"/>
      <c r="S149" s="331"/>
      <c r="T149" s="332"/>
      <c r="U149" s="330"/>
      <c r="V149" s="333"/>
      <c r="W149" s="273"/>
      <c r="X149" s="209"/>
      <c r="Y149" s="269"/>
      <c r="Z149" s="331"/>
      <c r="AA149" s="332"/>
      <c r="AB149" s="330"/>
      <c r="AC149" s="333"/>
      <c r="AD149" s="273"/>
      <c r="AE149" s="209"/>
      <c r="AF149" s="269"/>
      <c r="AG149" s="331"/>
      <c r="AH149" s="332"/>
      <c r="AI149" s="330"/>
      <c r="AJ149" s="333"/>
      <c r="AK149" s="273"/>
      <c r="AM149" s="269"/>
      <c r="AN149" s="331"/>
      <c r="AO149" s="332"/>
      <c r="AP149" s="330"/>
      <c r="AQ149" s="333"/>
      <c r="AR149" s="273"/>
    </row>
    <row r="150" spans="1:44" s="233" customFormat="1" x14ac:dyDescent="0.35">
      <c r="A150" s="358"/>
      <c r="B150" s="320" t="s">
        <v>79</v>
      </c>
      <c r="C150" s="320"/>
      <c r="D150" s="320"/>
      <c r="E150" s="320"/>
      <c r="F150" s="340"/>
      <c r="G150" s="342"/>
      <c r="H150" s="342"/>
      <c r="I150" s="359">
        <f>SUM(I140:I141,I132,I133:I136)</f>
        <v>578.59656319999988</v>
      </c>
      <c r="J150" s="344"/>
      <c r="K150" s="342"/>
      <c r="L150" s="342"/>
      <c r="M150" s="359">
        <f>SUM(M140:M141,M132,M133:M136)</f>
        <v>572.69980599999997</v>
      </c>
      <c r="N150" s="344"/>
      <c r="O150" s="236">
        <f>M150-I150</f>
        <v>-5.8967571999999109</v>
      </c>
      <c r="P150" s="237">
        <f>IF(OR(I150=0,M150=0),"",(O150/I150))</f>
        <v>-1.0191483280486779E-2</v>
      </c>
      <c r="Q150" s="209"/>
      <c r="R150" s="342"/>
      <c r="S150" s="342"/>
      <c r="T150" s="359">
        <f>SUM(T140:T141,T132,T133:T136)</f>
        <v>576.51780599999995</v>
      </c>
      <c r="U150" s="344"/>
      <c r="V150" s="236">
        <f>T150-M150</f>
        <v>3.8179999999999836</v>
      </c>
      <c r="W150" s="237">
        <f t="shared" ref="W150:W153" si="185">IF(OR(M150=0,T150=0),"",(V150/M150))</f>
        <v>6.666668924976E-3</v>
      </c>
      <c r="X150" s="209"/>
      <c r="Y150" s="342"/>
      <c r="Z150" s="342"/>
      <c r="AA150" s="359">
        <f>SUM(AA140:AA141,AA132,AA133:AA136)</f>
        <v>578.85380599999996</v>
      </c>
      <c r="AB150" s="344"/>
      <c r="AC150" s="236">
        <f>AA150-T150</f>
        <v>2.3360000000000127</v>
      </c>
      <c r="AD150" s="237">
        <f t="shared" ref="AD150:AD153" si="186">IF(OR(T150=0,AA150=0),"",(AC150/T150))</f>
        <v>4.0519130123797299E-3</v>
      </c>
      <c r="AF150" s="342"/>
      <c r="AG150" s="342"/>
      <c r="AH150" s="359">
        <f>SUM(AH140:AH141,AH132,AH133:AH136)</f>
        <v>584.24380600000006</v>
      </c>
      <c r="AI150" s="344"/>
      <c r="AJ150" s="236">
        <f>AH150-AA150</f>
        <v>5.3900000000001</v>
      </c>
      <c r="AK150" s="237">
        <f t="shared" ref="AK150:AK153" si="187">IF(OR(AA150=0,AH150=0),"",(AJ150/AA150))</f>
        <v>9.311504811976826E-3</v>
      </c>
      <c r="AM150" s="342"/>
      <c r="AN150" s="342"/>
      <c r="AO150" s="359">
        <f>SUM(AO140:AO141,AO132,AO133:AO136)</f>
        <v>589.98780599999998</v>
      </c>
      <c r="AP150" s="344"/>
      <c r="AQ150" s="236">
        <f>AO150-AH150</f>
        <v>5.7439999999999145</v>
      </c>
      <c r="AR150" s="237">
        <f t="shared" ref="AR150:AR153" si="188">IF(OR(AH150=0,AO150=0),"",(AQ150/AH150))</f>
        <v>9.8315120177755282E-3</v>
      </c>
    </row>
    <row r="151" spans="1:44" s="233" customFormat="1" x14ac:dyDescent="0.35">
      <c r="A151" s="358"/>
      <c r="B151" s="221" t="s">
        <v>68</v>
      </c>
      <c r="C151" s="221"/>
      <c r="D151" s="221"/>
      <c r="E151" s="221"/>
      <c r="F151" s="226"/>
      <c r="G151" s="281">
        <v>-0.318</v>
      </c>
      <c r="H151" s="282"/>
      <c r="I151" s="236">
        <f>+I150*G151</f>
        <v>-183.99370709759995</v>
      </c>
      <c r="J151" s="285"/>
      <c r="K151" s="281">
        <f>$G151</f>
        <v>-0.318</v>
      </c>
      <c r="L151" s="282"/>
      <c r="M151" s="236">
        <f>+M150*K151</f>
        <v>-182.11853830799998</v>
      </c>
      <c r="N151" s="285"/>
      <c r="O151" s="236">
        <f>M151-I151</f>
        <v>1.875168789599968</v>
      </c>
      <c r="P151" s="237">
        <f>IF(OR(I151=0,M151=0),"",(O151/I151))</f>
        <v>-1.019148328048676E-2</v>
      </c>
      <c r="Q151" s="209"/>
      <c r="R151" s="281">
        <f>$G151</f>
        <v>-0.318</v>
      </c>
      <c r="S151" s="282"/>
      <c r="T151" s="236">
        <f>+T150*R151</f>
        <v>-183.33266230799998</v>
      </c>
      <c r="U151" s="285"/>
      <c r="V151" s="236">
        <f t="shared" ref="V151:V153" si="189">T151-M151</f>
        <v>-1.2141239999999982</v>
      </c>
      <c r="W151" s="237">
        <f t="shared" si="185"/>
        <v>6.6666689249760191E-3</v>
      </c>
      <c r="X151" s="209"/>
      <c r="Y151" s="281">
        <f>$G151</f>
        <v>-0.318</v>
      </c>
      <c r="Z151" s="282"/>
      <c r="AA151" s="236">
        <f>+AA150*Y151</f>
        <v>-184.07551030799999</v>
      </c>
      <c r="AB151" s="285"/>
      <c r="AC151" s="236">
        <f t="shared" ref="AC151:AC153" si="190">AA151-T151</f>
        <v>-0.74284800000000928</v>
      </c>
      <c r="AD151" s="237">
        <f t="shared" si="186"/>
        <v>4.0519130123797585E-3</v>
      </c>
      <c r="AF151" s="281">
        <f>$G151</f>
        <v>-0.318</v>
      </c>
      <c r="AG151" s="282"/>
      <c r="AH151" s="236">
        <f>+AH150*AF151</f>
        <v>-185.78953030800002</v>
      </c>
      <c r="AI151" s="285"/>
      <c r="AJ151" s="236">
        <f t="shared" ref="AJ151:AJ153" si="191">AH151-AA151</f>
        <v>-1.7140200000000334</v>
      </c>
      <c r="AK151" s="237">
        <f t="shared" si="187"/>
        <v>9.3115048119768347E-3</v>
      </c>
      <c r="AM151" s="281">
        <f>$G151</f>
        <v>-0.318</v>
      </c>
      <c r="AN151" s="282"/>
      <c r="AO151" s="236">
        <f>+AO150*AM151</f>
        <v>-187.616122308</v>
      </c>
      <c r="AP151" s="285"/>
      <c r="AQ151" s="236">
        <f t="shared" ref="AQ151:AQ153" si="192">AO151-AH151</f>
        <v>-1.8265919999999767</v>
      </c>
      <c r="AR151" s="237">
        <f t="shared" si="188"/>
        <v>9.831512017775549E-3</v>
      </c>
    </row>
    <row r="152" spans="1:44" s="233" customFormat="1" x14ac:dyDescent="0.35">
      <c r="A152" s="358"/>
      <c r="B152" s="339" t="s">
        <v>69</v>
      </c>
      <c r="C152" s="320"/>
      <c r="D152" s="320"/>
      <c r="E152" s="320"/>
      <c r="F152" s="340"/>
      <c r="G152" s="341">
        <v>0.13</v>
      </c>
      <c r="H152" s="342"/>
      <c r="I152" s="343">
        <f>I150*G152</f>
        <v>75.217553215999985</v>
      </c>
      <c r="J152" s="344"/>
      <c r="K152" s="341">
        <v>0.13</v>
      </c>
      <c r="L152" s="342"/>
      <c r="M152" s="343">
        <f>M150*K152</f>
        <v>74.450974779999996</v>
      </c>
      <c r="N152" s="344"/>
      <c r="O152" s="236">
        <f>M152-I152</f>
        <v>-0.76657843599998898</v>
      </c>
      <c r="P152" s="237">
        <f>IF(OR(I152=0,M152=0),"",(O152/I152))</f>
        <v>-1.0191483280486786E-2</v>
      </c>
      <c r="Q152" s="209"/>
      <c r="R152" s="341">
        <v>0.13</v>
      </c>
      <c r="S152" s="342"/>
      <c r="T152" s="343">
        <f>T150*R152</f>
        <v>74.947314779999999</v>
      </c>
      <c r="U152" s="344"/>
      <c r="V152" s="236">
        <f t="shared" si="189"/>
        <v>0.49634000000000356</v>
      </c>
      <c r="W152" s="237">
        <f t="shared" si="185"/>
        <v>6.6666689249760764E-3</v>
      </c>
      <c r="X152" s="209"/>
      <c r="Y152" s="341">
        <v>0.13</v>
      </c>
      <c r="Z152" s="342"/>
      <c r="AA152" s="343">
        <f>AA150*Y152</f>
        <v>75.250994779999999</v>
      </c>
      <c r="AB152" s="344"/>
      <c r="AC152" s="236">
        <f t="shared" si="190"/>
        <v>0.30367999999999995</v>
      </c>
      <c r="AD152" s="237">
        <f t="shared" si="186"/>
        <v>4.0519130123797074E-3</v>
      </c>
      <c r="AF152" s="341">
        <v>0.13</v>
      </c>
      <c r="AG152" s="342"/>
      <c r="AH152" s="343">
        <f>AH150*AF152</f>
        <v>75.951694780000011</v>
      </c>
      <c r="AI152" s="344"/>
      <c r="AJ152" s="236">
        <f t="shared" si="191"/>
        <v>0.70070000000001187</v>
      </c>
      <c r="AK152" s="237">
        <f t="shared" si="187"/>
        <v>9.3115048119768104E-3</v>
      </c>
      <c r="AM152" s="341">
        <v>0.13</v>
      </c>
      <c r="AN152" s="342"/>
      <c r="AO152" s="343">
        <f>AO150*AM152</f>
        <v>76.698414779999993</v>
      </c>
      <c r="AP152" s="344"/>
      <c r="AQ152" s="236">
        <f t="shared" si="192"/>
        <v>0.74671999999998206</v>
      </c>
      <c r="AR152" s="237">
        <f t="shared" si="188"/>
        <v>9.831512017775438E-3</v>
      </c>
    </row>
    <row r="153" spans="1:44" s="233" customFormat="1" ht="15" thickBot="1" x14ac:dyDescent="0.4">
      <c r="A153" s="358"/>
      <c r="B153" s="465" t="s">
        <v>80</v>
      </c>
      <c r="C153" s="465"/>
      <c r="D153" s="465"/>
      <c r="E153" s="320"/>
      <c r="F153" s="360"/>
      <c r="G153" s="360"/>
      <c r="H153" s="360"/>
      <c r="I153" s="361">
        <f>SUM(I150:I152)</f>
        <v>469.82040931839992</v>
      </c>
      <c r="J153" s="362"/>
      <c r="K153" s="360"/>
      <c r="L153" s="360"/>
      <c r="M153" s="361">
        <f>SUM(M150:M152)</f>
        <v>465.03224247200001</v>
      </c>
      <c r="N153" s="362"/>
      <c r="O153" s="236">
        <f>M153-I153</f>
        <v>-4.7881668463999176</v>
      </c>
      <c r="P153" s="237">
        <f>IF(OR(I153=0,M153=0),"",(O153/I153))</f>
        <v>-1.0191483280486758E-2</v>
      </c>
      <c r="Q153" s="209"/>
      <c r="R153" s="360"/>
      <c r="S153" s="360"/>
      <c r="T153" s="361">
        <f>SUM(T150:T152)</f>
        <v>468.132458472</v>
      </c>
      <c r="U153" s="362"/>
      <c r="V153" s="236">
        <f t="shared" si="189"/>
        <v>3.100215999999989</v>
      </c>
      <c r="W153" s="237">
        <f t="shared" si="185"/>
        <v>6.6666689249760044E-3</v>
      </c>
      <c r="X153" s="209"/>
      <c r="Y153" s="360"/>
      <c r="Z153" s="360"/>
      <c r="AA153" s="361">
        <f>SUM(AA150:AA152)</f>
        <v>470.02929047199996</v>
      </c>
      <c r="AB153" s="362"/>
      <c r="AC153" s="236">
        <f t="shared" si="190"/>
        <v>1.8968319999999608</v>
      </c>
      <c r="AD153" s="237">
        <f t="shared" si="186"/>
        <v>4.0519130123796241E-3</v>
      </c>
      <c r="AF153" s="360"/>
      <c r="AG153" s="360"/>
      <c r="AH153" s="361">
        <f>SUM(AH150:AH152)</f>
        <v>474.40597047200004</v>
      </c>
      <c r="AI153" s="362"/>
      <c r="AJ153" s="236">
        <f t="shared" si="191"/>
        <v>4.3766800000000785</v>
      </c>
      <c r="AK153" s="237">
        <f t="shared" si="187"/>
        <v>9.3115048119768208E-3</v>
      </c>
      <c r="AM153" s="360"/>
      <c r="AN153" s="360"/>
      <c r="AO153" s="361">
        <f>SUM(AO150:AO152)</f>
        <v>479.07009847199998</v>
      </c>
      <c r="AP153" s="362"/>
      <c r="AQ153" s="236">
        <f t="shared" si="192"/>
        <v>4.6641279999999483</v>
      </c>
      <c r="AR153" s="237">
        <f t="shared" si="188"/>
        <v>9.8315120177755646E-3</v>
      </c>
    </row>
    <row r="154" spans="1:44" ht="15" thickBot="1" x14ac:dyDescent="0.4">
      <c r="A154" s="292"/>
      <c r="B154" s="327"/>
      <c r="C154" s="328"/>
      <c r="D154" s="329"/>
      <c r="E154" s="328"/>
      <c r="F154" s="345"/>
      <c r="G154" s="346"/>
      <c r="H154" s="347"/>
      <c r="I154" s="348"/>
      <c r="J154" s="330"/>
      <c r="K154" s="346"/>
      <c r="L154" s="347"/>
      <c r="M154" s="348"/>
      <c r="N154" s="330"/>
      <c r="O154" s="333"/>
      <c r="P154" s="349"/>
      <c r="Q154" s="209"/>
      <c r="R154" s="346"/>
      <c r="S154" s="347"/>
      <c r="T154" s="348"/>
      <c r="U154" s="330"/>
      <c r="V154" s="333"/>
      <c r="W154" s="349"/>
      <c r="X154" s="209"/>
      <c r="Y154" s="346"/>
      <c r="Z154" s="347"/>
      <c r="AA154" s="348"/>
      <c r="AB154" s="330"/>
      <c r="AC154" s="333"/>
      <c r="AD154" s="273"/>
      <c r="AF154" s="346"/>
      <c r="AG154" s="347"/>
      <c r="AH154" s="348"/>
      <c r="AI154" s="330"/>
      <c r="AJ154" s="333"/>
      <c r="AK154" s="273"/>
      <c r="AM154" s="346"/>
      <c r="AN154" s="347"/>
      <c r="AO154" s="348"/>
      <c r="AP154" s="330"/>
      <c r="AQ154" s="333"/>
      <c r="AR154" s="273"/>
    </row>
    <row r="155" spans="1:44" x14ac:dyDescent="0.35">
      <c r="A155" s="193"/>
      <c r="B155" s="193"/>
      <c r="C155" s="193"/>
      <c r="D155" s="193"/>
      <c r="E155" s="193"/>
      <c r="F155" s="193"/>
      <c r="G155" s="193"/>
      <c r="H155" s="193"/>
      <c r="I155" s="207"/>
      <c r="J155" s="193"/>
      <c r="K155" s="193"/>
      <c r="L155" s="193"/>
      <c r="M155" s="207"/>
      <c r="N155" s="193"/>
      <c r="O155" s="193"/>
      <c r="P155" s="193"/>
      <c r="Q155" s="209"/>
      <c r="R155" s="193"/>
      <c r="S155" s="193"/>
      <c r="T155" s="207"/>
      <c r="U155" s="193"/>
      <c r="V155" s="193"/>
      <c r="W155" s="193"/>
      <c r="X155" s="209"/>
      <c r="Y155" s="193"/>
      <c r="Z155" s="193"/>
      <c r="AA155" s="207"/>
      <c r="AB155" s="193"/>
      <c r="AC155" s="193"/>
      <c r="AD155" s="193"/>
      <c r="AF155" s="193"/>
      <c r="AG155" s="193"/>
      <c r="AH155" s="207"/>
      <c r="AI155" s="193"/>
      <c r="AJ155" s="193"/>
      <c r="AK155" s="193"/>
      <c r="AM155" s="193"/>
      <c r="AN155" s="193"/>
      <c r="AO155" s="207"/>
      <c r="AP155" s="193"/>
      <c r="AQ155" s="193"/>
      <c r="AR155" s="363"/>
    </row>
    <row r="156" spans="1:44" x14ac:dyDescent="0.35">
      <c r="A156" s="193"/>
      <c r="B156" s="205" t="s">
        <v>72</v>
      </c>
      <c r="C156" s="193"/>
      <c r="D156" s="193"/>
      <c r="E156" s="193"/>
      <c r="F156" s="193"/>
      <c r="G156" s="302">
        <v>3.7600000000000001E-2</v>
      </c>
      <c r="H156" s="193"/>
      <c r="I156" s="193"/>
      <c r="J156" s="193"/>
      <c r="K156" s="303">
        <f>+RESIDENTIAL!$K$74</f>
        <v>2.9499999999999998E-2</v>
      </c>
      <c r="L156" s="193"/>
      <c r="M156" s="193"/>
      <c r="N156" s="193"/>
      <c r="O156" s="193"/>
      <c r="P156" s="193"/>
      <c r="Q156" s="209"/>
      <c r="R156" s="303">
        <f>+RESIDENTIAL!$K$74</f>
        <v>2.9499999999999998E-2</v>
      </c>
      <c r="S156" s="193"/>
      <c r="T156" s="193"/>
      <c r="U156" s="193"/>
      <c r="V156" s="193"/>
      <c r="W156" s="193"/>
      <c r="X156" s="209"/>
      <c r="Y156" s="303">
        <f>+RESIDENTIAL!$K$74</f>
        <v>2.9499999999999998E-2</v>
      </c>
      <c r="Z156" s="193"/>
      <c r="AA156" s="193"/>
      <c r="AB156" s="193"/>
      <c r="AC156" s="193"/>
      <c r="AD156" s="193"/>
      <c r="AE156" s="209"/>
      <c r="AF156" s="303">
        <f>+RESIDENTIAL!$K$74</f>
        <v>2.9499999999999998E-2</v>
      </c>
      <c r="AG156" s="193"/>
      <c r="AH156" s="193"/>
      <c r="AI156" s="193"/>
      <c r="AJ156" s="193"/>
      <c r="AK156" s="193"/>
      <c r="AM156" s="303">
        <f>+RESIDENTIAL!$K$74</f>
        <v>2.9499999999999998E-2</v>
      </c>
      <c r="AN156" s="193"/>
      <c r="AO156" s="193"/>
      <c r="AP156" s="193"/>
      <c r="AQ156" s="193"/>
      <c r="AR156" s="363"/>
    </row>
    <row r="157" spans="1:44" x14ac:dyDescent="0.35">
      <c r="AR157" s="364"/>
    </row>
    <row r="158" spans="1:44" x14ac:dyDescent="0.35">
      <c r="AR158" s="364"/>
    </row>
    <row r="159" spans="1:44" x14ac:dyDescent="0.35">
      <c r="AR159" s="364"/>
    </row>
  </sheetData>
  <mergeCells count="54">
    <mergeCell ref="AQ95:AQ96"/>
    <mergeCell ref="AR95:AR96"/>
    <mergeCell ref="B148:D148"/>
    <mergeCell ref="B153:D153"/>
    <mergeCell ref="AQ94:AR94"/>
    <mergeCell ref="D95:D96"/>
    <mergeCell ref="O95:O96"/>
    <mergeCell ref="P95:P96"/>
    <mergeCell ref="V95:V96"/>
    <mergeCell ref="W95:W96"/>
    <mergeCell ref="AC95:AC96"/>
    <mergeCell ref="AD95:AD96"/>
    <mergeCell ref="AJ95:AJ96"/>
    <mergeCell ref="AK95:AK96"/>
    <mergeCell ref="V94:W94"/>
    <mergeCell ref="Y94:AA94"/>
    <mergeCell ref="AC94:AD94"/>
    <mergeCell ref="AF94:AH94"/>
    <mergeCell ref="AJ94:AK94"/>
    <mergeCell ref="AM94:AO94"/>
    <mergeCell ref="B84:J84"/>
    <mergeCell ref="B85:J85"/>
    <mergeCell ref="G94:I94"/>
    <mergeCell ref="K94:M94"/>
    <mergeCell ref="O94:P94"/>
    <mergeCell ref="R94:T94"/>
    <mergeCell ref="AJ21:AJ22"/>
    <mergeCell ref="AK21:AK22"/>
    <mergeCell ref="AQ21:AQ22"/>
    <mergeCell ref="AR21:AR22"/>
    <mergeCell ref="B74:D74"/>
    <mergeCell ref="B79:D79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A3:H3"/>
    <mergeCell ref="B10:J10"/>
    <mergeCell ref="B11:J11"/>
    <mergeCell ref="D14:L14"/>
    <mergeCell ref="G20:I20"/>
    <mergeCell ref="K20:M20"/>
  </mergeCells>
  <dataValidations count="5">
    <dataValidation type="list" allowBlank="1" showInputMessage="1" showErrorMessage="1" sqref="D23 D97 D33 D107" xr:uid="{0C8CD065-AFC8-4CA4-8E8C-20C3B6FD24D4}">
      <formula1>"per 30 days, per kWh, per kW, per kVA"</formula1>
    </dataValidation>
    <dataValidation type="list" allowBlank="1" showInputMessage="1" showErrorMessage="1" sqref="D16 D90" xr:uid="{FECB3CE1-B9C4-452B-B27C-A49EDAF90233}">
      <formula1>"TOU, non-TOU"</formula1>
    </dataValidation>
    <dataValidation type="list" allowBlank="1" showInputMessage="1" showErrorMessage="1" prompt="Select Charge Unit - per 30 days, per kWh, per kW, per kVA." sqref="D56:D57 D50:D54 D59:D69 D130:D131 D124:D128 D133:D143 D24:D32 D98:D106 D34:D48 D108:D122" xr:uid="{3912255B-0F15-4F9A-A479-6252FF05C687}">
      <formula1>"per 30 days, per kWh, per kW, per kVA"</formula1>
    </dataValidation>
    <dataValidation type="list" allowBlank="1" showInputMessage="1" showErrorMessage="1" sqref="E56:E57 E50:E54 E130:E131 E124:E128 E23:E48 E97:E122 E75 E80 E59:E70 E149 E154 E133:E144" xr:uid="{FCF1329F-46E1-4A06-9380-C73053431475}">
      <formula1>#REF!</formula1>
    </dataValidation>
    <dataValidation type="list" allowBlank="1" showInputMessage="1" showErrorMessage="1" prompt="Select Charge Unit - monthly, per kWh, per kW" sqref="D75 D70 D80 D149 D144 D154" xr:uid="{8BBBFEA6-7915-4D0B-8EF8-3809A435D6F9}">
      <formula1>"Monthly, per kWh, per kW"</formula1>
    </dataValidation>
  </dataValidations>
  <pageMargins left="0.70866141732283472" right="0.70866141732283472" top="1.3385826771653544" bottom="0.70866141732283472" header="0.31496062992125984" footer="0.31496062992125984"/>
  <pageSetup paperSize="17" scale="47" fitToHeight="0" orientation="landscape" r:id="rId1"/>
  <headerFooter scaleWithDoc="0">
    <oddHeader>&amp;R&amp;7Toronto Hydro-Electric System Limited
EB-2018-0165
Draft Rate Order&amp;"-,Bold"
Schedule 16&amp;"-,Regular"
UPDATED:  February 12, 2020
Page &amp;P of &amp;N</oddHeader>
    <oddFooter>&amp;C&amp;7&amp;A</oddFooter>
  </headerFooter>
  <rowBreaks count="1" manualBreakCount="1">
    <brk id="83" min="1" max="43" man="1"/>
  </rowBreaks>
  <colBreaks count="1" manualBreakCount="1">
    <brk id="1" min="9" max="15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16</xdr:row>
                    <xdr:rowOff>88900</xdr:rowOff>
                  </from>
                  <to>
                    <xdr:col>18</xdr:col>
                    <xdr:colOff>342900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165100</xdr:rowOff>
                  </from>
                  <to>
                    <xdr:col>11</xdr:col>
                    <xdr:colOff>101600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361950</xdr:colOff>
                    <xdr:row>90</xdr:row>
                    <xdr:rowOff>114300</xdr:rowOff>
                  </from>
                  <to>
                    <xdr:col>18</xdr:col>
                    <xdr:colOff>171450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393700</xdr:colOff>
                    <xdr:row>90</xdr:row>
                    <xdr:rowOff>165100</xdr:rowOff>
                  </from>
                  <to>
                    <xdr:col>11</xdr:col>
                    <xdr:colOff>44450</xdr:colOff>
                    <xdr:row>92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09CC9-D8C0-4BFE-98F6-05A71B34856A}">
  <sheetPr>
    <pageSetUpPr fitToPage="1"/>
  </sheetPr>
  <dimension ref="A1:AR276"/>
  <sheetViews>
    <sheetView showGridLines="0" topLeftCell="G13" zoomScale="85" zoomScaleNormal="85" zoomScaleSheetLayoutView="85" workbookViewId="0">
      <selection activeCell="W44" sqref="W44"/>
    </sheetView>
  </sheetViews>
  <sheetFormatPr defaultColWidth="9.1796875" defaultRowHeight="14.5" x14ac:dyDescent="0.35"/>
  <cols>
    <col min="1" max="1" width="1.81640625" style="188" customWidth="1"/>
    <col min="2" max="2" width="107.26953125" style="188" customWidth="1"/>
    <col min="3" max="3" width="1.54296875" style="188" customWidth="1"/>
    <col min="4" max="4" width="13.453125" style="188" bestFit="1" customWidth="1"/>
    <col min="5" max="5" width="1.7265625" style="188" customWidth="1"/>
    <col min="6" max="6" width="1.26953125" style="188" customWidth="1"/>
    <col min="7" max="7" width="12.54296875" style="188" customWidth="1"/>
    <col min="8" max="8" width="10.36328125" style="188" customWidth="1"/>
    <col min="9" max="9" width="11.453125" style="188" bestFit="1" customWidth="1"/>
    <col min="10" max="10" width="0.81640625" style="188" customWidth="1"/>
    <col min="11" max="11" width="9.81640625" style="188" bestFit="1" customWidth="1"/>
    <col min="12" max="12" width="10.7265625" style="188" customWidth="1"/>
    <col min="13" max="13" width="11.54296875" style="188" bestFit="1" customWidth="1"/>
    <col min="14" max="14" width="2.1796875" style="188" bestFit="1" customWidth="1"/>
    <col min="15" max="15" width="9.453125" style="188" bestFit="1" customWidth="1"/>
    <col min="16" max="16" width="14.453125" style="188" bestFit="1" customWidth="1"/>
    <col min="17" max="17" width="1.26953125" style="188" customWidth="1"/>
    <col min="18" max="18" width="10" style="188" bestFit="1" customWidth="1"/>
    <col min="19" max="19" width="9.26953125" style="188" customWidth="1"/>
    <col min="20" max="20" width="12.54296875" style="188" customWidth="1"/>
    <col min="21" max="21" width="1.26953125" style="188" customWidth="1"/>
    <col min="22" max="22" width="9.453125" style="188" bestFit="1" customWidth="1"/>
    <col min="23" max="23" width="10" style="188" bestFit="1" customWidth="1"/>
    <col min="24" max="24" width="0.81640625" style="188" customWidth="1"/>
    <col min="25" max="25" width="9" style="188" bestFit="1" customWidth="1"/>
    <col min="26" max="26" width="9.54296875" style="188" customWidth="1"/>
    <col min="27" max="27" width="12.453125" style="188" customWidth="1"/>
    <col min="28" max="28" width="1.1796875" style="188" customWidth="1"/>
    <col min="29" max="29" width="9.453125" style="188" bestFit="1" customWidth="1"/>
    <col min="30" max="30" width="10" style="188" bestFit="1" customWidth="1"/>
    <col min="31" max="31" width="0.81640625" style="188" customWidth="1"/>
    <col min="32" max="32" width="11.08984375" style="188" customWidth="1"/>
    <col min="33" max="33" width="9.54296875" style="188" customWidth="1"/>
    <col min="34" max="34" width="12.6328125" style="188" customWidth="1"/>
    <col min="35" max="35" width="1.453125" style="188" customWidth="1"/>
    <col min="36" max="36" width="9.7265625" style="188" bestFit="1" customWidth="1"/>
    <col min="37" max="37" width="10.26953125" style="188" bestFit="1" customWidth="1"/>
    <col min="38" max="38" width="1.26953125" style="188" customWidth="1"/>
    <col min="39" max="39" width="8.81640625" style="188" bestFit="1" customWidth="1"/>
    <col min="40" max="40" width="9.54296875" style="188" customWidth="1"/>
    <col min="41" max="41" width="12.6328125" style="188" customWidth="1"/>
    <col min="42" max="42" width="1.26953125" style="188" customWidth="1"/>
    <col min="43" max="43" width="9.453125" style="188" bestFit="1" customWidth="1"/>
    <col min="44" max="44" width="10" style="188" bestFit="1" customWidth="1"/>
    <col min="45" max="16384" width="9.1796875" style="188"/>
  </cols>
  <sheetData>
    <row r="1" spans="1:44" ht="20" x14ac:dyDescent="0.35">
      <c r="A1" s="186"/>
      <c r="B1" s="187"/>
      <c r="C1" s="187"/>
      <c r="D1" s="187"/>
      <c r="E1" s="187"/>
      <c r="F1" s="187"/>
      <c r="G1" s="187"/>
      <c r="H1" s="187"/>
      <c r="I1" s="365"/>
      <c r="J1" s="365"/>
      <c r="K1" s="139"/>
      <c r="L1" s="139"/>
      <c r="M1" s="139"/>
      <c r="N1" s="139">
        <v>1</v>
      </c>
      <c r="O1" s="307">
        <v>1</v>
      </c>
      <c r="P1" s="307"/>
      <c r="Q1" s="233"/>
      <c r="R1" s="233"/>
      <c r="S1" s="233"/>
      <c r="T1" s="233"/>
      <c r="U1" s="233"/>
      <c r="V1" s="233"/>
    </row>
    <row r="2" spans="1:44" ht="17.5" x14ac:dyDescent="0.35">
      <c r="A2" s="189"/>
      <c r="B2" s="189"/>
      <c r="C2" s="189"/>
      <c r="D2" s="189"/>
      <c r="E2" s="189"/>
      <c r="F2" s="189"/>
      <c r="G2" s="189"/>
      <c r="H2" s="189"/>
      <c r="I2" s="186"/>
      <c r="J2" s="186"/>
      <c r="O2" s="233"/>
      <c r="P2" s="233"/>
      <c r="Q2" s="233"/>
      <c r="R2" s="233"/>
      <c r="S2" s="233"/>
      <c r="T2" s="233"/>
      <c r="U2" s="233"/>
      <c r="V2" s="233"/>
    </row>
    <row r="3" spans="1:44" ht="17.5" x14ac:dyDescent="0.35">
      <c r="A3" s="449"/>
      <c r="B3" s="449"/>
      <c r="C3" s="449"/>
      <c r="D3" s="449"/>
      <c r="E3" s="449"/>
      <c r="F3" s="449"/>
      <c r="G3" s="449"/>
      <c r="H3" s="449"/>
      <c r="I3" s="186"/>
      <c r="J3" s="186"/>
    </row>
    <row r="4" spans="1:44" ht="17.5" x14ac:dyDescent="0.35">
      <c r="A4" s="189"/>
      <c r="B4" s="189"/>
      <c r="C4" s="189"/>
      <c r="D4" s="189"/>
      <c r="E4" s="189"/>
      <c r="F4" s="190"/>
      <c r="G4" s="190"/>
      <c r="H4" s="190"/>
      <c r="I4" s="186"/>
      <c r="J4" s="186"/>
    </row>
    <row r="5" spans="1:44" ht="15.5" x14ac:dyDescent="0.35">
      <c r="A5" s="186"/>
      <c r="B5" s="186"/>
      <c r="C5" s="191"/>
      <c r="D5" s="191"/>
      <c r="E5" s="191"/>
      <c r="F5" s="186"/>
      <c r="G5" s="186"/>
      <c r="H5" s="186"/>
      <c r="I5" s="186"/>
      <c r="J5" s="186"/>
    </row>
    <row r="6" spans="1:44" x14ac:dyDescent="0.35">
      <c r="A6" s="186"/>
      <c r="B6" s="186"/>
      <c r="C6" s="186"/>
      <c r="D6" s="186"/>
      <c r="E6" s="186"/>
      <c r="F6" s="186"/>
      <c r="G6" s="186"/>
      <c r="H6" s="186"/>
      <c r="I6" s="186"/>
      <c r="J6" s="186"/>
    </row>
    <row r="7" spans="1:44" x14ac:dyDescent="0.35">
      <c r="A7" s="186"/>
      <c r="B7" s="186"/>
      <c r="C7" s="186"/>
      <c r="D7" s="186"/>
      <c r="E7" s="186"/>
      <c r="F7" s="186"/>
      <c r="G7" s="186"/>
      <c r="H7" s="186"/>
      <c r="I7" s="186"/>
      <c r="J7" s="186"/>
    </row>
    <row r="8" spans="1:44" x14ac:dyDescent="0.35">
      <c r="A8" s="192"/>
      <c r="B8" s="186"/>
      <c r="C8" s="186"/>
      <c r="D8" s="186"/>
      <c r="E8" s="186"/>
      <c r="F8" s="186"/>
      <c r="G8" s="186"/>
      <c r="H8" s="186"/>
      <c r="I8" s="186"/>
      <c r="J8" s="186"/>
    </row>
    <row r="9" spans="1:44" x14ac:dyDescent="0.35">
      <c r="A9" s="193"/>
      <c r="B9" s="193"/>
      <c r="C9" s="193"/>
      <c r="D9" s="193"/>
      <c r="E9" s="193"/>
      <c r="F9" s="193"/>
      <c r="G9" s="193"/>
      <c r="H9" s="193"/>
      <c r="M9" s="139"/>
      <c r="N9" s="308"/>
      <c r="O9" s="308"/>
      <c r="P9" s="308"/>
      <c r="Q9" s="308"/>
      <c r="R9" s="308"/>
      <c r="S9" s="209"/>
      <c r="T9" s="209"/>
    </row>
    <row r="10" spans="1:44" ht="18" x14ac:dyDescent="0.4">
      <c r="A10" s="193"/>
      <c r="B10" s="450" t="s">
        <v>115</v>
      </c>
      <c r="C10" s="450"/>
      <c r="D10" s="450"/>
      <c r="E10" s="450"/>
      <c r="F10" s="450"/>
      <c r="G10" s="450"/>
      <c r="H10" s="450"/>
      <c r="I10" s="450"/>
      <c r="J10" s="450"/>
      <c r="M10" s="139"/>
      <c r="N10" s="308"/>
      <c r="O10" s="308"/>
      <c r="P10" s="308"/>
      <c r="Q10" s="308"/>
      <c r="R10" s="308"/>
      <c r="S10" s="209"/>
      <c r="T10" s="209"/>
    </row>
    <row r="11" spans="1:44" ht="18" x14ac:dyDescent="0.4">
      <c r="A11" s="193"/>
      <c r="B11" s="450" t="s">
        <v>0</v>
      </c>
      <c r="C11" s="450"/>
      <c r="D11" s="450"/>
      <c r="E11" s="450"/>
      <c r="F11" s="450"/>
      <c r="G11" s="450"/>
      <c r="H11" s="450"/>
      <c r="I11" s="450"/>
      <c r="J11" s="450"/>
      <c r="M11" s="139"/>
      <c r="N11" s="308"/>
      <c r="O11" s="309">
        <v>0.64</v>
      </c>
      <c r="P11" s="310" t="s">
        <v>1</v>
      </c>
      <c r="Q11" s="309"/>
      <c r="R11" s="309"/>
      <c r="S11" s="209"/>
      <c r="T11" s="209"/>
    </row>
    <row r="12" spans="1:44" x14ac:dyDescent="0.35">
      <c r="A12" s="193"/>
      <c r="B12" s="193"/>
      <c r="C12" s="193"/>
      <c r="D12" s="193"/>
      <c r="E12" s="193"/>
      <c r="F12" s="193"/>
      <c r="G12" s="193"/>
      <c r="H12" s="193"/>
      <c r="M12" s="139"/>
      <c r="N12" s="308"/>
      <c r="O12" s="309">
        <v>0.18</v>
      </c>
      <c r="P12" s="310" t="s">
        <v>2</v>
      </c>
      <c r="Q12" s="309"/>
      <c r="R12" s="309"/>
      <c r="S12" s="209"/>
      <c r="T12" s="209"/>
    </row>
    <row r="13" spans="1:44" x14ac:dyDescent="0.35">
      <c r="A13" s="193"/>
      <c r="B13" s="193"/>
      <c r="C13" s="193"/>
      <c r="D13" s="193"/>
      <c r="E13" s="193"/>
      <c r="F13" s="193"/>
      <c r="G13" s="193"/>
      <c r="H13" s="193"/>
      <c r="M13" s="139"/>
      <c r="N13" s="308"/>
      <c r="O13" s="309">
        <v>0.18</v>
      </c>
      <c r="P13" s="311" t="s">
        <v>3</v>
      </c>
      <c r="Q13" s="309"/>
      <c r="R13" s="309"/>
      <c r="S13" s="209"/>
      <c r="T13" s="209"/>
    </row>
    <row r="14" spans="1:44" ht="15.5" x14ac:dyDescent="0.35">
      <c r="A14" s="193"/>
      <c r="B14" s="194" t="s">
        <v>4</v>
      </c>
      <c r="C14" s="193"/>
      <c r="D14" s="451" t="s">
        <v>82</v>
      </c>
      <c r="E14" s="451"/>
      <c r="F14" s="451"/>
      <c r="G14" s="451"/>
      <c r="H14" s="451"/>
      <c r="I14" s="451"/>
      <c r="J14" s="451"/>
      <c r="M14" s="139"/>
      <c r="N14" s="308"/>
      <c r="O14" s="308"/>
      <c r="P14" s="308"/>
      <c r="Q14" s="308"/>
      <c r="R14" s="308"/>
      <c r="S14" s="209"/>
      <c r="T14" s="209"/>
    </row>
    <row r="15" spans="1:44" ht="15.5" x14ac:dyDescent="0.35">
      <c r="A15" s="193"/>
      <c r="B15" s="195"/>
      <c r="C15" s="193"/>
      <c r="D15" s="196"/>
      <c r="E15" s="196"/>
      <c r="F15" s="197"/>
      <c r="G15" s="197"/>
      <c r="H15" s="197"/>
      <c r="I15" s="197"/>
      <c r="J15" s="197"/>
      <c r="K15" s="198"/>
      <c r="L15" s="198"/>
      <c r="M15" s="197"/>
      <c r="N15" s="209"/>
      <c r="O15" s="209"/>
      <c r="P15" s="209"/>
      <c r="Q15" s="209"/>
      <c r="R15" s="209"/>
      <c r="S15" s="209"/>
      <c r="T15" s="366"/>
      <c r="U15" s="198"/>
      <c r="V15" s="198"/>
      <c r="W15" s="198"/>
      <c r="X15" s="198"/>
      <c r="Y15" s="198"/>
      <c r="Z15" s="198"/>
      <c r="AA15" s="197"/>
      <c r="AB15" s="198"/>
      <c r="AC15" s="198"/>
      <c r="AD15" s="198"/>
      <c r="AE15" s="198"/>
      <c r="AF15" s="198"/>
      <c r="AG15" s="198"/>
      <c r="AH15" s="197"/>
      <c r="AI15" s="198"/>
      <c r="AJ15" s="198"/>
      <c r="AK15" s="198"/>
      <c r="AL15" s="198"/>
      <c r="AM15" s="198"/>
      <c r="AN15" s="198"/>
      <c r="AO15" s="197"/>
      <c r="AP15" s="198"/>
      <c r="AQ15" s="198"/>
      <c r="AR15" s="198"/>
    </row>
    <row r="16" spans="1:44" ht="15.5" x14ac:dyDescent="0.35">
      <c r="A16" s="193"/>
      <c r="B16" s="194" t="s">
        <v>6</v>
      </c>
      <c r="C16" s="193"/>
      <c r="D16" s="199" t="s">
        <v>83</v>
      </c>
      <c r="E16" s="196"/>
      <c r="F16" s="197"/>
      <c r="G16" s="367" t="s">
        <v>84</v>
      </c>
      <c r="H16" s="197"/>
      <c r="I16" s="200"/>
      <c r="J16" s="197"/>
      <c r="K16" s="201"/>
      <c r="L16" s="198"/>
      <c r="M16" s="200"/>
      <c r="N16" s="209"/>
      <c r="O16" s="368"/>
      <c r="P16" s="369"/>
      <c r="Q16" s="209"/>
      <c r="R16" s="370"/>
      <c r="S16" s="209"/>
      <c r="T16" s="371"/>
      <c r="U16" s="198"/>
      <c r="V16" s="202"/>
      <c r="W16" s="203"/>
      <c r="X16" s="198"/>
      <c r="Y16" s="201"/>
      <c r="Z16" s="198"/>
      <c r="AA16" s="200"/>
      <c r="AB16" s="198"/>
      <c r="AC16" s="202"/>
      <c r="AD16" s="203"/>
      <c r="AE16" s="198"/>
      <c r="AF16" s="201"/>
      <c r="AG16" s="198"/>
      <c r="AH16" s="200"/>
      <c r="AI16" s="198"/>
      <c r="AJ16" s="202"/>
      <c r="AK16" s="203"/>
      <c r="AL16" s="198"/>
      <c r="AM16" s="201"/>
      <c r="AN16" s="198"/>
      <c r="AO16" s="200"/>
      <c r="AP16" s="198"/>
      <c r="AQ16" s="202"/>
      <c r="AR16" s="203"/>
    </row>
    <row r="17" spans="1:44" ht="15.5" x14ac:dyDescent="0.35">
      <c r="A17" s="193"/>
      <c r="B17" s="195"/>
      <c r="C17" s="193"/>
      <c r="D17" s="196"/>
      <c r="E17" s="196"/>
      <c r="F17" s="196"/>
      <c r="G17" s="372">
        <v>180</v>
      </c>
      <c r="H17" s="373" t="s">
        <v>85</v>
      </c>
      <c r="I17" s="196"/>
      <c r="J17" s="196"/>
    </row>
    <row r="18" spans="1:44" x14ac:dyDescent="0.35">
      <c r="A18" s="193"/>
      <c r="B18" s="204"/>
      <c r="C18" s="193"/>
      <c r="D18" s="205"/>
      <c r="E18" s="205"/>
      <c r="F18" s="193"/>
      <c r="G18" s="372">
        <v>200</v>
      </c>
      <c r="H18" s="205" t="s">
        <v>86</v>
      </c>
      <c r="I18" s="193"/>
      <c r="J18" s="193"/>
    </row>
    <row r="19" spans="1:44" x14ac:dyDescent="0.35">
      <c r="A19" s="193"/>
      <c r="B19" s="374"/>
      <c r="C19" s="193"/>
      <c r="D19" s="205" t="s">
        <v>8</v>
      </c>
      <c r="E19" s="193"/>
      <c r="F19" s="193"/>
      <c r="G19" s="375">
        <v>79000</v>
      </c>
      <c r="H19" s="373" t="s">
        <v>9</v>
      </c>
      <c r="I19" s="207"/>
      <c r="J19" s="193"/>
      <c r="M19" s="376"/>
    </row>
    <row r="20" spans="1:44" x14ac:dyDescent="0.35">
      <c r="A20" s="193"/>
      <c r="B20" s="204"/>
      <c r="C20" s="193"/>
      <c r="D20" s="208"/>
      <c r="E20" s="208"/>
      <c r="F20" s="193"/>
      <c r="G20" s="446" t="s">
        <v>10</v>
      </c>
      <c r="H20" s="447"/>
      <c r="I20" s="448"/>
      <c r="J20" s="193"/>
      <c r="K20" s="446" t="s">
        <v>11</v>
      </c>
      <c r="L20" s="447"/>
      <c r="M20" s="448"/>
      <c r="N20" s="193"/>
      <c r="O20" s="446" t="s">
        <v>12</v>
      </c>
      <c r="P20" s="448"/>
      <c r="Q20" s="209"/>
      <c r="R20" s="446" t="s">
        <v>13</v>
      </c>
      <c r="S20" s="447"/>
      <c r="T20" s="448"/>
      <c r="U20" s="193"/>
      <c r="V20" s="446" t="s">
        <v>12</v>
      </c>
      <c r="W20" s="448"/>
      <c r="X20" s="209"/>
      <c r="Y20" s="446" t="s">
        <v>14</v>
      </c>
      <c r="Z20" s="447"/>
      <c r="AA20" s="448"/>
      <c r="AB20" s="193"/>
      <c r="AC20" s="446" t="s">
        <v>12</v>
      </c>
      <c r="AD20" s="448"/>
      <c r="AE20" s="209"/>
      <c r="AF20" s="446" t="s">
        <v>15</v>
      </c>
      <c r="AG20" s="447"/>
      <c r="AH20" s="448"/>
      <c r="AI20" s="193"/>
      <c r="AJ20" s="446" t="s">
        <v>12</v>
      </c>
      <c r="AK20" s="448"/>
      <c r="AM20" s="446" t="s">
        <v>16</v>
      </c>
      <c r="AN20" s="447"/>
      <c r="AO20" s="448"/>
      <c r="AP20" s="193"/>
      <c r="AQ20" s="446" t="s">
        <v>12</v>
      </c>
      <c r="AR20" s="448"/>
    </row>
    <row r="21" spans="1:44" ht="15" customHeight="1" x14ac:dyDescent="0.35">
      <c r="A21" s="193"/>
      <c r="B21" s="204"/>
      <c r="C21" s="193"/>
      <c r="D21" s="452" t="s">
        <v>17</v>
      </c>
      <c r="E21" s="210"/>
      <c r="F21" s="193"/>
      <c r="G21" s="214" t="s">
        <v>18</v>
      </c>
      <c r="H21" s="212" t="s">
        <v>19</v>
      </c>
      <c r="I21" s="213" t="s">
        <v>20</v>
      </c>
      <c r="J21" s="193"/>
      <c r="K21" s="214" t="s">
        <v>18</v>
      </c>
      <c r="L21" s="212" t="s">
        <v>19</v>
      </c>
      <c r="M21" s="213" t="s">
        <v>20</v>
      </c>
      <c r="N21" s="193"/>
      <c r="O21" s="454" t="s">
        <v>21</v>
      </c>
      <c r="P21" s="456" t="s">
        <v>22</v>
      </c>
      <c r="Q21" s="209"/>
      <c r="R21" s="214" t="s">
        <v>18</v>
      </c>
      <c r="S21" s="212" t="s">
        <v>19</v>
      </c>
      <c r="T21" s="213" t="s">
        <v>20</v>
      </c>
      <c r="U21" s="193"/>
      <c r="V21" s="454" t="s">
        <v>21</v>
      </c>
      <c r="W21" s="456" t="s">
        <v>22</v>
      </c>
      <c r="X21" s="209"/>
      <c r="Y21" s="214" t="s">
        <v>18</v>
      </c>
      <c r="Z21" s="212" t="s">
        <v>19</v>
      </c>
      <c r="AA21" s="213" t="s">
        <v>20</v>
      </c>
      <c r="AB21" s="193"/>
      <c r="AC21" s="454" t="s">
        <v>21</v>
      </c>
      <c r="AD21" s="456" t="s">
        <v>22</v>
      </c>
      <c r="AE21" s="209"/>
      <c r="AF21" s="214" t="s">
        <v>18</v>
      </c>
      <c r="AG21" s="212" t="s">
        <v>19</v>
      </c>
      <c r="AH21" s="213" t="s">
        <v>20</v>
      </c>
      <c r="AI21" s="193"/>
      <c r="AJ21" s="454" t="s">
        <v>21</v>
      </c>
      <c r="AK21" s="456" t="s">
        <v>22</v>
      </c>
      <c r="AM21" s="214" t="s">
        <v>18</v>
      </c>
      <c r="AN21" s="212" t="s">
        <v>19</v>
      </c>
      <c r="AO21" s="213" t="s">
        <v>20</v>
      </c>
      <c r="AP21" s="193"/>
      <c r="AQ21" s="454" t="s">
        <v>21</v>
      </c>
      <c r="AR21" s="456" t="s">
        <v>22</v>
      </c>
    </row>
    <row r="22" spans="1:44" x14ac:dyDescent="0.35">
      <c r="A22" s="193"/>
      <c r="B22" s="204"/>
      <c r="C22" s="193"/>
      <c r="D22" s="453"/>
      <c r="E22" s="210"/>
      <c r="F22" s="193"/>
      <c r="G22" s="217" t="s">
        <v>23</v>
      </c>
      <c r="H22" s="216"/>
      <c r="I22" s="216" t="s">
        <v>23</v>
      </c>
      <c r="J22" s="193"/>
      <c r="K22" s="217" t="s">
        <v>23</v>
      </c>
      <c r="L22" s="216"/>
      <c r="M22" s="216" t="s">
        <v>23</v>
      </c>
      <c r="N22" s="193"/>
      <c r="O22" s="455"/>
      <c r="P22" s="457"/>
      <c r="Q22" s="209"/>
      <c r="R22" s="217" t="s">
        <v>23</v>
      </c>
      <c r="S22" s="216"/>
      <c r="T22" s="216" t="s">
        <v>23</v>
      </c>
      <c r="U22" s="193"/>
      <c r="V22" s="455"/>
      <c r="W22" s="457"/>
      <c r="X22" s="209"/>
      <c r="Y22" s="217" t="s">
        <v>23</v>
      </c>
      <c r="Z22" s="216"/>
      <c r="AA22" s="216" t="s">
        <v>23</v>
      </c>
      <c r="AB22" s="193"/>
      <c r="AC22" s="455"/>
      <c r="AD22" s="457"/>
      <c r="AE22" s="209"/>
      <c r="AF22" s="217" t="s">
        <v>23</v>
      </c>
      <c r="AG22" s="216"/>
      <c r="AH22" s="216" t="s">
        <v>23</v>
      </c>
      <c r="AI22" s="193"/>
      <c r="AJ22" s="455"/>
      <c r="AK22" s="457"/>
      <c r="AM22" s="217" t="s">
        <v>23</v>
      </c>
      <c r="AN22" s="216"/>
      <c r="AO22" s="216" t="s">
        <v>23</v>
      </c>
      <c r="AP22" s="193"/>
      <c r="AQ22" s="455"/>
      <c r="AR22" s="457"/>
    </row>
    <row r="23" spans="1:44" x14ac:dyDescent="0.35">
      <c r="A23" s="193"/>
      <c r="B23" s="219" t="s">
        <v>24</v>
      </c>
      <c r="C23" s="219"/>
      <c r="D23" s="220" t="s">
        <v>25</v>
      </c>
      <c r="E23" s="221"/>
      <c r="F23" s="222"/>
      <c r="G23" s="93">
        <v>51.5</v>
      </c>
      <c r="H23" s="226">
        <v>1</v>
      </c>
      <c r="I23" s="225">
        <f t="shared" ref="I23:I48" si="0">H23*G23</f>
        <v>51.5</v>
      </c>
      <c r="J23" s="222"/>
      <c r="K23" s="223">
        <v>49.14</v>
      </c>
      <c r="L23" s="226">
        <v>1</v>
      </c>
      <c r="M23" s="225">
        <f t="shared" ref="M23:M41" si="1">L23*K23</f>
        <v>49.14</v>
      </c>
      <c r="N23" s="222"/>
      <c r="O23" s="227">
        <f t="shared" ref="O23:O69" si="2">M23-I23</f>
        <v>-2.3599999999999994</v>
      </c>
      <c r="P23" s="228">
        <f t="shared" ref="P23:P69" si="3">IF(OR(I23=0,M23=0),"",(O23/I23))</f>
        <v>-4.5825242718446589E-2</v>
      </c>
      <c r="Q23" s="209"/>
      <c r="R23" s="223">
        <v>51.37</v>
      </c>
      <c r="S23" s="226">
        <v>1</v>
      </c>
      <c r="T23" s="225">
        <f t="shared" ref="T23:T41" si="4">S23*R23</f>
        <v>51.37</v>
      </c>
      <c r="U23" s="222"/>
      <c r="V23" s="227">
        <f>T23-M23</f>
        <v>2.2299999999999969</v>
      </c>
      <c r="W23" s="228">
        <f>IF(OR(M23=0,T23=0),"",(V23/M23))</f>
        <v>4.5380545380545319E-2</v>
      </c>
      <c r="X23" s="209"/>
      <c r="Y23" s="223">
        <v>51.95</v>
      </c>
      <c r="Z23" s="226">
        <v>1</v>
      </c>
      <c r="AA23" s="225">
        <f t="shared" ref="AA23:AA41" si="5">Z23*Y23</f>
        <v>51.95</v>
      </c>
      <c r="AB23" s="222"/>
      <c r="AC23" s="227">
        <f>AA23-T23</f>
        <v>0.5800000000000054</v>
      </c>
      <c r="AD23" s="228">
        <f>IF(OR(T23=0,AA23=0),"",(AC23/T23))</f>
        <v>1.1290636558302617E-2</v>
      </c>
      <c r="AE23" s="209"/>
      <c r="AF23" s="223">
        <v>55.04</v>
      </c>
      <c r="AG23" s="226">
        <v>1</v>
      </c>
      <c r="AH23" s="225">
        <f t="shared" ref="AH23:AH41" si="6">AG23*AF23</f>
        <v>55.04</v>
      </c>
      <c r="AI23" s="222"/>
      <c r="AJ23" s="227">
        <f>AH23-AA23</f>
        <v>3.0899999999999963</v>
      </c>
      <c r="AK23" s="228">
        <f>IF(OR(AA23=0,AH23=0),"",(AJ23/AA23))</f>
        <v>5.9480269489894051E-2</v>
      </c>
      <c r="AM23" s="223">
        <v>57.16</v>
      </c>
      <c r="AN23" s="226">
        <v>1</v>
      </c>
      <c r="AO23" s="225">
        <f t="shared" ref="AO23:AO41" si="7">AN23*AM23</f>
        <v>57.16</v>
      </c>
      <c r="AP23" s="222"/>
      <c r="AQ23" s="227">
        <f>AO23-AH23</f>
        <v>2.1199999999999974</v>
      </c>
      <c r="AR23" s="228">
        <f>IF(OR(AH23=0,AO23=0),"",(AQ23/AH23))</f>
        <v>3.8517441860465074E-2</v>
      </c>
    </row>
    <row r="24" spans="1:44" x14ac:dyDescent="0.35">
      <c r="A24" s="193"/>
      <c r="B24" s="221" t="s">
        <v>26</v>
      </c>
      <c r="C24" s="221"/>
      <c r="D24" s="220" t="s">
        <v>87</v>
      </c>
      <c r="E24" s="221"/>
      <c r="F24" s="229"/>
      <c r="G24" s="238"/>
      <c r="H24" s="314"/>
      <c r="I24" s="225">
        <f t="shared" si="0"/>
        <v>0</v>
      </c>
      <c r="J24" s="229"/>
      <c r="K24" s="92">
        <v>9.1399999999999995E-2</v>
      </c>
      <c r="L24" s="314">
        <f>$G$18</f>
        <v>200</v>
      </c>
      <c r="M24" s="232">
        <f t="shared" si="1"/>
        <v>18.279999999999998</v>
      </c>
      <c r="N24" s="229"/>
      <c r="O24" s="227">
        <f t="shared" si="2"/>
        <v>18.279999999999998</v>
      </c>
      <c r="P24" s="228" t="str">
        <f t="shared" si="3"/>
        <v/>
      </c>
      <c r="Q24" s="209"/>
      <c r="R24" s="92">
        <v>0</v>
      </c>
      <c r="S24" s="314">
        <f>$G$18</f>
        <v>200</v>
      </c>
      <c r="T24" s="232">
        <f t="shared" si="4"/>
        <v>0</v>
      </c>
      <c r="U24" s="229"/>
      <c r="V24" s="227">
        <f t="shared" ref="V24:V48" si="8">T24-M24</f>
        <v>-18.279999999999998</v>
      </c>
      <c r="W24" s="228" t="str">
        <f t="shared" ref="W24:W48" si="9">IF(OR(M24=0,T24=0),"",(V24/M24))</f>
        <v/>
      </c>
      <c r="X24" s="209"/>
      <c r="Y24" s="92">
        <v>0</v>
      </c>
      <c r="Z24" s="314">
        <f>$G$18</f>
        <v>200</v>
      </c>
      <c r="AA24" s="232">
        <f t="shared" si="5"/>
        <v>0</v>
      </c>
      <c r="AB24" s="229"/>
      <c r="AC24" s="227">
        <f t="shared" ref="AC24:AC48" si="10">AA24-T24</f>
        <v>0</v>
      </c>
      <c r="AD24" s="228" t="str">
        <f t="shared" ref="AD24:AD48" si="11">IF(OR(T24=0,AA24=0),"",(AC24/T24))</f>
        <v/>
      </c>
      <c r="AE24" s="209"/>
      <c r="AF24" s="92">
        <v>0</v>
      </c>
      <c r="AG24" s="314">
        <f>$G$18</f>
        <v>200</v>
      </c>
      <c r="AH24" s="232">
        <f t="shared" si="6"/>
        <v>0</v>
      </c>
      <c r="AI24" s="229"/>
      <c r="AJ24" s="227">
        <f t="shared" ref="AJ24:AJ48" si="12">AH24-AA24</f>
        <v>0</v>
      </c>
      <c r="AK24" s="228" t="str">
        <f t="shared" ref="AK24:AK48" si="13">IF(OR(AA24=0,AH24=0),"",(AJ24/AA24))</f>
        <v/>
      </c>
      <c r="AL24" s="233"/>
      <c r="AM24" s="92">
        <v>0</v>
      </c>
      <c r="AN24" s="314">
        <f>$G$18</f>
        <v>200</v>
      </c>
      <c r="AO24" s="232">
        <f t="shared" si="7"/>
        <v>0</v>
      </c>
      <c r="AP24" s="229"/>
      <c r="AQ24" s="227">
        <f t="shared" ref="AQ24:AQ48" si="14">AO24-AH24</f>
        <v>0</v>
      </c>
      <c r="AR24" s="228" t="str">
        <f t="shared" ref="AR24:AR48" si="15">IF(OR(AH24=0,AO24=0),"",(AQ24/AH24))</f>
        <v/>
      </c>
    </row>
    <row r="25" spans="1:44" x14ac:dyDescent="0.35">
      <c r="A25" s="193"/>
      <c r="B25" s="221" t="s">
        <v>88</v>
      </c>
      <c r="C25" s="221"/>
      <c r="D25" s="220" t="s">
        <v>87</v>
      </c>
      <c r="E25" s="221"/>
      <c r="F25" s="229"/>
      <c r="G25" s="238"/>
      <c r="H25" s="314"/>
      <c r="I25" s="225">
        <f t="shared" si="0"/>
        <v>0</v>
      </c>
      <c r="J25" s="229"/>
      <c r="K25" s="92">
        <v>8.2699999999999996E-2</v>
      </c>
      <c r="L25" s="314">
        <f>$G$18</f>
        <v>200</v>
      </c>
      <c r="M25" s="232">
        <f t="shared" si="1"/>
        <v>16.54</v>
      </c>
      <c r="N25" s="229"/>
      <c r="O25" s="227">
        <f t="shared" si="2"/>
        <v>16.54</v>
      </c>
      <c r="P25" s="228" t="str">
        <f t="shared" si="3"/>
        <v/>
      </c>
      <c r="Q25" s="209"/>
      <c r="R25" s="92">
        <v>0</v>
      </c>
      <c r="S25" s="314">
        <f>$G$18</f>
        <v>200</v>
      </c>
      <c r="T25" s="232">
        <f t="shared" si="4"/>
        <v>0</v>
      </c>
      <c r="U25" s="229"/>
      <c r="V25" s="227">
        <f t="shared" si="8"/>
        <v>-16.54</v>
      </c>
      <c r="W25" s="228" t="str">
        <f t="shared" si="9"/>
        <v/>
      </c>
      <c r="X25" s="209"/>
      <c r="Y25" s="92">
        <v>0</v>
      </c>
      <c r="Z25" s="314">
        <f>$G$18</f>
        <v>200</v>
      </c>
      <c r="AA25" s="232">
        <f t="shared" si="5"/>
        <v>0</v>
      </c>
      <c r="AB25" s="229"/>
      <c r="AC25" s="227">
        <f t="shared" si="10"/>
        <v>0</v>
      </c>
      <c r="AD25" s="228" t="str">
        <f t="shared" si="11"/>
        <v/>
      </c>
      <c r="AE25" s="209"/>
      <c r="AF25" s="92">
        <v>0</v>
      </c>
      <c r="AG25" s="314">
        <f>$G$18</f>
        <v>200</v>
      </c>
      <c r="AH25" s="232">
        <f t="shared" si="6"/>
        <v>0</v>
      </c>
      <c r="AI25" s="229"/>
      <c r="AJ25" s="227">
        <f t="shared" si="12"/>
        <v>0</v>
      </c>
      <c r="AK25" s="228" t="str">
        <f t="shared" si="13"/>
        <v/>
      </c>
      <c r="AL25" s="233"/>
      <c r="AM25" s="92">
        <v>0</v>
      </c>
      <c r="AN25" s="314">
        <f>$G$18</f>
        <v>200</v>
      </c>
      <c r="AO25" s="232">
        <f t="shared" si="7"/>
        <v>0</v>
      </c>
      <c r="AP25" s="229"/>
      <c r="AQ25" s="227">
        <f t="shared" si="14"/>
        <v>0</v>
      </c>
      <c r="AR25" s="228" t="str">
        <f t="shared" si="15"/>
        <v/>
      </c>
    </row>
    <row r="26" spans="1:44" x14ac:dyDescent="0.35">
      <c r="A26" s="193"/>
      <c r="B26" s="221" t="s">
        <v>29</v>
      </c>
      <c r="C26" s="221"/>
      <c r="D26" s="220" t="s">
        <v>25</v>
      </c>
      <c r="E26" s="221"/>
      <c r="F26" s="229"/>
      <c r="G26" s="238"/>
      <c r="H26" s="314"/>
      <c r="I26" s="225">
        <f t="shared" si="0"/>
        <v>0</v>
      </c>
      <c r="J26" s="229"/>
      <c r="K26" s="230">
        <v>0</v>
      </c>
      <c r="L26" s="314">
        <v>1</v>
      </c>
      <c r="M26" s="232">
        <f t="shared" si="1"/>
        <v>0</v>
      </c>
      <c r="N26" s="229"/>
      <c r="O26" s="227">
        <f t="shared" si="2"/>
        <v>0</v>
      </c>
      <c r="P26" s="228" t="str">
        <f t="shared" si="3"/>
        <v/>
      </c>
      <c r="Q26" s="209"/>
      <c r="R26" s="230">
        <v>-0.47</v>
      </c>
      <c r="S26" s="314">
        <v>1</v>
      </c>
      <c r="T26" s="232">
        <f t="shared" si="4"/>
        <v>-0.47</v>
      </c>
      <c r="U26" s="229"/>
      <c r="V26" s="227">
        <f t="shared" si="8"/>
        <v>-0.47</v>
      </c>
      <c r="W26" s="228" t="str">
        <f t="shared" si="9"/>
        <v/>
      </c>
      <c r="X26" s="209"/>
      <c r="Y26" s="230">
        <v>-0.47</v>
      </c>
      <c r="Z26" s="314">
        <v>1</v>
      </c>
      <c r="AA26" s="232">
        <f t="shared" si="5"/>
        <v>-0.47</v>
      </c>
      <c r="AB26" s="229"/>
      <c r="AC26" s="227">
        <f t="shared" si="10"/>
        <v>0</v>
      </c>
      <c r="AD26" s="228">
        <f t="shared" si="11"/>
        <v>0</v>
      </c>
      <c r="AE26" s="209"/>
      <c r="AF26" s="230">
        <v>-0.47</v>
      </c>
      <c r="AG26" s="314">
        <v>1</v>
      </c>
      <c r="AH26" s="232">
        <f t="shared" si="6"/>
        <v>-0.47</v>
      </c>
      <c r="AI26" s="229"/>
      <c r="AJ26" s="227">
        <f t="shared" si="12"/>
        <v>0</v>
      </c>
      <c r="AK26" s="228">
        <f t="shared" si="13"/>
        <v>0</v>
      </c>
      <c r="AL26" s="233"/>
      <c r="AM26" s="230">
        <v>-0.47</v>
      </c>
      <c r="AN26" s="314">
        <v>1</v>
      </c>
      <c r="AO26" s="232">
        <f t="shared" si="7"/>
        <v>-0.47</v>
      </c>
      <c r="AP26" s="229"/>
      <c r="AQ26" s="227">
        <f t="shared" si="14"/>
        <v>0</v>
      </c>
      <c r="AR26" s="228">
        <f t="shared" si="15"/>
        <v>0</v>
      </c>
    </row>
    <row r="27" spans="1:44" x14ac:dyDescent="0.35">
      <c r="A27" s="193"/>
      <c r="B27" s="221" t="s">
        <v>30</v>
      </c>
      <c r="C27" s="221"/>
      <c r="D27" s="220" t="s">
        <v>87</v>
      </c>
      <c r="E27" s="221"/>
      <c r="F27" s="229"/>
      <c r="G27" s="238"/>
      <c r="H27" s="314"/>
      <c r="I27" s="225">
        <f t="shared" si="0"/>
        <v>0</v>
      </c>
      <c r="J27" s="229"/>
      <c r="K27" s="92">
        <v>-0.4304</v>
      </c>
      <c r="L27" s="314">
        <f t="shared" ref="L27:L36" si="16">$G$18</f>
        <v>200</v>
      </c>
      <c r="M27" s="232">
        <f t="shared" si="1"/>
        <v>-86.08</v>
      </c>
      <c r="N27" s="229"/>
      <c r="O27" s="227">
        <f t="shared" si="2"/>
        <v>-86.08</v>
      </c>
      <c r="P27" s="228" t="str">
        <f t="shared" si="3"/>
        <v/>
      </c>
      <c r="Q27" s="209"/>
      <c r="R27" s="92">
        <v>-0.4304</v>
      </c>
      <c r="S27" s="314">
        <f t="shared" ref="S27:S36" si="17">$G$18</f>
        <v>200</v>
      </c>
      <c r="T27" s="232">
        <f t="shared" si="4"/>
        <v>-86.08</v>
      </c>
      <c r="U27" s="229"/>
      <c r="V27" s="227">
        <f t="shared" si="8"/>
        <v>0</v>
      </c>
      <c r="W27" s="228">
        <f t="shared" si="9"/>
        <v>0</v>
      </c>
      <c r="X27" s="209"/>
      <c r="Y27" s="92">
        <v>0</v>
      </c>
      <c r="Z27" s="314">
        <f t="shared" ref="Z27:Z36" si="18">$G$18</f>
        <v>200</v>
      </c>
      <c r="AA27" s="232">
        <f t="shared" si="5"/>
        <v>0</v>
      </c>
      <c r="AB27" s="229"/>
      <c r="AC27" s="227">
        <f t="shared" si="10"/>
        <v>86.08</v>
      </c>
      <c r="AD27" s="228" t="str">
        <f t="shared" si="11"/>
        <v/>
      </c>
      <c r="AE27" s="209"/>
      <c r="AF27" s="92">
        <v>0</v>
      </c>
      <c r="AG27" s="314">
        <f t="shared" ref="AG27:AG36" si="19">$G$18</f>
        <v>200</v>
      </c>
      <c r="AH27" s="232">
        <f t="shared" si="6"/>
        <v>0</v>
      </c>
      <c r="AI27" s="229"/>
      <c r="AJ27" s="227">
        <f t="shared" si="12"/>
        <v>0</v>
      </c>
      <c r="AK27" s="228" t="str">
        <f t="shared" si="13"/>
        <v/>
      </c>
      <c r="AL27" s="233"/>
      <c r="AM27" s="92">
        <v>0</v>
      </c>
      <c r="AN27" s="314">
        <f t="shared" ref="AN27:AN36" si="20">$G$18</f>
        <v>200</v>
      </c>
      <c r="AO27" s="232">
        <f t="shared" si="7"/>
        <v>0</v>
      </c>
      <c r="AP27" s="229"/>
      <c r="AQ27" s="227">
        <f t="shared" si="14"/>
        <v>0</v>
      </c>
      <c r="AR27" s="228" t="str">
        <f t="shared" si="15"/>
        <v/>
      </c>
    </row>
    <row r="28" spans="1:44" x14ac:dyDescent="0.35">
      <c r="A28" s="193"/>
      <c r="B28" s="221" t="s">
        <v>31</v>
      </c>
      <c r="C28" s="221"/>
      <c r="D28" s="220" t="s">
        <v>87</v>
      </c>
      <c r="E28" s="221"/>
      <c r="F28" s="229"/>
      <c r="G28" s="238"/>
      <c r="H28" s="314"/>
      <c r="I28" s="225">
        <f t="shared" si="0"/>
        <v>0</v>
      </c>
      <c r="J28" s="229"/>
      <c r="K28" s="92">
        <v>-6.9000000000000006E-2</v>
      </c>
      <c r="L28" s="314">
        <f t="shared" si="16"/>
        <v>200</v>
      </c>
      <c r="M28" s="232">
        <f t="shared" si="1"/>
        <v>-13.8</v>
      </c>
      <c r="N28" s="229"/>
      <c r="O28" s="227">
        <f t="shared" si="2"/>
        <v>-13.8</v>
      </c>
      <c r="P28" s="228" t="str">
        <f t="shared" si="3"/>
        <v/>
      </c>
      <c r="Q28" s="209"/>
      <c r="R28" s="92">
        <v>-6.9000000000000006E-2</v>
      </c>
      <c r="S28" s="314">
        <f t="shared" si="17"/>
        <v>200</v>
      </c>
      <c r="T28" s="232">
        <f t="shared" si="4"/>
        <v>-13.8</v>
      </c>
      <c r="U28" s="229"/>
      <c r="V28" s="227">
        <f t="shared" si="8"/>
        <v>0</v>
      </c>
      <c r="W28" s="228">
        <f t="shared" si="9"/>
        <v>0</v>
      </c>
      <c r="X28" s="209"/>
      <c r="Y28" s="92">
        <v>0</v>
      </c>
      <c r="Z28" s="314">
        <f t="shared" si="18"/>
        <v>200</v>
      </c>
      <c r="AA28" s="232">
        <f t="shared" si="5"/>
        <v>0</v>
      </c>
      <c r="AB28" s="229"/>
      <c r="AC28" s="227">
        <f t="shared" si="10"/>
        <v>13.8</v>
      </c>
      <c r="AD28" s="228" t="str">
        <f t="shared" si="11"/>
        <v/>
      </c>
      <c r="AE28" s="209"/>
      <c r="AF28" s="92">
        <v>0</v>
      </c>
      <c r="AG28" s="314">
        <f t="shared" si="19"/>
        <v>200</v>
      </c>
      <c r="AH28" s="232">
        <f t="shared" si="6"/>
        <v>0</v>
      </c>
      <c r="AI28" s="229"/>
      <c r="AJ28" s="227">
        <f t="shared" si="12"/>
        <v>0</v>
      </c>
      <c r="AK28" s="228" t="str">
        <f t="shared" si="13"/>
        <v/>
      </c>
      <c r="AL28" s="233"/>
      <c r="AM28" s="92">
        <v>0</v>
      </c>
      <c r="AN28" s="314">
        <f t="shared" si="20"/>
        <v>200</v>
      </c>
      <c r="AO28" s="232">
        <f t="shared" si="7"/>
        <v>0</v>
      </c>
      <c r="AP28" s="229"/>
      <c r="AQ28" s="227">
        <f t="shared" si="14"/>
        <v>0</v>
      </c>
      <c r="AR28" s="228" t="str">
        <f t="shared" si="15"/>
        <v/>
      </c>
    </row>
    <row r="29" spans="1:44" x14ac:dyDescent="0.35">
      <c r="A29" s="193"/>
      <c r="B29" s="221" t="s">
        <v>32</v>
      </c>
      <c r="C29" s="221"/>
      <c r="D29" s="220" t="s">
        <v>87</v>
      </c>
      <c r="E29" s="221"/>
      <c r="F29" s="229"/>
      <c r="G29" s="238"/>
      <c r="H29" s="314"/>
      <c r="I29" s="225">
        <f t="shared" si="0"/>
        <v>0</v>
      </c>
      <c r="J29" s="229"/>
      <c r="K29" s="92">
        <v>0</v>
      </c>
      <c r="L29" s="314">
        <f t="shared" si="16"/>
        <v>200</v>
      </c>
      <c r="M29" s="232">
        <f t="shared" si="1"/>
        <v>0</v>
      </c>
      <c r="N29" s="229"/>
      <c r="O29" s="227">
        <f t="shared" si="2"/>
        <v>0</v>
      </c>
      <c r="P29" s="228" t="str">
        <f t="shared" si="3"/>
        <v/>
      </c>
      <c r="Q29" s="209"/>
      <c r="R29" s="92">
        <v>-1.2999999999999999E-3</v>
      </c>
      <c r="S29" s="314">
        <f t="shared" si="17"/>
        <v>200</v>
      </c>
      <c r="T29" s="232">
        <f t="shared" si="4"/>
        <v>-0.26</v>
      </c>
      <c r="U29" s="229"/>
      <c r="V29" s="227">
        <f t="shared" si="8"/>
        <v>-0.26</v>
      </c>
      <c r="W29" s="228" t="str">
        <f t="shared" si="9"/>
        <v/>
      </c>
      <c r="X29" s="209"/>
      <c r="Y29" s="92">
        <v>-1.2999999999999999E-3</v>
      </c>
      <c r="Z29" s="314">
        <f t="shared" si="18"/>
        <v>200</v>
      </c>
      <c r="AA29" s="232">
        <f t="shared" si="5"/>
        <v>-0.26</v>
      </c>
      <c r="AB29" s="229"/>
      <c r="AC29" s="227">
        <f t="shared" si="10"/>
        <v>0</v>
      </c>
      <c r="AD29" s="228">
        <f t="shared" si="11"/>
        <v>0</v>
      </c>
      <c r="AE29" s="209"/>
      <c r="AF29" s="92">
        <v>-1.2999999999999999E-3</v>
      </c>
      <c r="AG29" s="314">
        <f t="shared" si="19"/>
        <v>200</v>
      </c>
      <c r="AH29" s="232">
        <f t="shared" si="6"/>
        <v>-0.26</v>
      </c>
      <c r="AI29" s="229"/>
      <c r="AJ29" s="227">
        <f t="shared" si="12"/>
        <v>0</v>
      </c>
      <c r="AK29" s="228">
        <f t="shared" si="13"/>
        <v>0</v>
      </c>
      <c r="AL29" s="233"/>
      <c r="AM29" s="92">
        <v>-1.2999999999999999E-3</v>
      </c>
      <c r="AN29" s="314">
        <f t="shared" si="20"/>
        <v>200</v>
      </c>
      <c r="AO29" s="232">
        <f t="shared" si="7"/>
        <v>-0.26</v>
      </c>
      <c r="AP29" s="229"/>
      <c r="AQ29" s="227">
        <f t="shared" si="14"/>
        <v>0</v>
      </c>
      <c r="AR29" s="228">
        <f t="shared" si="15"/>
        <v>0</v>
      </c>
    </row>
    <row r="30" spans="1:44" x14ac:dyDescent="0.35">
      <c r="A30" s="193"/>
      <c r="B30" s="221" t="s">
        <v>33</v>
      </c>
      <c r="C30" s="221"/>
      <c r="D30" s="220" t="s">
        <v>87</v>
      </c>
      <c r="E30" s="221"/>
      <c r="F30" s="229"/>
      <c r="G30" s="238"/>
      <c r="H30" s="314"/>
      <c r="I30" s="225">
        <f t="shared" si="0"/>
        <v>0</v>
      </c>
      <c r="J30" s="229"/>
      <c r="K30" s="92">
        <v>-0.02</v>
      </c>
      <c r="L30" s="314">
        <f t="shared" si="16"/>
        <v>200</v>
      </c>
      <c r="M30" s="232">
        <f t="shared" si="1"/>
        <v>-4</v>
      </c>
      <c r="N30" s="229"/>
      <c r="O30" s="227">
        <f t="shared" si="2"/>
        <v>-4</v>
      </c>
      <c r="P30" s="228" t="str">
        <f t="shared" si="3"/>
        <v/>
      </c>
      <c r="Q30" s="209"/>
      <c r="R30" s="92">
        <v>0</v>
      </c>
      <c r="S30" s="314">
        <f t="shared" si="17"/>
        <v>200</v>
      </c>
      <c r="T30" s="232">
        <f t="shared" si="4"/>
        <v>0</v>
      </c>
      <c r="U30" s="229"/>
      <c r="V30" s="227">
        <f t="shared" si="8"/>
        <v>4</v>
      </c>
      <c r="W30" s="228" t="str">
        <f t="shared" si="9"/>
        <v/>
      </c>
      <c r="X30" s="209"/>
      <c r="Y30" s="92">
        <v>0</v>
      </c>
      <c r="Z30" s="314">
        <f t="shared" si="18"/>
        <v>200</v>
      </c>
      <c r="AA30" s="232">
        <f t="shared" si="5"/>
        <v>0</v>
      </c>
      <c r="AB30" s="229"/>
      <c r="AC30" s="227">
        <f t="shared" si="10"/>
        <v>0</v>
      </c>
      <c r="AD30" s="228" t="str">
        <f t="shared" si="11"/>
        <v/>
      </c>
      <c r="AE30" s="209"/>
      <c r="AF30" s="92">
        <v>0</v>
      </c>
      <c r="AG30" s="314">
        <f t="shared" si="19"/>
        <v>200</v>
      </c>
      <c r="AH30" s="232">
        <f t="shared" si="6"/>
        <v>0</v>
      </c>
      <c r="AI30" s="229"/>
      <c r="AJ30" s="227">
        <f t="shared" si="12"/>
        <v>0</v>
      </c>
      <c r="AK30" s="228" t="str">
        <f t="shared" si="13"/>
        <v/>
      </c>
      <c r="AL30" s="233"/>
      <c r="AM30" s="92">
        <v>0</v>
      </c>
      <c r="AN30" s="314">
        <f t="shared" si="20"/>
        <v>200</v>
      </c>
      <c r="AO30" s="232">
        <f t="shared" si="7"/>
        <v>0</v>
      </c>
      <c r="AP30" s="229"/>
      <c r="AQ30" s="227">
        <f t="shared" si="14"/>
        <v>0</v>
      </c>
      <c r="AR30" s="228" t="str">
        <f t="shared" si="15"/>
        <v/>
      </c>
    </row>
    <row r="31" spans="1:44" x14ac:dyDescent="0.35">
      <c r="A31" s="193"/>
      <c r="B31" s="221" t="s">
        <v>34</v>
      </c>
      <c r="C31" s="221"/>
      <c r="D31" s="220" t="s">
        <v>87</v>
      </c>
      <c r="E31" s="221"/>
      <c r="F31" s="229"/>
      <c r="G31" s="238"/>
      <c r="H31" s="314"/>
      <c r="I31" s="225">
        <f t="shared" si="0"/>
        <v>0</v>
      </c>
      <c r="J31" s="229"/>
      <c r="K31" s="92">
        <v>0</v>
      </c>
      <c r="L31" s="314">
        <f t="shared" si="16"/>
        <v>200</v>
      </c>
      <c r="M31" s="232">
        <f t="shared" si="1"/>
        <v>0</v>
      </c>
      <c r="N31" s="229"/>
      <c r="O31" s="227">
        <f t="shared" si="2"/>
        <v>0</v>
      </c>
      <c r="P31" s="228" t="str">
        <f t="shared" si="3"/>
        <v/>
      </c>
      <c r="Q31" s="209"/>
      <c r="R31" s="92">
        <v>0</v>
      </c>
      <c r="S31" s="314">
        <f t="shared" si="17"/>
        <v>200</v>
      </c>
      <c r="T31" s="232">
        <f t="shared" si="4"/>
        <v>0</v>
      </c>
      <c r="U31" s="229"/>
      <c r="V31" s="227">
        <f t="shared" si="8"/>
        <v>0</v>
      </c>
      <c r="W31" s="228" t="str">
        <f t="shared" si="9"/>
        <v/>
      </c>
      <c r="X31" s="209"/>
      <c r="Y31" s="92">
        <v>0</v>
      </c>
      <c r="Z31" s="314">
        <f t="shared" si="18"/>
        <v>200</v>
      </c>
      <c r="AA31" s="232">
        <f t="shared" si="5"/>
        <v>0</v>
      </c>
      <c r="AB31" s="229"/>
      <c r="AC31" s="227">
        <f t="shared" si="10"/>
        <v>0</v>
      </c>
      <c r="AD31" s="228" t="str">
        <f t="shared" si="11"/>
        <v/>
      </c>
      <c r="AE31" s="209"/>
      <c r="AF31" s="92">
        <v>-0.43790000000000001</v>
      </c>
      <c r="AG31" s="314">
        <f t="shared" si="19"/>
        <v>200</v>
      </c>
      <c r="AH31" s="232">
        <f t="shared" si="6"/>
        <v>-87.58</v>
      </c>
      <c r="AI31" s="229"/>
      <c r="AJ31" s="227">
        <f t="shared" si="12"/>
        <v>-87.58</v>
      </c>
      <c r="AK31" s="228" t="str">
        <f t="shared" si="13"/>
        <v/>
      </c>
      <c r="AL31" s="233"/>
      <c r="AM31" s="92">
        <v>-0.43790000000000001</v>
      </c>
      <c r="AN31" s="314">
        <f t="shared" si="20"/>
        <v>200</v>
      </c>
      <c r="AO31" s="232">
        <f t="shared" si="7"/>
        <v>-87.58</v>
      </c>
      <c r="AP31" s="229"/>
      <c r="AQ31" s="227">
        <f t="shared" si="14"/>
        <v>0</v>
      </c>
      <c r="AR31" s="228">
        <f t="shared" si="15"/>
        <v>0</v>
      </c>
    </row>
    <row r="32" spans="1:44" x14ac:dyDescent="0.35">
      <c r="A32" s="193"/>
      <c r="B32" s="221" t="s">
        <v>35</v>
      </c>
      <c r="C32" s="221"/>
      <c r="D32" s="220" t="s">
        <v>87</v>
      </c>
      <c r="E32" s="221"/>
      <c r="F32" s="229"/>
      <c r="G32" s="238"/>
      <c r="H32" s="314"/>
      <c r="I32" s="225">
        <f t="shared" si="0"/>
        <v>0</v>
      </c>
      <c r="J32" s="229"/>
      <c r="K32" s="313">
        <v>0</v>
      </c>
      <c r="L32" s="314">
        <f t="shared" si="16"/>
        <v>200</v>
      </c>
      <c r="M32" s="232">
        <f t="shared" si="1"/>
        <v>0</v>
      </c>
      <c r="N32" s="229"/>
      <c r="O32" s="227">
        <f t="shared" si="2"/>
        <v>0</v>
      </c>
      <c r="P32" s="228" t="str">
        <f t="shared" si="3"/>
        <v/>
      </c>
      <c r="Q32" s="209"/>
      <c r="R32" s="313">
        <v>0</v>
      </c>
      <c r="S32" s="314">
        <f t="shared" si="17"/>
        <v>200</v>
      </c>
      <c r="T32" s="232">
        <f t="shared" si="4"/>
        <v>0</v>
      </c>
      <c r="U32" s="229"/>
      <c r="V32" s="227">
        <f t="shared" si="8"/>
        <v>0</v>
      </c>
      <c r="W32" s="228" t="str">
        <f t="shared" si="9"/>
        <v/>
      </c>
      <c r="X32" s="209"/>
      <c r="Y32" s="313">
        <v>0</v>
      </c>
      <c r="Z32" s="314">
        <f t="shared" si="18"/>
        <v>200</v>
      </c>
      <c r="AA32" s="232">
        <f t="shared" si="5"/>
        <v>0</v>
      </c>
      <c r="AB32" s="229"/>
      <c r="AC32" s="227">
        <f t="shared" si="10"/>
        <v>0</v>
      </c>
      <c r="AD32" s="228" t="str">
        <f t="shared" si="11"/>
        <v/>
      </c>
      <c r="AE32" s="209"/>
      <c r="AF32" s="92">
        <v>-6.2100000000000002E-2</v>
      </c>
      <c r="AG32" s="314">
        <f t="shared" si="19"/>
        <v>200</v>
      </c>
      <c r="AH32" s="232">
        <f t="shared" si="6"/>
        <v>-12.42</v>
      </c>
      <c r="AI32" s="229"/>
      <c r="AJ32" s="227">
        <f t="shared" si="12"/>
        <v>-12.42</v>
      </c>
      <c r="AK32" s="228" t="str">
        <f t="shared" si="13"/>
        <v/>
      </c>
      <c r="AL32" s="233"/>
      <c r="AM32" s="92">
        <v>-6.2100000000000002E-2</v>
      </c>
      <c r="AN32" s="314">
        <f t="shared" si="20"/>
        <v>200</v>
      </c>
      <c r="AO32" s="232">
        <f t="shared" si="7"/>
        <v>-12.42</v>
      </c>
      <c r="AP32" s="229"/>
      <c r="AQ32" s="227">
        <f t="shared" si="14"/>
        <v>0</v>
      </c>
      <c r="AR32" s="228">
        <f t="shared" si="15"/>
        <v>0</v>
      </c>
    </row>
    <row r="33" spans="1:44" x14ac:dyDescent="0.35">
      <c r="A33" s="193"/>
      <c r="B33" s="221" t="s">
        <v>36</v>
      </c>
      <c r="C33" s="221"/>
      <c r="D33" s="220" t="s">
        <v>87</v>
      </c>
      <c r="E33" s="221"/>
      <c r="F33" s="229"/>
      <c r="G33" s="238"/>
      <c r="H33" s="314"/>
      <c r="I33" s="225">
        <f t="shared" si="0"/>
        <v>0</v>
      </c>
      <c r="J33" s="229"/>
      <c r="K33" s="92">
        <v>-4.07E-2</v>
      </c>
      <c r="L33" s="314">
        <f t="shared" si="16"/>
        <v>200</v>
      </c>
      <c r="M33" s="232">
        <f t="shared" si="1"/>
        <v>-8.14</v>
      </c>
      <c r="N33" s="229"/>
      <c r="O33" s="227">
        <f t="shared" si="2"/>
        <v>-8.14</v>
      </c>
      <c r="P33" s="228" t="str">
        <f t="shared" si="3"/>
        <v/>
      </c>
      <c r="Q33" s="209"/>
      <c r="R33" s="92">
        <v>0</v>
      </c>
      <c r="S33" s="314">
        <f t="shared" si="17"/>
        <v>200</v>
      </c>
      <c r="T33" s="232">
        <f t="shared" si="4"/>
        <v>0</v>
      </c>
      <c r="U33" s="229"/>
      <c r="V33" s="227">
        <f t="shared" si="8"/>
        <v>8.14</v>
      </c>
      <c r="W33" s="228" t="str">
        <f t="shared" si="9"/>
        <v/>
      </c>
      <c r="X33" s="209"/>
      <c r="Y33" s="92">
        <v>0</v>
      </c>
      <c r="Z33" s="314">
        <f t="shared" si="18"/>
        <v>200</v>
      </c>
      <c r="AA33" s="232">
        <f t="shared" si="5"/>
        <v>0</v>
      </c>
      <c r="AB33" s="229"/>
      <c r="AC33" s="227">
        <f t="shared" si="10"/>
        <v>0</v>
      </c>
      <c r="AD33" s="228" t="str">
        <f t="shared" si="11"/>
        <v/>
      </c>
      <c r="AE33" s="209"/>
      <c r="AF33" s="92">
        <v>0</v>
      </c>
      <c r="AG33" s="314">
        <f t="shared" si="19"/>
        <v>200</v>
      </c>
      <c r="AH33" s="232">
        <f t="shared" si="6"/>
        <v>0</v>
      </c>
      <c r="AI33" s="229"/>
      <c r="AJ33" s="227">
        <f t="shared" si="12"/>
        <v>0</v>
      </c>
      <c r="AK33" s="228" t="str">
        <f t="shared" si="13"/>
        <v/>
      </c>
      <c r="AL33" s="233"/>
      <c r="AM33" s="92">
        <v>0</v>
      </c>
      <c r="AN33" s="314">
        <f t="shared" si="20"/>
        <v>200</v>
      </c>
      <c r="AO33" s="232">
        <f t="shared" si="7"/>
        <v>0</v>
      </c>
      <c r="AP33" s="229"/>
      <c r="AQ33" s="227">
        <f t="shared" si="14"/>
        <v>0</v>
      </c>
      <c r="AR33" s="228" t="str">
        <f t="shared" si="15"/>
        <v/>
      </c>
    </row>
    <row r="34" spans="1:44" x14ac:dyDescent="0.35">
      <c r="A34" s="193"/>
      <c r="B34" s="221" t="s">
        <v>37</v>
      </c>
      <c r="C34" s="221"/>
      <c r="D34" s="220" t="s">
        <v>87</v>
      </c>
      <c r="E34" s="221"/>
      <c r="F34" s="229"/>
      <c r="G34" s="238"/>
      <c r="H34" s="314"/>
      <c r="I34" s="225">
        <f t="shared" si="0"/>
        <v>0</v>
      </c>
      <c r="J34" s="229"/>
      <c r="K34" s="92">
        <v>0</v>
      </c>
      <c r="L34" s="314">
        <f t="shared" si="16"/>
        <v>200</v>
      </c>
      <c r="M34" s="232">
        <f t="shared" si="1"/>
        <v>0</v>
      </c>
      <c r="N34" s="229"/>
      <c r="O34" s="227">
        <f t="shared" si="2"/>
        <v>0</v>
      </c>
      <c r="P34" s="228" t="str">
        <f t="shared" si="3"/>
        <v/>
      </c>
      <c r="Q34" s="209"/>
      <c r="R34" s="92">
        <v>0</v>
      </c>
      <c r="S34" s="314">
        <f t="shared" si="17"/>
        <v>200</v>
      </c>
      <c r="T34" s="232">
        <f t="shared" si="4"/>
        <v>0</v>
      </c>
      <c r="U34" s="229"/>
      <c r="V34" s="227">
        <f t="shared" si="8"/>
        <v>0</v>
      </c>
      <c r="W34" s="228" t="str">
        <f t="shared" si="9"/>
        <v/>
      </c>
      <c r="X34" s="209"/>
      <c r="Y34" s="92">
        <v>-0.36580000000000001</v>
      </c>
      <c r="Z34" s="314">
        <f t="shared" si="18"/>
        <v>200</v>
      </c>
      <c r="AA34" s="232">
        <f t="shared" si="5"/>
        <v>-73.16</v>
      </c>
      <c r="AB34" s="229"/>
      <c r="AC34" s="227">
        <f t="shared" si="10"/>
        <v>-73.16</v>
      </c>
      <c r="AD34" s="228" t="str">
        <f t="shared" si="11"/>
        <v/>
      </c>
      <c r="AE34" s="209"/>
      <c r="AF34" s="92">
        <v>0</v>
      </c>
      <c r="AG34" s="314">
        <f t="shared" si="19"/>
        <v>200</v>
      </c>
      <c r="AH34" s="232">
        <f t="shared" si="6"/>
        <v>0</v>
      </c>
      <c r="AI34" s="229"/>
      <c r="AJ34" s="227">
        <f t="shared" si="12"/>
        <v>73.16</v>
      </c>
      <c r="AK34" s="228" t="str">
        <f t="shared" si="13"/>
        <v/>
      </c>
      <c r="AL34" s="233"/>
      <c r="AM34" s="92">
        <v>0</v>
      </c>
      <c r="AN34" s="314">
        <f t="shared" si="20"/>
        <v>200</v>
      </c>
      <c r="AO34" s="232">
        <f t="shared" si="7"/>
        <v>0</v>
      </c>
      <c r="AP34" s="229"/>
      <c r="AQ34" s="227">
        <f t="shared" si="14"/>
        <v>0</v>
      </c>
      <c r="AR34" s="228" t="str">
        <f t="shared" si="15"/>
        <v/>
      </c>
    </row>
    <row r="35" spans="1:44" x14ac:dyDescent="0.35">
      <c r="A35" s="193"/>
      <c r="B35" s="221" t="s">
        <v>89</v>
      </c>
      <c r="C35" s="221"/>
      <c r="D35" s="220" t="s">
        <v>87</v>
      </c>
      <c r="E35" s="221"/>
      <c r="F35" s="229"/>
      <c r="G35" s="238"/>
      <c r="H35" s="314"/>
      <c r="I35" s="225">
        <f t="shared" si="0"/>
        <v>0</v>
      </c>
      <c r="J35" s="229"/>
      <c r="K35" s="92">
        <v>0</v>
      </c>
      <c r="L35" s="314">
        <f t="shared" si="16"/>
        <v>200</v>
      </c>
      <c r="M35" s="232">
        <f t="shared" si="1"/>
        <v>0</v>
      </c>
      <c r="N35" s="229"/>
      <c r="O35" s="227">
        <f t="shared" si="2"/>
        <v>0</v>
      </c>
      <c r="P35" s="228" t="str">
        <f t="shared" si="3"/>
        <v/>
      </c>
      <c r="Q35" s="209"/>
      <c r="R35" s="92">
        <v>-6.9900000000000004E-2</v>
      </c>
      <c r="S35" s="314">
        <f t="shared" si="17"/>
        <v>200</v>
      </c>
      <c r="T35" s="232">
        <f t="shared" si="4"/>
        <v>-13.98</v>
      </c>
      <c r="U35" s="229"/>
      <c r="V35" s="227">
        <f t="shared" si="8"/>
        <v>-13.98</v>
      </c>
      <c r="W35" s="228" t="str">
        <f t="shared" si="9"/>
        <v/>
      </c>
      <c r="X35" s="209"/>
      <c r="Y35" s="92">
        <v>-6.9900000000000004E-2</v>
      </c>
      <c r="Z35" s="314">
        <f t="shared" si="18"/>
        <v>200</v>
      </c>
      <c r="AA35" s="232">
        <f t="shared" si="5"/>
        <v>-13.98</v>
      </c>
      <c r="AB35" s="229"/>
      <c r="AC35" s="227">
        <f t="shared" si="10"/>
        <v>0</v>
      </c>
      <c r="AD35" s="228">
        <f t="shared" si="11"/>
        <v>0</v>
      </c>
      <c r="AE35" s="209"/>
      <c r="AF35" s="92">
        <v>-6.9900000000000004E-2</v>
      </c>
      <c r="AG35" s="314">
        <f t="shared" si="19"/>
        <v>200</v>
      </c>
      <c r="AH35" s="232">
        <f t="shared" si="6"/>
        <v>-13.98</v>
      </c>
      <c r="AI35" s="229"/>
      <c r="AJ35" s="227">
        <f t="shared" si="12"/>
        <v>0</v>
      </c>
      <c r="AK35" s="228">
        <f t="shared" si="13"/>
        <v>0</v>
      </c>
      <c r="AL35" s="233"/>
      <c r="AM35" s="92">
        <v>-6.9900000000000004E-2</v>
      </c>
      <c r="AN35" s="314">
        <f t="shared" si="20"/>
        <v>200</v>
      </c>
      <c r="AO35" s="232">
        <f t="shared" si="7"/>
        <v>-13.98</v>
      </c>
      <c r="AP35" s="229"/>
      <c r="AQ35" s="227">
        <f t="shared" si="14"/>
        <v>0</v>
      </c>
      <c r="AR35" s="228">
        <f t="shared" si="15"/>
        <v>0</v>
      </c>
    </row>
    <row r="36" spans="1:44" x14ac:dyDescent="0.35">
      <c r="A36" s="193"/>
      <c r="B36" s="221" t="s">
        <v>38</v>
      </c>
      <c r="C36" s="221"/>
      <c r="D36" s="220" t="s">
        <v>87</v>
      </c>
      <c r="E36" s="221"/>
      <c r="F36" s="229"/>
      <c r="G36" s="238"/>
      <c r="H36" s="314"/>
      <c r="I36" s="225">
        <f t="shared" si="0"/>
        <v>0</v>
      </c>
      <c r="J36" s="229"/>
      <c r="K36" s="92">
        <v>0</v>
      </c>
      <c r="L36" s="314">
        <f t="shared" si="16"/>
        <v>200</v>
      </c>
      <c r="M36" s="232">
        <f t="shared" si="1"/>
        <v>0</v>
      </c>
      <c r="N36" s="229"/>
      <c r="O36" s="227">
        <f t="shared" si="2"/>
        <v>0</v>
      </c>
      <c r="P36" s="228" t="str">
        <f t="shared" si="3"/>
        <v/>
      </c>
      <c r="Q36" s="209"/>
      <c r="R36" s="92">
        <v>-5.0000000000000001E-4</v>
      </c>
      <c r="S36" s="314">
        <f t="shared" si="17"/>
        <v>200</v>
      </c>
      <c r="T36" s="232">
        <f t="shared" si="4"/>
        <v>-0.1</v>
      </c>
      <c r="U36" s="229"/>
      <c r="V36" s="227">
        <f t="shared" si="8"/>
        <v>-0.1</v>
      </c>
      <c r="W36" s="228" t="str">
        <f t="shared" si="9"/>
        <v/>
      </c>
      <c r="X36" s="209"/>
      <c r="Y36" s="92">
        <v>-5.0000000000000001E-4</v>
      </c>
      <c r="Z36" s="314">
        <f t="shared" si="18"/>
        <v>200</v>
      </c>
      <c r="AA36" s="232">
        <f t="shared" si="5"/>
        <v>-0.1</v>
      </c>
      <c r="AB36" s="229"/>
      <c r="AC36" s="227">
        <f t="shared" si="10"/>
        <v>0</v>
      </c>
      <c r="AD36" s="228">
        <f t="shared" si="11"/>
        <v>0</v>
      </c>
      <c r="AE36" s="209"/>
      <c r="AF36" s="92">
        <v>-5.0000000000000001E-4</v>
      </c>
      <c r="AG36" s="314">
        <f t="shared" si="19"/>
        <v>200</v>
      </c>
      <c r="AH36" s="232">
        <f t="shared" si="6"/>
        <v>-0.1</v>
      </c>
      <c r="AI36" s="229"/>
      <c r="AJ36" s="227">
        <f t="shared" si="12"/>
        <v>0</v>
      </c>
      <c r="AK36" s="228">
        <f t="shared" si="13"/>
        <v>0</v>
      </c>
      <c r="AL36" s="233"/>
      <c r="AM36" s="92">
        <v>-5.0000000000000001E-4</v>
      </c>
      <c r="AN36" s="314">
        <f t="shared" si="20"/>
        <v>200</v>
      </c>
      <c r="AO36" s="232">
        <f t="shared" si="7"/>
        <v>-0.1</v>
      </c>
      <c r="AP36" s="229"/>
      <c r="AQ36" s="227">
        <f t="shared" si="14"/>
        <v>0</v>
      </c>
      <c r="AR36" s="228">
        <f t="shared" si="15"/>
        <v>0</v>
      </c>
    </row>
    <row r="37" spans="1:44" x14ac:dyDescent="0.35">
      <c r="A37" s="193"/>
      <c r="B37" s="221" t="s">
        <v>39</v>
      </c>
      <c r="C37" s="221"/>
      <c r="D37" s="220" t="s">
        <v>25</v>
      </c>
      <c r="E37" s="221"/>
      <c r="F37" s="229"/>
      <c r="G37" s="238"/>
      <c r="H37" s="226"/>
      <c r="I37" s="225">
        <f t="shared" si="0"/>
        <v>0</v>
      </c>
      <c r="J37" s="229"/>
      <c r="K37" s="230">
        <v>-0.21</v>
      </c>
      <c r="L37" s="226">
        <v>1</v>
      </c>
      <c r="M37" s="232">
        <f t="shared" si="1"/>
        <v>-0.21</v>
      </c>
      <c r="N37" s="229"/>
      <c r="O37" s="227">
        <f t="shared" si="2"/>
        <v>-0.21</v>
      </c>
      <c r="P37" s="228" t="str">
        <f t="shared" si="3"/>
        <v/>
      </c>
      <c r="Q37" s="209"/>
      <c r="R37" s="230">
        <v>-0.21</v>
      </c>
      <c r="S37" s="226">
        <v>1</v>
      </c>
      <c r="T37" s="232">
        <f t="shared" si="4"/>
        <v>-0.21</v>
      </c>
      <c r="U37" s="229"/>
      <c r="V37" s="227">
        <f t="shared" si="8"/>
        <v>0</v>
      </c>
      <c r="W37" s="228">
        <f t="shared" si="9"/>
        <v>0</v>
      </c>
      <c r="X37" s="209"/>
      <c r="Y37" s="230">
        <v>0</v>
      </c>
      <c r="Z37" s="226">
        <v>1</v>
      </c>
      <c r="AA37" s="232">
        <f t="shared" si="5"/>
        <v>0</v>
      </c>
      <c r="AB37" s="229"/>
      <c r="AC37" s="227">
        <f t="shared" si="10"/>
        <v>0.21</v>
      </c>
      <c r="AD37" s="228" t="str">
        <f t="shared" si="11"/>
        <v/>
      </c>
      <c r="AE37" s="209"/>
      <c r="AF37" s="230">
        <v>0</v>
      </c>
      <c r="AG37" s="226">
        <v>1</v>
      </c>
      <c r="AH37" s="232">
        <f t="shared" si="6"/>
        <v>0</v>
      </c>
      <c r="AI37" s="229"/>
      <c r="AJ37" s="227">
        <f t="shared" si="12"/>
        <v>0</v>
      </c>
      <c r="AK37" s="228" t="str">
        <f t="shared" si="13"/>
        <v/>
      </c>
      <c r="AL37" s="233"/>
      <c r="AM37" s="230">
        <v>0</v>
      </c>
      <c r="AN37" s="226">
        <v>1</v>
      </c>
      <c r="AO37" s="232">
        <f t="shared" si="7"/>
        <v>0</v>
      </c>
      <c r="AP37" s="229"/>
      <c r="AQ37" s="227">
        <f t="shared" si="14"/>
        <v>0</v>
      </c>
      <c r="AR37" s="228" t="str">
        <f t="shared" si="15"/>
        <v/>
      </c>
    </row>
    <row r="38" spans="1:44" x14ac:dyDescent="0.35">
      <c r="A38" s="193"/>
      <c r="B38" s="221" t="s">
        <v>39</v>
      </c>
      <c r="C38" s="221"/>
      <c r="D38" s="220" t="s">
        <v>87</v>
      </c>
      <c r="E38" s="221"/>
      <c r="F38" s="229"/>
      <c r="G38" s="238"/>
      <c r="H38" s="314"/>
      <c r="I38" s="225">
        <f t="shared" si="0"/>
        <v>0</v>
      </c>
      <c r="J38" s="229"/>
      <c r="K38" s="92">
        <v>-1.89E-2</v>
      </c>
      <c r="L38" s="314">
        <f t="shared" ref="L38" si="21">$G$18</f>
        <v>200</v>
      </c>
      <c r="M38" s="232">
        <f t="shared" si="1"/>
        <v>-3.7800000000000002</v>
      </c>
      <c r="N38" s="229"/>
      <c r="O38" s="227">
        <f t="shared" si="2"/>
        <v>-3.7800000000000002</v>
      </c>
      <c r="P38" s="228" t="str">
        <f t="shared" si="3"/>
        <v/>
      </c>
      <c r="Q38" s="209"/>
      <c r="R38" s="92">
        <v>-1.89E-2</v>
      </c>
      <c r="S38" s="314">
        <f t="shared" ref="S38" si="22">$G$18</f>
        <v>200</v>
      </c>
      <c r="T38" s="232">
        <f t="shared" si="4"/>
        <v>-3.7800000000000002</v>
      </c>
      <c r="U38" s="229"/>
      <c r="V38" s="227">
        <f t="shared" si="8"/>
        <v>0</v>
      </c>
      <c r="W38" s="228">
        <f t="shared" si="9"/>
        <v>0</v>
      </c>
      <c r="X38" s="209"/>
      <c r="Y38" s="230">
        <v>0</v>
      </c>
      <c r="Z38" s="314">
        <f t="shared" ref="Z38" si="23">$G$18</f>
        <v>200</v>
      </c>
      <c r="AA38" s="232">
        <f t="shared" si="5"/>
        <v>0</v>
      </c>
      <c r="AB38" s="229"/>
      <c r="AC38" s="227">
        <f t="shared" si="10"/>
        <v>3.7800000000000002</v>
      </c>
      <c r="AD38" s="228" t="str">
        <f t="shared" si="11"/>
        <v/>
      </c>
      <c r="AE38" s="209"/>
      <c r="AF38" s="230">
        <v>0</v>
      </c>
      <c r="AG38" s="314">
        <f t="shared" ref="AG38" si="24">$G$18</f>
        <v>200</v>
      </c>
      <c r="AH38" s="232">
        <f t="shared" si="6"/>
        <v>0</v>
      </c>
      <c r="AI38" s="229"/>
      <c r="AJ38" s="227">
        <f t="shared" si="12"/>
        <v>0</v>
      </c>
      <c r="AK38" s="228" t="str">
        <f t="shared" si="13"/>
        <v/>
      </c>
      <c r="AL38" s="233"/>
      <c r="AM38" s="230">
        <v>0</v>
      </c>
      <c r="AN38" s="314">
        <f t="shared" ref="AN38" si="25">$G$18</f>
        <v>200</v>
      </c>
      <c r="AO38" s="232">
        <f t="shared" si="7"/>
        <v>0</v>
      </c>
      <c r="AP38" s="229"/>
      <c r="AQ38" s="227">
        <f t="shared" si="14"/>
        <v>0</v>
      </c>
      <c r="AR38" s="228" t="str">
        <f t="shared" si="15"/>
        <v/>
      </c>
    </row>
    <row r="39" spans="1:44" s="233" customFormat="1" x14ac:dyDescent="0.35">
      <c r="A39" s="234"/>
      <c r="B39" s="221" t="s">
        <v>44</v>
      </c>
      <c r="C39" s="221"/>
      <c r="D39" s="220" t="s">
        <v>25</v>
      </c>
      <c r="E39" s="221"/>
      <c r="F39" s="229"/>
      <c r="G39" s="93">
        <v>1.01</v>
      </c>
      <c r="H39" s="226">
        <v>1</v>
      </c>
      <c r="I39" s="225">
        <f t="shared" si="0"/>
        <v>1.01</v>
      </c>
      <c r="J39" s="229"/>
      <c r="K39" s="223"/>
      <c r="L39" s="226">
        <v>1</v>
      </c>
      <c r="M39" s="225">
        <f t="shared" si="1"/>
        <v>0</v>
      </c>
      <c r="N39" s="222"/>
      <c r="O39" s="227">
        <f t="shared" si="2"/>
        <v>-1.01</v>
      </c>
      <c r="P39" s="228" t="str">
        <f t="shared" si="3"/>
        <v/>
      </c>
      <c r="Q39" s="209"/>
      <c r="R39" s="223"/>
      <c r="S39" s="226">
        <v>1</v>
      </c>
      <c r="T39" s="225">
        <f t="shared" si="4"/>
        <v>0</v>
      </c>
      <c r="U39" s="222"/>
      <c r="V39" s="227">
        <f t="shared" si="8"/>
        <v>0</v>
      </c>
      <c r="W39" s="228" t="str">
        <f t="shared" si="9"/>
        <v/>
      </c>
      <c r="X39" s="209"/>
      <c r="Y39" s="223"/>
      <c r="Z39" s="226">
        <v>1</v>
      </c>
      <c r="AA39" s="225">
        <f t="shared" si="5"/>
        <v>0</v>
      </c>
      <c r="AB39" s="222"/>
      <c r="AC39" s="227">
        <f t="shared" si="10"/>
        <v>0</v>
      </c>
      <c r="AD39" s="228" t="str">
        <f t="shared" si="11"/>
        <v/>
      </c>
      <c r="AE39" s="209"/>
      <c r="AF39" s="223"/>
      <c r="AG39" s="226">
        <v>1</v>
      </c>
      <c r="AH39" s="225">
        <f t="shared" si="6"/>
        <v>0</v>
      </c>
      <c r="AI39" s="222"/>
      <c r="AJ39" s="227">
        <f t="shared" si="12"/>
        <v>0</v>
      </c>
      <c r="AK39" s="228" t="str">
        <f t="shared" si="13"/>
        <v/>
      </c>
      <c r="AL39" s="188"/>
      <c r="AM39" s="223"/>
      <c r="AN39" s="226">
        <v>1</v>
      </c>
      <c r="AO39" s="225">
        <f t="shared" si="7"/>
        <v>0</v>
      </c>
      <c r="AP39" s="222"/>
      <c r="AQ39" s="227">
        <f t="shared" si="14"/>
        <v>0</v>
      </c>
      <c r="AR39" s="228" t="str">
        <f t="shared" si="15"/>
        <v/>
      </c>
    </row>
    <row r="40" spans="1:44" s="233" customFormat="1" x14ac:dyDescent="0.35">
      <c r="A40" s="234"/>
      <c r="B40" s="221" t="s">
        <v>45</v>
      </c>
      <c r="C40" s="221"/>
      <c r="D40" s="220" t="s">
        <v>25</v>
      </c>
      <c r="E40" s="221"/>
      <c r="F40" s="229"/>
      <c r="G40" s="93">
        <v>0.3</v>
      </c>
      <c r="H40" s="226">
        <v>1</v>
      </c>
      <c r="I40" s="225">
        <f t="shared" si="0"/>
        <v>0.3</v>
      </c>
      <c r="J40" s="229"/>
      <c r="K40" s="223"/>
      <c r="L40" s="226">
        <v>1</v>
      </c>
      <c r="M40" s="225">
        <f t="shared" si="1"/>
        <v>0</v>
      </c>
      <c r="N40" s="222"/>
      <c r="O40" s="227">
        <f t="shared" si="2"/>
        <v>-0.3</v>
      </c>
      <c r="P40" s="228" t="str">
        <f t="shared" si="3"/>
        <v/>
      </c>
      <c r="Q40" s="209"/>
      <c r="R40" s="223"/>
      <c r="S40" s="226">
        <v>1</v>
      </c>
      <c r="T40" s="225">
        <f t="shared" si="4"/>
        <v>0</v>
      </c>
      <c r="U40" s="222"/>
      <c r="V40" s="227">
        <f t="shared" si="8"/>
        <v>0</v>
      </c>
      <c r="W40" s="228" t="str">
        <f t="shared" si="9"/>
        <v/>
      </c>
      <c r="X40" s="209"/>
      <c r="Y40" s="223"/>
      <c r="Z40" s="226">
        <v>1</v>
      </c>
      <c r="AA40" s="225">
        <f t="shared" si="5"/>
        <v>0</v>
      </c>
      <c r="AB40" s="222"/>
      <c r="AC40" s="227">
        <f t="shared" si="10"/>
        <v>0</v>
      </c>
      <c r="AD40" s="228" t="str">
        <f t="shared" si="11"/>
        <v/>
      </c>
      <c r="AE40" s="209"/>
      <c r="AF40" s="223"/>
      <c r="AG40" s="226">
        <v>1</v>
      </c>
      <c r="AH40" s="225">
        <f t="shared" si="6"/>
        <v>0</v>
      </c>
      <c r="AI40" s="222"/>
      <c r="AJ40" s="227">
        <f t="shared" si="12"/>
        <v>0</v>
      </c>
      <c r="AK40" s="228" t="str">
        <f t="shared" si="13"/>
        <v/>
      </c>
      <c r="AL40" s="188"/>
      <c r="AM40" s="223"/>
      <c r="AN40" s="226">
        <v>1</v>
      </c>
      <c r="AO40" s="225">
        <f t="shared" si="7"/>
        <v>0</v>
      </c>
      <c r="AP40" s="222"/>
      <c r="AQ40" s="227">
        <f t="shared" si="14"/>
        <v>0</v>
      </c>
      <c r="AR40" s="228" t="str">
        <f t="shared" si="15"/>
        <v/>
      </c>
    </row>
    <row r="41" spans="1:44" x14ac:dyDescent="0.35">
      <c r="A41" s="193"/>
      <c r="B41" s="239" t="s">
        <v>40</v>
      </c>
      <c r="C41" s="219"/>
      <c r="D41" s="220" t="s">
        <v>25</v>
      </c>
      <c r="E41" s="221"/>
      <c r="F41" s="222"/>
      <c r="G41" s="93">
        <v>4.6399999999999997</v>
      </c>
      <c r="H41" s="226">
        <v>1</v>
      </c>
      <c r="I41" s="225">
        <f t="shared" si="0"/>
        <v>4.6399999999999997</v>
      </c>
      <c r="J41" s="222"/>
      <c r="K41" s="223"/>
      <c r="L41" s="226">
        <v>1</v>
      </c>
      <c r="M41" s="225">
        <f t="shared" si="1"/>
        <v>0</v>
      </c>
      <c r="N41" s="222"/>
      <c r="O41" s="227">
        <f t="shared" si="2"/>
        <v>-4.6399999999999997</v>
      </c>
      <c r="P41" s="228" t="str">
        <f t="shared" si="3"/>
        <v/>
      </c>
      <c r="Q41" s="209"/>
      <c r="R41" s="223"/>
      <c r="S41" s="226">
        <v>1</v>
      </c>
      <c r="T41" s="225">
        <f t="shared" si="4"/>
        <v>0</v>
      </c>
      <c r="U41" s="222"/>
      <c r="V41" s="227">
        <f t="shared" si="8"/>
        <v>0</v>
      </c>
      <c r="W41" s="228" t="str">
        <f t="shared" si="9"/>
        <v/>
      </c>
      <c r="X41" s="209"/>
      <c r="Y41" s="223"/>
      <c r="Z41" s="226">
        <v>1</v>
      </c>
      <c r="AA41" s="225">
        <f t="shared" si="5"/>
        <v>0</v>
      </c>
      <c r="AB41" s="222"/>
      <c r="AC41" s="227">
        <f t="shared" si="10"/>
        <v>0</v>
      </c>
      <c r="AD41" s="228" t="str">
        <f t="shared" si="11"/>
        <v/>
      </c>
      <c r="AE41" s="209"/>
      <c r="AF41" s="223"/>
      <c r="AG41" s="226">
        <v>1</v>
      </c>
      <c r="AH41" s="225">
        <f t="shared" si="6"/>
        <v>0</v>
      </c>
      <c r="AI41" s="222"/>
      <c r="AJ41" s="227">
        <f t="shared" si="12"/>
        <v>0</v>
      </c>
      <c r="AK41" s="228" t="str">
        <f t="shared" si="13"/>
        <v/>
      </c>
      <c r="AM41" s="223"/>
      <c r="AN41" s="226">
        <v>1</v>
      </c>
      <c r="AO41" s="225">
        <f t="shared" si="7"/>
        <v>0</v>
      </c>
      <c r="AP41" s="222"/>
      <c r="AQ41" s="227">
        <f t="shared" si="14"/>
        <v>0</v>
      </c>
      <c r="AR41" s="228" t="str">
        <f t="shared" si="15"/>
        <v/>
      </c>
    </row>
    <row r="42" spans="1:44" x14ac:dyDescent="0.35">
      <c r="A42" s="193"/>
      <c r="B42" s="221" t="s">
        <v>46</v>
      </c>
      <c r="C42" s="221"/>
      <c r="D42" s="220" t="s">
        <v>87</v>
      </c>
      <c r="E42" s="221"/>
      <c r="F42" s="229"/>
      <c r="G42" s="238">
        <v>8.1052</v>
      </c>
      <c r="H42" s="314">
        <f t="shared" ref="H42:H48" si="26">$G$18</f>
        <v>200</v>
      </c>
      <c r="I42" s="225">
        <f t="shared" si="0"/>
        <v>1621.04</v>
      </c>
      <c r="J42" s="229"/>
      <c r="K42" s="92">
        <v>7.8921999999999999</v>
      </c>
      <c r="L42" s="314">
        <f t="shared" ref="L42:L48" si="27">$G$18</f>
        <v>200</v>
      </c>
      <c r="M42" s="232">
        <f>L42*K42</f>
        <v>1578.44</v>
      </c>
      <c r="N42" s="229"/>
      <c r="O42" s="227">
        <f t="shared" si="2"/>
        <v>-42.599999999999909</v>
      </c>
      <c r="P42" s="228">
        <f t="shared" si="3"/>
        <v>-2.6279425553965299E-2</v>
      </c>
      <c r="Q42" s="209"/>
      <c r="R42" s="92">
        <v>8.2497000000000007</v>
      </c>
      <c r="S42" s="314">
        <f t="shared" ref="S42:S48" si="28">$G$18</f>
        <v>200</v>
      </c>
      <c r="T42" s="232">
        <f>S42*R42</f>
        <v>1649.94</v>
      </c>
      <c r="U42" s="229"/>
      <c r="V42" s="227">
        <f t="shared" si="8"/>
        <v>71.5</v>
      </c>
      <c r="W42" s="228">
        <f t="shared" si="9"/>
        <v>4.5297889055016347E-2</v>
      </c>
      <c r="X42" s="209"/>
      <c r="Y42" s="92">
        <v>8.3421000000000003</v>
      </c>
      <c r="Z42" s="314">
        <f t="shared" ref="Z42:Z48" si="29">$G$18</f>
        <v>200</v>
      </c>
      <c r="AA42" s="232">
        <f>Z42*Y42</f>
        <v>1668.42</v>
      </c>
      <c r="AB42" s="229"/>
      <c r="AC42" s="227">
        <f t="shared" si="10"/>
        <v>18.480000000000018</v>
      </c>
      <c r="AD42" s="228">
        <f t="shared" si="11"/>
        <v>1.1200407287537739E-2</v>
      </c>
      <c r="AE42" s="209"/>
      <c r="AF42" s="92">
        <v>8.8384999999999998</v>
      </c>
      <c r="AG42" s="314">
        <f t="shared" ref="AG42:AG48" si="30">$G$18</f>
        <v>200</v>
      </c>
      <c r="AH42" s="232">
        <f>AG42*AF42</f>
        <v>1767.7</v>
      </c>
      <c r="AI42" s="229"/>
      <c r="AJ42" s="227">
        <f t="shared" si="12"/>
        <v>99.279999999999973</v>
      </c>
      <c r="AK42" s="228">
        <f t="shared" si="13"/>
        <v>5.9505400318864539E-2</v>
      </c>
      <c r="AL42" s="233"/>
      <c r="AM42" s="92">
        <v>9.1797000000000004</v>
      </c>
      <c r="AN42" s="314">
        <f t="shared" ref="AN42:AN48" si="31">$G$18</f>
        <v>200</v>
      </c>
      <c r="AO42" s="232">
        <f>AN42*AM42</f>
        <v>1835.94</v>
      </c>
      <c r="AP42" s="229"/>
      <c r="AQ42" s="227">
        <f t="shared" si="14"/>
        <v>68.240000000000009</v>
      </c>
      <c r="AR42" s="228">
        <f t="shared" si="15"/>
        <v>3.8603835492447815E-2</v>
      </c>
    </row>
    <row r="43" spans="1:44" x14ac:dyDescent="0.35">
      <c r="A43" s="193"/>
      <c r="B43" s="239" t="s">
        <v>73</v>
      </c>
      <c r="C43" s="219"/>
      <c r="D43" s="220" t="s">
        <v>87</v>
      </c>
      <c r="E43" s="221"/>
      <c r="F43" s="222"/>
      <c r="G43" s="92">
        <v>1.14E-2</v>
      </c>
      <c r="H43" s="226">
        <f t="shared" si="26"/>
        <v>200</v>
      </c>
      <c r="I43" s="225">
        <f t="shared" si="0"/>
        <v>2.2800000000000002</v>
      </c>
      <c r="J43" s="222"/>
      <c r="K43" s="240"/>
      <c r="L43" s="226">
        <f t="shared" si="27"/>
        <v>200</v>
      </c>
      <c r="M43" s="225">
        <f t="shared" ref="M43:M44" si="32">L43*K43</f>
        <v>0</v>
      </c>
      <c r="N43" s="222"/>
      <c r="O43" s="227">
        <f t="shared" si="2"/>
        <v>-2.2800000000000002</v>
      </c>
      <c r="P43" s="228" t="str">
        <f t="shared" si="3"/>
        <v/>
      </c>
      <c r="Q43" s="209"/>
      <c r="R43" s="240"/>
      <c r="S43" s="226">
        <f t="shared" si="28"/>
        <v>200</v>
      </c>
      <c r="T43" s="225">
        <f t="shared" ref="T43:T44" si="33">S43*R43</f>
        <v>0</v>
      </c>
      <c r="U43" s="222"/>
      <c r="V43" s="227">
        <f t="shared" si="8"/>
        <v>0</v>
      </c>
      <c r="W43" s="228" t="str">
        <f t="shared" si="9"/>
        <v/>
      </c>
      <c r="X43" s="209"/>
      <c r="Y43" s="240"/>
      <c r="Z43" s="226">
        <f t="shared" si="29"/>
        <v>200</v>
      </c>
      <c r="AA43" s="225">
        <f t="shared" ref="AA43:AA44" si="34">Z43*Y43</f>
        <v>0</v>
      </c>
      <c r="AB43" s="222"/>
      <c r="AC43" s="227">
        <f t="shared" si="10"/>
        <v>0</v>
      </c>
      <c r="AD43" s="228" t="str">
        <f t="shared" si="11"/>
        <v/>
      </c>
      <c r="AE43" s="209"/>
      <c r="AF43" s="240"/>
      <c r="AG43" s="226">
        <f t="shared" si="30"/>
        <v>200</v>
      </c>
      <c r="AH43" s="225">
        <f t="shared" ref="AH43:AH44" si="35">AG43*AF43</f>
        <v>0</v>
      </c>
      <c r="AI43" s="222"/>
      <c r="AJ43" s="227">
        <f t="shared" si="12"/>
        <v>0</v>
      </c>
      <c r="AK43" s="228" t="str">
        <f t="shared" si="13"/>
        <v/>
      </c>
      <c r="AM43" s="240"/>
      <c r="AN43" s="226">
        <f t="shared" si="31"/>
        <v>200</v>
      </c>
      <c r="AO43" s="225">
        <f t="shared" ref="AO43:AO44" si="36">AN43*AM43</f>
        <v>0</v>
      </c>
      <c r="AP43" s="222"/>
      <c r="AQ43" s="227">
        <f t="shared" si="14"/>
        <v>0</v>
      </c>
      <c r="AR43" s="228" t="str">
        <f t="shared" si="15"/>
        <v/>
      </c>
    </row>
    <row r="44" spans="1:44" x14ac:dyDescent="0.35">
      <c r="A44" s="193"/>
      <c r="B44" s="239" t="s">
        <v>42</v>
      </c>
      <c r="C44" s="219"/>
      <c r="D44" s="220" t="s">
        <v>87</v>
      </c>
      <c r="E44" s="221"/>
      <c r="F44" s="222"/>
      <c r="G44" s="92">
        <v>4.7000000000000002E-3</v>
      </c>
      <c r="H44" s="226">
        <f t="shared" si="26"/>
        <v>200</v>
      </c>
      <c r="I44" s="225">
        <f t="shared" si="0"/>
        <v>0.94000000000000006</v>
      </c>
      <c r="J44" s="222"/>
      <c r="K44" s="240"/>
      <c r="L44" s="226">
        <f t="shared" si="27"/>
        <v>200</v>
      </c>
      <c r="M44" s="225">
        <f t="shared" si="32"/>
        <v>0</v>
      </c>
      <c r="N44" s="222"/>
      <c r="O44" s="227">
        <f t="shared" si="2"/>
        <v>-0.94000000000000006</v>
      </c>
      <c r="P44" s="228" t="str">
        <f t="shared" si="3"/>
        <v/>
      </c>
      <c r="Q44" s="209"/>
      <c r="R44" s="240"/>
      <c r="S44" s="226">
        <f t="shared" si="28"/>
        <v>200</v>
      </c>
      <c r="T44" s="225">
        <f t="shared" si="33"/>
        <v>0</v>
      </c>
      <c r="U44" s="222"/>
      <c r="V44" s="227">
        <f t="shared" si="8"/>
        <v>0</v>
      </c>
      <c r="W44" s="228" t="str">
        <f t="shared" si="9"/>
        <v/>
      </c>
      <c r="X44" s="209"/>
      <c r="Y44" s="240"/>
      <c r="Z44" s="226">
        <f t="shared" si="29"/>
        <v>200</v>
      </c>
      <c r="AA44" s="225">
        <f t="shared" si="34"/>
        <v>0</v>
      </c>
      <c r="AB44" s="222"/>
      <c r="AC44" s="227">
        <f t="shared" si="10"/>
        <v>0</v>
      </c>
      <c r="AD44" s="228" t="str">
        <f t="shared" si="11"/>
        <v/>
      </c>
      <c r="AE44" s="209"/>
      <c r="AF44" s="240"/>
      <c r="AG44" s="226">
        <f t="shared" si="30"/>
        <v>200</v>
      </c>
      <c r="AH44" s="225">
        <f t="shared" si="35"/>
        <v>0</v>
      </c>
      <c r="AI44" s="222"/>
      <c r="AJ44" s="227">
        <f t="shared" si="12"/>
        <v>0</v>
      </c>
      <c r="AK44" s="228" t="str">
        <f t="shared" si="13"/>
        <v/>
      </c>
      <c r="AM44" s="240"/>
      <c r="AN44" s="226">
        <f t="shared" si="31"/>
        <v>200</v>
      </c>
      <c r="AO44" s="225">
        <f t="shared" si="36"/>
        <v>0</v>
      </c>
      <c r="AP44" s="222"/>
      <c r="AQ44" s="227">
        <f t="shared" si="14"/>
        <v>0</v>
      </c>
      <c r="AR44" s="228" t="str">
        <f t="shared" si="15"/>
        <v/>
      </c>
    </row>
    <row r="45" spans="1:44" x14ac:dyDescent="0.35">
      <c r="A45" s="193"/>
      <c r="B45" s="239" t="s">
        <v>43</v>
      </c>
      <c r="C45" s="219"/>
      <c r="D45" s="220" t="s">
        <v>87</v>
      </c>
      <c r="E45" s="221"/>
      <c r="F45" s="222"/>
      <c r="G45" s="92">
        <v>7.8100000000000003E-2</v>
      </c>
      <c r="H45" s="226">
        <f t="shared" si="26"/>
        <v>200</v>
      </c>
      <c r="I45" s="225">
        <f t="shared" si="0"/>
        <v>15.620000000000001</v>
      </c>
      <c r="J45" s="222"/>
      <c r="K45" s="223"/>
      <c r="L45" s="226">
        <f t="shared" si="27"/>
        <v>200</v>
      </c>
      <c r="M45" s="241">
        <f>L45*K45</f>
        <v>0</v>
      </c>
      <c r="N45" s="229"/>
      <c r="O45" s="227">
        <f t="shared" si="2"/>
        <v>-15.620000000000001</v>
      </c>
      <c r="P45" s="228" t="str">
        <f t="shared" si="3"/>
        <v/>
      </c>
      <c r="Q45" s="209"/>
      <c r="R45" s="223"/>
      <c r="S45" s="226">
        <f t="shared" si="28"/>
        <v>200</v>
      </c>
      <c r="T45" s="241">
        <f>S45*R45</f>
        <v>0</v>
      </c>
      <c r="U45" s="229"/>
      <c r="V45" s="227">
        <f t="shared" si="8"/>
        <v>0</v>
      </c>
      <c r="W45" s="228" t="str">
        <f t="shared" si="9"/>
        <v/>
      </c>
      <c r="X45" s="209"/>
      <c r="Y45" s="223"/>
      <c r="Z45" s="226">
        <f t="shared" si="29"/>
        <v>200</v>
      </c>
      <c r="AA45" s="241">
        <f>Z45*Y45</f>
        <v>0</v>
      </c>
      <c r="AB45" s="229"/>
      <c r="AC45" s="227">
        <f t="shared" si="10"/>
        <v>0</v>
      </c>
      <c r="AD45" s="228" t="str">
        <f t="shared" si="11"/>
        <v/>
      </c>
      <c r="AE45" s="209"/>
      <c r="AF45" s="223"/>
      <c r="AG45" s="226">
        <f t="shared" si="30"/>
        <v>200</v>
      </c>
      <c r="AH45" s="241">
        <f>AG45*AF45</f>
        <v>0</v>
      </c>
      <c r="AI45" s="229"/>
      <c r="AJ45" s="227">
        <f t="shared" si="12"/>
        <v>0</v>
      </c>
      <c r="AK45" s="228" t="str">
        <f t="shared" si="13"/>
        <v/>
      </c>
      <c r="AL45" s="233"/>
      <c r="AM45" s="223"/>
      <c r="AN45" s="226">
        <f t="shared" si="31"/>
        <v>200</v>
      </c>
      <c r="AO45" s="241">
        <f>AN45*AM45</f>
        <v>0</v>
      </c>
      <c r="AP45" s="229"/>
      <c r="AQ45" s="227">
        <f t="shared" si="14"/>
        <v>0</v>
      </c>
      <c r="AR45" s="228" t="str">
        <f t="shared" si="15"/>
        <v/>
      </c>
    </row>
    <row r="46" spans="1:44" s="233" customFormat="1" x14ac:dyDescent="0.35">
      <c r="A46" s="234"/>
      <c r="B46" s="221" t="s">
        <v>44</v>
      </c>
      <c r="C46" s="221"/>
      <c r="D46" s="220" t="s">
        <v>87</v>
      </c>
      <c r="E46" s="221"/>
      <c r="F46" s="229"/>
      <c r="G46" s="92">
        <v>0.16589999999999999</v>
      </c>
      <c r="H46" s="226">
        <f t="shared" si="26"/>
        <v>200</v>
      </c>
      <c r="I46" s="225">
        <f t="shared" si="0"/>
        <v>33.18</v>
      </c>
      <c r="J46" s="229"/>
      <c r="K46" s="223"/>
      <c r="L46" s="226">
        <f t="shared" si="27"/>
        <v>200</v>
      </c>
      <c r="M46" s="241">
        <f>L46*K46</f>
        <v>0</v>
      </c>
      <c r="N46" s="229"/>
      <c r="O46" s="227">
        <f t="shared" si="2"/>
        <v>-33.18</v>
      </c>
      <c r="P46" s="228" t="str">
        <f t="shared" si="3"/>
        <v/>
      </c>
      <c r="Q46" s="209"/>
      <c r="R46" s="223"/>
      <c r="S46" s="226">
        <f t="shared" si="28"/>
        <v>200</v>
      </c>
      <c r="T46" s="241">
        <f>S46*R46</f>
        <v>0</v>
      </c>
      <c r="U46" s="229"/>
      <c r="V46" s="227">
        <f t="shared" si="8"/>
        <v>0</v>
      </c>
      <c r="W46" s="228" t="str">
        <f t="shared" si="9"/>
        <v/>
      </c>
      <c r="X46" s="209"/>
      <c r="Y46" s="223"/>
      <c r="Z46" s="226">
        <f t="shared" si="29"/>
        <v>200</v>
      </c>
      <c r="AA46" s="241">
        <f>Z46*Y46</f>
        <v>0</v>
      </c>
      <c r="AB46" s="229"/>
      <c r="AC46" s="227">
        <f t="shared" si="10"/>
        <v>0</v>
      </c>
      <c r="AD46" s="228" t="str">
        <f t="shared" si="11"/>
        <v/>
      </c>
      <c r="AE46" s="209"/>
      <c r="AF46" s="223"/>
      <c r="AG46" s="226">
        <f t="shared" si="30"/>
        <v>200</v>
      </c>
      <c r="AH46" s="241">
        <f>AG46*AF46</f>
        <v>0</v>
      </c>
      <c r="AI46" s="229"/>
      <c r="AJ46" s="227">
        <f t="shared" si="12"/>
        <v>0</v>
      </c>
      <c r="AK46" s="228" t="str">
        <f t="shared" si="13"/>
        <v/>
      </c>
      <c r="AM46" s="223"/>
      <c r="AN46" s="226">
        <f t="shared" si="31"/>
        <v>200</v>
      </c>
      <c r="AO46" s="241">
        <f>AN46*AM46</f>
        <v>0</v>
      </c>
      <c r="AP46" s="229"/>
      <c r="AQ46" s="227">
        <f t="shared" si="14"/>
        <v>0</v>
      </c>
      <c r="AR46" s="228" t="str">
        <f t="shared" si="15"/>
        <v/>
      </c>
    </row>
    <row r="47" spans="1:44" s="233" customFormat="1" x14ac:dyDescent="0.35">
      <c r="A47" s="234"/>
      <c r="B47" s="221" t="s">
        <v>45</v>
      </c>
      <c r="C47" s="221"/>
      <c r="D47" s="220" t="s">
        <v>87</v>
      </c>
      <c r="E47" s="221"/>
      <c r="F47" s="229"/>
      <c r="G47" s="92">
        <v>4.9799999999999997E-2</v>
      </c>
      <c r="H47" s="226">
        <f t="shared" si="26"/>
        <v>200</v>
      </c>
      <c r="I47" s="225">
        <f t="shared" si="0"/>
        <v>9.9599999999999991</v>
      </c>
      <c r="J47" s="229"/>
      <c r="K47" s="242"/>
      <c r="L47" s="226">
        <f t="shared" si="27"/>
        <v>200</v>
      </c>
      <c r="M47" s="225">
        <f t="shared" ref="M47:M48" si="37">L47*K47</f>
        <v>0</v>
      </c>
      <c r="N47" s="222"/>
      <c r="O47" s="227">
        <f t="shared" si="2"/>
        <v>-9.9599999999999991</v>
      </c>
      <c r="P47" s="228" t="str">
        <f t="shared" si="3"/>
        <v/>
      </c>
      <c r="Q47" s="209"/>
      <c r="R47" s="242"/>
      <c r="S47" s="226">
        <f t="shared" si="28"/>
        <v>200</v>
      </c>
      <c r="T47" s="225">
        <f t="shared" ref="T47:T48" si="38">S47*R47</f>
        <v>0</v>
      </c>
      <c r="U47" s="222"/>
      <c r="V47" s="227">
        <f t="shared" si="8"/>
        <v>0</v>
      </c>
      <c r="W47" s="228" t="str">
        <f t="shared" si="9"/>
        <v/>
      </c>
      <c r="X47" s="209"/>
      <c r="Y47" s="242"/>
      <c r="Z47" s="226">
        <f t="shared" si="29"/>
        <v>200</v>
      </c>
      <c r="AA47" s="225">
        <f t="shared" ref="AA47:AA48" si="39">Z47*Y47</f>
        <v>0</v>
      </c>
      <c r="AB47" s="222"/>
      <c r="AC47" s="227">
        <f t="shared" si="10"/>
        <v>0</v>
      </c>
      <c r="AD47" s="228" t="str">
        <f t="shared" si="11"/>
        <v/>
      </c>
      <c r="AE47" s="209"/>
      <c r="AF47" s="242"/>
      <c r="AG47" s="226">
        <f t="shared" si="30"/>
        <v>200</v>
      </c>
      <c r="AH47" s="225">
        <f t="shared" ref="AH47:AH48" si="40">AG47*AF47</f>
        <v>0</v>
      </c>
      <c r="AI47" s="222"/>
      <c r="AJ47" s="227">
        <f t="shared" si="12"/>
        <v>0</v>
      </c>
      <c r="AK47" s="228" t="str">
        <f t="shared" si="13"/>
        <v/>
      </c>
      <c r="AL47" s="188"/>
      <c r="AM47" s="242"/>
      <c r="AN47" s="226">
        <f t="shared" si="31"/>
        <v>200</v>
      </c>
      <c r="AO47" s="225">
        <f t="shared" ref="AO47:AO48" si="41">AN47*AM47</f>
        <v>0</v>
      </c>
      <c r="AP47" s="222"/>
      <c r="AQ47" s="227">
        <f t="shared" si="14"/>
        <v>0</v>
      </c>
      <c r="AR47" s="228" t="str">
        <f t="shared" si="15"/>
        <v/>
      </c>
    </row>
    <row r="48" spans="1:44" x14ac:dyDescent="0.35">
      <c r="A48" s="193"/>
      <c r="B48" s="221" t="s">
        <v>48</v>
      </c>
      <c r="C48" s="219"/>
      <c r="D48" s="220" t="s">
        <v>87</v>
      </c>
      <c r="E48" s="221"/>
      <c r="F48" s="222"/>
      <c r="G48" s="92">
        <v>0.1948</v>
      </c>
      <c r="H48" s="226">
        <f t="shared" si="26"/>
        <v>200</v>
      </c>
      <c r="I48" s="225">
        <f t="shared" si="0"/>
        <v>38.96</v>
      </c>
      <c r="J48" s="222"/>
      <c r="K48" s="242"/>
      <c r="L48" s="226">
        <f t="shared" si="27"/>
        <v>200</v>
      </c>
      <c r="M48" s="225">
        <f t="shared" si="37"/>
        <v>0</v>
      </c>
      <c r="N48" s="222"/>
      <c r="O48" s="227">
        <f t="shared" si="2"/>
        <v>-38.96</v>
      </c>
      <c r="P48" s="228" t="str">
        <f t="shared" si="3"/>
        <v/>
      </c>
      <c r="Q48" s="209"/>
      <c r="R48" s="242"/>
      <c r="S48" s="226">
        <f t="shared" si="28"/>
        <v>200</v>
      </c>
      <c r="T48" s="225">
        <f t="shared" si="38"/>
        <v>0</v>
      </c>
      <c r="U48" s="222"/>
      <c r="V48" s="227">
        <f t="shared" si="8"/>
        <v>0</v>
      </c>
      <c r="W48" s="228" t="str">
        <f t="shared" si="9"/>
        <v/>
      </c>
      <c r="X48" s="209"/>
      <c r="Y48" s="242"/>
      <c r="Z48" s="226">
        <f t="shared" si="29"/>
        <v>200</v>
      </c>
      <c r="AA48" s="225">
        <f t="shared" si="39"/>
        <v>0</v>
      </c>
      <c r="AB48" s="222"/>
      <c r="AC48" s="227">
        <f t="shared" si="10"/>
        <v>0</v>
      </c>
      <c r="AD48" s="228" t="str">
        <f t="shared" si="11"/>
        <v/>
      </c>
      <c r="AE48" s="209"/>
      <c r="AF48" s="242"/>
      <c r="AG48" s="226">
        <f t="shared" si="30"/>
        <v>200</v>
      </c>
      <c r="AH48" s="225">
        <f t="shared" si="40"/>
        <v>0</v>
      </c>
      <c r="AI48" s="222"/>
      <c r="AJ48" s="227">
        <f t="shared" si="12"/>
        <v>0</v>
      </c>
      <c r="AK48" s="228" t="str">
        <f t="shared" si="13"/>
        <v/>
      </c>
      <c r="AM48" s="242"/>
      <c r="AN48" s="226">
        <f t="shared" si="31"/>
        <v>200</v>
      </c>
      <c r="AO48" s="225">
        <f t="shared" si="41"/>
        <v>0</v>
      </c>
      <c r="AP48" s="222"/>
      <c r="AQ48" s="227">
        <f t="shared" si="14"/>
        <v>0</v>
      </c>
      <c r="AR48" s="228" t="str">
        <f t="shared" si="15"/>
        <v/>
      </c>
    </row>
    <row r="49" spans="1:44" x14ac:dyDescent="0.35">
      <c r="A49" s="234"/>
      <c r="B49" s="244" t="s">
        <v>49</v>
      </c>
      <c r="C49" s="245"/>
      <c r="D49" s="246"/>
      <c r="E49" s="245"/>
      <c r="F49" s="247"/>
      <c r="G49" s="248"/>
      <c r="H49" s="249"/>
      <c r="I49" s="250">
        <f>SUM(I23:I48)</f>
        <v>1779.43</v>
      </c>
      <c r="J49" s="247"/>
      <c r="K49" s="248"/>
      <c r="L49" s="249"/>
      <c r="M49" s="250">
        <f>SUM(M23:M48)</f>
        <v>1546.39</v>
      </c>
      <c r="N49" s="247"/>
      <c r="O49" s="251">
        <f t="shared" si="2"/>
        <v>-233.03999999999996</v>
      </c>
      <c r="P49" s="252">
        <f t="shared" si="3"/>
        <v>-0.13096328599607737</v>
      </c>
      <c r="Q49" s="209"/>
      <c r="R49" s="248"/>
      <c r="S49" s="249"/>
      <c r="T49" s="250">
        <f>SUM(T23:T48)</f>
        <v>1582.63</v>
      </c>
      <c r="U49" s="247"/>
      <c r="V49" s="251">
        <f>T49-M49</f>
        <v>36.240000000000009</v>
      </c>
      <c r="W49" s="252">
        <f>IF(OR(M49=0,T49=0),"",(V49/M49))</f>
        <v>2.3435226559923437E-2</v>
      </c>
      <c r="X49" s="209"/>
      <c r="Y49" s="248"/>
      <c r="Z49" s="249"/>
      <c r="AA49" s="250">
        <f>SUM(AA23:AA48)</f>
        <v>1632.4</v>
      </c>
      <c r="AB49" s="247"/>
      <c r="AC49" s="251">
        <f>AA49-T49</f>
        <v>49.769999999999982</v>
      </c>
      <c r="AD49" s="252">
        <f>IF(OR(T49=0,AA49=0),"",(AC49/T49))</f>
        <v>3.144765358927859E-2</v>
      </c>
      <c r="AE49" s="209"/>
      <c r="AF49" s="248"/>
      <c r="AG49" s="249"/>
      <c r="AH49" s="250">
        <f>SUM(AH23:AH48)</f>
        <v>1707.93</v>
      </c>
      <c r="AI49" s="247"/>
      <c r="AJ49" s="251">
        <f>AH49-AA49</f>
        <v>75.529999999999973</v>
      </c>
      <c r="AK49" s="252">
        <f>IF(OR(AA49=0,AH49=0),"",(AJ49/AA49))</f>
        <v>4.6269296740994836E-2</v>
      </c>
      <c r="AM49" s="248"/>
      <c r="AN49" s="249"/>
      <c r="AO49" s="250">
        <f>SUM(AO23:AO48)</f>
        <v>1778.29</v>
      </c>
      <c r="AP49" s="247"/>
      <c r="AQ49" s="251">
        <f>AO49-AH49</f>
        <v>70.3599999999999</v>
      </c>
      <c r="AR49" s="252">
        <f>IF(OR(AH49=0,AO49=0),"",(AQ49/AH49))</f>
        <v>4.1196067754533203E-2</v>
      </c>
    </row>
    <row r="50" spans="1:44" x14ac:dyDescent="0.35">
      <c r="A50" s="193"/>
      <c r="B50" s="219" t="s">
        <v>50</v>
      </c>
      <c r="C50" s="219"/>
      <c r="D50" s="220" t="s">
        <v>47</v>
      </c>
      <c r="E50" s="221"/>
      <c r="F50" s="222"/>
      <c r="G50" s="92">
        <f>$G$69</f>
        <v>0.1164</v>
      </c>
      <c r="H50" s="243">
        <f>$G19*(1+G82)-$G19</f>
        <v>2970.4000000000087</v>
      </c>
      <c r="I50" s="232">
        <f>H50*G50</f>
        <v>345.75456000000105</v>
      </c>
      <c r="J50" s="222"/>
      <c r="K50" s="92">
        <f>$G50</f>
        <v>0.1164</v>
      </c>
      <c r="L50" s="243">
        <f>$G19*(1+K82)-$G19</f>
        <v>2330.5</v>
      </c>
      <c r="M50" s="232">
        <f>L50*K50</f>
        <v>271.27019999999999</v>
      </c>
      <c r="N50" s="222"/>
      <c r="O50" s="227">
        <f t="shared" si="2"/>
        <v>-74.484360000001061</v>
      </c>
      <c r="P50" s="228">
        <f t="shared" si="3"/>
        <v>-0.21542553191489602</v>
      </c>
      <c r="Q50" s="209"/>
      <c r="R50" s="92">
        <f>$G50</f>
        <v>0.1164</v>
      </c>
      <c r="S50" s="243">
        <f>$G19*(1+R82)-$G19</f>
        <v>2330.5</v>
      </c>
      <c r="T50" s="232">
        <f>S50*R50</f>
        <v>271.27019999999999</v>
      </c>
      <c r="U50" s="222"/>
      <c r="V50" s="227">
        <f>T50-M50</f>
        <v>0</v>
      </c>
      <c r="W50" s="228">
        <f>IF(OR(M50=0,T50=0),"",(V50/M50))</f>
        <v>0</v>
      </c>
      <c r="X50" s="209"/>
      <c r="Y50" s="92">
        <f>$G50</f>
        <v>0.1164</v>
      </c>
      <c r="Z50" s="243">
        <f>$G19*(1+Y82)-$G19</f>
        <v>2330.5</v>
      </c>
      <c r="AA50" s="232">
        <f>Z50*Y50</f>
        <v>271.27019999999999</v>
      </c>
      <c r="AB50" s="222"/>
      <c r="AC50" s="227">
        <f>AA50-T50</f>
        <v>0</v>
      </c>
      <c r="AD50" s="228">
        <f>IF(OR(T50=0,AA50=0),"",(AC50/T50))</f>
        <v>0</v>
      </c>
      <c r="AE50" s="209"/>
      <c r="AF50" s="92">
        <f>+RESIDENTIAL!$G$66</f>
        <v>0.1164</v>
      </c>
      <c r="AG50" s="243">
        <f>$G19*(1+AF82)-$G19</f>
        <v>2330.5</v>
      </c>
      <c r="AH50" s="232">
        <f>AG50*AF50</f>
        <v>271.27019999999999</v>
      </c>
      <c r="AI50" s="222"/>
      <c r="AJ50" s="227">
        <f>AH50-AA50</f>
        <v>0</v>
      </c>
      <c r="AK50" s="228">
        <f>IF(OR(AA50=0,AH50=0),"",(AJ50/AA50))</f>
        <v>0</v>
      </c>
      <c r="AM50" s="92">
        <f>$G50</f>
        <v>0.1164</v>
      </c>
      <c r="AN50" s="243">
        <f>$G19*(1+AM82)-$G19</f>
        <v>2330.5</v>
      </c>
      <c r="AO50" s="232">
        <f>AN50*AM50</f>
        <v>271.27019999999999</v>
      </c>
      <c r="AP50" s="222"/>
      <c r="AQ50" s="227">
        <f>AO50-AH50</f>
        <v>0</v>
      </c>
      <c r="AR50" s="228">
        <f>IF(OR(AH50=0,AO50=0),"",(AQ50/AH50))</f>
        <v>0</v>
      </c>
    </row>
    <row r="51" spans="1:44" x14ac:dyDescent="0.35">
      <c r="A51" s="193"/>
      <c r="B51" s="221" t="s">
        <v>51</v>
      </c>
      <c r="C51" s="221"/>
      <c r="D51" s="220" t="s">
        <v>87</v>
      </c>
      <c r="E51" s="221"/>
      <c r="F51" s="229"/>
      <c r="G51" s="315">
        <v>0.28129999999999999</v>
      </c>
      <c r="H51" s="314">
        <f>$G$18</f>
        <v>200</v>
      </c>
      <c r="I51" s="232">
        <f t="shared" ref="I51:I57" si="42">H51*G51</f>
        <v>56.26</v>
      </c>
      <c r="J51" s="229"/>
      <c r="K51" s="315">
        <v>0.2422</v>
      </c>
      <c r="L51" s="314">
        <f>$G$18</f>
        <v>200</v>
      </c>
      <c r="M51" s="232">
        <f t="shared" ref="M51:M54" si="43">L51*K51</f>
        <v>48.44</v>
      </c>
      <c r="N51" s="229"/>
      <c r="O51" s="227">
        <f t="shared" si="2"/>
        <v>-7.82</v>
      </c>
      <c r="P51" s="228">
        <f t="shared" si="3"/>
        <v>-0.1389975115535016</v>
      </c>
      <c r="Q51" s="209"/>
      <c r="R51" s="315">
        <v>0.2422</v>
      </c>
      <c r="S51" s="231">
        <f>$H51</f>
        <v>200</v>
      </c>
      <c r="T51" s="232">
        <f t="shared" ref="T51:T54" si="44">S51*R51</f>
        <v>48.44</v>
      </c>
      <c r="U51" s="229"/>
      <c r="V51" s="227">
        <f t="shared" ref="V51:V54" si="45">T51-M51</f>
        <v>0</v>
      </c>
      <c r="W51" s="228">
        <f t="shared" ref="W51:W54" si="46">IF(OR(M51=0,T51=0),"",(V51/M51))</f>
        <v>0</v>
      </c>
      <c r="X51" s="209"/>
      <c r="Y51" s="238"/>
      <c r="Z51" s="231"/>
      <c r="AA51" s="232">
        <f t="shared" ref="AA51:AA54" si="47">Z51*Y51</f>
        <v>0</v>
      </c>
      <c r="AB51" s="229"/>
      <c r="AC51" s="227">
        <f t="shared" ref="AC51:AC54" si="48">AA51-T51</f>
        <v>-48.44</v>
      </c>
      <c r="AD51" s="228" t="str">
        <f t="shared" ref="AD51:AD54" si="49">IF(OR(T51=0,AA51=0),"",(AC51/T51))</f>
        <v/>
      </c>
      <c r="AE51" s="209"/>
      <c r="AF51" s="238"/>
      <c r="AG51" s="231"/>
      <c r="AH51" s="232">
        <f t="shared" ref="AH51:AH54" si="50">AG51*AF51</f>
        <v>0</v>
      </c>
      <c r="AI51" s="229"/>
      <c r="AJ51" s="227">
        <f t="shared" ref="AJ51:AJ54" si="51">AH51-AA51</f>
        <v>0</v>
      </c>
      <c r="AK51" s="228" t="str">
        <f t="shared" ref="AK51:AK54" si="52">IF(OR(AA51=0,AH51=0),"",(AJ51/AA51))</f>
        <v/>
      </c>
      <c r="AL51" s="233"/>
      <c r="AM51" s="238"/>
      <c r="AN51" s="231"/>
      <c r="AO51" s="232">
        <f t="shared" ref="AO51:AO54" si="53">AN51*AM51</f>
        <v>0</v>
      </c>
      <c r="AP51" s="229"/>
      <c r="AQ51" s="227">
        <f t="shared" ref="AQ51:AQ54" si="54">AO51-AH51</f>
        <v>0</v>
      </c>
      <c r="AR51" s="228" t="str">
        <f t="shared" ref="AR51:AR54" si="55">IF(OR(AH51=0,AO51=0),"",(AQ51/AH51))</f>
        <v/>
      </c>
    </row>
    <row r="52" spans="1:44" x14ac:dyDescent="0.35">
      <c r="A52" s="193"/>
      <c r="B52" s="221" t="s">
        <v>90</v>
      </c>
      <c r="C52" s="221"/>
      <c r="D52" s="220" t="s">
        <v>87</v>
      </c>
      <c r="E52" s="221"/>
      <c r="F52" s="229"/>
      <c r="G52" s="315">
        <v>-0.47339999999999999</v>
      </c>
      <c r="H52" s="314">
        <f>$G$18</f>
        <v>200</v>
      </c>
      <c r="I52" s="232">
        <f t="shared" si="42"/>
        <v>-94.679999999999993</v>
      </c>
      <c r="J52" s="229"/>
      <c r="K52" s="315">
        <v>-8.9399999999999993E-2</v>
      </c>
      <c r="L52" s="314">
        <f>$G$18</f>
        <v>200</v>
      </c>
      <c r="M52" s="232">
        <f t="shared" si="43"/>
        <v>-17.88</v>
      </c>
      <c r="N52" s="229"/>
      <c r="O52" s="227">
        <f t="shared" si="2"/>
        <v>76.8</v>
      </c>
      <c r="P52" s="228">
        <f t="shared" si="3"/>
        <v>-0.81115335868187588</v>
      </c>
      <c r="Q52" s="209"/>
      <c r="R52" s="315">
        <v>-8.9399999999999993E-2</v>
      </c>
      <c r="S52" s="231">
        <f>$H52</f>
        <v>200</v>
      </c>
      <c r="T52" s="232">
        <f t="shared" si="44"/>
        <v>-17.88</v>
      </c>
      <c r="U52" s="229"/>
      <c r="V52" s="227">
        <f t="shared" si="45"/>
        <v>0</v>
      </c>
      <c r="W52" s="228">
        <f t="shared" si="46"/>
        <v>0</v>
      </c>
      <c r="X52" s="209"/>
      <c r="Y52" s="238"/>
      <c r="Z52" s="231"/>
      <c r="AA52" s="232">
        <f t="shared" si="47"/>
        <v>0</v>
      </c>
      <c r="AB52" s="229"/>
      <c r="AC52" s="227">
        <f t="shared" si="48"/>
        <v>17.88</v>
      </c>
      <c r="AD52" s="228" t="str">
        <f t="shared" si="49"/>
        <v/>
      </c>
      <c r="AE52" s="209"/>
      <c r="AF52" s="238"/>
      <c r="AG52" s="231"/>
      <c r="AH52" s="232">
        <f t="shared" si="50"/>
        <v>0</v>
      </c>
      <c r="AI52" s="229"/>
      <c r="AJ52" s="227">
        <f t="shared" si="51"/>
        <v>0</v>
      </c>
      <c r="AK52" s="228" t="str">
        <f t="shared" si="52"/>
        <v/>
      </c>
      <c r="AL52" s="233"/>
      <c r="AM52" s="238"/>
      <c r="AN52" s="231"/>
      <c r="AO52" s="232">
        <f t="shared" si="53"/>
        <v>0</v>
      </c>
      <c r="AP52" s="229"/>
      <c r="AQ52" s="227">
        <f t="shared" si="54"/>
        <v>0</v>
      </c>
      <c r="AR52" s="228" t="str">
        <f t="shared" si="55"/>
        <v/>
      </c>
    </row>
    <row r="53" spans="1:44" x14ac:dyDescent="0.35">
      <c r="A53" s="193"/>
      <c r="B53" s="221" t="s">
        <v>52</v>
      </c>
      <c r="C53" s="221"/>
      <c r="D53" s="220" t="s">
        <v>87</v>
      </c>
      <c r="E53" s="221"/>
      <c r="F53" s="229"/>
      <c r="G53" s="315">
        <v>1.0500000000000001E-2</v>
      </c>
      <c r="H53" s="314">
        <f>$G$18</f>
        <v>200</v>
      </c>
      <c r="I53" s="232">
        <f t="shared" si="42"/>
        <v>2.1</v>
      </c>
      <c r="J53" s="229"/>
      <c r="K53" s="315">
        <v>-6.7000000000000002E-3</v>
      </c>
      <c r="L53" s="314">
        <f>$G$18</f>
        <v>200</v>
      </c>
      <c r="M53" s="232">
        <f t="shared" si="43"/>
        <v>-1.34</v>
      </c>
      <c r="N53" s="229"/>
      <c r="O53" s="227">
        <f t="shared" si="2"/>
        <v>-3.4400000000000004</v>
      </c>
      <c r="P53" s="228">
        <f t="shared" si="3"/>
        <v>-1.6380952380952383</v>
      </c>
      <c r="Q53" s="209"/>
      <c r="R53" s="315">
        <v>-6.7000000000000002E-3</v>
      </c>
      <c r="S53" s="231">
        <f>$H53</f>
        <v>200</v>
      </c>
      <c r="T53" s="232">
        <f t="shared" si="44"/>
        <v>-1.34</v>
      </c>
      <c r="U53" s="229"/>
      <c r="V53" s="227">
        <f t="shared" si="45"/>
        <v>0</v>
      </c>
      <c r="W53" s="228">
        <f t="shared" si="46"/>
        <v>0</v>
      </c>
      <c r="X53" s="209"/>
      <c r="Y53" s="238"/>
      <c r="Z53" s="231"/>
      <c r="AA53" s="232">
        <f t="shared" si="47"/>
        <v>0</v>
      </c>
      <c r="AB53" s="229"/>
      <c r="AC53" s="227">
        <f t="shared" si="48"/>
        <v>1.34</v>
      </c>
      <c r="AD53" s="228" t="str">
        <f t="shared" si="49"/>
        <v/>
      </c>
      <c r="AE53" s="209"/>
      <c r="AF53" s="238"/>
      <c r="AG53" s="231"/>
      <c r="AH53" s="232">
        <f t="shared" si="50"/>
        <v>0</v>
      </c>
      <c r="AI53" s="229"/>
      <c r="AJ53" s="227">
        <f t="shared" si="51"/>
        <v>0</v>
      </c>
      <c r="AK53" s="228" t="str">
        <f t="shared" si="52"/>
        <v/>
      </c>
      <c r="AL53" s="233"/>
      <c r="AM53" s="238"/>
      <c r="AN53" s="231"/>
      <c r="AO53" s="232">
        <f t="shared" si="53"/>
        <v>0</v>
      </c>
      <c r="AP53" s="229"/>
      <c r="AQ53" s="227">
        <f t="shared" si="54"/>
        <v>0</v>
      </c>
      <c r="AR53" s="228" t="str">
        <f t="shared" si="55"/>
        <v/>
      </c>
    </row>
    <row r="54" spans="1:44" x14ac:dyDescent="0.35">
      <c r="A54" s="193"/>
      <c r="B54" s="221" t="s">
        <v>53</v>
      </c>
      <c r="C54" s="221"/>
      <c r="D54" s="220" t="s">
        <v>47</v>
      </c>
      <c r="E54" s="221"/>
      <c r="F54" s="229"/>
      <c r="G54" s="238">
        <v>6.8000000000000005E-4</v>
      </c>
      <c r="H54" s="314">
        <f>+$G$19</f>
        <v>79000</v>
      </c>
      <c r="I54" s="225">
        <f t="shared" si="42"/>
        <v>53.720000000000006</v>
      </c>
      <c r="J54" s="229"/>
      <c r="K54" s="238">
        <v>-1.5900000000000001E-3</v>
      </c>
      <c r="L54" s="314">
        <f>+$G$19</f>
        <v>79000</v>
      </c>
      <c r="M54" s="232">
        <f t="shared" si="43"/>
        <v>-125.61</v>
      </c>
      <c r="N54" s="229"/>
      <c r="O54" s="227">
        <f t="shared" si="2"/>
        <v>-179.33</v>
      </c>
      <c r="P54" s="228">
        <f t="shared" si="3"/>
        <v>-3.3382352941176467</v>
      </c>
      <c r="Q54" s="209"/>
      <c r="R54" s="238">
        <v>-1.5900000000000001E-3</v>
      </c>
      <c r="S54" s="231">
        <f>$H54</f>
        <v>79000</v>
      </c>
      <c r="T54" s="232">
        <f t="shared" si="44"/>
        <v>-125.61</v>
      </c>
      <c r="U54" s="229"/>
      <c r="V54" s="227">
        <f t="shared" si="45"/>
        <v>0</v>
      </c>
      <c r="W54" s="228">
        <f t="shared" si="46"/>
        <v>0</v>
      </c>
      <c r="X54" s="209"/>
      <c r="Y54" s="238"/>
      <c r="Z54" s="314"/>
      <c r="AA54" s="232">
        <f t="shared" si="47"/>
        <v>0</v>
      </c>
      <c r="AB54" s="229"/>
      <c r="AC54" s="227">
        <f t="shared" si="48"/>
        <v>125.61</v>
      </c>
      <c r="AD54" s="228" t="str">
        <f t="shared" si="49"/>
        <v/>
      </c>
      <c r="AE54" s="209"/>
      <c r="AF54" s="238"/>
      <c r="AG54" s="314"/>
      <c r="AH54" s="232">
        <f t="shared" si="50"/>
        <v>0</v>
      </c>
      <c r="AI54" s="229"/>
      <c r="AJ54" s="227">
        <f t="shared" si="51"/>
        <v>0</v>
      </c>
      <c r="AK54" s="228" t="str">
        <f t="shared" si="52"/>
        <v/>
      </c>
      <c r="AL54" s="233"/>
      <c r="AM54" s="238"/>
      <c r="AN54" s="314"/>
      <c r="AO54" s="232">
        <f t="shared" si="53"/>
        <v>0</v>
      </c>
      <c r="AP54" s="229"/>
      <c r="AQ54" s="227">
        <f t="shared" si="54"/>
        <v>0</v>
      </c>
      <c r="AR54" s="228" t="str">
        <f t="shared" si="55"/>
        <v/>
      </c>
    </row>
    <row r="55" spans="1:44" x14ac:dyDescent="0.35">
      <c r="A55" s="193"/>
      <c r="B55" s="257" t="s">
        <v>55</v>
      </c>
      <c r="C55" s="258"/>
      <c r="D55" s="258"/>
      <c r="E55" s="258"/>
      <c r="F55" s="247"/>
      <c r="G55" s="259"/>
      <c r="H55" s="260"/>
      <c r="I55" s="261">
        <f>SUM(I49:I54)</f>
        <v>2142.5845600000011</v>
      </c>
      <c r="J55" s="247"/>
      <c r="K55" s="259"/>
      <c r="L55" s="260"/>
      <c r="M55" s="261">
        <f>SUM(M50:M54)+M49</f>
        <v>1721.2702000000002</v>
      </c>
      <c r="N55" s="247"/>
      <c r="O55" s="251">
        <f t="shared" si="2"/>
        <v>-421.31436000000099</v>
      </c>
      <c r="P55" s="252">
        <f t="shared" si="3"/>
        <v>-0.19663838145085893</v>
      </c>
      <c r="Q55" s="209"/>
      <c r="R55" s="259"/>
      <c r="S55" s="260"/>
      <c r="T55" s="261">
        <f>SUM(T50:T54)+T49</f>
        <v>1757.5102000000002</v>
      </c>
      <c r="U55" s="247"/>
      <c r="V55" s="251">
        <f>T55-M55</f>
        <v>36.240000000000009</v>
      </c>
      <c r="W55" s="252">
        <f>IF(OR(M55=0,T55=0),"",(V55/M55))</f>
        <v>2.1054219145837768E-2</v>
      </c>
      <c r="X55" s="209"/>
      <c r="Y55" s="259"/>
      <c r="Z55" s="260"/>
      <c r="AA55" s="261">
        <f>SUM(AA50:AA54)+AA49</f>
        <v>1903.6702</v>
      </c>
      <c r="AB55" s="247"/>
      <c r="AC55" s="251">
        <f>AA55-T55</f>
        <v>146.15999999999985</v>
      </c>
      <c r="AD55" s="252">
        <f>IF(OR(T55=0,AA55=0),"",(AC55/T55))</f>
        <v>8.3163101983703899E-2</v>
      </c>
      <c r="AE55" s="209"/>
      <c r="AF55" s="259"/>
      <c r="AG55" s="260"/>
      <c r="AH55" s="261">
        <f>SUM(AH50:AH54)+AH49</f>
        <v>1979.2002</v>
      </c>
      <c r="AI55" s="247"/>
      <c r="AJ55" s="251">
        <f>AH55-AA55</f>
        <v>75.529999999999973</v>
      </c>
      <c r="AK55" s="252">
        <f>IF(OR(AA55=0,AH55=0),"",(AJ55/AA55))</f>
        <v>3.9675990095343179E-2</v>
      </c>
      <c r="AM55" s="259"/>
      <c r="AN55" s="260"/>
      <c r="AO55" s="261">
        <f>SUM(AO50:AO54)+AO49</f>
        <v>2049.5601999999999</v>
      </c>
      <c r="AP55" s="247"/>
      <c r="AQ55" s="251">
        <f>AO55-AH55</f>
        <v>70.3599999999999</v>
      </c>
      <c r="AR55" s="252">
        <f>IF(OR(AH55=0,AO55=0),"",(AQ55/AH55))</f>
        <v>3.5549713465065282E-2</v>
      </c>
    </row>
    <row r="56" spans="1:44" x14ac:dyDescent="0.35">
      <c r="A56" s="193"/>
      <c r="B56" s="222" t="s">
        <v>56</v>
      </c>
      <c r="C56" s="222"/>
      <c r="D56" s="220" t="s">
        <v>91</v>
      </c>
      <c r="E56" s="229"/>
      <c r="F56" s="222"/>
      <c r="G56" s="377">
        <v>2.6576</v>
      </c>
      <c r="H56" s="254">
        <f>+$G17</f>
        <v>180</v>
      </c>
      <c r="I56" s="232">
        <f t="shared" si="42"/>
        <v>478.36799999999999</v>
      </c>
      <c r="J56" s="222"/>
      <c r="K56" s="377">
        <v>2.9842</v>
      </c>
      <c r="L56" s="254">
        <f>+$G17</f>
        <v>180</v>
      </c>
      <c r="M56" s="225">
        <f>L56*K56</f>
        <v>537.15599999999995</v>
      </c>
      <c r="N56" s="222"/>
      <c r="O56" s="227">
        <f t="shared" si="2"/>
        <v>58.787999999999954</v>
      </c>
      <c r="P56" s="228">
        <f t="shared" si="3"/>
        <v>0.12289283564117992</v>
      </c>
      <c r="Q56" s="209"/>
      <c r="R56" s="377">
        <f>+$K$56</f>
        <v>2.9842</v>
      </c>
      <c r="S56" s="254">
        <f>+$G17</f>
        <v>180</v>
      </c>
      <c r="T56" s="225">
        <f>S56*R56</f>
        <v>537.15599999999995</v>
      </c>
      <c r="U56" s="222"/>
      <c r="V56" s="227">
        <f>T56-M56</f>
        <v>0</v>
      </c>
      <c r="W56" s="228">
        <f>IF(OR(M56=0,T56=0),"",(V56/M56))</f>
        <v>0</v>
      </c>
      <c r="X56" s="209"/>
      <c r="Y56" s="377">
        <f>+$K$56</f>
        <v>2.9842</v>
      </c>
      <c r="Z56" s="254">
        <f>+$G17</f>
        <v>180</v>
      </c>
      <c r="AA56" s="225">
        <f>Z56*Y56</f>
        <v>537.15599999999995</v>
      </c>
      <c r="AB56" s="222"/>
      <c r="AC56" s="227">
        <f>AA56-T56</f>
        <v>0</v>
      </c>
      <c r="AD56" s="228">
        <f>IF(OR(T56=0,AA56=0),"",(AC56/T56))</f>
        <v>0</v>
      </c>
      <c r="AE56" s="209"/>
      <c r="AF56" s="377">
        <f>+$K$56</f>
        <v>2.9842</v>
      </c>
      <c r="AG56" s="254">
        <f>+$G17</f>
        <v>180</v>
      </c>
      <c r="AH56" s="225">
        <f>AG56*AF56</f>
        <v>537.15599999999995</v>
      </c>
      <c r="AI56" s="222"/>
      <c r="AJ56" s="227">
        <f>AH56-AA56</f>
        <v>0</v>
      </c>
      <c r="AK56" s="228">
        <f>IF(OR(AA56=0,AH56=0),"",(AJ56/AA56))</f>
        <v>0</v>
      </c>
      <c r="AM56" s="377">
        <f>+$K$56</f>
        <v>2.9842</v>
      </c>
      <c r="AN56" s="254">
        <f>+$G17</f>
        <v>180</v>
      </c>
      <c r="AO56" s="225">
        <f>AN56*AM56</f>
        <v>537.15599999999995</v>
      </c>
      <c r="AP56" s="222"/>
      <c r="AQ56" s="227">
        <f>AO56-AH56</f>
        <v>0</v>
      </c>
      <c r="AR56" s="228">
        <f>IF(OR(AH56=0,AO56=0),"",(AQ56/AH56))</f>
        <v>0</v>
      </c>
    </row>
    <row r="57" spans="1:44" x14ac:dyDescent="0.35">
      <c r="A57" s="193"/>
      <c r="B57" s="253" t="s">
        <v>57</v>
      </c>
      <c r="C57" s="222"/>
      <c r="D57" s="220" t="s">
        <v>91</v>
      </c>
      <c r="E57" s="229"/>
      <c r="F57" s="222"/>
      <c r="G57" s="377">
        <v>2.3054000000000001</v>
      </c>
      <c r="H57" s="254">
        <f>+$G$17</f>
        <v>180</v>
      </c>
      <c r="I57" s="232">
        <f t="shared" si="42"/>
        <v>414.97200000000004</v>
      </c>
      <c r="J57" s="222"/>
      <c r="K57" s="377">
        <v>2.3822000000000001</v>
      </c>
      <c r="L57" s="254">
        <f>+$G$17</f>
        <v>180</v>
      </c>
      <c r="M57" s="225">
        <f>L57*K57</f>
        <v>428.79599999999999</v>
      </c>
      <c r="N57" s="222"/>
      <c r="O57" s="227">
        <f t="shared" si="2"/>
        <v>13.823999999999955</v>
      </c>
      <c r="P57" s="228">
        <f t="shared" si="3"/>
        <v>3.3313091003730262E-2</v>
      </c>
      <c r="Q57" s="209"/>
      <c r="R57" s="377">
        <f>+$K$57</f>
        <v>2.3822000000000001</v>
      </c>
      <c r="S57" s="254">
        <f>+$G$17</f>
        <v>180</v>
      </c>
      <c r="T57" s="225">
        <f>S57*R57</f>
        <v>428.79599999999999</v>
      </c>
      <c r="U57" s="222"/>
      <c r="V57" s="227">
        <f>T57-M57</f>
        <v>0</v>
      </c>
      <c r="W57" s="228">
        <f>IF(OR(M57=0,T57=0),"",(V57/M57))</f>
        <v>0</v>
      </c>
      <c r="X57" s="209"/>
      <c r="Y57" s="377">
        <f>+$K$57</f>
        <v>2.3822000000000001</v>
      </c>
      <c r="Z57" s="254">
        <f>+$G$17</f>
        <v>180</v>
      </c>
      <c r="AA57" s="225">
        <f>Z57*Y57</f>
        <v>428.79599999999999</v>
      </c>
      <c r="AB57" s="222"/>
      <c r="AC57" s="227">
        <f>AA57-T57</f>
        <v>0</v>
      </c>
      <c r="AD57" s="228">
        <f>IF(OR(T57=0,AA57=0),"",(AC57/T57))</f>
        <v>0</v>
      </c>
      <c r="AE57" s="209"/>
      <c r="AF57" s="377">
        <f>+$K$57</f>
        <v>2.3822000000000001</v>
      </c>
      <c r="AG57" s="254">
        <f>+$G$17</f>
        <v>180</v>
      </c>
      <c r="AH57" s="225">
        <f>AG57*AF57</f>
        <v>428.79599999999999</v>
      </c>
      <c r="AI57" s="222"/>
      <c r="AJ57" s="227">
        <f>AH57-AA57</f>
        <v>0</v>
      </c>
      <c r="AK57" s="228">
        <f>IF(OR(AA57=0,AH57=0),"",(AJ57/AA57))</f>
        <v>0</v>
      </c>
      <c r="AM57" s="377">
        <f>+$K$57</f>
        <v>2.3822000000000001</v>
      </c>
      <c r="AN57" s="254">
        <f>+$G$17</f>
        <v>180</v>
      </c>
      <c r="AO57" s="225">
        <f>AN57*AM57</f>
        <v>428.79599999999999</v>
      </c>
      <c r="AP57" s="222"/>
      <c r="AQ57" s="227">
        <f>AO57-AH57</f>
        <v>0</v>
      </c>
      <c r="AR57" s="228">
        <f>IF(OR(AH57=0,AO57=0),"",(AQ57/AH57))</f>
        <v>0</v>
      </c>
    </row>
    <row r="58" spans="1:44" x14ac:dyDescent="0.35">
      <c r="A58" s="193"/>
      <c r="B58" s="257" t="s">
        <v>58</v>
      </c>
      <c r="C58" s="245"/>
      <c r="D58" s="245"/>
      <c r="E58" s="245"/>
      <c r="F58" s="262"/>
      <c r="G58" s="263"/>
      <c r="H58" s="264"/>
      <c r="I58" s="261">
        <f>SUM(I55:I57)</f>
        <v>3035.9245600000013</v>
      </c>
      <c r="J58" s="262"/>
      <c r="K58" s="263"/>
      <c r="L58" s="264"/>
      <c r="M58" s="261">
        <f>SUM(M55:M57)</f>
        <v>2687.2221999999997</v>
      </c>
      <c r="N58" s="262"/>
      <c r="O58" s="251">
        <f t="shared" si="2"/>
        <v>-348.70236000000159</v>
      </c>
      <c r="P58" s="252">
        <f t="shared" si="3"/>
        <v>-0.11485870386713477</v>
      </c>
      <c r="Q58" s="209"/>
      <c r="R58" s="263"/>
      <c r="S58" s="264"/>
      <c r="T58" s="261">
        <f>SUM(T55:T57)</f>
        <v>2723.4621999999999</v>
      </c>
      <c r="U58" s="262"/>
      <c r="V58" s="251">
        <f>T58-M58</f>
        <v>36.240000000000236</v>
      </c>
      <c r="W58" s="252">
        <f>IF(OR(M58=0,T58=0),"",(V58/M58))</f>
        <v>1.348604518078194E-2</v>
      </c>
      <c r="X58" s="209"/>
      <c r="Y58" s="263"/>
      <c r="Z58" s="264"/>
      <c r="AA58" s="261">
        <f>SUM(AA55:AA57)</f>
        <v>2869.6221999999998</v>
      </c>
      <c r="AB58" s="262"/>
      <c r="AC58" s="251">
        <f>AA58-T58</f>
        <v>146.15999999999985</v>
      </c>
      <c r="AD58" s="252">
        <f>IF(OR(T58=0,AA58=0),"",(AC58/T58))</f>
        <v>5.3666983151078748E-2</v>
      </c>
      <c r="AE58" s="209"/>
      <c r="AF58" s="263"/>
      <c r="AG58" s="264"/>
      <c r="AH58" s="261">
        <f>SUM(AH55:AH57)</f>
        <v>2945.1522</v>
      </c>
      <c r="AI58" s="262"/>
      <c r="AJ58" s="251">
        <f>AH58-AA58</f>
        <v>75.5300000000002</v>
      </c>
      <c r="AK58" s="252">
        <f>IF(OR(AA58=0,AH58=0),"",(AJ58/AA58))</f>
        <v>2.6320537943984475E-2</v>
      </c>
      <c r="AM58" s="263"/>
      <c r="AN58" s="264"/>
      <c r="AO58" s="261">
        <f>SUM(AO55:AO57)</f>
        <v>3015.5121999999997</v>
      </c>
      <c r="AP58" s="262"/>
      <c r="AQ58" s="251">
        <f>AO58-AH58</f>
        <v>70.359999999999673</v>
      </c>
      <c r="AR58" s="252">
        <f>IF(OR(AH58=0,AO58=0),"",(AQ58/AH58))</f>
        <v>2.3890106596188704E-2</v>
      </c>
    </row>
    <row r="59" spans="1:44" x14ac:dyDescent="0.35">
      <c r="A59" s="193"/>
      <c r="B59" s="221" t="s">
        <v>76</v>
      </c>
      <c r="C59" s="221"/>
      <c r="D59" s="220" t="s">
        <v>47</v>
      </c>
      <c r="E59" s="221"/>
      <c r="F59" s="229"/>
      <c r="G59" s="92">
        <f>+RESIDENTIAL!$G$56</f>
        <v>3.0000000000000001E-3</v>
      </c>
      <c r="H59" s="314">
        <f>+$G19*(1+G82)</f>
        <v>81970.400000000009</v>
      </c>
      <c r="I59" s="225">
        <f t="shared" ref="I59:I69" si="56">H59*G59</f>
        <v>245.91120000000004</v>
      </c>
      <c r="J59" s="229"/>
      <c r="K59" s="92">
        <f t="shared" ref="K59:K69" si="57">G59</f>
        <v>3.0000000000000001E-3</v>
      </c>
      <c r="L59" s="314">
        <f>+$G19*(1+K82)</f>
        <v>81330.5</v>
      </c>
      <c r="M59" s="232">
        <f>L59*K59</f>
        <v>243.9915</v>
      </c>
      <c r="N59" s="229"/>
      <c r="O59" s="227">
        <f t="shared" si="2"/>
        <v>-1.9197000000000344</v>
      </c>
      <c r="P59" s="228">
        <f t="shared" si="3"/>
        <v>-7.8064764841944334E-3</v>
      </c>
      <c r="Q59" s="209"/>
      <c r="R59" s="92">
        <f>K59</f>
        <v>3.0000000000000001E-3</v>
      </c>
      <c r="S59" s="231">
        <f>+$G19*(1+R82)</f>
        <v>81330.5</v>
      </c>
      <c r="T59" s="232">
        <f t="shared" ref="T59:T69" si="58">S59*R59</f>
        <v>243.9915</v>
      </c>
      <c r="U59" s="229"/>
      <c r="V59" s="227">
        <f>T59-M59</f>
        <v>0</v>
      </c>
      <c r="W59" s="228">
        <f>IF(OR(M59=0,T59=0),"",(V59/M59))</f>
        <v>0</v>
      </c>
      <c r="X59" s="209"/>
      <c r="Y59" s="92">
        <f>R59</f>
        <v>3.0000000000000001E-3</v>
      </c>
      <c r="Z59" s="314">
        <f>+$G19*(1+Y82)</f>
        <v>81330.5</v>
      </c>
      <c r="AA59" s="232">
        <f t="shared" ref="AA59:AA69" si="59">Z59*Y59</f>
        <v>243.9915</v>
      </c>
      <c r="AB59" s="229"/>
      <c r="AC59" s="227">
        <f>AA59-T59</f>
        <v>0</v>
      </c>
      <c r="AD59" s="228">
        <f>IF(OR(T59=0,AA59=0),"",(AC59/T59))</f>
        <v>0</v>
      </c>
      <c r="AE59" s="209"/>
      <c r="AF59" s="92">
        <f>Y59</f>
        <v>3.0000000000000001E-3</v>
      </c>
      <c r="AG59" s="314">
        <f>+$G19*(1+AF82)</f>
        <v>81330.5</v>
      </c>
      <c r="AH59" s="232">
        <f t="shared" ref="AH59:AH69" si="60">AG59*AF59</f>
        <v>243.9915</v>
      </c>
      <c r="AI59" s="229"/>
      <c r="AJ59" s="227">
        <f>AH59-AA59</f>
        <v>0</v>
      </c>
      <c r="AK59" s="228">
        <f>IF(OR(AA59=0,AH59=0),"",(AJ59/AA59))</f>
        <v>0</v>
      </c>
      <c r="AL59" s="233"/>
      <c r="AM59" s="92">
        <f>AF59</f>
        <v>3.0000000000000001E-3</v>
      </c>
      <c r="AN59" s="314">
        <f>+$G19*(1+AM82)</f>
        <v>81330.5</v>
      </c>
      <c r="AO59" s="232">
        <f t="shared" ref="AO59:AO69" si="61">AN59*AM59</f>
        <v>243.9915</v>
      </c>
      <c r="AP59" s="229"/>
      <c r="AQ59" s="227">
        <f>AO59-AH59</f>
        <v>0</v>
      </c>
      <c r="AR59" s="228">
        <f>IF(OR(AH59=0,AO59=0),"",(AQ59/AH59))</f>
        <v>0</v>
      </c>
    </row>
    <row r="60" spans="1:44" x14ac:dyDescent="0.35">
      <c r="A60" s="193"/>
      <c r="B60" s="221" t="s">
        <v>77</v>
      </c>
      <c r="C60" s="221"/>
      <c r="D60" s="220" t="s">
        <v>47</v>
      </c>
      <c r="E60" s="221"/>
      <c r="F60" s="229"/>
      <c r="G60" s="92">
        <f>+RESIDENTIAL!$G$57</f>
        <v>5.0000000000000001E-4</v>
      </c>
      <c r="H60" s="314">
        <f>+H59</f>
        <v>81970.400000000009</v>
      </c>
      <c r="I60" s="225">
        <f t="shared" si="56"/>
        <v>40.985200000000006</v>
      </c>
      <c r="J60" s="229"/>
      <c r="K60" s="92">
        <f t="shared" si="57"/>
        <v>5.0000000000000001E-4</v>
      </c>
      <c r="L60" s="314">
        <f>+L59</f>
        <v>81330.5</v>
      </c>
      <c r="M60" s="232">
        <f t="shared" ref="M60:M69" si="62">L60*K60</f>
        <v>40.66525</v>
      </c>
      <c r="N60" s="229"/>
      <c r="O60" s="227">
        <f t="shared" si="2"/>
        <v>-0.31995000000000573</v>
      </c>
      <c r="P60" s="228">
        <f t="shared" si="3"/>
        <v>-7.8064764841944334E-3</v>
      </c>
      <c r="Q60" s="209"/>
      <c r="R60" s="92">
        <f t="shared" ref="R60:R68" si="63">K60</f>
        <v>5.0000000000000001E-4</v>
      </c>
      <c r="S60" s="231">
        <f>+S59</f>
        <v>81330.5</v>
      </c>
      <c r="T60" s="232">
        <f t="shared" si="58"/>
        <v>40.66525</v>
      </c>
      <c r="U60" s="229"/>
      <c r="V60" s="227">
        <f t="shared" ref="V60:V69" si="64">T60-M60</f>
        <v>0</v>
      </c>
      <c r="W60" s="228">
        <f t="shared" ref="W60:W69" si="65">IF(OR(M60=0,T60=0),"",(V60/M60))</f>
        <v>0</v>
      </c>
      <c r="X60" s="209"/>
      <c r="Y60" s="92">
        <f t="shared" ref="Y60:Y68" si="66">R60</f>
        <v>5.0000000000000001E-4</v>
      </c>
      <c r="Z60" s="314">
        <f>+Z59</f>
        <v>81330.5</v>
      </c>
      <c r="AA60" s="232">
        <f t="shared" si="59"/>
        <v>40.66525</v>
      </c>
      <c r="AB60" s="229"/>
      <c r="AC60" s="227">
        <f t="shared" ref="AC60:AC69" si="67">AA60-T60</f>
        <v>0</v>
      </c>
      <c r="AD60" s="228">
        <f t="shared" ref="AD60:AD69" si="68">IF(OR(T60=0,AA60=0),"",(AC60/T60))</f>
        <v>0</v>
      </c>
      <c r="AE60" s="209"/>
      <c r="AF60" s="92">
        <f t="shared" ref="AF60:AF68" si="69">Y60</f>
        <v>5.0000000000000001E-4</v>
      </c>
      <c r="AG60" s="314">
        <f>+AG59</f>
        <v>81330.5</v>
      </c>
      <c r="AH60" s="232">
        <f t="shared" si="60"/>
        <v>40.66525</v>
      </c>
      <c r="AI60" s="229"/>
      <c r="AJ60" s="227">
        <f t="shared" ref="AJ60:AJ69" si="70">AH60-AA60</f>
        <v>0</v>
      </c>
      <c r="AK60" s="228">
        <f t="shared" ref="AK60:AK69" si="71">IF(OR(AA60=0,AH60=0),"",(AJ60/AA60))</f>
        <v>0</v>
      </c>
      <c r="AL60" s="233"/>
      <c r="AM60" s="92">
        <f t="shared" ref="AM60:AM68" si="72">AF60</f>
        <v>5.0000000000000001E-4</v>
      </c>
      <c r="AN60" s="314">
        <f>+AN59</f>
        <v>81330.5</v>
      </c>
      <c r="AO60" s="232">
        <f t="shared" si="61"/>
        <v>40.66525</v>
      </c>
      <c r="AP60" s="229"/>
      <c r="AQ60" s="227">
        <f t="shared" ref="AQ60:AQ69" si="73">AO60-AH60</f>
        <v>0</v>
      </c>
      <c r="AR60" s="228">
        <f t="shared" ref="AR60:AR69" si="74">IF(OR(AH60=0,AO60=0),"",(AQ60/AH60))</f>
        <v>0</v>
      </c>
    </row>
    <row r="61" spans="1:44" x14ac:dyDescent="0.35">
      <c r="A61" s="193"/>
      <c r="B61" s="221" t="s">
        <v>61</v>
      </c>
      <c r="C61" s="221"/>
      <c r="D61" s="220" t="s">
        <v>47</v>
      </c>
      <c r="E61" s="221"/>
      <c r="F61" s="229"/>
      <c r="G61" s="92">
        <f>+RESIDENTIAL!$G$58</f>
        <v>4.0000000000000002E-4</v>
      </c>
      <c r="H61" s="314">
        <f>+H59</f>
        <v>81970.400000000009</v>
      </c>
      <c r="I61" s="225">
        <f t="shared" si="56"/>
        <v>32.788160000000005</v>
      </c>
      <c r="J61" s="229"/>
      <c r="K61" s="92">
        <f t="shared" si="57"/>
        <v>4.0000000000000002E-4</v>
      </c>
      <c r="L61" s="314">
        <f>+L59</f>
        <v>81330.5</v>
      </c>
      <c r="M61" s="232">
        <f t="shared" si="62"/>
        <v>32.532200000000003</v>
      </c>
      <c r="N61" s="229"/>
      <c r="O61" s="227">
        <f t="shared" si="2"/>
        <v>-0.25596000000000174</v>
      </c>
      <c r="P61" s="228">
        <f t="shared" si="3"/>
        <v>-7.8064764841943466E-3</v>
      </c>
      <c r="Q61" s="209"/>
      <c r="R61" s="92">
        <f t="shared" si="63"/>
        <v>4.0000000000000002E-4</v>
      </c>
      <c r="S61" s="231">
        <f>+S59</f>
        <v>81330.5</v>
      </c>
      <c r="T61" s="232">
        <f t="shared" si="58"/>
        <v>32.532200000000003</v>
      </c>
      <c r="U61" s="229"/>
      <c r="V61" s="227">
        <f t="shared" si="64"/>
        <v>0</v>
      </c>
      <c r="W61" s="228">
        <f t="shared" si="65"/>
        <v>0</v>
      </c>
      <c r="X61" s="209"/>
      <c r="Y61" s="92">
        <f t="shared" si="66"/>
        <v>4.0000000000000002E-4</v>
      </c>
      <c r="Z61" s="314">
        <f>+Z59</f>
        <v>81330.5</v>
      </c>
      <c r="AA61" s="232">
        <f t="shared" si="59"/>
        <v>32.532200000000003</v>
      </c>
      <c r="AB61" s="229"/>
      <c r="AC61" s="227">
        <f t="shared" si="67"/>
        <v>0</v>
      </c>
      <c r="AD61" s="228">
        <f t="shared" si="68"/>
        <v>0</v>
      </c>
      <c r="AE61" s="209"/>
      <c r="AF61" s="92">
        <f t="shared" si="69"/>
        <v>4.0000000000000002E-4</v>
      </c>
      <c r="AG61" s="314">
        <f>+AG59</f>
        <v>81330.5</v>
      </c>
      <c r="AH61" s="232">
        <f t="shared" si="60"/>
        <v>32.532200000000003</v>
      </c>
      <c r="AI61" s="229"/>
      <c r="AJ61" s="227">
        <f t="shared" si="70"/>
        <v>0</v>
      </c>
      <c r="AK61" s="228">
        <f t="shared" si="71"/>
        <v>0</v>
      </c>
      <c r="AL61" s="233"/>
      <c r="AM61" s="92">
        <f t="shared" si="72"/>
        <v>4.0000000000000002E-4</v>
      </c>
      <c r="AN61" s="314">
        <f>+AN59</f>
        <v>81330.5</v>
      </c>
      <c r="AO61" s="232">
        <f t="shared" si="61"/>
        <v>32.532200000000003</v>
      </c>
      <c r="AP61" s="229"/>
      <c r="AQ61" s="227">
        <f t="shared" si="73"/>
        <v>0</v>
      </c>
      <c r="AR61" s="228">
        <f t="shared" si="74"/>
        <v>0</v>
      </c>
    </row>
    <row r="62" spans="1:44" x14ac:dyDescent="0.35">
      <c r="A62" s="193"/>
      <c r="B62" s="219" t="s">
        <v>78</v>
      </c>
      <c r="C62" s="219"/>
      <c r="D62" s="220" t="s">
        <v>25</v>
      </c>
      <c r="E62" s="221"/>
      <c r="F62" s="222"/>
      <c r="G62" s="93">
        <f>+RESIDENTIAL!$G$59</f>
        <v>0.25</v>
      </c>
      <c r="H62" s="224">
        <v>1</v>
      </c>
      <c r="I62" s="232">
        <f t="shared" si="56"/>
        <v>0.25</v>
      </c>
      <c r="J62" s="222"/>
      <c r="K62" s="93">
        <f t="shared" si="57"/>
        <v>0.25</v>
      </c>
      <c r="L62" s="224">
        <v>1</v>
      </c>
      <c r="M62" s="225">
        <f t="shared" si="62"/>
        <v>0.25</v>
      </c>
      <c r="N62" s="222"/>
      <c r="O62" s="227">
        <f t="shared" si="2"/>
        <v>0</v>
      </c>
      <c r="P62" s="228">
        <f t="shared" si="3"/>
        <v>0</v>
      </c>
      <c r="Q62" s="209"/>
      <c r="R62" s="93">
        <f t="shared" si="63"/>
        <v>0.25</v>
      </c>
      <c r="S62" s="224">
        <v>1</v>
      </c>
      <c r="T62" s="225">
        <f t="shared" si="58"/>
        <v>0.25</v>
      </c>
      <c r="U62" s="222"/>
      <c r="V62" s="227">
        <f t="shared" si="64"/>
        <v>0</v>
      </c>
      <c r="W62" s="228">
        <f t="shared" si="65"/>
        <v>0</v>
      </c>
      <c r="X62" s="209"/>
      <c r="Y62" s="93">
        <f t="shared" si="66"/>
        <v>0.25</v>
      </c>
      <c r="Z62" s="224">
        <v>1</v>
      </c>
      <c r="AA62" s="225">
        <f t="shared" si="59"/>
        <v>0.25</v>
      </c>
      <c r="AB62" s="222"/>
      <c r="AC62" s="227">
        <f t="shared" si="67"/>
        <v>0</v>
      </c>
      <c r="AD62" s="228">
        <f t="shared" si="68"/>
        <v>0</v>
      </c>
      <c r="AE62" s="209"/>
      <c r="AF62" s="93">
        <f t="shared" si="69"/>
        <v>0.25</v>
      </c>
      <c r="AG62" s="224">
        <v>1</v>
      </c>
      <c r="AH62" s="225">
        <f t="shared" si="60"/>
        <v>0.25</v>
      </c>
      <c r="AI62" s="222"/>
      <c r="AJ62" s="227">
        <f t="shared" si="70"/>
        <v>0</v>
      </c>
      <c r="AK62" s="228">
        <f t="shared" si="71"/>
        <v>0</v>
      </c>
      <c r="AM62" s="93">
        <f t="shared" si="72"/>
        <v>0.25</v>
      </c>
      <c r="AN62" s="224">
        <v>1</v>
      </c>
      <c r="AO62" s="225">
        <f t="shared" si="61"/>
        <v>0.25</v>
      </c>
      <c r="AP62" s="222"/>
      <c r="AQ62" s="227">
        <f t="shared" si="73"/>
        <v>0</v>
      </c>
      <c r="AR62" s="228">
        <f t="shared" si="74"/>
        <v>0</v>
      </c>
    </row>
    <row r="63" spans="1:44" x14ac:dyDescent="0.35">
      <c r="A63" s="193"/>
      <c r="B63" s="221" t="s">
        <v>1</v>
      </c>
      <c r="C63" s="221"/>
      <c r="D63" s="220" t="s">
        <v>47</v>
      </c>
      <c r="E63" s="221"/>
      <c r="F63" s="229"/>
      <c r="G63" s="92">
        <f>+RESIDENTIAL!$G$60</f>
        <v>0.10100000000000001</v>
      </c>
      <c r="H63" s="314">
        <f>$O$11*$G19</f>
        <v>50560</v>
      </c>
      <c r="I63" s="225">
        <f t="shared" si="56"/>
        <v>5106.5600000000004</v>
      </c>
      <c r="J63" s="229"/>
      <c r="K63" s="92">
        <f t="shared" si="57"/>
        <v>0.10100000000000001</v>
      </c>
      <c r="L63" s="314">
        <f>0.64*$G19</f>
        <v>50560</v>
      </c>
      <c r="M63" s="232">
        <f t="shared" si="62"/>
        <v>5106.5600000000004</v>
      </c>
      <c r="N63" s="229"/>
      <c r="O63" s="227">
        <f t="shared" si="2"/>
        <v>0</v>
      </c>
      <c r="P63" s="228">
        <f t="shared" si="3"/>
        <v>0</v>
      </c>
      <c r="Q63" s="209"/>
      <c r="R63" s="92">
        <f t="shared" si="63"/>
        <v>0.10100000000000001</v>
      </c>
      <c r="S63" s="231">
        <f>0.64*$G19</f>
        <v>50560</v>
      </c>
      <c r="T63" s="232">
        <f t="shared" si="58"/>
        <v>5106.5600000000004</v>
      </c>
      <c r="U63" s="229"/>
      <c r="V63" s="227">
        <f t="shared" si="64"/>
        <v>0</v>
      </c>
      <c r="W63" s="228">
        <f t="shared" si="65"/>
        <v>0</v>
      </c>
      <c r="X63" s="209"/>
      <c r="Y63" s="92">
        <f t="shared" si="66"/>
        <v>0.10100000000000001</v>
      </c>
      <c r="Z63" s="314">
        <f>0.64*$G19</f>
        <v>50560</v>
      </c>
      <c r="AA63" s="232">
        <f t="shared" si="59"/>
        <v>5106.5600000000004</v>
      </c>
      <c r="AB63" s="229"/>
      <c r="AC63" s="227">
        <f t="shared" si="67"/>
        <v>0</v>
      </c>
      <c r="AD63" s="228">
        <f t="shared" si="68"/>
        <v>0</v>
      </c>
      <c r="AE63" s="209"/>
      <c r="AF63" s="92">
        <f t="shared" si="69"/>
        <v>0.10100000000000001</v>
      </c>
      <c r="AG63" s="314">
        <f>0.64*$G19</f>
        <v>50560</v>
      </c>
      <c r="AH63" s="232">
        <f t="shared" si="60"/>
        <v>5106.5600000000004</v>
      </c>
      <c r="AI63" s="229"/>
      <c r="AJ63" s="227">
        <f t="shared" si="70"/>
        <v>0</v>
      </c>
      <c r="AK63" s="228">
        <f t="shared" si="71"/>
        <v>0</v>
      </c>
      <c r="AL63" s="233"/>
      <c r="AM63" s="92">
        <f t="shared" si="72"/>
        <v>0.10100000000000001</v>
      </c>
      <c r="AN63" s="314">
        <f>0.64*$G19</f>
        <v>50560</v>
      </c>
      <c r="AO63" s="232">
        <f t="shared" si="61"/>
        <v>5106.5600000000004</v>
      </c>
      <c r="AP63" s="229"/>
      <c r="AQ63" s="227">
        <f t="shared" si="73"/>
        <v>0</v>
      </c>
      <c r="AR63" s="228">
        <f t="shared" si="74"/>
        <v>0</v>
      </c>
    </row>
    <row r="64" spans="1:44" x14ac:dyDescent="0.35">
      <c r="A64" s="193"/>
      <c r="B64" s="221" t="s">
        <v>2</v>
      </c>
      <c r="C64" s="221"/>
      <c r="D64" s="220" t="s">
        <v>47</v>
      </c>
      <c r="E64" s="221"/>
      <c r="F64" s="229"/>
      <c r="G64" s="92">
        <f>+RESIDENTIAL!$G$61</f>
        <v>0.14399999999999999</v>
      </c>
      <c r="H64" s="314">
        <f>$O$12*$G19</f>
        <v>14220</v>
      </c>
      <c r="I64" s="225">
        <f t="shared" si="56"/>
        <v>2047.6799999999998</v>
      </c>
      <c r="J64" s="229"/>
      <c r="K64" s="92">
        <f t="shared" si="57"/>
        <v>0.14399999999999999</v>
      </c>
      <c r="L64" s="314">
        <f>0.18*$G19</f>
        <v>14220</v>
      </c>
      <c r="M64" s="232">
        <f t="shared" si="62"/>
        <v>2047.6799999999998</v>
      </c>
      <c r="N64" s="229"/>
      <c r="O64" s="227">
        <f t="shared" si="2"/>
        <v>0</v>
      </c>
      <c r="P64" s="228">
        <f t="shared" si="3"/>
        <v>0</v>
      </c>
      <c r="Q64" s="209"/>
      <c r="R64" s="92">
        <f t="shared" si="63"/>
        <v>0.14399999999999999</v>
      </c>
      <c r="S64" s="231">
        <f>0.18*$G19</f>
        <v>14220</v>
      </c>
      <c r="T64" s="232">
        <f t="shared" si="58"/>
        <v>2047.6799999999998</v>
      </c>
      <c r="U64" s="229"/>
      <c r="V64" s="227">
        <f t="shared" si="64"/>
        <v>0</v>
      </c>
      <c r="W64" s="228">
        <f t="shared" si="65"/>
        <v>0</v>
      </c>
      <c r="X64" s="209"/>
      <c r="Y64" s="92">
        <f t="shared" si="66"/>
        <v>0.14399999999999999</v>
      </c>
      <c r="Z64" s="314">
        <f>0.18*$G19</f>
        <v>14220</v>
      </c>
      <c r="AA64" s="232">
        <f t="shared" si="59"/>
        <v>2047.6799999999998</v>
      </c>
      <c r="AB64" s="229"/>
      <c r="AC64" s="227">
        <f t="shared" si="67"/>
        <v>0</v>
      </c>
      <c r="AD64" s="228">
        <f t="shared" si="68"/>
        <v>0</v>
      </c>
      <c r="AE64" s="209"/>
      <c r="AF64" s="92">
        <f t="shared" si="69"/>
        <v>0.14399999999999999</v>
      </c>
      <c r="AG64" s="314">
        <f>0.18*$G19</f>
        <v>14220</v>
      </c>
      <c r="AH64" s="232">
        <f t="shared" si="60"/>
        <v>2047.6799999999998</v>
      </c>
      <c r="AI64" s="229"/>
      <c r="AJ64" s="227">
        <f t="shared" si="70"/>
        <v>0</v>
      </c>
      <c r="AK64" s="228">
        <f t="shared" si="71"/>
        <v>0</v>
      </c>
      <c r="AL64" s="233"/>
      <c r="AM64" s="92">
        <f t="shared" si="72"/>
        <v>0.14399999999999999</v>
      </c>
      <c r="AN64" s="314">
        <f>0.18*$G19</f>
        <v>14220</v>
      </c>
      <c r="AO64" s="232">
        <f t="shared" si="61"/>
        <v>2047.6799999999998</v>
      </c>
      <c r="AP64" s="229"/>
      <c r="AQ64" s="227">
        <f t="shared" si="73"/>
        <v>0</v>
      </c>
      <c r="AR64" s="228">
        <f t="shared" si="74"/>
        <v>0</v>
      </c>
    </row>
    <row r="65" spans="1:44" x14ac:dyDescent="0.35">
      <c r="A65" s="193"/>
      <c r="B65" s="221" t="s">
        <v>3</v>
      </c>
      <c r="C65" s="221"/>
      <c r="D65" s="220" t="s">
        <v>47</v>
      </c>
      <c r="E65" s="221"/>
      <c r="F65" s="229"/>
      <c r="G65" s="92">
        <f>+RESIDENTIAL!$G$62</f>
        <v>0.20799999999999999</v>
      </c>
      <c r="H65" s="314">
        <f>$O$13*$G19</f>
        <v>14220</v>
      </c>
      <c r="I65" s="225">
        <f t="shared" si="56"/>
        <v>2957.7599999999998</v>
      </c>
      <c r="J65" s="229"/>
      <c r="K65" s="92">
        <f t="shared" si="57"/>
        <v>0.20799999999999999</v>
      </c>
      <c r="L65" s="314">
        <f>0.18*$G19</f>
        <v>14220</v>
      </c>
      <c r="M65" s="232">
        <f t="shared" si="62"/>
        <v>2957.7599999999998</v>
      </c>
      <c r="N65" s="229"/>
      <c r="O65" s="227">
        <f t="shared" si="2"/>
        <v>0</v>
      </c>
      <c r="P65" s="228">
        <f t="shared" si="3"/>
        <v>0</v>
      </c>
      <c r="Q65" s="209"/>
      <c r="R65" s="92">
        <f t="shared" si="63"/>
        <v>0.20799999999999999</v>
      </c>
      <c r="S65" s="231">
        <f>0.18*$G19</f>
        <v>14220</v>
      </c>
      <c r="T65" s="232">
        <f t="shared" si="58"/>
        <v>2957.7599999999998</v>
      </c>
      <c r="U65" s="229"/>
      <c r="V65" s="227">
        <f t="shared" si="64"/>
        <v>0</v>
      </c>
      <c r="W65" s="228">
        <f t="shared" si="65"/>
        <v>0</v>
      </c>
      <c r="X65" s="209"/>
      <c r="Y65" s="92">
        <f t="shared" si="66"/>
        <v>0.20799999999999999</v>
      </c>
      <c r="Z65" s="314">
        <f>0.18*$G19</f>
        <v>14220</v>
      </c>
      <c r="AA65" s="232">
        <f t="shared" si="59"/>
        <v>2957.7599999999998</v>
      </c>
      <c r="AB65" s="229"/>
      <c r="AC65" s="227">
        <f t="shared" si="67"/>
        <v>0</v>
      </c>
      <c r="AD65" s="228">
        <f t="shared" si="68"/>
        <v>0</v>
      </c>
      <c r="AE65" s="209"/>
      <c r="AF65" s="92">
        <f t="shared" si="69"/>
        <v>0.20799999999999999</v>
      </c>
      <c r="AG65" s="314">
        <f>0.18*$G19</f>
        <v>14220</v>
      </c>
      <c r="AH65" s="232">
        <f t="shared" si="60"/>
        <v>2957.7599999999998</v>
      </c>
      <c r="AI65" s="229"/>
      <c r="AJ65" s="227">
        <f t="shared" si="70"/>
        <v>0</v>
      </c>
      <c r="AK65" s="228">
        <f t="shared" si="71"/>
        <v>0</v>
      </c>
      <c r="AL65" s="233"/>
      <c r="AM65" s="92">
        <f t="shared" si="72"/>
        <v>0.20799999999999999</v>
      </c>
      <c r="AN65" s="314">
        <f>0.18*$G19</f>
        <v>14220</v>
      </c>
      <c r="AO65" s="232">
        <f t="shared" si="61"/>
        <v>2957.7599999999998</v>
      </c>
      <c r="AP65" s="229"/>
      <c r="AQ65" s="227">
        <f t="shared" si="73"/>
        <v>0</v>
      </c>
      <c r="AR65" s="228">
        <f t="shared" si="74"/>
        <v>0</v>
      </c>
    </row>
    <row r="66" spans="1:44" x14ac:dyDescent="0.35">
      <c r="A66" s="193"/>
      <c r="B66" s="221" t="s">
        <v>63</v>
      </c>
      <c r="C66" s="221"/>
      <c r="D66" s="220" t="s">
        <v>47</v>
      </c>
      <c r="E66" s="221"/>
      <c r="F66" s="229"/>
      <c r="G66" s="92">
        <f>+RESIDENTIAL!$G$63</f>
        <v>0.11899999999999999</v>
      </c>
      <c r="H66" s="314">
        <f>IF(AND($N$1=1, $G19&gt;=750), 750, IF(AND($N$1=1, AND($G19&lt;750, $G19&gt;=0)), $G19, IF(AND($N$1=2, $G19&gt;=750), 750, IF(AND($N$1=2, AND($G19&lt;750, $G19&gt;=0)), $G19))))</f>
        <v>750</v>
      </c>
      <c r="I66" s="225">
        <f t="shared" si="56"/>
        <v>89.25</v>
      </c>
      <c r="J66" s="229"/>
      <c r="K66" s="92">
        <f t="shared" si="57"/>
        <v>0.11899999999999999</v>
      </c>
      <c r="L66" s="314">
        <f>IF(AND($N$1=1, $G19&gt;=750), 750, IF(AND($N$1=1, AND($G19&lt;750, $G19&gt;=0)), $G19, IF(AND($N$1=2, $G19&gt;=750), 750, IF(AND($N$1=2, AND($G19&lt;750, $G19&gt;=0)), $G19))))</f>
        <v>750</v>
      </c>
      <c r="M66" s="232">
        <f t="shared" si="62"/>
        <v>89.25</v>
      </c>
      <c r="N66" s="229"/>
      <c r="O66" s="227">
        <f t="shared" si="2"/>
        <v>0</v>
      </c>
      <c r="P66" s="228">
        <f t="shared" si="3"/>
        <v>0</v>
      </c>
      <c r="Q66" s="209"/>
      <c r="R66" s="92">
        <f t="shared" si="63"/>
        <v>0.11899999999999999</v>
      </c>
      <c r="S66" s="231">
        <f>IF(AND($N$1=1, $G19&gt;=750), 750, IF(AND($N$1=1, AND($G19&lt;750, $G19&gt;=0)), $G19, IF(AND($N$1=2, $G19&gt;=750), 750, IF(AND($N$1=2, AND($G19&lt;750, $G19&gt;=0)), $G19))))</f>
        <v>750</v>
      </c>
      <c r="T66" s="232">
        <f t="shared" si="58"/>
        <v>89.25</v>
      </c>
      <c r="U66" s="229"/>
      <c r="V66" s="227">
        <f t="shared" si="64"/>
        <v>0</v>
      </c>
      <c r="W66" s="228">
        <f t="shared" si="65"/>
        <v>0</v>
      </c>
      <c r="X66" s="209"/>
      <c r="Y66" s="92">
        <f t="shared" si="66"/>
        <v>0.11899999999999999</v>
      </c>
      <c r="Z66" s="314">
        <f>IF(AND($N$1=1, $G19&gt;=750), 750, IF(AND($N$1=1, AND($G19&lt;750, $G19&gt;=0)), $G19, IF(AND($N$1=2, $G19&gt;=750), 750, IF(AND($N$1=2, AND($G19&lt;750, $G19&gt;=0)), $G19))))</f>
        <v>750</v>
      </c>
      <c r="AA66" s="232">
        <f t="shared" si="59"/>
        <v>89.25</v>
      </c>
      <c r="AB66" s="229"/>
      <c r="AC66" s="227">
        <f t="shared" si="67"/>
        <v>0</v>
      </c>
      <c r="AD66" s="228">
        <f t="shared" si="68"/>
        <v>0</v>
      </c>
      <c r="AE66" s="209"/>
      <c r="AF66" s="92">
        <f t="shared" si="69"/>
        <v>0.11899999999999999</v>
      </c>
      <c r="AG66" s="314">
        <f>IF(AND($N$1=1, $G19&gt;=750), 750, IF(AND($N$1=1, AND($G19&lt;750, $G19&gt;=0)), $G19, IF(AND($N$1=2, $G19&gt;=750), 750, IF(AND($N$1=2, AND($G19&lt;750, $G19&gt;=0)), $G19))))</f>
        <v>750</v>
      </c>
      <c r="AH66" s="232">
        <f t="shared" si="60"/>
        <v>89.25</v>
      </c>
      <c r="AI66" s="229"/>
      <c r="AJ66" s="227">
        <f t="shared" si="70"/>
        <v>0</v>
      </c>
      <c r="AK66" s="228">
        <f t="shared" si="71"/>
        <v>0</v>
      </c>
      <c r="AL66" s="233"/>
      <c r="AM66" s="92">
        <f t="shared" si="72"/>
        <v>0.11899999999999999</v>
      </c>
      <c r="AN66" s="314">
        <f>IF(AND($N$1=1, $G19&gt;=750), 750, IF(AND($N$1=1, AND($G19&lt;750, $G19&gt;=0)), $G19, IF(AND($N$1=2, $G19&gt;=750), 750, IF(AND($N$1=2, AND($G19&lt;750, $G19&gt;=0)), $G19))))</f>
        <v>750</v>
      </c>
      <c r="AO66" s="232">
        <f t="shared" si="61"/>
        <v>89.25</v>
      </c>
      <c r="AP66" s="229"/>
      <c r="AQ66" s="227">
        <f t="shared" si="73"/>
        <v>0</v>
      </c>
      <c r="AR66" s="228">
        <f t="shared" si="74"/>
        <v>0</v>
      </c>
    </row>
    <row r="67" spans="1:44" x14ac:dyDescent="0.35">
      <c r="A67" s="193"/>
      <c r="B67" s="221" t="s">
        <v>64</v>
      </c>
      <c r="C67" s="221"/>
      <c r="D67" s="220" t="s">
        <v>47</v>
      </c>
      <c r="E67" s="221"/>
      <c r="F67" s="229"/>
      <c r="G67" s="92">
        <f>+RESIDENTIAL!$G$64</f>
        <v>0.13900000000000001</v>
      </c>
      <c r="H67" s="314">
        <f>IF(AND($N$1=1, $G19&gt;=750), $G19-750, IF(AND($N$1=1, AND($G19&lt;750, $G19&gt;=0)), 0, IF(AND($N$1=2, $G19&gt;=750), $G19-750, IF(AND($N$1=2, AND($G19&lt;750, $G19&gt;=0)), 0))))</f>
        <v>78250</v>
      </c>
      <c r="I67" s="225">
        <f t="shared" si="56"/>
        <v>10876.750000000002</v>
      </c>
      <c r="J67" s="229"/>
      <c r="K67" s="92">
        <f t="shared" si="57"/>
        <v>0.13900000000000001</v>
      </c>
      <c r="L67" s="314">
        <f>IF(AND($N$1=1, $G19&gt;=750), $G19-750, IF(AND($N$1=1, AND($G19&lt;750, $G19&gt;=0)), 0, IF(AND($N$1=2, $G19&gt;=750), $G19-750, IF(AND($N$1=2, AND($G19&lt;750, $G19&gt;=0)), 0))))</f>
        <v>78250</v>
      </c>
      <c r="M67" s="232">
        <f t="shared" si="62"/>
        <v>10876.750000000002</v>
      </c>
      <c r="N67" s="229"/>
      <c r="O67" s="227">
        <f t="shared" si="2"/>
        <v>0</v>
      </c>
      <c r="P67" s="228">
        <f t="shared" si="3"/>
        <v>0</v>
      </c>
      <c r="Q67" s="209"/>
      <c r="R67" s="92">
        <f t="shared" si="63"/>
        <v>0.13900000000000001</v>
      </c>
      <c r="S67" s="231">
        <f>IF(AND($N$1=1, $G19&gt;=750), $G19-750, IF(AND($N$1=1, AND($G19&lt;750, $G19&gt;=0)), 0, IF(AND($N$1=2, $G19&gt;=750), $G19-750, IF(AND($N$1=2, AND($G19&lt;750, $G19&gt;=0)), 0))))</f>
        <v>78250</v>
      </c>
      <c r="T67" s="232">
        <f t="shared" si="58"/>
        <v>10876.750000000002</v>
      </c>
      <c r="U67" s="229"/>
      <c r="V67" s="227">
        <f t="shared" si="64"/>
        <v>0</v>
      </c>
      <c r="W67" s="228">
        <f t="shared" si="65"/>
        <v>0</v>
      </c>
      <c r="X67" s="209"/>
      <c r="Y67" s="92">
        <f t="shared" si="66"/>
        <v>0.13900000000000001</v>
      </c>
      <c r="Z67" s="314">
        <f>IF(AND($N$1=1, $G19&gt;=750), $G19-750, IF(AND($N$1=1, AND($G19&lt;750, $G19&gt;=0)), 0, IF(AND($N$1=2, $G19&gt;=750), $G19-750, IF(AND($N$1=2, AND($G19&lt;750, $G19&gt;=0)), 0))))</f>
        <v>78250</v>
      </c>
      <c r="AA67" s="232">
        <f t="shared" si="59"/>
        <v>10876.750000000002</v>
      </c>
      <c r="AB67" s="229"/>
      <c r="AC67" s="227">
        <f t="shared" si="67"/>
        <v>0</v>
      </c>
      <c r="AD67" s="228">
        <f t="shared" si="68"/>
        <v>0</v>
      </c>
      <c r="AE67" s="209"/>
      <c r="AF67" s="92">
        <f t="shared" si="69"/>
        <v>0.13900000000000001</v>
      </c>
      <c r="AG67" s="314">
        <f>IF(AND($N$1=1, $G19&gt;=750), $G19-750, IF(AND($N$1=1, AND($G19&lt;750, $G19&gt;=0)), 0, IF(AND($N$1=2, $G19&gt;=750), $G19-750, IF(AND($N$1=2, AND($G19&lt;750, $G19&gt;=0)), 0))))</f>
        <v>78250</v>
      </c>
      <c r="AH67" s="232">
        <f t="shared" si="60"/>
        <v>10876.750000000002</v>
      </c>
      <c r="AI67" s="229"/>
      <c r="AJ67" s="227">
        <f t="shared" si="70"/>
        <v>0</v>
      </c>
      <c r="AK67" s="228">
        <f t="shared" si="71"/>
        <v>0</v>
      </c>
      <c r="AL67" s="233"/>
      <c r="AM67" s="92">
        <f t="shared" si="72"/>
        <v>0.13900000000000001</v>
      </c>
      <c r="AN67" s="314">
        <f>IF(AND($N$1=1, $G19&gt;=750), $G19-750, IF(AND($N$1=1, AND($G19&lt;750, $G19&gt;=0)), 0, IF(AND($N$1=2, $G19&gt;=750), $G19-750, IF(AND($N$1=2, AND($G19&lt;750, $G19&gt;=0)), 0))))</f>
        <v>78250</v>
      </c>
      <c r="AO67" s="232">
        <f t="shared" si="61"/>
        <v>10876.750000000002</v>
      </c>
      <c r="AP67" s="229"/>
      <c r="AQ67" s="227">
        <f t="shared" si="73"/>
        <v>0</v>
      </c>
      <c r="AR67" s="228">
        <f t="shared" si="74"/>
        <v>0</v>
      </c>
    </row>
    <row r="68" spans="1:44" x14ac:dyDescent="0.35">
      <c r="A68" s="193"/>
      <c r="B68" s="221" t="s">
        <v>65</v>
      </c>
      <c r="C68" s="221"/>
      <c r="D68" s="220" t="s">
        <v>47</v>
      </c>
      <c r="E68" s="221"/>
      <c r="F68" s="229"/>
      <c r="G68" s="92">
        <f>+RESIDENTIAL!$G$65</f>
        <v>0.1164</v>
      </c>
      <c r="H68" s="314">
        <v>0</v>
      </c>
      <c r="I68" s="225">
        <f t="shared" si="56"/>
        <v>0</v>
      </c>
      <c r="J68" s="229"/>
      <c r="K68" s="92">
        <f t="shared" si="57"/>
        <v>0.1164</v>
      </c>
      <c r="L68" s="314">
        <f>H68</f>
        <v>0</v>
      </c>
      <c r="M68" s="232">
        <f t="shared" si="62"/>
        <v>0</v>
      </c>
      <c r="N68" s="229"/>
      <c r="O68" s="227">
        <f t="shared" si="2"/>
        <v>0</v>
      </c>
      <c r="P68" s="228" t="str">
        <f t="shared" si="3"/>
        <v/>
      </c>
      <c r="Q68" s="209"/>
      <c r="R68" s="92">
        <f t="shared" si="63"/>
        <v>0.1164</v>
      </c>
      <c r="S68" s="231">
        <f>L68</f>
        <v>0</v>
      </c>
      <c r="T68" s="232">
        <f>M68</f>
        <v>0</v>
      </c>
      <c r="U68" s="229"/>
      <c r="V68" s="227">
        <f t="shared" si="64"/>
        <v>0</v>
      </c>
      <c r="W68" s="228" t="str">
        <f t="shared" si="65"/>
        <v/>
      </c>
      <c r="X68" s="209"/>
      <c r="Y68" s="92">
        <f t="shared" si="66"/>
        <v>0.1164</v>
      </c>
      <c r="Z68" s="314">
        <f>S68</f>
        <v>0</v>
      </c>
      <c r="AA68" s="232">
        <f t="shared" si="59"/>
        <v>0</v>
      </c>
      <c r="AB68" s="229"/>
      <c r="AC68" s="227">
        <f t="shared" si="67"/>
        <v>0</v>
      </c>
      <c r="AD68" s="228" t="str">
        <f t="shared" si="68"/>
        <v/>
      </c>
      <c r="AE68" s="209"/>
      <c r="AF68" s="92">
        <f t="shared" si="69"/>
        <v>0.1164</v>
      </c>
      <c r="AG68" s="314">
        <f>Z68</f>
        <v>0</v>
      </c>
      <c r="AH68" s="232">
        <f t="shared" si="60"/>
        <v>0</v>
      </c>
      <c r="AI68" s="229"/>
      <c r="AJ68" s="227">
        <f t="shared" si="70"/>
        <v>0</v>
      </c>
      <c r="AK68" s="228" t="str">
        <f t="shared" si="71"/>
        <v/>
      </c>
      <c r="AL68" s="233"/>
      <c r="AM68" s="92">
        <f t="shared" si="72"/>
        <v>0.1164</v>
      </c>
      <c r="AN68" s="314">
        <f>AG68</f>
        <v>0</v>
      </c>
      <c r="AO68" s="232">
        <f t="shared" si="61"/>
        <v>0</v>
      </c>
      <c r="AP68" s="229"/>
      <c r="AQ68" s="227">
        <f t="shared" si="73"/>
        <v>0</v>
      </c>
      <c r="AR68" s="228" t="str">
        <f t="shared" si="74"/>
        <v/>
      </c>
    </row>
    <row r="69" spans="1:44" ht="15" thickBot="1" x14ac:dyDescent="0.4">
      <c r="A69" s="193"/>
      <c r="B69" s="221" t="s">
        <v>66</v>
      </c>
      <c r="C69" s="221"/>
      <c r="D69" s="220" t="s">
        <v>47</v>
      </c>
      <c r="E69" s="221"/>
      <c r="F69" s="229"/>
      <c r="G69" s="92">
        <f>+RESIDENTIAL!$G$66</f>
        <v>0.1164</v>
      </c>
      <c r="H69" s="314">
        <f>+$G19</f>
        <v>79000</v>
      </c>
      <c r="I69" s="225">
        <f t="shared" si="56"/>
        <v>9195.6</v>
      </c>
      <c r="J69" s="229"/>
      <c r="K69" s="92">
        <f t="shared" si="57"/>
        <v>0.1164</v>
      </c>
      <c r="L69" s="314">
        <f>+$G19</f>
        <v>79000</v>
      </c>
      <c r="M69" s="232">
        <f t="shared" si="62"/>
        <v>9195.6</v>
      </c>
      <c r="N69" s="229"/>
      <c r="O69" s="227">
        <f t="shared" si="2"/>
        <v>0</v>
      </c>
      <c r="P69" s="228">
        <f t="shared" si="3"/>
        <v>0</v>
      </c>
      <c r="Q69" s="209"/>
      <c r="R69" s="92">
        <f>K69</f>
        <v>0.1164</v>
      </c>
      <c r="S69" s="231">
        <f>+$G19</f>
        <v>79000</v>
      </c>
      <c r="T69" s="232">
        <f t="shared" si="58"/>
        <v>9195.6</v>
      </c>
      <c r="U69" s="229"/>
      <c r="V69" s="227">
        <f t="shared" si="64"/>
        <v>0</v>
      </c>
      <c r="W69" s="228">
        <f t="shared" si="65"/>
        <v>0</v>
      </c>
      <c r="X69" s="209"/>
      <c r="Y69" s="92">
        <f>R69</f>
        <v>0.1164</v>
      </c>
      <c r="Z69" s="314">
        <f>+$G19</f>
        <v>79000</v>
      </c>
      <c r="AA69" s="232">
        <f t="shared" si="59"/>
        <v>9195.6</v>
      </c>
      <c r="AB69" s="229"/>
      <c r="AC69" s="227">
        <f t="shared" si="67"/>
        <v>0</v>
      </c>
      <c r="AD69" s="228">
        <f t="shared" si="68"/>
        <v>0</v>
      </c>
      <c r="AE69" s="209"/>
      <c r="AF69" s="92">
        <f>Y69</f>
        <v>0.1164</v>
      </c>
      <c r="AG69" s="314">
        <f>+$G19</f>
        <v>79000</v>
      </c>
      <c r="AH69" s="232">
        <f t="shared" si="60"/>
        <v>9195.6</v>
      </c>
      <c r="AI69" s="229"/>
      <c r="AJ69" s="227">
        <f t="shared" si="70"/>
        <v>0</v>
      </c>
      <c r="AK69" s="228">
        <f t="shared" si="71"/>
        <v>0</v>
      </c>
      <c r="AL69" s="233"/>
      <c r="AM69" s="92">
        <f>AF69</f>
        <v>0.1164</v>
      </c>
      <c r="AN69" s="314">
        <f>+$G19</f>
        <v>79000</v>
      </c>
      <c r="AO69" s="232">
        <f t="shared" si="61"/>
        <v>9195.6</v>
      </c>
      <c r="AP69" s="229"/>
      <c r="AQ69" s="227">
        <f t="shared" si="73"/>
        <v>0</v>
      </c>
      <c r="AR69" s="228">
        <f t="shared" si="74"/>
        <v>0</v>
      </c>
    </row>
    <row r="70" spans="1:44" ht="15" thickBot="1" x14ac:dyDescent="0.4">
      <c r="A70" s="193"/>
      <c r="B70" s="265"/>
      <c r="C70" s="266"/>
      <c r="D70" s="267"/>
      <c r="E70" s="266"/>
      <c r="F70" s="268"/>
      <c r="G70" s="269"/>
      <c r="H70" s="270"/>
      <c r="I70" s="271"/>
      <c r="J70" s="268"/>
      <c r="K70" s="269"/>
      <c r="L70" s="270"/>
      <c r="M70" s="271"/>
      <c r="N70" s="268"/>
      <c r="O70" s="272"/>
      <c r="P70" s="273"/>
      <c r="Q70" s="209"/>
      <c r="R70" s="269"/>
      <c r="S70" s="270"/>
      <c r="T70" s="271"/>
      <c r="U70" s="268"/>
      <c r="V70" s="272"/>
      <c r="W70" s="273"/>
      <c r="X70" s="209"/>
      <c r="Y70" s="269"/>
      <c r="Z70" s="270"/>
      <c r="AA70" s="271"/>
      <c r="AB70" s="268"/>
      <c r="AC70" s="272"/>
      <c r="AD70" s="273"/>
      <c r="AE70" s="209"/>
      <c r="AF70" s="269"/>
      <c r="AG70" s="270"/>
      <c r="AH70" s="271"/>
      <c r="AI70" s="268"/>
      <c r="AJ70" s="272"/>
      <c r="AK70" s="273"/>
      <c r="AM70" s="269"/>
      <c r="AN70" s="270"/>
      <c r="AO70" s="271"/>
      <c r="AP70" s="268"/>
      <c r="AQ70" s="272"/>
      <c r="AR70" s="273"/>
    </row>
    <row r="71" spans="1:44" s="381" customFormat="1" x14ac:dyDescent="0.35">
      <c r="A71" s="378"/>
      <c r="B71" s="274" t="s">
        <v>92</v>
      </c>
      <c r="C71" s="379"/>
      <c r="D71" s="379"/>
      <c r="E71" s="379"/>
      <c r="F71" s="275"/>
      <c r="G71" s="276"/>
      <c r="H71" s="276"/>
      <c r="I71" s="277">
        <f>SUM(I58:I62,I69)</f>
        <v>12551.459120000001</v>
      </c>
      <c r="J71" s="278"/>
      <c r="K71" s="276"/>
      <c r="L71" s="276"/>
      <c r="M71" s="277">
        <f>SUM(M58:M62,M69)</f>
        <v>12200.26115</v>
      </c>
      <c r="N71" s="278"/>
      <c r="O71" s="279">
        <f>M71-I71</f>
        <v>-351.19797000000108</v>
      </c>
      <c r="P71" s="280">
        <f>IF(OR(I71=0,M71=0),"",(O71/I71))</f>
        <v>-2.7980648834715006E-2</v>
      </c>
      <c r="Q71" s="380"/>
      <c r="R71" s="276"/>
      <c r="S71" s="276"/>
      <c r="T71" s="277">
        <f>SUM(T58:T62,T69)</f>
        <v>12236.50115</v>
      </c>
      <c r="U71" s="278"/>
      <c r="V71" s="279">
        <f>T71-M71</f>
        <v>36.239999999999782</v>
      </c>
      <c r="W71" s="280">
        <f>IF(OR(M71=0,T71=0),"",(V71/M71))</f>
        <v>2.970428219071342E-3</v>
      </c>
      <c r="X71" s="380"/>
      <c r="Y71" s="276"/>
      <c r="Z71" s="276"/>
      <c r="AA71" s="277">
        <f>SUM(AA58:AA62,AA69)</f>
        <v>12382.66115</v>
      </c>
      <c r="AB71" s="278"/>
      <c r="AC71" s="279">
        <f>AA71-T71</f>
        <v>146.15999999999985</v>
      </c>
      <c r="AD71" s="280">
        <f>IF(OR(T71=0,AA71=0),"",(AC71/T71))</f>
        <v>1.1944590876780153E-2</v>
      </c>
      <c r="AE71" s="380"/>
      <c r="AF71" s="276"/>
      <c r="AG71" s="276"/>
      <c r="AH71" s="277">
        <f>SUM(AH58:AH62,AH69)</f>
        <v>12458.191150000001</v>
      </c>
      <c r="AI71" s="278"/>
      <c r="AJ71" s="279">
        <f>AH71-AA71</f>
        <v>75.530000000000655</v>
      </c>
      <c r="AK71" s="280">
        <f>IF(OR(AA71=0,AH71=0),"",(AJ71/AA71))</f>
        <v>6.09965814981545E-3</v>
      </c>
      <c r="AM71" s="276"/>
      <c r="AN71" s="276"/>
      <c r="AO71" s="277">
        <f>SUM(AO58:AO62,AO69)</f>
        <v>12528.551149999999</v>
      </c>
      <c r="AP71" s="278"/>
      <c r="AQ71" s="279">
        <f>AO71-AH71</f>
        <v>70.359999999998763</v>
      </c>
      <c r="AR71" s="280">
        <f>IF(OR(AH71=0,AO71=0),"",(AQ71/AH71))</f>
        <v>5.6476898735013199E-3</v>
      </c>
    </row>
    <row r="72" spans="1:44" s="381" customFormat="1" x14ac:dyDescent="0.35">
      <c r="A72" s="378"/>
      <c r="B72" s="274" t="s">
        <v>68</v>
      </c>
      <c r="C72" s="379"/>
      <c r="D72" s="379"/>
      <c r="E72" s="379"/>
      <c r="F72" s="275"/>
      <c r="G72" s="382">
        <v>-0.318</v>
      </c>
      <c r="H72" s="383"/>
      <c r="I72" s="384"/>
      <c r="J72" s="278"/>
      <c r="K72" s="382">
        <f>$G72</f>
        <v>-0.318</v>
      </c>
      <c r="L72" s="383"/>
      <c r="M72" s="384"/>
      <c r="N72" s="278"/>
      <c r="O72" s="279">
        <f>M72-I72</f>
        <v>0</v>
      </c>
      <c r="P72" s="280" t="str">
        <f>IF(OR(I72=0,M72=0),"",(O72/I72))</f>
        <v/>
      </c>
      <c r="Q72" s="380"/>
      <c r="R72" s="382">
        <f>$G72</f>
        <v>-0.318</v>
      </c>
      <c r="S72" s="383"/>
      <c r="T72" s="384"/>
      <c r="U72" s="278"/>
      <c r="V72" s="279">
        <f t="shared" ref="V72:V74" si="75">T72-M72</f>
        <v>0</v>
      </c>
      <c r="W72" s="280" t="str">
        <f t="shared" ref="W72:W74" si="76">IF(OR(M72=0,T72=0),"",(V72/M72))</f>
        <v/>
      </c>
      <c r="X72" s="380"/>
      <c r="Y72" s="382">
        <f>$G72</f>
        <v>-0.318</v>
      </c>
      <c r="Z72" s="383"/>
      <c r="AA72" s="384"/>
      <c r="AB72" s="278"/>
      <c r="AC72" s="279">
        <f t="shared" ref="AC72:AC74" si="77">AA72-T72</f>
        <v>0</v>
      </c>
      <c r="AD72" s="280" t="str">
        <f t="shared" ref="AD72:AD74" si="78">IF(OR(T72=0,AA72=0),"",(AC72/T72))</f>
        <v/>
      </c>
      <c r="AE72" s="380"/>
      <c r="AF72" s="382">
        <f>$G72</f>
        <v>-0.318</v>
      </c>
      <c r="AG72" s="383"/>
      <c r="AH72" s="384"/>
      <c r="AI72" s="278"/>
      <c r="AJ72" s="279">
        <f t="shared" ref="AJ72:AJ74" si="79">AH72-AA72</f>
        <v>0</v>
      </c>
      <c r="AK72" s="280" t="str">
        <f t="shared" ref="AK72:AK74" si="80">IF(OR(AA72=0,AH72=0),"",(AJ72/AA72))</f>
        <v/>
      </c>
      <c r="AM72" s="382">
        <f>$G72</f>
        <v>-0.318</v>
      </c>
      <c r="AN72" s="383"/>
      <c r="AO72" s="384"/>
      <c r="AP72" s="278"/>
      <c r="AQ72" s="279">
        <f t="shared" ref="AQ72:AQ74" si="81">AO72-AH72</f>
        <v>0</v>
      </c>
      <c r="AR72" s="280" t="str">
        <f t="shared" ref="AR72:AR74" si="82">IF(OR(AH72=0,AO72=0),"",(AQ72/AH72))</f>
        <v/>
      </c>
    </row>
    <row r="73" spans="1:44" s="381" customFormat="1" x14ac:dyDescent="0.35">
      <c r="A73" s="378"/>
      <c r="B73" s="274" t="s">
        <v>69</v>
      </c>
      <c r="C73" s="379"/>
      <c r="D73" s="379"/>
      <c r="E73" s="379"/>
      <c r="F73" s="275"/>
      <c r="G73" s="385">
        <v>0.13</v>
      </c>
      <c r="H73" s="275"/>
      <c r="I73" s="384">
        <f>I71*G73</f>
        <v>1631.6896856000003</v>
      </c>
      <c r="J73" s="278"/>
      <c r="K73" s="385">
        <v>0.13</v>
      </c>
      <c r="L73" s="275"/>
      <c r="M73" s="384">
        <f>M71*K73</f>
        <v>1586.0339495000001</v>
      </c>
      <c r="N73" s="278"/>
      <c r="O73" s="279">
        <f>M73-I73</f>
        <v>-45.65573610000024</v>
      </c>
      <c r="P73" s="280">
        <f>IF(OR(I73=0,M73=0),"",(O73/I73))</f>
        <v>-2.7980648834715065E-2</v>
      </c>
      <c r="Q73" s="380"/>
      <c r="R73" s="385">
        <v>0.13</v>
      </c>
      <c r="S73" s="275"/>
      <c r="T73" s="384">
        <f>T71*R73</f>
        <v>1590.7451495</v>
      </c>
      <c r="U73" s="278"/>
      <c r="V73" s="279">
        <f t="shared" si="75"/>
        <v>4.7111999999999625</v>
      </c>
      <c r="W73" s="280">
        <f t="shared" si="76"/>
        <v>2.9704282190713359E-3</v>
      </c>
      <c r="X73" s="380"/>
      <c r="Y73" s="385">
        <v>0.13</v>
      </c>
      <c r="Z73" s="275"/>
      <c r="AA73" s="384">
        <f>AA71*Y73</f>
        <v>1609.7459495000001</v>
      </c>
      <c r="AB73" s="278"/>
      <c r="AC73" s="279">
        <f t="shared" si="77"/>
        <v>19.000800000000027</v>
      </c>
      <c r="AD73" s="280">
        <f t="shared" si="78"/>
        <v>1.1944590876780181E-2</v>
      </c>
      <c r="AE73" s="380"/>
      <c r="AF73" s="385">
        <v>0.13</v>
      </c>
      <c r="AG73" s="275"/>
      <c r="AH73" s="384">
        <f>AH71*AF73</f>
        <v>1619.5648495</v>
      </c>
      <c r="AI73" s="278"/>
      <c r="AJ73" s="279">
        <f t="shared" si="79"/>
        <v>9.8188999999999851</v>
      </c>
      <c r="AK73" s="280">
        <f t="shared" si="80"/>
        <v>6.0996581498153875E-3</v>
      </c>
      <c r="AM73" s="385">
        <v>0.13</v>
      </c>
      <c r="AN73" s="275"/>
      <c r="AO73" s="384">
        <f>AO71*AM73</f>
        <v>1628.7116495</v>
      </c>
      <c r="AP73" s="278"/>
      <c r="AQ73" s="279">
        <f t="shared" si="81"/>
        <v>9.1467999999999847</v>
      </c>
      <c r="AR73" s="280">
        <f t="shared" si="82"/>
        <v>5.6476898735014092E-3</v>
      </c>
    </row>
    <row r="74" spans="1:44" ht="15" thickBot="1" x14ac:dyDescent="0.4">
      <c r="A74" s="193"/>
      <c r="B74" s="458" t="s">
        <v>93</v>
      </c>
      <c r="C74" s="458"/>
      <c r="D74" s="458"/>
      <c r="E74" s="286"/>
      <c r="F74" s="287"/>
      <c r="G74" s="287"/>
      <c r="H74" s="287"/>
      <c r="I74" s="324">
        <f>SUM(I71:I73)</f>
        <v>14183.148805600002</v>
      </c>
      <c r="J74" s="289"/>
      <c r="K74" s="287"/>
      <c r="L74" s="287"/>
      <c r="M74" s="288">
        <f>SUM(M71:M73)</f>
        <v>13786.295099500001</v>
      </c>
      <c r="N74" s="289"/>
      <c r="O74" s="325">
        <f>M74-I74</f>
        <v>-396.85370610000064</v>
      </c>
      <c r="P74" s="326">
        <f>IF(OR(I74=0,M74=0),"",(O74/I74))</f>
        <v>-2.7980648834714964E-2</v>
      </c>
      <c r="Q74" s="209"/>
      <c r="R74" s="287"/>
      <c r="S74" s="287"/>
      <c r="T74" s="288">
        <f>SUM(T71:T73)</f>
        <v>13827.246299500001</v>
      </c>
      <c r="U74" s="289"/>
      <c r="V74" s="325">
        <f t="shared" si="75"/>
        <v>40.951199999999517</v>
      </c>
      <c r="W74" s="326">
        <f t="shared" si="76"/>
        <v>2.9704282190713247E-3</v>
      </c>
      <c r="X74" s="209"/>
      <c r="Y74" s="287"/>
      <c r="Z74" s="287"/>
      <c r="AA74" s="288">
        <f>SUM(AA71:AA73)</f>
        <v>13992.4070995</v>
      </c>
      <c r="AB74" s="289"/>
      <c r="AC74" s="325">
        <f t="shared" si="77"/>
        <v>165.16079999999965</v>
      </c>
      <c r="AD74" s="326">
        <f t="shared" si="78"/>
        <v>1.194459087678014E-2</v>
      </c>
      <c r="AE74" s="209"/>
      <c r="AF74" s="287"/>
      <c r="AG74" s="287"/>
      <c r="AH74" s="288">
        <f>SUM(AH71:AH73)</f>
        <v>14077.755999500001</v>
      </c>
      <c r="AI74" s="289"/>
      <c r="AJ74" s="325">
        <f t="shared" si="79"/>
        <v>85.348900000000867</v>
      </c>
      <c r="AK74" s="326">
        <f t="shared" si="80"/>
        <v>6.0996581498154595E-3</v>
      </c>
      <c r="AM74" s="287"/>
      <c r="AN74" s="287"/>
      <c r="AO74" s="288">
        <f>SUM(AO71:AO73)</f>
        <v>14157.2627995</v>
      </c>
      <c r="AP74" s="289"/>
      <c r="AQ74" s="325">
        <f t="shared" si="81"/>
        <v>79.506799999999203</v>
      </c>
      <c r="AR74" s="326">
        <f t="shared" si="82"/>
        <v>5.6476898735013624E-3</v>
      </c>
    </row>
    <row r="75" spans="1:44" ht="15" thickBot="1" x14ac:dyDescent="0.4">
      <c r="A75" s="292"/>
      <c r="B75" s="327"/>
      <c r="C75" s="328"/>
      <c r="D75" s="329"/>
      <c r="E75" s="328"/>
      <c r="F75" s="330"/>
      <c r="G75" s="269"/>
      <c r="H75" s="331"/>
      <c r="I75" s="271"/>
      <c r="J75" s="330"/>
      <c r="K75" s="269"/>
      <c r="L75" s="331"/>
      <c r="M75" s="386"/>
      <c r="N75" s="330"/>
      <c r="O75" s="333"/>
      <c r="P75" s="273"/>
      <c r="Q75" s="209"/>
      <c r="R75" s="269"/>
      <c r="S75" s="331"/>
      <c r="T75" s="332"/>
      <c r="U75" s="330"/>
      <c r="V75" s="333"/>
      <c r="W75" s="273"/>
      <c r="X75" s="209"/>
      <c r="Y75" s="269"/>
      <c r="Z75" s="331"/>
      <c r="AA75" s="332"/>
      <c r="AB75" s="330"/>
      <c r="AC75" s="333"/>
      <c r="AD75" s="273"/>
      <c r="AE75" s="209"/>
      <c r="AF75" s="269"/>
      <c r="AG75" s="331"/>
      <c r="AH75" s="332"/>
      <c r="AI75" s="330"/>
      <c r="AJ75" s="333"/>
      <c r="AK75" s="273"/>
      <c r="AM75" s="269"/>
      <c r="AN75" s="331"/>
      <c r="AO75" s="332"/>
      <c r="AP75" s="330"/>
      <c r="AQ75" s="333"/>
      <c r="AR75" s="273"/>
    </row>
    <row r="76" spans="1:44" s="233" customFormat="1" x14ac:dyDescent="0.35">
      <c r="A76" s="358"/>
      <c r="B76" s="320" t="s">
        <v>79</v>
      </c>
      <c r="C76" s="320"/>
      <c r="D76" s="320"/>
      <c r="E76" s="320"/>
      <c r="F76" s="340"/>
      <c r="G76" s="342"/>
      <c r="H76" s="342"/>
      <c r="I76" s="359">
        <f>SUM(I66:I67,I58,I59:I62)</f>
        <v>14321.859120000003</v>
      </c>
      <c r="J76" s="344"/>
      <c r="K76" s="342"/>
      <c r="L76" s="342"/>
      <c r="M76" s="359">
        <f>SUM(M66:M67,M58,M59:M62)</f>
        <v>13970.661150000002</v>
      </c>
      <c r="N76" s="344"/>
      <c r="O76" s="236">
        <f>M76-I76</f>
        <v>-351.19797000000108</v>
      </c>
      <c r="P76" s="237">
        <f>IF(OR(I76=0,M76=0),"",(O76/I76))</f>
        <v>-2.4521814315961586E-2</v>
      </c>
      <c r="Q76" s="209"/>
      <c r="R76" s="342"/>
      <c r="S76" s="342"/>
      <c r="T76" s="359">
        <f>SUM(T66:T67,T58,T59:T62)</f>
        <v>14006.901150000002</v>
      </c>
      <c r="U76" s="344"/>
      <c r="V76" s="236">
        <f>T76-M76</f>
        <v>36.239999999999782</v>
      </c>
      <c r="W76" s="237">
        <f>IF(OR(M76=0,T76=0),"",(V76/M76))</f>
        <v>2.5940075140967666E-3</v>
      </c>
      <c r="X76" s="209"/>
      <c r="Y76" s="342"/>
      <c r="Z76" s="342"/>
      <c r="AA76" s="359">
        <f>SUM(AA66:AA67,AA58,AA59:AA62)</f>
        <v>14153.061150000001</v>
      </c>
      <c r="AB76" s="344"/>
      <c r="AC76" s="236">
        <f>AA76-T76</f>
        <v>146.15999999999985</v>
      </c>
      <c r="AD76" s="237">
        <f>IF(OR(T76=0,AA76=0),"",(AC76/T76))</f>
        <v>1.0434856249413871E-2</v>
      </c>
      <c r="AF76" s="342"/>
      <c r="AG76" s="342"/>
      <c r="AH76" s="359">
        <f>SUM(AH66:AH67,AH58,AH59:AH62)</f>
        <v>14228.591150000002</v>
      </c>
      <c r="AI76" s="344"/>
      <c r="AJ76" s="236">
        <f>AH76-AA76</f>
        <v>75.530000000000655</v>
      </c>
      <c r="AK76" s="237">
        <f>IF(OR(AA76=0,AH76=0),"",(AJ76/AA76))</f>
        <v>5.336654678412143E-3</v>
      </c>
      <c r="AM76" s="342"/>
      <c r="AN76" s="342"/>
      <c r="AO76" s="359">
        <f>SUM(AO66:AO67,AO58,AO59:AO62)</f>
        <v>14298.951150000001</v>
      </c>
      <c r="AP76" s="344"/>
      <c r="AQ76" s="236">
        <f>AO76-AH76</f>
        <v>70.359999999998763</v>
      </c>
      <c r="AR76" s="237">
        <f>IF(OR(AH76=0,AO76=0),"",(AQ76/AH76))</f>
        <v>4.9449730657275051E-3</v>
      </c>
    </row>
    <row r="77" spans="1:44" s="233" customFormat="1" x14ac:dyDescent="0.35">
      <c r="A77" s="358"/>
      <c r="B77" s="221" t="s">
        <v>68</v>
      </c>
      <c r="C77" s="221"/>
      <c r="D77" s="221"/>
      <c r="E77" s="221"/>
      <c r="F77" s="226"/>
      <c r="G77" s="281">
        <v>-0.318</v>
      </c>
      <c r="H77" s="282"/>
      <c r="I77" s="236"/>
      <c r="J77" s="285"/>
      <c r="K77" s="281">
        <f>$G77</f>
        <v>-0.318</v>
      </c>
      <c r="L77" s="282"/>
      <c r="M77" s="236"/>
      <c r="N77" s="285"/>
      <c r="O77" s="236">
        <f>M77-I77</f>
        <v>0</v>
      </c>
      <c r="P77" s="237" t="str">
        <f>IF(OR(I77=0,M77=0),"",(O77/I77))</f>
        <v/>
      </c>
      <c r="Q77" s="209"/>
      <c r="R77" s="281">
        <f>$G77</f>
        <v>-0.318</v>
      </c>
      <c r="S77" s="282"/>
      <c r="T77" s="236"/>
      <c r="U77" s="285"/>
      <c r="V77" s="236">
        <f t="shared" ref="V77:V79" si="83">T77-M77</f>
        <v>0</v>
      </c>
      <c r="W77" s="237" t="str">
        <f t="shared" ref="W77:W79" si="84">IF(OR(M77=0,T77=0),"",(V77/M77))</f>
        <v/>
      </c>
      <c r="X77" s="209"/>
      <c r="Y77" s="281">
        <f>$G77</f>
        <v>-0.318</v>
      </c>
      <c r="Z77" s="282"/>
      <c r="AA77" s="236"/>
      <c r="AB77" s="285"/>
      <c r="AC77" s="236">
        <f t="shared" ref="AC77:AC79" si="85">AA77-T77</f>
        <v>0</v>
      </c>
      <c r="AD77" s="237" t="str">
        <f t="shared" ref="AD77:AD79" si="86">IF(OR(T77=0,AA77=0),"",(AC77/T77))</f>
        <v/>
      </c>
      <c r="AF77" s="281">
        <f>$G77</f>
        <v>-0.318</v>
      </c>
      <c r="AG77" s="282"/>
      <c r="AH77" s="236"/>
      <c r="AI77" s="285"/>
      <c r="AJ77" s="236">
        <f t="shared" ref="AJ77:AJ79" si="87">AH77-AA77</f>
        <v>0</v>
      </c>
      <c r="AK77" s="237" t="str">
        <f t="shared" ref="AK77:AK79" si="88">IF(OR(AA77=0,AH77=0),"",(AJ77/AA77))</f>
        <v/>
      </c>
      <c r="AM77" s="281">
        <f>$G77</f>
        <v>-0.318</v>
      </c>
      <c r="AN77" s="282"/>
      <c r="AO77" s="236"/>
      <c r="AP77" s="285"/>
      <c r="AQ77" s="236">
        <f t="shared" ref="AQ77:AQ79" si="89">AO77-AH77</f>
        <v>0</v>
      </c>
      <c r="AR77" s="237" t="str">
        <f t="shared" ref="AR77:AR79" si="90">IF(OR(AH77=0,AO77=0),"",(AQ77/AH77))</f>
        <v/>
      </c>
    </row>
    <row r="78" spans="1:44" s="233" customFormat="1" x14ac:dyDescent="0.35">
      <c r="A78" s="358"/>
      <c r="B78" s="339" t="s">
        <v>69</v>
      </c>
      <c r="C78" s="320"/>
      <c r="D78" s="320"/>
      <c r="E78" s="320"/>
      <c r="F78" s="340"/>
      <c r="G78" s="341">
        <v>0.13</v>
      </c>
      <c r="H78" s="342"/>
      <c r="I78" s="343">
        <f>I76*G78</f>
        <v>1861.8416856000003</v>
      </c>
      <c r="J78" s="344"/>
      <c r="K78" s="341">
        <v>0.13</v>
      </c>
      <c r="L78" s="342"/>
      <c r="M78" s="343">
        <f>M76*K78</f>
        <v>1816.1859495000003</v>
      </c>
      <c r="N78" s="344"/>
      <c r="O78" s="236">
        <f>M78-I78</f>
        <v>-45.655736100000013</v>
      </c>
      <c r="P78" s="237">
        <f>IF(OR(I78=0,M78=0),"",(O78/I78))</f>
        <v>-2.4521814315961517E-2</v>
      </c>
      <c r="Q78" s="209"/>
      <c r="R78" s="341">
        <v>0.13</v>
      </c>
      <c r="S78" s="342"/>
      <c r="T78" s="343">
        <f>T76*R78</f>
        <v>1820.8971495000003</v>
      </c>
      <c r="U78" s="344"/>
      <c r="V78" s="236">
        <f t="shared" si="83"/>
        <v>4.7111999999999625</v>
      </c>
      <c r="W78" s="237">
        <f t="shared" si="84"/>
        <v>2.5940075140967614E-3</v>
      </c>
      <c r="X78" s="209"/>
      <c r="Y78" s="341">
        <v>0.13</v>
      </c>
      <c r="Z78" s="342"/>
      <c r="AA78" s="343">
        <f>AA76*Y78</f>
        <v>1839.8979495000003</v>
      </c>
      <c r="AB78" s="344"/>
      <c r="AC78" s="236">
        <f t="shared" si="85"/>
        <v>19.000800000000027</v>
      </c>
      <c r="AD78" s="237">
        <f t="shared" si="86"/>
        <v>1.0434856249413895E-2</v>
      </c>
      <c r="AF78" s="341">
        <v>0.13</v>
      </c>
      <c r="AG78" s="342"/>
      <c r="AH78" s="343">
        <f>AH76*AF78</f>
        <v>1849.7168495000003</v>
      </c>
      <c r="AI78" s="344"/>
      <c r="AJ78" s="236">
        <f t="shared" si="87"/>
        <v>9.8188999999999851</v>
      </c>
      <c r="AK78" s="237">
        <f t="shared" si="88"/>
        <v>5.3366546784120884E-3</v>
      </c>
      <c r="AM78" s="341">
        <v>0.13</v>
      </c>
      <c r="AN78" s="342"/>
      <c r="AO78" s="343">
        <f>AO76*AM78</f>
        <v>1858.8636495000001</v>
      </c>
      <c r="AP78" s="344"/>
      <c r="AQ78" s="236">
        <f t="shared" si="89"/>
        <v>9.1467999999997573</v>
      </c>
      <c r="AR78" s="237">
        <f t="shared" si="90"/>
        <v>4.9449730657274609E-3</v>
      </c>
    </row>
    <row r="79" spans="1:44" s="233" customFormat="1" ht="15" thickBot="1" x14ac:dyDescent="0.4">
      <c r="A79" s="358"/>
      <c r="B79" s="467" t="s">
        <v>94</v>
      </c>
      <c r="C79" s="467"/>
      <c r="D79" s="467"/>
      <c r="E79" s="221"/>
      <c r="F79" s="360"/>
      <c r="G79" s="360"/>
      <c r="H79" s="360"/>
      <c r="I79" s="361">
        <f>SUM(I76:I78)</f>
        <v>16183.700805600003</v>
      </c>
      <c r="J79" s="362"/>
      <c r="K79" s="360"/>
      <c r="L79" s="360"/>
      <c r="M79" s="361">
        <f>SUM(M76:M78)</f>
        <v>15786.847099500003</v>
      </c>
      <c r="N79" s="362"/>
      <c r="O79" s="236">
        <f>M79-I79</f>
        <v>-396.85370610000064</v>
      </c>
      <c r="P79" s="237">
        <f>IF(OR(I79=0,M79=0),"",(O79/I79))</f>
        <v>-2.4521814315961551E-2</v>
      </c>
      <c r="Q79" s="209"/>
      <c r="R79" s="360"/>
      <c r="S79" s="360"/>
      <c r="T79" s="361">
        <f>SUM(T76:T78)</f>
        <v>15827.798299500002</v>
      </c>
      <c r="U79" s="362"/>
      <c r="V79" s="236">
        <f t="shared" si="83"/>
        <v>40.951199999999517</v>
      </c>
      <c r="W79" s="237">
        <f t="shared" si="84"/>
        <v>2.5940075140967519E-3</v>
      </c>
      <c r="X79" s="209"/>
      <c r="Y79" s="360"/>
      <c r="Z79" s="360"/>
      <c r="AA79" s="361">
        <f>SUM(AA76:AA78)</f>
        <v>15992.959099500002</v>
      </c>
      <c r="AB79" s="362"/>
      <c r="AC79" s="236">
        <f t="shared" si="85"/>
        <v>165.16079999999965</v>
      </c>
      <c r="AD79" s="237">
        <f t="shared" si="86"/>
        <v>1.0434856249413859E-2</v>
      </c>
      <c r="AF79" s="360"/>
      <c r="AG79" s="360"/>
      <c r="AH79" s="361">
        <f>SUM(AH76:AH78)</f>
        <v>16078.307999500003</v>
      </c>
      <c r="AI79" s="362"/>
      <c r="AJ79" s="236">
        <f t="shared" si="87"/>
        <v>85.348900000000867</v>
      </c>
      <c r="AK79" s="237">
        <f t="shared" si="88"/>
        <v>5.3366546784121508E-3</v>
      </c>
      <c r="AM79" s="360"/>
      <c r="AN79" s="360"/>
      <c r="AO79" s="361">
        <f>SUM(AO76:AO78)</f>
        <v>16157.8147995</v>
      </c>
      <c r="AP79" s="362"/>
      <c r="AQ79" s="236">
        <f t="shared" si="89"/>
        <v>79.506799999997384</v>
      </c>
      <c r="AR79" s="237">
        <f t="shared" si="90"/>
        <v>4.9449730657274297E-3</v>
      </c>
    </row>
    <row r="80" spans="1:44" ht="15" thickBot="1" x14ac:dyDescent="0.4">
      <c r="A80" s="292"/>
      <c r="B80" s="293"/>
      <c r="C80" s="294"/>
      <c r="D80" s="295"/>
      <c r="E80" s="294"/>
      <c r="F80" s="387"/>
      <c r="G80" s="388"/>
      <c r="H80" s="389"/>
      <c r="I80" s="390"/>
      <c r="J80" s="296"/>
      <c r="K80" s="388"/>
      <c r="L80" s="389"/>
      <c r="M80" s="390"/>
      <c r="N80" s="296"/>
      <c r="O80" s="300"/>
      <c r="P80" s="301"/>
      <c r="Q80" s="209"/>
      <c r="R80" s="388"/>
      <c r="S80" s="389"/>
      <c r="T80" s="390"/>
      <c r="U80" s="296"/>
      <c r="V80" s="300"/>
      <c r="W80" s="391"/>
      <c r="X80" s="209"/>
      <c r="Y80" s="388"/>
      <c r="Z80" s="389"/>
      <c r="AA80" s="390"/>
      <c r="AB80" s="296"/>
      <c r="AC80" s="300"/>
      <c r="AD80" s="391"/>
      <c r="AF80" s="388"/>
      <c r="AG80" s="389"/>
      <c r="AH80" s="390"/>
      <c r="AI80" s="296"/>
      <c r="AJ80" s="300"/>
      <c r="AK80" s="391"/>
      <c r="AM80" s="388"/>
      <c r="AN80" s="389"/>
      <c r="AO80" s="390"/>
      <c r="AP80" s="296"/>
      <c r="AQ80" s="300"/>
      <c r="AR80" s="391"/>
    </row>
    <row r="81" spans="1:44" x14ac:dyDescent="0.35">
      <c r="A81" s="193"/>
      <c r="B81" s="193"/>
      <c r="C81" s="193"/>
      <c r="D81" s="193"/>
      <c r="E81" s="193"/>
      <c r="F81" s="193"/>
      <c r="G81" s="193"/>
      <c r="H81" s="193"/>
      <c r="I81" s="207"/>
      <c r="J81" s="193"/>
      <c r="K81" s="193"/>
      <c r="L81" s="193"/>
      <c r="M81" s="207"/>
      <c r="N81" s="193"/>
      <c r="O81" s="193"/>
      <c r="P81" s="193"/>
      <c r="Q81" s="209"/>
      <c r="R81" s="193"/>
      <c r="S81" s="193"/>
      <c r="T81" s="207"/>
      <c r="U81" s="193"/>
      <c r="V81" s="193"/>
      <c r="W81" s="193"/>
      <c r="X81" s="209"/>
      <c r="Y81" s="193"/>
      <c r="Z81" s="193"/>
      <c r="AA81" s="207"/>
      <c r="AB81" s="193"/>
      <c r="AC81" s="193"/>
      <c r="AD81" s="193"/>
      <c r="AF81" s="193"/>
      <c r="AG81" s="193"/>
      <c r="AH81" s="207"/>
      <c r="AI81" s="193"/>
      <c r="AJ81" s="193"/>
      <c r="AK81" s="363"/>
      <c r="AM81" s="193"/>
      <c r="AN81" s="193"/>
      <c r="AO81" s="207"/>
      <c r="AP81" s="193"/>
      <c r="AQ81" s="193"/>
      <c r="AR81" s="363"/>
    </row>
    <row r="82" spans="1:44" x14ac:dyDescent="0.35">
      <c r="A82" s="193"/>
      <c r="B82" s="205" t="s">
        <v>72</v>
      </c>
      <c r="C82" s="193"/>
      <c r="D82" s="193"/>
      <c r="E82" s="193"/>
      <c r="F82" s="193"/>
      <c r="G82" s="302">
        <v>3.7600000000000001E-2</v>
      </c>
      <c r="H82" s="193"/>
      <c r="I82" s="207"/>
      <c r="J82" s="193"/>
      <c r="K82" s="303">
        <f>+RESIDENTIAL!$K$74</f>
        <v>2.9499999999999998E-2</v>
      </c>
      <c r="L82" s="193"/>
      <c r="M82" s="193"/>
      <c r="N82" s="193"/>
      <c r="O82" s="193"/>
      <c r="P82" s="193"/>
      <c r="Q82" s="209"/>
      <c r="R82" s="303">
        <f>+RESIDENTIAL!$K$74</f>
        <v>2.9499999999999998E-2</v>
      </c>
      <c r="S82" s="193"/>
      <c r="T82" s="193"/>
      <c r="U82" s="193"/>
      <c r="V82" s="193"/>
      <c r="W82" s="193"/>
      <c r="X82" s="209"/>
      <c r="Y82" s="303">
        <f>+RESIDENTIAL!$K$74</f>
        <v>2.9499999999999998E-2</v>
      </c>
      <c r="Z82" s="193"/>
      <c r="AA82" s="193"/>
      <c r="AB82" s="193"/>
      <c r="AC82" s="193"/>
      <c r="AD82" s="193"/>
      <c r="AE82" s="209"/>
      <c r="AF82" s="303">
        <f>+RESIDENTIAL!$K$74</f>
        <v>2.9499999999999998E-2</v>
      </c>
      <c r="AG82" s="193"/>
      <c r="AH82" s="193"/>
      <c r="AI82" s="193"/>
      <c r="AJ82" s="193"/>
      <c r="AK82" s="363"/>
      <c r="AM82" s="303">
        <f>+RESIDENTIAL!$K$74</f>
        <v>2.9499999999999998E-2</v>
      </c>
      <c r="AN82" s="193"/>
      <c r="AO82" s="193"/>
      <c r="AP82" s="193"/>
      <c r="AQ82" s="193"/>
      <c r="AR82" s="363"/>
    </row>
    <row r="83" spans="1:44" x14ac:dyDescent="0.35">
      <c r="A83" s="193"/>
      <c r="B83" s="193"/>
      <c r="C83" s="193"/>
      <c r="D83" s="193"/>
      <c r="E83" s="193"/>
      <c r="F83" s="193"/>
      <c r="G83" s="193"/>
      <c r="H83" s="193"/>
      <c r="I83" s="193"/>
      <c r="J83" s="193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K83" s="364"/>
      <c r="AR83" s="364"/>
    </row>
    <row r="84" spans="1:44" x14ac:dyDescent="0.35">
      <c r="A84" s="234"/>
      <c r="B84" s="193"/>
      <c r="C84" s="193"/>
      <c r="D84" s="193"/>
      <c r="E84" s="193"/>
      <c r="F84" s="193"/>
      <c r="G84" s="193"/>
      <c r="H84" s="193"/>
      <c r="I84" s="193"/>
      <c r="J84" s="193"/>
      <c r="AK84" s="364"/>
      <c r="AR84" s="364"/>
    </row>
    <row r="85" spans="1:44" x14ac:dyDescent="0.35">
      <c r="A85" s="234"/>
      <c r="B85" s="193"/>
      <c r="C85" s="193"/>
      <c r="D85" s="193"/>
      <c r="E85" s="193"/>
      <c r="F85" s="193"/>
      <c r="G85" s="193"/>
      <c r="H85" s="193"/>
      <c r="I85" s="193"/>
      <c r="J85" s="193"/>
      <c r="AK85" s="364"/>
      <c r="AR85" s="364"/>
    </row>
    <row r="86" spans="1:44" x14ac:dyDescent="0.35">
      <c r="A86" s="234"/>
      <c r="B86" s="193"/>
      <c r="C86" s="193"/>
      <c r="D86" s="193"/>
      <c r="E86" s="193"/>
      <c r="F86" s="193"/>
      <c r="G86" s="193"/>
      <c r="H86" s="193"/>
      <c r="I86" s="193"/>
      <c r="J86" s="193"/>
      <c r="AR86" s="364"/>
    </row>
    <row r="87" spans="1:44" x14ac:dyDescent="0.35">
      <c r="A87" s="234"/>
      <c r="B87" s="193"/>
      <c r="C87" s="193"/>
      <c r="D87" s="193"/>
      <c r="E87" s="193"/>
      <c r="F87" s="193"/>
      <c r="G87" s="193"/>
      <c r="H87" s="193"/>
      <c r="I87" s="193"/>
      <c r="J87" s="193"/>
      <c r="AR87" s="364"/>
    </row>
    <row r="88" spans="1:44" x14ac:dyDescent="0.35">
      <c r="A88" s="234"/>
      <c r="B88" s="193"/>
      <c r="C88" s="193"/>
      <c r="D88" s="193"/>
      <c r="E88" s="193"/>
      <c r="F88" s="193"/>
      <c r="G88" s="193"/>
      <c r="H88" s="193"/>
      <c r="I88" s="193"/>
      <c r="J88" s="193"/>
      <c r="AR88" s="364"/>
    </row>
    <row r="89" spans="1:44" x14ac:dyDescent="0.35">
      <c r="A89" s="234"/>
      <c r="B89" s="193"/>
      <c r="C89" s="193"/>
      <c r="D89" s="193"/>
      <c r="E89" s="193"/>
      <c r="F89" s="193"/>
      <c r="G89" s="193"/>
      <c r="H89" s="193"/>
      <c r="I89" s="193"/>
      <c r="J89" s="193"/>
    </row>
    <row r="90" spans="1:44" x14ac:dyDescent="0.35">
      <c r="A90" s="234"/>
      <c r="B90" s="193"/>
      <c r="C90" s="193"/>
      <c r="D90" s="193"/>
      <c r="E90" s="193"/>
      <c r="F90" s="193"/>
      <c r="G90" s="193"/>
      <c r="H90" s="193"/>
      <c r="I90" s="193"/>
      <c r="J90" s="193"/>
    </row>
    <row r="91" spans="1:44" x14ac:dyDescent="0.35">
      <c r="A91" s="234"/>
      <c r="B91" s="193"/>
      <c r="C91" s="193"/>
      <c r="D91" s="193"/>
      <c r="E91" s="193"/>
      <c r="F91" s="193"/>
      <c r="G91" s="193"/>
      <c r="H91" s="193"/>
      <c r="I91" s="193"/>
      <c r="J91" s="193"/>
    </row>
    <row r="92" spans="1:44" x14ac:dyDescent="0.35">
      <c r="A92" s="234"/>
      <c r="B92" s="193"/>
      <c r="C92" s="193"/>
      <c r="D92" s="193"/>
      <c r="E92" s="193"/>
      <c r="F92" s="193"/>
      <c r="G92" s="193"/>
      <c r="H92" s="193"/>
      <c r="I92" s="193"/>
      <c r="J92" s="193"/>
    </row>
    <row r="93" spans="1:44" x14ac:dyDescent="0.35">
      <c r="A93" s="234"/>
      <c r="B93" s="193"/>
      <c r="C93" s="193"/>
      <c r="D93" s="193"/>
      <c r="E93" s="193"/>
      <c r="F93" s="193"/>
      <c r="G93" s="193"/>
      <c r="H93" s="193"/>
      <c r="I93" s="193"/>
      <c r="J93" s="193"/>
    </row>
    <row r="94" spans="1:44" x14ac:dyDescent="0.35">
      <c r="A94" s="234"/>
      <c r="B94" s="193"/>
      <c r="C94" s="193"/>
      <c r="D94" s="193"/>
      <c r="E94" s="193"/>
      <c r="F94" s="193"/>
      <c r="G94" s="193"/>
      <c r="H94" s="193"/>
      <c r="I94" s="193"/>
      <c r="J94" s="193"/>
    </row>
    <row r="95" spans="1:44" x14ac:dyDescent="0.35">
      <c r="A95" s="234"/>
      <c r="B95" s="193"/>
      <c r="C95" s="193"/>
      <c r="D95" s="193"/>
      <c r="E95" s="193"/>
      <c r="F95" s="193"/>
      <c r="G95" s="193"/>
      <c r="H95" s="193"/>
      <c r="I95" s="193"/>
      <c r="J95" s="193"/>
    </row>
    <row r="96" spans="1:44" x14ac:dyDescent="0.35">
      <c r="A96" s="234"/>
      <c r="B96" s="193"/>
      <c r="C96" s="193"/>
      <c r="D96" s="193"/>
      <c r="E96" s="193"/>
      <c r="F96" s="193"/>
      <c r="G96" s="193"/>
      <c r="H96" s="193"/>
      <c r="I96" s="193"/>
      <c r="J96" s="193"/>
    </row>
    <row r="97" spans="1:10" x14ac:dyDescent="0.35">
      <c r="A97" s="234"/>
      <c r="B97" s="193"/>
      <c r="C97" s="193"/>
      <c r="D97" s="193"/>
      <c r="E97" s="193"/>
      <c r="F97" s="193"/>
      <c r="G97" s="193"/>
      <c r="H97" s="193"/>
      <c r="I97" s="193"/>
      <c r="J97" s="193"/>
    </row>
    <row r="98" spans="1:10" x14ac:dyDescent="0.35">
      <c r="A98" s="234"/>
      <c r="B98" s="193"/>
      <c r="C98" s="193"/>
      <c r="D98" s="193"/>
      <c r="E98" s="193"/>
      <c r="F98" s="193"/>
      <c r="G98" s="193"/>
      <c r="H98" s="193"/>
      <c r="I98" s="193"/>
      <c r="J98" s="193"/>
    </row>
    <row r="99" spans="1:10" x14ac:dyDescent="0.35">
      <c r="A99" s="234"/>
      <c r="B99" s="193"/>
      <c r="C99" s="193"/>
      <c r="D99" s="193"/>
      <c r="E99" s="193"/>
      <c r="F99" s="193"/>
      <c r="G99" s="193"/>
      <c r="H99" s="193"/>
      <c r="I99" s="193"/>
      <c r="J99" s="193"/>
    </row>
    <row r="100" spans="1:10" x14ac:dyDescent="0.35">
      <c r="A100" s="234"/>
      <c r="B100" s="193"/>
      <c r="C100" s="193"/>
      <c r="D100" s="193"/>
      <c r="E100" s="193"/>
      <c r="F100" s="193"/>
      <c r="G100" s="193"/>
      <c r="H100" s="193"/>
      <c r="I100" s="193"/>
      <c r="J100" s="193"/>
    </row>
    <row r="101" spans="1:10" x14ac:dyDescent="0.35">
      <c r="A101" s="234"/>
      <c r="B101" s="193"/>
      <c r="C101" s="193"/>
      <c r="D101" s="193"/>
      <c r="E101" s="193"/>
      <c r="F101" s="193"/>
      <c r="G101" s="193"/>
      <c r="H101" s="193"/>
      <c r="I101" s="193"/>
      <c r="J101" s="193"/>
    </row>
    <row r="102" spans="1:10" x14ac:dyDescent="0.35">
      <c r="A102" s="234"/>
      <c r="B102" s="193"/>
      <c r="C102" s="193"/>
      <c r="D102" s="193"/>
      <c r="E102" s="193"/>
      <c r="F102" s="193"/>
      <c r="G102" s="193"/>
      <c r="H102" s="193"/>
      <c r="I102" s="193"/>
      <c r="J102" s="193"/>
    </row>
    <row r="103" spans="1:10" x14ac:dyDescent="0.35">
      <c r="A103" s="234"/>
      <c r="B103" s="193"/>
      <c r="C103" s="193"/>
      <c r="D103" s="193"/>
      <c r="E103" s="193"/>
      <c r="F103" s="193"/>
      <c r="G103" s="193"/>
      <c r="H103" s="193"/>
      <c r="I103" s="193"/>
      <c r="J103" s="193"/>
    </row>
    <row r="104" spans="1:10" x14ac:dyDescent="0.35">
      <c r="A104" s="234"/>
      <c r="B104" s="193"/>
      <c r="C104" s="193"/>
      <c r="D104" s="193"/>
      <c r="E104" s="193"/>
      <c r="F104" s="193"/>
      <c r="G104" s="193"/>
      <c r="H104" s="193"/>
      <c r="I104" s="193"/>
      <c r="J104" s="193"/>
    </row>
    <row r="105" spans="1:10" x14ac:dyDescent="0.35">
      <c r="A105" s="234"/>
      <c r="B105" s="193"/>
      <c r="C105" s="193"/>
      <c r="D105" s="193"/>
      <c r="E105" s="193"/>
      <c r="F105" s="193"/>
      <c r="G105" s="193"/>
      <c r="H105" s="193"/>
      <c r="I105" s="193"/>
      <c r="J105" s="193"/>
    </row>
    <row r="106" spans="1:10" x14ac:dyDescent="0.35">
      <c r="A106" s="234"/>
      <c r="B106" s="193"/>
      <c r="C106" s="193"/>
      <c r="D106" s="193"/>
      <c r="E106" s="193"/>
      <c r="F106" s="193"/>
      <c r="G106" s="193"/>
      <c r="H106" s="193"/>
      <c r="I106" s="193"/>
      <c r="J106" s="193"/>
    </row>
    <row r="107" spans="1:10" x14ac:dyDescent="0.35">
      <c r="A107" s="234"/>
      <c r="B107" s="193"/>
      <c r="C107" s="193"/>
      <c r="D107" s="193"/>
      <c r="E107" s="193"/>
      <c r="F107" s="193"/>
      <c r="G107" s="193"/>
      <c r="H107" s="193"/>
      <c r="I107" s="193"/>
      <c r="J107" s="193"/>
    </row>
    <row r="108" spans="1:10" x14ac:dyDescent="0.35">
      <c r="A108" s="234"/>
      <c r="B108" s="193"/>
      <c r="C108" s="193"/>
      <c r="D108" s="193"/>
      <c r="E108" s="193"/>
      <c r="F108" s="193"/>
      <c r="G108" s="193"/>
      <c r="H108" s="193"/>
      <c r="I108" s="193"/>
      <c r="J108" s="193"/>
    </row>
    <row r="109" spans="1:10" x14ac:dyDescent="0.35">
      <c r="A109" s="234"/>
      <c r="B109" s="193"/>
      <c r="C109" s="193"/>
      <c r="D109" s="193"/>
      <c r="E109" s="193"/>
      <c r="F109" s="193"/>
      <c r="G109" s="193"/>
      <c r="H109" s="193"/>
      <c r="I109" s="193"/>
      <c r="J109" s="193"/>
    </row>
    <row r="110" spans="1:10" x14ac:dyDescent="0.35">
      <c r="A110" s="234"/>
      <c r="B110" s="193"/>
      <c r="C110" s="193"/>
      <c r="D110" s="193"/>
      <c r="E110" s="193"/>
      <c r="F110" s="193"/>
      <c r="G110" s="193"/>
      <c r="H110" s="193"/>
      <c r="I110" s="193"/>
      <c r="J110" s="193"/>
    </row>
    <row r="111" spans="1:10" x14ac:dyDescent="0.35">
      <c r="A111" s="234"/>
      <c r="B111" s="193"/>
      <c r="C111" s="193"/>
      <c r="D111" s="193"/>
      <c r="E111" s="193"/>
      <c r="F111" s="193"/>
      <c r="G111" s="193"/>
      <c r="H111" s="193"/>
      <c r="I111" s="193"/>
      <c r="J111" s="193"/>
    </row>
    <row r="112" spans="1:10" x14ac:dyDescent="0.35">
      <c r="A112" s="234"/>
      <c r="B112" s="193"/>
      <c r="C112" s="193"/>
      <c r="D112" s="193"/>
      <c r="E112" s="193"/>
      <c r="F112" s="193"/>
      <c r="G112" s="193"/>
      <c r="H112" s="193"/>
      <c r="I112" s="193"/>
      <c r="J112" s="193"/>
    </row>
    <row r="113" spans="1:10" x14ac:dyDescent="0.35">
      <c r="A113" s="234"/>
      <c r="B113" s="193"/>
      <c r="C113" s="193"/>
      <c r="D113" s="193"/>
      <c r="E113" s="193"/>
      <c r="F113" s="193"/>
      <c r="G113" s="193"/>
      <c r="H113" s="193"/>
      <c r="I113" s="193"/>
      <c r="J113" s="193"/>
    </row>
    <row r="114" spans="1:10" x14ac:dyDescent="0.35">
      <c r="A114" s="234"/>
      <c r="B114" s="193"/>
      <c r="C114" s="193"/>
      <c r="D114" s="193"/>
      <c r="E114" s="193"/>
      <c r="F114" s="193"/>
      <c r="G114" s="193"/>
      <c r="H114" s="193"/>
      <c r="I114" s="193"/>
      <c r="J114" s="193"/>
    </row>
    <row r="115" spans="1:10" x14ac:dyDescent="0.35">
      <c r="A115" s="234"/>
      <c r="B115" s="193"/>
      <c r="C115" s="193"/>
      <c r="D115" s="193"/>
      <c r="E115" s="193"/>
      <c r="F115" s="193"/>
      <c r="G115" s="193"/>
      <c r="H115" s="193"/>
      <c r="I115" s="193"/>
      <c r="J115" s="193"/>
    </row>
    <row r="116" spans="1:10" x14ac:dyDescent="0.35">
      <c r="A116" s="234"/>
      <c r="B116" s="193"/>
      <c r="C116" s="193"/>
      <c r="D116" s="193"/>
      <c r="E116" s="193"/>
      <c r="F116" s="193"/>
      <c r="G116" s="193"/>
      <c r="H116" s="193"/>
      <c r="I116" s="193"/>
      <c r="J116" s="193"/>
    </row>
    <row r="117" spans="1:10" x14ac:dyDescent="0.35">
      <c r="A117" s="234"/>
      <c r="B117" s="193"/>
      <c r="C117" s="193"/>
      <c r="D117" s="193"/>
      <c r="E117" s="193"/>
      <c r="F117" s="193"/>
      <c r="G117" s="193"/>
      <c r="H117" s="193"/>
      <c r="I117" s="193"/>
      <c r="J117" s="193"/>
    </row>
    <row r="118" spans="1:10" x14ac:dyDescent="0.35">
      <c r="A118" s="234"/>
      <c r="B118" s="193"/>
      <c r="C118" s="193"/>
      <c r="D118" s="193"/>
      <c r="E118" s="193"/>
      <c r="F118" s="193"/>
      <c r="G118" s="193"/>
      <c r="H118" s="193"/>
      <c r="I118" s="193"/>
      <c r="J118" s="193"/>
    </row>
    <row r="119" spans="1:10" x14ac:dyDescent="0.35">
      <c r="A119" s="234"/>
      <c r="B119" s="193"/>
      <c r="C119" s="193"/>
      <c r="D119" s="193"/>
      <c r="E119" s="193"/>
      <c r="F119" s="193"/>
      <c r="G119" s="193"/>
      <c r="H119" s="193"/>
      <c r="I119" s="193"/>
      <c r="J119" s="193"/>
    </row>
    <row r="120" spans="1:10" x14ac:dyDescent="0.35">
      <c r="A120" s="234"/>
      <c r="B120" s="193"/>
      <c r="C120" s="193"/>
      <c r="D120" s="193"/>
      <c r="E120" s="193"/>
      <c r="F120" s="193"/>
      <c r="G120" s="193"/>
      <c r="H120" s="193"/>
      <c r="I120" s="193"/>
      <c r="J120" s="193"/>
    </row>
    <row r="121" spans="1:10" x14ac:dyDescent="0.35">
      <c r="A121" s="234"/>
      <c r="B121" s="193"/>
      <c r="C121" s="193"/>
      <c r="D121" s="193"/>
      <c r="E121" s="193"/>
      <c r="F121" s="193"/>
      <c r="G121" s="193"/>
      <c r="H121" s="193"/>
      <c r="I121" s="193"/>
      <c r="J121" s="193"/>
    </row>
    <row r="122" spans="1:10" x14ac:dyDescent="0.35">
      <c r="A122" s="234"/>
      <c r="B122" s="193"/>
      <c r="C122" s="193"/>
      <c r="D122" s="193"/>
      <c r="E122" s="193"/>
      <c r="F122" s="193"/>
      <c r="G122" s="193"/>
      <c r="H122" s="193"/>
      <c r="I122" s="193"/>
      <c r="J122" s="193"/>
    </row>
    <row r="123" spans="1:10" x14ac:dyDescent="0.35">
      <c r="A123" s="234"/>
      <c r="B123" s="193"/>
      <c r="C123" s="193"/>
      <c r="D123" s="193"/>
      <c r="E123" s="193"/>
      <c r="F123" s="193"/>
      <c r="G123" s="193"/>
      <c r="H123" s="193"/>
      <c r="I123" s="193"/>
      <c r="J123" s="193"/>
    </row>
    <row r="124" spans="1:10" x14ac:dyDescent="0.35">
      <c r="A124" s="234"/>
      <c r="B124" s="193"/>
      <c r="C124" s="193"/>
      <c r="D124" s="193"/>
      <c r="E124" s="193"/>
      <c r="F124" s="193"/>
      <c r="G124" s="193"/>
      <c r="H124" s="193"/>
      <c r="I124" s="193"/>
      <c r="J124" s="193"/>
    </row>
    <row r="125" spans="1:10" x14ac:dyDescent="0.35">
      <c r="A125" s="234"/>
      <c r="B125" s="193"/>
      <c r="C125" s="193"/>
      <c r="D125" s="193"/>
      <c r="E125" s="193"/>
      <c r="F125" s="193"/>
      <c r="G125" s="193"/>
      <c r="H125" s="193"/>
      <c r="I125" s="193"/>
      <c r="J125" s="193"/>
    </row>
    <row r="126" spans="1:10" x14ac:dyDescent="0.35">
      <c r="A126" s="234"/>
      <c r="B126" s="193"/>
      <c r="C126" s="193"/>
      <c r="D126" s="193"/>
      <c r="E126" s="193"/>
      <c r="F126" s="193"/>
      <c r="G126" s="193"/>
      <c r="H126" s="193"/>
      <c r="I126" s="193"/>
      <c r="J126" s="193"/>
    </row>
    <row r="127" spans="1:10" x14ac:dyDescent="0.35">
      <c r="A127" s="234"/>
      <c r="B127" s="193"/>
      <c r="C127" s="193"/>
      <c r="D127" s="193"/>
      <c r="E127" s="193"/>
      <c r="F127" s="193"/>
      <c r="G127" s="193"/>
      <c r="H127" s="193"/>
      <c r="I127" s="193"/>
      <c r="J127" s="193"/>
    </row>
    <row r="128" spans="1:10" x14ac:dyDescent="0.35">
      <c r="A128" s="234"/>
      <c r="B128" s="193"/>
      <c r="C128" s="193"/>
      <c r="D128" s="193"/>
      <c r="E128" s="193"/>
      <c r="F128" s="193"/>
      <c r="G128" s="193"/>
      <c r="H128" s="193"/>
      <c r="I128" s="193"/>
      <c r="J128" s="193"/>
    </row>
    <row r="129" spans="1:10" x14ac:dyDescent="0.35">
      <c r="A129" s="234"/>
      <c r="B129" s="193"/>
      <c r="C129" s="193"/>
      <c r="D129" s="193"/>
      <c r="E129" s="193"/>
      <c r="F129" s="193"/>
      <c r="G129" s="193"/>
      <c r="H129" s="193"/>
      <c r="I129" s="193"/>
      <c r="J129" s="193"/>
    </row>
    <row r="130" spans="1:10" x14ac:dyDescent="0.35">
      <c r="A130" s="234"/>
      <c r="B130" s="193"/>
      <c r="C130" s="193"/>
      <c r="D130" s="193"/>
      <c r="E130" s="193"/>
      <c r="F130" s="193"/>
      <c r="G130" s="193"/>
      <c r="H130" s="193"/>
      <c r="I130" s="193"/>
      <c r="J130" s="193"/>
    </row>
    <row r="131" spans="1:10" x14ac:dyDescent="0.35">
      <c r="A131" s="234"/>
      <c r="B131" s="193"/>
      <c r="C131" s="193"/>
      <c r="D131" s="193"/>
      <c r="E131" s="193"/>
      <c r="F131" s="193"/>
      <c r="G131" s="193"/>
      <c r="H131" s="193"/>
      <c r="I131" s="193"/>
      <c r="J131" s="193"/>
    </row>
    <row r="132" spans="1:10" x14ac:dyDescent="0.35">
      <c r="A132" s="234"/>
      <c r="B132" s="193"/>
      <c r="C132" s="193"/>
      <c r="D132" s="193"/>
      <c r="E132" s="193"/>
      <c r="F132" s="193"/>
      <c r="G132" s="193"/>
      <c r="H132" s="193"/>
      <c r="I132" s="193"/>
      <c r="J132" s="193"/>
    </row>
    <row r="133" spans="1:10" x14ac:dyDescent="0.35">
      <c r="A133" s="234"/>
      <c r="B133" s="193"/>
      <c r="C133" s="193"/>
      <c r="D133" s="193"/>
      <c r="E133" s="193"/>
      <c r="F133" s="193"/>
      <c r="G133" s="193"/>
      <c r="H133" s="193"/>
      <c r="I133" s="193"/>
      <c r="J133" s="193"/>
    </row>
    <row r="134" spans="1:10" x14ac:dyDescent="0.35">
      <c r="A134" s="234"/>
      <c r="B134" s="193"/>
      <c r="C134" s="193"/>
      <c r="D134" s="193"/>
      <c r="E134" s="193"/>
      <c r="F134" s="193"/>
      <c r="G134" s="193"/>
      <c r="H134" s="193"/>
      <c r="I134" s="193"/>
      <c r="J134" s="193"/>
    </row>
    <row r="135" spans="1:10" x14ac:dyDescent="0.35">
      <c r="A135" s="234"/>
      <c r="B135" s="193"/>
      <c r="C135" s="193"/>
      <c r="D135" s="193"/>
      <c r="E135" s="193"/>
      <c r="F135" s="193"/>
      <c r="G135" s="193"/>
      <c r="H135" s="193"/>
      <c r="I135" s="193"/>
      <c r="J135" s="193"/>
    </row>
    <row r="136" spans="1:10" x14ac:dyDescent="0.35">
      <c r="A136" s="234"/>
      <c r="B136" s="193"/>
      <c r="C136" s="193"/>
      <c r="D136" s="193"/>
      <c r="E136" s="193"/>
      <c r="F136" s="193"/>
      <c r="G136" s="193"/>
      <c r="H136" s="193"/>
      <c r="I136" s="193"/>
      <c r="J136" s="193"/>
    </row>
    <row r="137" spans="1:10" x14ac:dyDescent="0.35">
      <c r="A137" s="234"/>
      <c r="B137" s="193"/>
      <c r="C137" s="193"/>
      <c r="D137" s="193"/>
      <c r="E137" s="193"/>
      <c r="F137" s="193"/>
      <c r="G137" s="193"/>
      <c r="H137" s="193"/>
      <c r="I137" s="193"/>
      <c r="J137" s="193"/>
    </row>
    <row r="138" spans="1:10" x14ac:dyDescent="0.35">
      <c r="A138" s="234"/>
      <c r="B138" s="193"/>
      <c r="C138" s="193"/>
      <c r="D138" s="193"/>
      <c r="E138" s="193"/>
      <c r="F138" s="193"/>
      <c r="G138" s="193"/>
      <c r="H138" s="193"/>
      <c r="I138" s="193"/>
      <c r="J138" s="193"/>
    </row>
    <row r="139" spans="1:10" x14ac:dyDescent="0.35">
      <c r="A139" s="234"/>
      <c r="B139" s="193"/>
      <c r="C139" s="193"/>
      <c r="D139" s="193"/>
      <c r="E139" s="193"/>
      <c r="F139" s="193"/>
      <c r="G139" s="193"/>
      <c r="H139" s="193"/>
      <c r="I139" s="193"/>
      <c r="J139" s="193"/>
    </row>
    <row r="140" spans="1:10" x14ac:dyDescent="0.35">
      <c r="A140" s="234"/>
      <c r="B140" s="193"/>
      <c r="C140" s="193"/>
      <c r="D140" s="193"/>
      <c r="E140" s="193"/>
      <c r="F140" s="193"/>
      <c r="G140" s="193"/>
      <c r="H140" s="193"/>
      <c r="I140" s="193"/>
      <c r="J140" s="193"/>
    </row>
    <row r="141" spans="1:10" x14ac:dyDescent="0.35">
      <c r="A141" s="234"/>
      <c r="B141" s="193"/>
      <c r="C141" s="193"/>
      <c r="D141" s="193"/>
      <c r="E141" s="193"/>
      <c r="F141" s="193"/>
      <c r="G141" s="193"/>
      <c r="H141" s="193"/>
      <c r="I141" s="193"/>
      <c r="J141" s="193"/>
    </row>
    <row r="142" spans="1:10" x14ac:dyDescent="0.35">
      <c r="A142" s="234"/>
      <c r="B142" s="193"/>
      <c r="C142" s="193"/>
      <c r="D142" s="193"/>
      <c r="E142" s="193"/>
      <c r="F142" s="193"/>
      <c r="G142" s="193"/>
      <c r="H142" s="193"/>
      <c r="I142" s="193"/>
      <c r="J142" s="193"/>
    </row>
    <row r="143" spans="1:10" x14ac:dyDescent="0.35">
      <c r="A143" s="234"/>
      <c r="B143" s="193"/>
      <c r="C143" s="193"/>
      <c r="D143" s="193"/>
      <c r="E143" s="193"/>
      <c r="F143" s="193"/>
      <c r="G143" s="193"/>
      <c r="H143" s="193"/>
      <c r="I143" s="193"/>
      <c r="J143" s="193"/>
    </row>
    <row r="144" spans="1:10" x14ac:dyDescent="0.35">
      <c r="A144" s="234"/>
      <c r="B144" s="193"/>
      <c r="C144" s="193"/>
      <c r="D144" s="193"/>
      <c r="E144" s="193"/>
      <c r="F144" s="193"/>
      <c r="G144" s="193"/>
      <c r="H144" s="193"/>
      <c r="I144" s="193"/>
      <c r="J144" s="193"/>
    </row>
    <row r="145" spans="1:10" x14ac:dyDescent="0.35">
      <c r="A145" s="234"/>
      <c r="B145" s="193"/>
      <c r="C145" s="193"/>
      <c r="D145" s="193"/>
      <c r="E145" s="193"/>
      <c r="F145" s="193"/>
      <c r="G145" s="193"/>
      <c r="H145" s="193"/>
      <c r="I145" s="193"/>
      <c r="J145" s="193"/>
    </row>
    <row r="146" spans="1:10" x14ac:dyDescent="0.35">
      <c r="A146" s="234"/>
      <c r="B146" s="193"/>
      <c r="C146" s="193"/>
      <c r="D146" s="193"/>
      <c r="E146" s="193"/>
      <c r="F146" s="193"/>
      <c r="G146" s="193"/>
      <c r="H146" s="193"/>
      <c r="I146" s="193"/>
      <c r="J146" s="193"/>
    </row>
    <row r="147" spans="1:10" x14ac:dyDescent="0.35">
      <c r="A147" s="234"/>
      <c r="B147" s="193"/>
      <c r="C147" s="193"/>
      <c r="D147" s="193"/>
      <c r="E147" s="193"/>
      <c r="F147" s="193"/>
      <c r="G147" s="193"/>
      <c r="H147" s="193"/>
      <c r="I147" s="193"/>
      <c r="J147" s="193"/>
    </row>
    <row r="148" spans="1:10" x14ac:dyDescent="0.35">
      <c r="A148" s="234"/>
      <c r="B148" s="193"/>
      <c r="C148" s="193"/>
      <c r="D148" s="193"/>
      <c r="E148" s="193"/>
      <c r="F148" s="193"/>
      <c r="G148" s="193"/>
      <c r="H148" s="193"/>
      <c r="I148" s="193"/>
      <c r="J148" s="193"/>
    </row>
    <row r="149" spans="1:10" x14ac:dyDescent="0.35">
      <c r="A149" s="234"/>
      <c r="B149" s="193"/>
      <c r="C149" s="193"/>
      <c r="D149" s="193"/>
      <c r="E149" s="193"/>
      <c r="F149" s="193"/>
      <c r="G149" s="193"/>
      <c r="H149" s="193"/>
      <c r="I149" s="193"/>
      <c r="J149" s="193"/>
    </row>
    <row r="150" spans="1:10" x14ac:dyDescent="0.35">
      <c r="A150" s="234"/>
      <c r="B150" s="193"/>
      <c r="C150" s="193"/>
      <c r="D150" s="193"/>
      <c r="E150" s="193"/>
      <c r="F150" s="193"/>
      <c r="G150" s="193"/>
      <c r="H150" s="193"/>
      <c r="I150" s="193"/>
      <c r="J150" s="193"/>
    </row>
    <row r="151" spans="1:10" x14ac:dyDescent="0.35">
      <c r="A151" s="234"/>
      <c r="B151" s="193"/>
      <c r="C151" s="193"/>
      <c r="D151" s="193"/>
      <c r="E151" s="193"/>
      <c r="F151" s="193"/>
      <c r="G151" s="193"/>
      <c r="H151" s="193"/>
      <c r="I151" s="193"/>
      <c r="J151" s="193"/>
    </row>
    <row r="152" spans="1:10" x14ac:dyDescent="0.35">
      <c r="A152" s="234"/>
      <c r="B152" s="193"/>
      <c r="C152" s="193"/>
      <c r="D152" s="193"/>
      <c r="E152" s="193"/>
      <c r="F152" s="193"/>
      <c r="G152" s="193"/>
      <c r="H152" s="193"/>
      <c r="I152" s="193"/>
      <c r="J152" s="193"/>
    </row>
    <row r="153" spans="1:10" x14ac:dyDescent="0.35">
      <c r="A153" s="234"/>
      <c r="B153" s="193"/>
      <c r="C153" s="193"/>
      <c r="D153" s="193"/>
      <c r="E153" s="193"/>
      <c r="F153" s="193"/>
      <c r="G153" s="193"/>
      <c r="H153" s="193"/>
      <c r="I153" s="193"/>
      <c r="J153" s="193"/>
    </row>
    <row r="154" spans="1:10" x14ac:dyDescent="0.35">
      <c r="A154" s="234"/>
      <c r="B154" s="193"/>
      <c r="C154" s="193"/>
      <c r="D154" s="193"/>
      <c r="E154" s="193"/>
      <c r="F154" s="193"/>
      <c r="G154" s="193"/>
      <c r="H154" s="193"/>
      <c r="I154" s="193"/>
      <c r="J154" s="193"/>
    </row>
    <row r="155" spans="1:10" x14ac:dyDescent="0.35">
      <c r="A155" s="234"/>
      <c r="B155" s="193"/>
      <c r="C155" s="193"/>
      <c r="D155" s="193"/>
      <c r="E155" s="193"/>
      <c r="F155" s="193"/>
      <c r="G155" s="193"/>
      <c r="H155" s="193"/>
      <c r="I155" s="193"/>
      <c r="J155" s="193"/>
    </row>
    <row r="156" spans="1:10" x14ac:dyDescent="0.35">
      <c r="A156" s="234"/>
      <c r="B156" s="193"/>
      <c r="C156" s="193"/>
      <c r="D156" s="193"/>
      <c r="E156" s="193"/>
      <c r="F156" s="193"/>
      <c r="G156" s="193"/>
      <c r="H156" s="193"/>
      <c r="I156" s="193"/>
      <c r="J156" s="193"/>
    </row>
    <row r="157" spans="1:10" x14ac:dyDescent="0.35">
      <c r="A157" s="234"/>
      <c r="B157" s="193"/>
      <c r="C157" s="193"/>
      <c r="D157" s="193"/>
      <c r="E157" s="193"/>
      <c r="F157" s="193"/>
      <c r="G157" s="193"/>
      <c r="H157" s="193"/>
      <c r="I157" s="193"/>
      <c r="J157" s="193"/>
    </row>
    <row r="158" spans="1:10" x14ac:dyDescent="0.35">
      <c r="A158" s="234"/>
      <c r="B158" s="193"/>
      <c r="C158" s="193"/>
      <c r="D158" s="193"/>
      <c r="E158" s="193"/>
      <c r="F158" s="193"/>
      <c r="G158" s="193"/>
      <c r="H158" s="193"/>
      <c r="I158" s="193"/>
      <c r="J158" s="193"/>
    </row>
    <row r="159" spans="1:10" x14ac:dyDescent="0.35">
      <c r="A159" s="234"/>
      <c r="B159" s="193"/>
      <c r="C159" s="193"/>
      <c r="D159" s="193"/>
      <c r="E159" s="193"/>
      <c r="F159" s="193"/>
      <c r="G159" s="193"/>
      <c r="H159" s="193"/>
      <c r="I159" s="193"/>
      <c r="J159" s="193"/>
    </row>
    <row r="160" spans="1:10" x14ac:dyDescent="0.35">
      <c r="A160" s="234"/>
      <c r="B160" s="193"/>
      <c r="C160" s="193"/>
      <c r="D160" s="193"/>
      <c r="E160" s="193"/>
      <c r="F160" s="193"/>
      <c r="G160" s="193"/>
      <c r="H160" s="193"/>
      <c r="I160" s="193"/>
      <c r="J160" s="193"/>
    </row>
    <row r="161" spans="1:10" x14ac:dyDescent="0.35">
      <c r="A161" s="234"/>
      <c r="B161" s="193"/>
      <c r="C161" s="193"/>
      <c r="D161" s="193"/>
      <c r="E161" s="193"/>
      <c r="F161" s="193"/>
      <c r="G161" s="193"/>
      <c r="H161" s="193"/>
      <c r="I161" s="193"/>
      <c r="J161" s="193"/>
    </row>
    <row r="162" spans="1:10" x14ac:dyDescent="0.35">
      <c r="A162" s="234"/>
      <c r="B162" s="193"/>
      <c r="C162" s="193"/>
      <c r="D162" s="193"/>
      <c r="E162" s="193"/>
      <c r="F162" s="193"/>
      <c r="G162" s="193"/>
      <c r="H162" s="193"/>
      <c r="I162" s="193"/>
      <c r="J162" s="193"/>
    </row>
    <row r="163" spans="1:10" x14ac:dyDescent="0.35">
      <c r="A163" s="234"/>
      <c r="B163" s="193"/>
      <c r="C163" s="193"/>
      <c r="D163" s="193"/>
      <c r="E163" s="193"/>
      <c r="F163" s="193"/>
      <c r="G163" s="193"/>
      <c r="H163" s="193"/>
      <c r="I163" s="193"/>
      <c r="J163" s="193"/>
    </row>
    <row r="164" spans="1:10" x14ac:dyDescent="0.35">
      <c r="A164" s="234"/>
      <c r="B164" s="193"/>
      <c r="C164" s="193"/>
      <c r="D164" s="193"/>
      <c r="E164" s="193"/>
      <c r="F164" s="193"/>
      <c r="G164" s="193"/>
      <c r="H164" s="193"/>
      <c r="I164" s="193"/>
      <c r="J164" s="193"/>
    </row>
    <row r="165" spans="1:10" x14ac:dyDescent="0.35">
      <c r="A165" s="234"/>
      <c r="B165" s="193"/>
      <c r="C165" s="193"/>
      <c r="D165" s="193"/>
      <c r="E165" s="193"/>
      <c r="F165" s="193"/>
      <c r="G165" s="193"/>
      <c r="H165" s="193"/>
      <c r="I165" s="193"/>
      <c r="J165" s="193"/>
    </row>
    <row r="166" spans="1:10" x14ac:dyDescent="0.35">
      <c r="A166" s="234"/>
      <c r="B166" s="193"/>
      <c r="C166" s="193"/>
      <c r="D166" s="193"/>
      <c r="E166" s="193"/>
      <c r="F166" s="193"/>
      <c r="G166" s="193"/>
      <c r="H166" s="193"/>
      <c r="I166" s="193"/>
      <c r="J166" s="193"/>
    </row>
    <row r="167" spans="1:10" x14ac:dyDescent="0.35">
      <c r="A167" s="234"/>
      <c r="B167" s="193"/>
      <c r="C167" s="193"/>
      <c r="D167" s="193"/>
      <c r="E167" s="193"/>
      <c r="F167" s="193"/>
      <c r="G167" s="193"/>
      <c r="H167" s="193"/>
      <c r="I167" s="193"/>
      <c r="J167" s="193"/>
    </row>
    <row r="168" spans="1:10" x14ac:dyDescent="0.35">
      <c r="A168" s="234"/>
      <c r="B168" s="193"/>
      <c r="C168" s="193"/>
      <c r="D168" s="193"/>
      <c r="E168" s="193"/>
      <c r="F168" s="193"/>
      <c r="G168" s="193"/>
      <c r="H168" s="193"/>
      <c r="I168" s="193"/>
      <c r="J168" s="193"/>
    </row>
    <row r="169" spans="1:10" x14ac:dyDescent="0.35">
      <c r="A169" s="234"/>
      <c r="B169" s="193"/>
      <c r="C169" s="193"/>
      <c r="D169" s="193"/>
      <c r="E169" s="193"/>
      <c r="F169" s="193"/>
      <c r="G169" s="193"/>
      <c r="H169" s="193"/>
      <c r="I169" s="193"/>
      <c r="J169" s="193"/>
    </row>
    <row r="170" spans="1:10" x14ac:dyDescent="0.35">
      <c r="A170" s="234"/>
      <c r="B170" s="193"/>
      <c r="C170" s="193"/>
      <c r="D170" s="193"/>
      <c r="E170" s="193"/>
      <c r="F170" s="193"/>
      <c r="G170" s="193"/>
      <c r="H170" s="193"/>
      <c r="I170" s="193"/>
      <c r="J170" s="193"/>
    </row>
    <row r="171" spans="1:10" x14ac:dyDescent="0.35">
      <c r="A171" s="234"/>
      <c r="B171" s="193"/>
      <c r="C171" s="193"/>
      <c r="D171" s="193"/>
      <c r="E171" s="193"/>
      <c r="F171" s="193"/>
      <c r="G171" s="193"/>
      <c r="H171" s="193"/>
      <c r="I171" s="193"/>
      <c r="J171" s="193"/>
    </row>
    <row r="172" spans="1:10" x14ac:dyDescent="0.35">
      <c r="A172" s="234"/>
      <c r="B172" s="193"/>
      <c r="C172" s="193"/>
      <c r="D172" s="193"/>
      <c r="E172" s="193"/>
      <c r="F172" s="193"/>
      <c r="G172" s="193"/>
      <c r="H172" s="193"/>
      <c r="I172" s="193"/>
      <c r="J172" s="193"/>
    </row>
    <row r="173" spans="1:10" x14ac:dyDescent="0.35">
      <c r="A173" s="234"/>
      <c r="B173" s="193"/>
      <c r="C173" s="193"/>
      <c r="D173" s="193"/>
      <c r="E173" s="193"/>
      <c r="F173" s="193"/>
      <c r="G173" s="193"/>
      <c r="H173" s="193"/>
      <c r="I173" s="193"/>
      <c r="J173" s="193"/>
    </row>
    <row r="174" spans="1:10" x14ac:dyDescent="0.35">
      <c r="A174" s="234"/>
      <c r="B174" s="193"/>
      <c r="C174" s="193"/>
      <c r="D174" s="193"/>
      <c r="E174" s="193"/>
      <c r="F174" s="193"/>
      <c r="G174" s="193"/>
      <c r="H174" s="193"/>
      <c r="I174" s="193"/>
      <c r="J174" s="193"/>
    </row>
    <row r="175" spans="1:10" x14ac:dyDescent="0.35">
      <c r="A175" s="234"/>
      <c r="B175" s="193"/>
      <c r="C175" s="193"/>
      <c r="D175" s="193"/>
      <c r="E175" s="193"/>
      <c r="F175" s="193"/>
      <c r="G175" s="193"/>
      <c r="H175" s="193"/>
      <c r="I175" s="193"/>
      <c r="J175" s="193"/>
    </row>
    <row r="176" spans="1:10" x14ac:dyDescent="0.35">
      <c r="A176" s="234"/>
      <c r="B176" s="193"/>
      <c r="C176" s="193"/>
      <c r="D176" s="193"/>
      <c r="E176" s="193"/>
      <c r="F176" s="193"/>
      <c r="G176" s="193"/>
      <c r="H176" s="193"/>
      <c r="I176" s="193"/>
      <c r="J176" s="193"/>
    </row>
    <row r="177" spans="1:10" x14ac:dyDescent="0.35">
      <c r="A177" s="234"/>
      <c r="B177" s="193"/>
      <c r="C177" s="193"/>
      <c r="D177" s="193"/>
      <c r="E177" s="193"/>
      <c r="F177" s="193"/>
      <c r="G177" s="193"/>
      <c r="H177" s="193"/>
      <c r="I177" s="193"/>
      <c r="J177" s="193"/>
    </row>
    <row r="178" spans="1:10" x14ac:dyDescent="0.35">
      <c r="A178" s="234"/>
      <c r="B178" s="193"/>
      <c r="C178" s="193"/>
      <c r="D178" s="193"/>
      <c r="E178" s="193"/>
      <c r="F178" s="193"/>
      <c r="G178" s="193"/>
      <c r="H178" s="193"/>
      <c r="I178" s="193"/>
      <c r="J178" s="193"/>
    </row>
    <row r="179" spans="1:10" x14ac:dyDescent="0.35">
      <c r="A179" s="234"/>
      <c r="B179" s="193"/>
      <c r="C179" s="193"/>
      <c r="D179" s="193"/>
      <c r="E179" s="193"/>
      <c r="F179" s="193"/>
      <c r="G179" s="193"/>
      <c r="H179" s="193"/>
      <c r="I179" s="193"/>
      <c r="J179" s="193"/>
    </row>
    <row r="180" spans="1:10" x14ac:dyDescent="0.35">
      <c r="A180" s="234"/>
      <c r="B180" s="193"/>
      <c r="C180" s="193"/>
      <c r="D180" s="193"/>
      <c r="E180" s="193"/>
      <c r="F180" s="193"/>
      <c r="G180" s="193"/>
      <c r="H180" s="193"/>
      <c r="I180" s="193"/>
      <c r="J180" s="193"/>
    </row>
    <row r="181" spans="1:10" x14ac:dyDescent="0.35">
      <c r="A181" s="234"/>
      <c r="B181" s="193"/>
      <c r="C181" s="193"/>
      <c r="D181" s="193"/>
      <c r="E181" s="193"/>
      <c r="F181" s="193"/>
      <c r="G181" s="193"/>
      <c r="H181" s="193"/>
      <c r="I181" s="193"/>
      <c r="J181" s="193"/>
    </row>
    <row r="182" spans="1:10" x14ac:dyDescent="0.35">
      <c r="A182" s="234"/>
      <c r="B182" s="193"/>
      <c r="C182" s="193"/>
      <c r="D182" s="193"/>
      <c r="E182" s="193"/>
      <c r="F182" s="193"/>
      <c r="G182" s="193"/>
      <c r="H182" s="193"/>
      <c r="I182" s="193"/>
      <c r="J182" s="193"/>
    </row>
    <row r="183" spans="1:10" x14ac:dyDescent="0.35">
      <c r="A183" s="234"/>
      <c r="B183" s="193"/>
      <c r="C183" s="193"/>
      <c r="D183" s="193"/>
      <c r="E183" s="193"/>
      <c r="F183" s="193"/>
      <c r="G183" s="193"/>
      <c r="H183" s="193"/>
      <c r="I183" s="193"/>
      <c r="J183" s="193"/>
    </row>
    <row r="184" spans="1:10" x14ac:dyDescent="0.35">
      <c r="A184" s="234"/>
      <c r="B184" s="193"/>
      <c r="C184" s="193"/>
      <c r="D184" s="193"/>
      <c r="E184" s="193"/>
      <c r="F184" s="193"/>
      <c r="G184" s="193"/>
      <c r="H184" s="193"/>
      <c r="I184" s="193"/>
      <c r="J184" s="193"/>
    </row>
    <row r="185" spans="1:10" x14ac:dyDescent="0.35">
      <c r="A185" s="234"/>
      <c r="B185" s="193"/>
      <c r="C185" s="193"/>
      <c r="D185" s="193"/>
      <c r="E185" s="193"/>
      <c r="F185" s="193"/>
      <c r="G185" s="193"/>
      <c r="H185" s="193"/>
      <c r="I185" s="193"/>
      <c r="J185" s="193"/>
    </row>
    <row r="186" spans="1:10" x14ac:dyDescent="0.35">
      <c r="A186" s="234"/>
      <c r="B186" s="193"/>
      <c r="C186" s="193"/>
      <c r="D186" s="193"/>
      <c r="E186" s="193"/>
      <c r="F186" s="193"/>
      <c r="G186" s="193"/>
      <c r="H186" s="193"/>
      <c r="I186" s="193"/>
      <c r="J186" s="193"/>
    </row>
    <row r="187" spans="1:10" x14ac:dyDescent="0.35">
      <c r="A187" s="234"/>
      <c r="B187" s="193"/>
      <c r="C187" s="193"/>
      <c r="D187" s="193"/>
      <c r="E187" s="193"/>
      <c r="F187" s="193"/>
      <c r="G187" s="193"/>
      <c r="H187" s="193"/>
      <c r="I187" s="193"/>
      <c r="J187" s="193"/>
    </row>
    <row r="188" spans="1:10" x14ac:dyDescent="0.35">
      <c r="A188" s="234"/>
      <c r="B188" s="193"/>
      <c r="C188" s="193"/>
      <c r="D188" s="193"/>
      <c r="E188" s="193"/>
      <c r="F188" s="193"/>
      <c r="G188" s="193"/>
      <c r="H188" s="193"/>
      <c r="I188" s="193"/>
      <c r="J188" s="193"/>
    </row>
    <row r="189" spans="1:10" x14ac:dyDescent="0.35">
      <c r="A189" s="234"/>
      <c r="B189" s="193"/>
      <c r="C189" s="193"/>
      <c r="D189" s="193"/>
      <c r="E189" s="193"/>
      <c r="F189" s="193"/>
      <c r="G189" s="193"/>
      <c r="H189" s="193"/>
      <c r="I189" s="193"/>
      <c r="J189" s="193"/>
    </row>
    <row r="190" spans="1:10" x14ac:dyDescent="0.35">
      <c r="A190" s="234"/>
      <c r="B190" s="193"/>
      <c r="C190" s="193"/>
      <c r="D190" s="193"/>
      <c r="E190" s="193"/>
      <c r="F190" s="193"/>
      <c r="G190" s="193"/>
      <c r="H190" s="193"/>
      <c r="I190" s="193"/>
      <c r="J190" s="193"/>
    </row>
    <row r="191" spans="1:10" x14ac:dyDescent="0.35">
      <c r="A191" s="234"/>
      <c r="B191" s="193"/>
      <c r="C191" s="193"/>
      <c r="D191" s="193"/>
      <c r="E191" s="193"/>
      <c r="F191" s="193"/>
      <c r="G191" s="193"/>
      <c r="H191" s="193"/>
      <c r="I191" s="193"/>
      <c r="J191" s="193"/>
    </row>
    <row r="192" spans="1:10" x14ac:dyDescent="0.35">
      <c r="A192" s="234"/>
      <c r="B192" s="193"/>
      <c r="C192" s="193"/>
      <c r="D192" s="193"/>
      <c r="E192" s="193"/>
      <c r="F192" s="193"/>
      <c r="G192" s="193"/>
      <c r="H192" s="193"/>
      <c r="I192" s="193"/>
      <c r="J192" s="193"/>
    </row>
    <row r="193" spans="1:10" x14ac:dyDescent="0.35">
      <c r="A193" s="234"/>
      <c r="B193" s="193"/>
      <c r="C193" s="193"/>
      <c r="D193" s="193"/>
      <c r="E193" s="193"/>
      <c r="F193" s="193"/>
      <c r="G193" s="193"/>
      <c r="H193" s="193"/>
      <c r="I193" s="193"/>
      <c r="J193" s="193"/>
    </row>
    <row r="194" spans="1:10" x14ac:dyDescent="0.35">
      <c r="A194" s="234"/>
      <c r="B194" s="193"/>
      <c r="C194" s="193"/>
      <c r="D194" s="193"/>
      <c r="E194" s="193"/>
      <c r="F194" s="193"/>
      <c r="G194" s="193"/>
      <c r="H194" s="193"/>
      <c r="I194" s="193"/>
      <c r="J194" s="193"/>
    </row>
    <row r="195" spans="1:10" x14ac:dyDescent="0.35">
      <c r="A195" s="234"/>
      <c r="B195" s="193"/>
      <c r="C195" s="193"/>
      <c r="D195" s="193"/>
      <c r="E195" s="193"/>
      <c r="F195" s="193"/>
      <c r="G195" s="193"/>
      <c r="H195" s="193"/>
      <c r="I195" s="193"/>
      <c r="J195" s="193"/>
    </row>
    <row r="196" spans="1:10" x14ac:dyDescent="0.35">
      <c r="A196" s="234"/>
      <c r="B196" s="193"/>
      <c r="C196" s="193"/>
      <c r="D196" s="193"/>
      <c r="E196" s="193"/>
      <c r="F196" s="193"/>
      <c r="G196" s="193"/>
      <c r="H196" s="193"/>
      <c r="I196" s="193"/>
      <c r="J196" s="193"/>
    </row>
    <row r="197" spans="1:10" x14ac:dyDescent="0.35">
      <c r="A197" s="234"/>
      <c r="B197" s="193"/>
      <c r="C197" s="193"/>
      <c r="D197" s="193"/>
      <c r="E197" s="193"/>
      <c r="F197" s="193"/>
      <c r="G197" s="193"/>
      <c r="H197" s="193"/>
      <c r="I197" s="193"/>
      <c r="J197" s="193"/>
    </row>
    <row r="198" spans="1:10" x14ac:dyDescent="0.35">
      <c r="A198" s="234"/>
      <c r="B198" s="193"/>
      <c r="C198" s="193"/>
      <c r="D198" s="193"/>
      <c r="E198" s="193"/>
      <c r="F198" s="193"/>
      <c r="G198" s="193"/>
      <c r="H198" s="193"/>
      <c r="I198" s="193"/>
      <c r="J198" s="193"/>
    </row>
    <row r="199" spans="1:10" x14ac:dyDescent="0.35">
      <c r="A199" s="234"/>
      <c r="B199" s="193"/>
      <c r="C199" s="193"/>
      <c r="D199" s="193"/>
      <c r="E199" s="193"/>
      <c r="F199" s="193"/>
      <c r="G199" s="193"/>
      <c r="H199" s="193"/>
      <c r="I199" s="193"/>
      <c r="J199" s="193"/>
    </row>
    <row r="200" spans="1:10" x14ac:dyDescent="0.35">
      <c r="A200" s="234"/>
      <c r="B200" s="193"/>
      <c r="C200" s="193"/>
      <c r="D200" s="193"/>
      <c r="E200" s="193"/>
      <c r="F200" s="193"/>
      <c r="G200" s="193"/>
      <c r="H200" s="193"/>
      <c r="I200" s="193"/>
      <c r="J200" s="193"/>
    </row>
    <row r="201" spans="1:10" x14ac:dyDescent="0.35">
      <c r="A201" s="234"/>
      <c r="B201" s="193"/>
      <c r="C201" s="193"/>
      <c r="D201" s="193"/>
      <c r="E201" s="193"/>
      <c r="F201" s="193"/>
      <c r="G201" s="193"/>
      <c r="H201" s="193"/>
      <c r="I201" s="193"/>
      <c r="J201" s="193"/>
    </row>
    <row r="202" spans="1:10" x14ac:dyDescent="0.35">
      <c r="A202" s="234"/>
      <c r="B202" s="193"/>
      <c r="C202" s="193"/>
      <c r="D202" s="193"/>
      <c r="E202" s="193"/>
      <c r="F202" s="193"/>
      <c r="G202" s="193"/>
      <c r="H202" s="193"/>
      <c r="I202" s="193"/>
      <c r="J202" s="193"/>
    </row>
    <row r="203" spans="1:10" x14ac:dyDescent="0.35">
      <c r="A203" s="234"/>
      <c r="B203" s="193"/>
      <c r="C203" s="193"/>
      <c r="D203" s="193"/>
      <c r="E203" s="193"/>
      <c r="F203" s="193"/>
      <c r="G203" s="193"/>
      <c r="H203" s="193"/>
      <c r="I203" s="193"/>
      <c r="J203" s="193"/>
    </row>
    <row r="204" spans="1:10" x14ac:dyDescent="0.35">
      <c r="A204" s="234"/>
      <c r="B204" s="193"/>
      <c r="C204" s="193"/>
      <c r="D204" s="193"/>
      <c r="E204" s="193"/>
      <c r="F204" s="193"/>
      <c r="G204" s="193"/>
      <c r="H204" s="193"/>
      <c r="I204" s="193"/>
      <c r="J204" s="193"/>
    </row>
    <row r="205" spans="1:10" x14ac:dyDescent="0.35">
      <c r="A205" s="234"/>
      <c r="B205" s="193"/>
      <c r="C205" s="193"/>
      <c r="D205" s="193"/>
      <c r="E205" s="193"/>
      <c r="F205" s="193"/>
      <c r="G205" s="193"/>
      <c r="H205" s="193"/>
      <c r="I205" s="193"/>
      <c r="J205" s="193"/>
    </row>
    <row r="206" spans="1:10" x14ac:dyDescent="0.35">
      <c r="A206" s="234"/>
      <c r="B206" s="193"/>
      <c r="C206" s="193"/>
      <c r="D206" s="193"/>
      <c r="E206" s="193"/>
      <c r="F206" s="193"/>
      <c r="G206" s="193"/>
      <c r="H206" s="193"/>
      <c r="I206" s="193"/>
      <c r="J206" s="193"/>
    </row>
    <row r="207" spans="1:10" x14ac:dyDescent="0.35">
      <c r="A207" s="234"/>
      <c r="B207" s="193"/>
      <c r="C207" s="193"/>
      <c r="D207" s="193"/>
      <c r="E207" s="193"/>
      <c r="F207" s="193"/>
      <c r="G207" s="193"/>
      <c r="H207" s="193"/>
      <c r="I207" s="193"/>
      <c r="J207" s="193"/>
    </row>
    <row r="208" spans="1:10" x14ac:dyDescent="0.35">
      <c r="A208" s="234"/>
      <c r="B208" s="193"/>
      <c r="C208" s="193"/>
      <c r="D208" s="193"/>
      <c r="E208" s="193"/>
      <c r="F208" s="193"/>
      <c r="G208" s="193"/>
      <c r="H208" s="193"/>
      <c r="I208" s="193"/>
      <c r="J208" s="193"/>
    </row>
    <row r="209" spans="1:10" x14ac:dyDescent="0.35">
      <c r="A209" s="234"/>
      <c r="B209" s="193"/>
      <c r="C209" s="193"/>
      <c r="D209" s="193"/>
      <c r="E209" s="193"/>
      <c r="F209" s="193"/>
      <c r="G209" s="193"/>
      <c r="H209" s="193"/>
      <c r="I209" s="193"/>
      <c r="J209" s="193"/>
    </row>
    <row r="210" spans="1:10" x14ac:dyDescent="0.35">
      <c r="A210" s="234"/>
      <c r="B210" s="193"/>
      <c r="C210" s="193"/>
      <c r="D210" s="193"/>
      <c r="E210" s="193"/>
      <c r="F210" s="193"/>
      <c r="G210" s="193"/>
      <c r="H210" s="193"/>
      <c r="I210" s="193"/>
      <c r="J210" s="193"/>
    </row>
    <row r="211" spans="1:10" x14ac:dyDescent="0.35">
      <c r="A211" s="234"/>
      <c r="B211" s="193"/>
      <c r="C211" s="193"/>
      <c r="D211" s="193"/>
      <c r="E211" s="193"/>
      <c r="F211" s="193"/>
      <c r="G211" s="193"/>
      <c r="H211" s="193"/>
      <c r="I211" s="193"/>
      <c r="J211" s="193"/>
    </row>
    <row r="212" spans="1:10" x14ac:dyDescent="0.35">
      <c r="A212" s="234"/>
      <c r="B212" s="193"/>
      <c r="C212" s="193"/>
      <c r="D212" s="193"/>
      <c r="E212" s="193"/>
      <c r="F212" s="193"/>
      <c r="G212" s="193"/>
      <c r="H212" s="193"/>
      <c r="I212" s="193"/>
      <c r="J212" s="193"/>
    </row>
    <row r="213" spans="1:10" x14ac:dyDescent="0.35">
      <c r="A213" s="234"/>
      <c r="B213" s="193"/>
      <c r="C213" s="193"/>
      <c r="D213" s="193"/>
      <c r="E213" s="193"/>
      <c r="F213" s="193"/>
      <c r="G213" s="193"/>
      <c r="H213" s="193"/>
      <c r="I213" s="193"/>
      <c r="J213" s="193"/>
    </row>
    <row r="214" spans="1:10" x14ac:dyDescent="0.35">
      <c r="A214" s="234"/>
      <c r="B214" s="193"/>
      <c r="C214" s="193"/>
      <c r="D214" s="193"/>
      <c r="E214" s="193"/>
      <c r="F214" s="193"/>
      <c r="G214" s="193"/>
      <c r="H214" s="193"/>
      <c r="I214" s="193"/>
      <c r="J214" s="193"/>
    </row>
    <row r="215" spans="1:10" x14ac:dyDescent="0.35">
      <c r="A215" s="234"/>
      <c r="B215" s="193"/>
      <c r="C215" s="193"/>
      <c r="D215" s="193"/>
      <c r="E215" s="193"/>
      <c r="F215" s="193"/>
      <c r="G215" s="193"/>
      <c r="H215" s="193"/>
      <c r="I215" s="193"/>
      <c r="J215" s="193"/>
    </row>
    <row r="216" spans="1:10" x14ac:dyDescent="0.35">
      <c r="A216" s="234"/>
      <c r="B216" s="193"/>
      <c r="C216" s="193"/>
      <c r="D216" s="193"/>
      <c r="E216" s="193"/>
      <c r="F216" s="193"/>
      <c r="G216" s="193"/>
      <c r="H216" s="193"/>
      <c r="I216" s="193"/>
      <c r="J216" s="193"/>
    </row>
    <row r="217" spans="1:10" x14ac:dyDescent="0.35">
      <c r="A217" s="234"/>
      <c r="B217" s="193"/>
      <c r="C217" s="193"/>
      <c r="D217" s="193"/>
      <c r="E217" s="193"/>
      <c r="F217" s="193"/>
      <c r="G217" s="193"/>
      <c r="H217" s="193"/>
      <c r="I217" s="193"/>
      <c r="J217" s="193"/>
    </row>
    <row r="218" spans="1:10" x14ac:dyDescent="0.35">
      <c r="A218" s="234"/>
      <c r="B218" s="193"/>
      <c r="C218" s="193"/>
      <c r="D218" s="193"/>
      <c r="E218" s="193"/>
      <c r="F218" s="193"/>
      <c r="G218" s="193"/>
      <c r="H218" s="193"/>
      <c r="I218" s="193"/>
      <c r="J218" s="193"/>
    </row>
    <row r="219" spans="1:10" x14ac:dyDescent="0.35">
      <c r="A219" s="234"/>
      <c r="B219" s="193"/>
      <c r="C219" s="193"/>
      <c r="D219" s="193"/>
      <c r="E219" s="193"/>
      <c r="F219" s="193"/>
      <c r="G219" s="193"/>
      <c r="H219" s="193"/>
      <c r="I219" s="193"/>
      <c r="J219" s="193"/>
    </row>
    <row r="220" spans="1:10" x14ac:dyDescent="0.35">
      <c r="A220" s="234"/>
      <c r="B220" s="193"/>
      <c r="C220" s="193"/>
      <c r="D220" s="193"/>
      <c r="E220" s="193"/>
      <c r="F220" s="193"/>
      <c r="G220" s="193"/>
      <c r="H220" s="193"/>
      <c r="I220" s="193"/>
      <c r="J220" s="193"/>
    </row>
    <row r="221" spans="1:10" x14ac:dyDescent="0.35">
      <c r="A221" s="234"/>
      <c r="B221" s="193"/>
      <c r="C221" s="193"/>
      <c r="D221" s="193"/>
      <c r="E221" s="193"/>
      <c r="F221" s="193"/>
      <c r="G221" s="193"/>
      <c r="H221" s="193"/>
      <c r="I221" s="193"/>
      <c r="J221" s="193"/>
    </row>
    <row r="222" spans="1:10" x14ac:dyDescent="0.35">
      <c r="A222" s="234"/>
      <c r="B222" s="193"/>
      <c r="C222" s="193"/>
      <c r="D222" s="193"/>
      <c r="E222" s="193"/>
      <c r="F222" s="193"/>
      <c r="G222" s="193"/>
      <c r="H222" s="193"/>
      <c r="I222" s="193"/>
      <c r="J222" s="193"/>
    </row>
    <row r="223" spans="1:10" x14ac:dyDescent="0.35">
      <c r="A223" s="234"/>
      <c r="B223" s="193"/>
      <c r="C223" s="193"/>
      <c r="D223" s="193"/>
      <c r="E223" s="193"/>
      <c r="F223" s="193"/>
      <c r="G223" s="193"/>
      <c r="H223" s="193"/>
      <c r="I223" s="193"/>
      <c r="J223" s="193"/>
    </row>
    <row r="224" spans="1:10" x14ac:dyDescent="0.35">
      <c r="A224" s="234"/>
      <c r="B224" s="193"/>
      <c r="C224" s="193"/>
      <c r="D224" s="193"/>
      <c r="E224" s="193"/>
      <c r="F224" s="193"/>
      <c r="G224" s="193"/>
      <c r="H224" s="193"/>
      <c r="I224" s="193"/>
      <c r="J224" s="193"/>
    </row>
    <row r="225" spans="1:10" x14ac:dyDescent="0.35">
      <c r="A225" s="234"/>
      <c r="B225" s="193"/>
      <c r="C225" s="193"/>
      <c r="D225" s="193"/>
      <c r="E225" s="193"/>
      <c r="F225" s="193"/>
      <c r="G225" s="193"/>
      <c r="H225" s="193"/>
      <c r="I225" s="193"/>
      <c r="J225" s="193"/>
    </row>
    <row r="226" spans="1:10" x14ac:dyDescent="0.35">
      <c r="A226" s="234"/>
      <c r="B226" s="193"/>
      <c r="C226" s="193"/>
      <c r="D226" s="193"/>
      <c r="E226" s="193"/>
      <c r="F226" s="193"/>
      <c r="G226" s="193"/>
      <c r="H226" s="193"/>
      <c r="I226" s="193"/>
      <c r="J226" s="193"/>
    </row>
    <row r="227" spans="1:10" x14ac:dyDescent="0.35">
      <c r="A227" s="234"/>
      <c r="B227" s="193"/>
      <c r="C227" s="193"/>
      <c r="D227" s="193"/>
      <c r="E227" s="193"/>
      <c r="F227" s="193"/>
      <c r="G227" s="193"/>
      <c r="H227" s="193"/>
      <c r="I227" s="193"/>
      <c r="J227" s="193"/>
    </row>
    <row r="228" spans="1:10" x14ac:dyDescent="0.35">
      <c r="A228" s="234"/>
      <c r="B228" s="193"/>
      <c r="C228" s="193"/>
      <c r="D228" s="193"/>
      <c r="E228" s="193"/>
      <c r="F228" s="193"/>
      <c r="G228" s="193"/>
      <c r="H228" s="193"/>
      <c r="I228" s="193"/>
      <c r="J228" s="193"/>
    </row>
    <row r="229" spans="1:10" x14ac:dyDescent="0.35">
      <c r="A229" s="234"/>
      <c r="B229" s="193"/>
      <c r="C229" s="193"/>
      <c r="D229" s="193"/>
      <c r="E229" s="193"/>
      <c r="F229" s="193"/>
      <c r="G229" s="193"/>
      <c r="H229" s="193"/>
      <c r="I229" s="193"/>
      <c r="J229" s="193"/>
    </row>
    <row r="230" spans="1:10" x14ac:dyDescent="0.35">
      <c r="A230" s="234"/>
      <c r="B230" s="193"/>
      <c r="C230" s="193"/>
      <c r="D230" s="193"/>
      <c r="E230" s="193"/>
      <c r="F230" s="193"/>
      <c r="G230" s="193"/>
      <c r="H230" s="193"/>
      <c r="I230" s="193"/>
      <c r="J230" s="193"/>
    </row>
    <row r="231" spans="1:10" x14ac:dyDescent="0.35">
      <c r="A231" s="234"/>
      <c r="B231" s="193"/>
      <c r="C231" s="193"/>
      <c r="D231" s="193"/>
      <c r="E231" s="193"/>
      <c r="F231" s="193"/>
      <c r="G231" s="193"/>
      <c r="H231" s="193"/>
      <c r="I231" s="193"/>
      <c r="J231" s="193"/>
    </row>
    <row r="232" spans="1:10" x14ac:dyDescent="0.35">
      <c r="A232" s="234"/>
      <c r="B232" s="193"/>
      <c r="C232" s="193"/>
      <c r="D232" s="193"/>
      <c r="E232" s="193"/>
      <c r="F232" s="193"/>
      <c r="G232" s="193"/>
      <c r="H232" s="193"/>
      <c r="I232" s="193"/>
      <c r="J232" s="193"/>
    </row>
    <row r="233" spans="1:10" x14ac:dyDescent="0.35">
      <c r="A233" s="234"/>
      <c r="B233" s="193"/>
      <c r="C233" s="193"/>
      <c r="D233" s="193"/>
      <c r="E233" s="193"/>
      <c r="F233" s="193"/>
      <c r="G233" s="193"/>
      <c r="H233" s="193"/>
      <c r="I233" s="193"/>
      <c r="J233" s="193"/>
    </row>
    <row r="234" spans="1:10" x14ac:dyDescent="0.35">
      <c r="A234" s="234"/>
      <c r="B234" s="193"/>
      <c r="C234" s="193"/>
      <c r="D234" s="193"/>
      <c r="E234" s="193"/>
      <c r="F234" s="193"/>
      <c r="G234" s="193"/>
      <c r="H234" s="193"/>
      <c r="I234" s="193"/>
      <c r="J234" s="193"/>
    </row>
    <row r="235" spans="1:10" x14ac:dyDescent="0.35">
      <c r="A235" s="234"/>
      <c r="B235" s="193"/>
      <c r="C235" s="193"/>
      <c r="D235" s="193"/>
      <c r="E235" s="193"/>
      <c r="F235" s="193"/>
      <c r="G235" s="193"/>
      <c r="H235" s="193"/>
      <c r="I235" s="193"/>
      <c r="J235" s="193"/>
    </row>
    <row r="236" spans="1:10" x14ac:dyDescent="0.35">
      <c r="A236" s="234"/>
      <c r="B236" s="193"/>
      <c r="C236" s="193"/>
      <c r="D236" s="193"/>
      <c r="E236" s="193"/>
      <c r="F236" s="193"/>
      <c r="G236" s="193"/>
      <c r="H236" s="193"/>
      <c r="I236" s="193"/>
      <c r="J236" s="193"/>
    </row>
    <row r="237" spans="1:10" x14ac:dyDescent="0.35">
      <c r="A237" s="234"/>
      <c r="B237" s="193"/>
      <c r="C237" s="193"/>
      <c r="D237" s="193"/>
      <c r="E237" s="193"/>
      <c r="F237" s="193"/>
      <c r="G237" s="193"/>
      <c r="H237" s="193"/>
      <c r="I237" s="193"/>
      <c r="J237" s="193"/>
    </row>
    <row r="238" spans="1:10" x14ac:dyDescent="0.35">
      <c r="A238" s="234"/>
      <c r="B238" s="193"/>
      <c r="C238" s="193"/>
      <c r="D238" s="193"/>
      <c r="E238" s="193"/>
      <c r="F238" s="193"/>
      <c r="G238" s="193"/>
      <c r="H238" s="193"/>
      <c r="I238" s="193"/>
      <c r="J238" s="193"/>
    </row>
    <row r="239" spans="1:10" x14ac:dyDescent="0.35">
      <c r="A239" s="234"/>
      <c r="B239" s="193"/>
      <c r="C239" s="193"/>
      <c r="D239" s="193"/>
      <c r="E239" s="193"/>
      <c r="F239" s="193"/>
      <c r="G239" s="193"/>
      <c r="H239" s="193"/>
      <c r="I239" s="193"/>
      <c r="J239" s="193"/>
    </row>
    <row r="240" spans="1:10" x14ac:dyDescent="0.35">
      <c r="A240" s="234"/>
      <c r="B240" s="193"/>
      <c r="C240" s="193"/>
      <c r="D240" s="193"/>
      <c r="E240" s="193"/>
      <c r="F240" s="193"/>
      <c r="G240" s="193"/>
      <c r="H240" s="193"/>
      <c r="I240" s="193"/>
      <c r="J240" s="193"/>
    </row>
    <row r="241" spans="1:10" x14ac:dyDescent="0.35">
      <c r="A241" s="234"/>
      <c r="B241" s="193"/>
      <c r="C241" s="193"/>
      <c r="D241" s="193"/>
      <c r="E241" s="193"/>
      <c r="F241" s="193"/>
      <c r="G241" s="193"/>
      <c r="H241" s="193"/>
      <c r="I241" s="193"/>
      <c r="J241" s="193"/>
    </row>
    <row r="242" spans="1:10" x14ac:dyDescent="0.35">
      <c r="A242" s="234"/>
      <c r="B242" s="193"/>
      <c r="C242" s="193"/>
      <c r="D242" s="193"/>
      <c r="E242" s="193"/>
      <c r="F242" s="193"/>
      <c r="G242" s="193"/>
      <c r="H242" s="193"/>
      <c r="I242" s="193"/>
      <c r="J242" s="193"/>
    </row>
    <row r="243" spans="1:10" x14ac:dyDescent="0.35">
      <c r="A243" s="234"/>
      <c r="B243" s="193"/>
      <c r="C243" s="193"/>
      <c r="D243" s="193"/>
      <c r="E243" s="193"/>
      <c r="F243" s="193"/>
      <c r="G243" s="193"/>
      <c r="H243" s="193"/>
      <c r="I243" s="193"/>
      <c r="J243" s="193"/>
    </row>
    <row r="244" spans="1:10" x14ac:dyDescent="0.35">
      <c r="A244" s="234"/>
      <c r="B244" s="193"/>
      <c r="C244" s="193"/>
      <c r="D244" s="193"/>
      <c r="E244" s="193"/>
      <c r="F244" s="193"/>
      <c r="G244" s="193"/>
      <c r="H244" s="193"/>
      <c r="I244" s="193"/>
      <c r="J244" s="193"/>
    </row>
    <row r="245" spans="1:10" x14ac:dyDescent="0.35">
      <c r="A245" s="234"/>
      <c r="B245" s="193"/>
      <c r="C245" s="193"/>
      <c r="D245" s="193"/>
      <c r="E245" s="193"/>
      <c r="F245" s="193"/>
      <c r="G245" s="193"/>
      <c r="H245" s="193"/>
      <c r="I245" s="193"/>
      <c r="J245" s="193"/>
    </row>
    <row r="246" spans="1:10" x14ac:dyDescent="0.35">
      <c r="A246" s="234"/>
      <c r="B246" s="193"/>
      <c r="C246" s="193"/>
      <c r="D246" s="193"/>
      <c r="E246" s="193"/>
      <c r="F246" s="193"/>
      <c r="G246" s="193"/>
      <c r="H246" s="193"/>
      <c r="I246" s="193"/>
      <c r="J246" s="193"/>
    </row>
    <row r="247" spans="1:10" x14ac:dyDescent="0.35">
      <c r="A247" s="234"/>
      <c r="B247" s="193"/>
      <c r="C247" s="193"/>
      <c r="D247" s="193"/>
      <c r="E247" s="193"/>
      <c r="F247" s="193"/>
      <c r="G247" s="193"/>
      <c r="H247" s="193"/>
      <c r="I247" s="193"/>
      <c r="J247" s="193"/>
    </row>
    <row r="248" spans="1:10" x14ac:dyDescent="0.35">
      <c r="A248" s="234"/>
      <c r="B248" s="193"/>
      <c r="C248" s="193"/>
      <c r="D248" s="193"/>
      <c r="E248" s="193"/>
      <c r="F248" s="193"/>
      <c r="G248" s="193"/>
      <c r="H248" s="193"/>
      <c r="I248" s="193"/>
      <c r="J248" s="193"/>
    </row>
    <row r="249" spans="1:10" x14ac:dyDescent="0.35">
      <c r="A249" s="234"/>
      <c r="B249" s="193"/>
      <c r="C249" s="193"/>
      <c r="D249" s="193"/>
      <c r="E249" s="193"/>
      <c r="F249" s="193"/>
      <c r="G249" s="193"/>
      <c r="H249" s="193"/>
      <c r="I249" s="193"/>
      <c r="J249" s="193"/>
    </row>
    <row r="250" spans="1:10" x14ac:dyDescent="0.35">
      <c r="A250" s="234"/>
      <c r="B250" s="193"/>
      <c r="C250" s="193"/>
      <c r="D250" s="193"/>
      <c r="E250" s="193"/>
      <c r="F250" s="193"/>
      <c r="G250" s="193"/>
      <c r="H250" s="193"/>
      <c r="I250" s="193"/>
      <c r="J250" s="193"/>
    </row>
    <row r="251" spans="1:10" x14ac:dyDescent="0.35">
      <c r="A251" s="234"/>
      <c r="B251" s="193"/>
      <c r="C251" s="193"/>
      <c r="D251" s="193"/>
      <c r="E251" s="193"/>
      <c r="F251" s="193"/>
      <c r="G251" s="193"/>
      <c r="H251" s="193"/>
      <c r="I251" s="193"/>
      <c r="J251" s="193"/>
    </row>
    <row r="252" spans="1:10" x14ac:dyDescent="0.35">
      <c r="A252" s="234"/>
      <c r="B252" s="193"/>
      <c r="C252" s="193"/>
      <c r="D252" s="193"/>
      <c r="E252" s="193"/>
      <c r="F252" s="193"/>
      <c r="G252" s="193"/>
      <c r="H252" s="193"/>
      <c r="I252" s="193"/>
      <c r="J252" s="193"/>
    </row>
    <row r="253" spans="1:10" x14ac:dyDescent="0.35">
      <c r="A253" s="234"/>
      <c r="B253" s="193"/>
      <c r="C253" s="193"/>
      <c r="D253" s="193"/>
      <c r="E253" s="193"/>
      <c r="F253" s="193"/>
      <c r="G253" s="193"/>
      <c r="H253" s="193"/>
      <c r="I253" s="193"/>
      <c r="J253" s="193"/>
    </row>
    <row r="254" spans="1:10" x14ac:dyDescent="0.35">
      <c r="A254" s="234"/>
      <c r="B254" s="193"/>
      <c r="C254" s="193"/>
      <c r="D254" s="193"/>
      <c r="E254" s="193"/>
      <c r="F254" s="193"/>
      <c r="G254" s="193"/>
      <c r="H254" s="193"/>
      <c r="I254" s="193"/>
      <c r="J254" s="193"/>
    </row>
    <row r="255" spans="1:10" x14ac:dyDescent="0.35">
      <c r="A255" s="234"/>
      <c r="B255" s="193"/>
      <c r="C255" s="193"/>
      <c r="D255" s="193"/>
      <c r="E255" s="193"/>
      <c r="F255" s="193"/>
      <c r="G255" s="193"/>
      <c r="H255" s="193"/>
      <c r="I255" s="193"/>
      <c r="J255" s="193"/>
    </row>
    <row r="256" spans="1:10" x14ac:dyDescent="0.35">
      <c r="A256" s="234"/>
      <c r="B256" s="193"/>
      <c r="C256" s="193"/>
      <c r="D256" s="193"/>
      <c r="E256" s="193"/>
      <c r="F256" s="193"/>
      <c r="G256" s="193"/>
      <c r="H256" s="193"/>
      <c r="I256" s="193"/>
      <c r="J256" s="193"/>
    </row>
    <row r="257" spans="1:10" x14ac:dyDescent="0.35">
      <c r="A257" s="234"/>
      <c r="B257" s="193"/>
      <c r="C257" s="193"/>
      <c r="D257" s="193"/>
      <c r="E257" s="193"/>
      <c r="F257" s="193"/>
      <c r="G257" s="193"/>
      <c r="H257" s="193"/>
      <c r="I257" s="193"/>
      <c r="J257" s="193"/>
    </row>
    <row r="258" spans="1:10" x14ac:dyDescent="0.35">
      <c r="A258" s="234"/>
      <c r="B258" s="193"/>
      <c r="C258" s="193"/>
      <c r="D258" s="193"/>
      <c r="E258" s="193"/>
      <c r="F258" s="193"/>
      <c r="G258" s="193"/>
      <c r="H258" s="193"/>
      <c r="I258" s="193"/>
      <c r="J258" s="193"/>
    </row>
    <row r="259" spans="1:10" x14ac:dyDescent="0.35">
      <c r="A259" s="234"/>
      <c r="B259" s="193"/>
      <c r="C259" s="193"/>
      <c r="D259" s="193"/>
      <c r="E259" s="193"/>
      <c r="F259" s="193"/>
      <c r="G259" s="193"/>
      <c r="H259" s="193"/>
      <c r="I259" s="193"/>
      <c r="J259" s="193"/>
    </row>
    <row r="260" spans="1:10" x14ac:dyDescent="0.35">
      <c r="A260" s="234"/>
      <c r="B260" s="193"/>
      <c r="C260" s="193"/>
      <c r="D260" s="193"/>
      <c r="E260" s="193"/>
      <c r="F260" s="193"/>
      <c r="G260" s="193"/>
      <c r="H260" s="193"/>
      <c r="I260" s="193"/>
      <c r="J260" s="193"/>
    </row>
    <row r="261" spans="1:10" x14ac:dyDescent="0.35">
      <c r="A261" s="234"/>
      <c r="B261" s="193"/>
      <c r="C261" s="193"/>
      <c r="D261" s="193"/>
      <c r="E261" s="193"/>
      <c r="F261" s="193"/>
      <c r="G261" s="193"/>
      <c r="H261" s="193"/>
      <c r="I261" s="193"/>
      <c r="J261" s="193"/>
    </row>
    <row r="262" spans="1:10" x14ac:dyDescent="0.35">
      <c r="A262" s="234"/>
      <c r="B262" s="193"/>
      <c r="C262" s="193"/>
      <c r="D262" s="193"/>
      <c r="E262" s="193"/>
      <c r="F262" s="193"/>
      <c r="G262" s="193"/>
      <c r="H262" s="193"/>
      <c r="I262" s="193"/>
      <c r="J262" s="193"/>
    </row>
    <row r="263" spans="1:10" x14ac:dyDescent="0.35">
      <c r="A263" s="234"/>
      <c r="B263" s="193"/>
      <c r="C263" s="193"/>
      <c r="D263" s="193"/>
      <c r="E263" s="193"/>
      <c r="F263" s="193"/>
      <c r="G263" s="193"/>
      <c r="H263" s="193"/>
      <c r="I263" s="193"/>
      <c r="J263" s="193"/>
    </row>
    <row r="264" spans="1:10" x14ac:dyDescent="0.35">
      <c r="A264" s="234"/>
      <c r="B264" s="193"/>
      <c r="C264" s="193"/>
      <c r="D264" s="193"/>
      <c r="E264" s="193"/>
      <c r="F264" s="193"/>
      <c r="G264" s="193"/>
      <c r="H264" s="193"/>
      <c r="I264" s="193"/>
      <c r="J264" s="193"/>
    </row>
    <row r="265" spans="1:10" x14ac:dyDescent="0.35">
      <c r="A265" s="234"/>
      <c r="B265" s="193"/>
      <c r="C265" s="193"/>
      <c r="D265" s="193"/>
      <c r="E265" s="193"/>
      <c r="F265" s="193"/>
      <c r="G265" s="193"/>
      <c r="H265" s="193"/>
      <c r="I265" s="193"/>
      <c r="J265" s="193"/>
    </row>
    <row r="266" spans="1:10" x14ac:dyDescent="0.35">
      <c r="A266" s="234"/>
      <c r="B266" s="193"/>
      <c r="C266" s="193"/>
      <c r="D266" s="193"/>
      <c r="E266" s="193"/>
      <c r="F266" s="193"/>
      <c r="G266" s="193"/>
      <c r="H266" s="193"/>
      <c r="I266" s="193"/>
      <c r="J266" s="193"/>
    </row>
    <row r="267" spans="1:10" x14ac:dyDescent="0.35">
      <c r="A267" s="234"/>
      <c r="B267" s="193"/>
      <c r="C267" s="193"/>
      <c r="D267" s="193"/>
      <c r="E267" s="193"/>
      <c r="F267" s="193"/>
      <c r="G267" s="193"/>
      <c r="H267" s="193"/>
      <c r="I267" s="193"/>
      <c r="J267" s="193"/>
    </row>
    <row r="268" spans="1:10" x14ac:dyDescent="0.35">
      <c r="A268" s="233"/>
    </row>
    <row r="269" spans="1:10" x14ac:dyDescent="0.35">
      <c r="A269" s="233"/>
    </row>
    <row r="270" spans="1:10" x14ac:dyDescent="0.35">
      <c r="A270" s="233"/>
    </row>
    <row r="271" spans="1:10" x14ac:dyDescent="0.35">
      <c r="A271" s="233"/>
    </row>
    <row r="272" spans="1:10" x14ac:dyDescent="0.35">
      <c r="A272" s="233"/>
    </row>
    <row r="273" spans="1:1" x14ac:dyDescent="0.35">
      <c r="A273" s="233"/>
    </row>
    <row r="274" spans="1:1" x14ac:dyDescent="0.35">
      <c r="A274" s="233"/>
    </row>
    <row r="275" spans="1:1" x14ac:dyDescent="0.35">
      <c r="A275" s="233"/>
    </row>
    <row r="276" spans="1:1" x14ac:dyDescent="0.35">
      <c r="A276" s="233"/>
    </row>
  </sheetData>
  <mergeCells count="28">
    <mergeCell ref="AJ21:AJ22"/>
    <mergeCell ref="AK21:AK22"/>
    <mergeCell ref="AQ21:AQ22"/>
    <mergeCell ref="AR21:AR22"/>
    <mergeCell ref="B74:D74"/>
    <mergeCell ref="B79:D79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A3:H3"/>
    <mergeCell ref="B10:J10"/>
    <mergeCell ref="B11:J11"/>
    <mergeCell ref="D14:J14"/>
    <mergeCell ref="G20:I20"/>
    <mergeCell ref="K20:M20"/>
  </mergeCells>
  <dataValidations count="5">
    <dataValidation type="list" allowBlank="1" showInputMessage="1" showErrorMessage="1" sqref="D16" xr:uid="{B7F5D6BA-F9E9-48B7-B927-5EE1B3878FA9}">
      <formula1>"TOU, non-TOU"</formula1>
    </dataValidation>
    <dataValidation type="list" allowBlank="1" showInputMessage="1" showErrorMessage="1" sqref="D23 D32" xr:uid="{7BFA4EEC-777D-49AA-A354-DA41A9F1CD18}">
      <formula1>"per 30 days, per kWh, per kW, per kVA"</formula1>
    </dataValidation>
    <dataValidation type="list" allowBlank="1" showInputMessage="1" showErrorMessage="1" prompt="Select Charge Unit - monthly, per kWh, per kW" sqref="D80 D70 D75" xr:uid="{82CE491A-FED9-4C35-965C-11C516D11131}">
      <formula1>"Monthly, per kWh, per kW"</formula1>
    </dataValidation>
    <dataValidation type="list" allowBlank="1" showInputMessage="1" showErrorMessage="1" sqref="E56:E57 E80 E75 E50:E54 E59:E70 E23:E48" xr:uid="{70176575-1056-4982-9643-3CC41FE5BAF0}">
      <formula1>#REF!</formula1>
    </dataValidation>
    <dataValidation type="list" allowBlank="1" showInputMessage="1" showErrorMessage="1" prompt="Select Charge Unit - per 30 days, per kWh, per kW, per kVA." sqref="D56:D57 D50:D54 D59:D69 D24:D31 D33:D48" xr:uid="{8B8CB23D-4A11-42F0-8E3D-FE3906B3EC68}">
      <formula1>"per 30 days, per kWh, per kW, per kVA"</formula1>
    </dataValidation>
  </dataValidations>
  <pageMargins left="0.70866141732283472" right="0.70866141732283472" top="1.3385826771653544" bottom="0.70866141732283472" header="0.31496062992125984" footer="0.31496062992125984"/>
  <pageSetup paperSize="17" scale="45" fitToHeight="0" orientation="landscape" r:id="rId1"/>
  <headerFooter scaleWithDoc="0">
    <oddHeader>&amp;R&amp;7Toronto Hydro-Electric System Limited
EB-2018-0165
Draft Rate Order&amp;"-,Bold"
Schedule 16&amp;"-,Regular"
UPDATED:  February 12, 2020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400050</xdr:colOff>
                    <xdr:row>16</xdr:row>
                    <xdr:rowOff>146050</xdr:rowOff>
                  </from>
                  <to>
                    <xdr:col>17</xdr:col>
                    <xdr:colOff>361950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431800</xdr:colOff>
                    <xdr:row>17</xdr:row>
                    <xdr:rowOff>31750</xdr:rowOff>
                  </from>
                  <to>
                    <xdr:col>10</xdr:col>
                    <xdr:colOff>590550</xdr:colOff>
                    <xdr:row>18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0B88A-D184-4849-80B0-78A743C86EDF}">
  <sheetPr>
    <pageSetUpPr fitToPage="1"/>
  </sheetPr>
  <dimension ref="A1:AR437"/>
  <sheetViews>
    <sheetView showGridLines="0" topLeftCell="A118" zoomScale="85" zoomScaleNormal="85" zoomScaleSheetLayoutView="85" workbookViewId="0">
      <selection activeCell="W44" sqref="W44"/>
    </sheetView>
  </sheetViews>
  <sheetFormatPr defaultColWidth="9.1796875" defaultRowHeight="14.5" x14ac:dyDescent="0.35"/>
  <cols>
    <col min="1" max="1" width="1.81640625" style="188" customWidth="1"/>
    <col min="2" max="2" width="107.26953125" style="188" customWidth="1"/>
    <col min="3" max="3" width="1.54296875" style="188" customWidth="1"/>
    <col min="4" max="4" width="15.26953125" style="188" customWidth="1"/>
    <col min="5" max="5" width="1.7265625" style="188" customWidth="1"/>
    <col min="6" max="6" width="1.26953125" style="188" customWidth="1"/>
    <col min="7" max="7" width="12.453125" style="188" customWidth="1"/>
    <col min="8" max="8" width="10.36328125" style="188" customWidth="1"/>
    <col min="9" max="9" width="12.54296875" style="188" bestFit="1" customWidth="1"/>
    <col min="10" max="10" width="1.453125" style="188" customWidth="1"/>
    <col min="11" max="11" width="12.7265625" style="188" customWidth="1"/>
    <col min="12" max="12" width="10.7265625" style="188" customWidth="1"/>
    <col min="13" max="13" width="12.54296875" style="188" bestFit="1" customWidth="1"/>
    <col min="14" max="14" width="2.453125" style="188" bestFit="1" customWidth="1"/>
    <col min="15" max="15" width="15.453125" style="188" bestFit="1" customWidth="1"/>
    <col min="16" max="16" width="14.453125" style="188" bestFit="1" customWidth="1"/>
    <col min="17" max="17" width="1.26953125" style="188" customWidth="1"/>
    <col min="18" max="18" width="10" style="188" bestFit="1" customWidth="1"/>
    <col min="19" max="19" width="9.26953125" style="188" customWidth="1"/>
    <col min="20" max="20" width="12.54296875" style="188" customWidth="1"/>
    <col min="21" max="21" width="1.26953125" style="188" customWidth="1"/>
    <col min="22" max="22" width="12.7265625" style="188" bestFit="1" customWidth="1"/>
    <col min="23" max="23" width="11.26953125" style="188" bestFit="1" customWidth="1"/>
    <col min="24" max="24" width="0.81640625" style="188" customWidth="1"/>
    <col min="25" max="25" width="11.1796875" style="188" bestFit="1" customWidth="1"/>
    <col min="26" max="26" width="9.54296875" style="188" customWidth="1"/>
    <col min="27" max="27" width="12.453125" style="188" customWidth="1"/>
    <col min="28" max="28" width="1.1796875" style="188" customWidth="1"/>
    <col min="29" max="29" width="15" style="188" bestFit="1" customWidth="1"/>
    <col min="30" max="30" width="11.26953125" style="188" bestFit="1" customWidth="1"/>
    <col min="31" max="31" width="0.81640625" style="188" customWidth="1"/>
    <col min="32" max="32" width="11.08984375" style="188" customWidth="1"/>
    <col min="33" max="33" width="9.54296875" style="188" customWidth="1"/>
    <col min="34" max="34" width="12.6328125" style="188" customWidth="1"/>
    <col min="35" max="35" width="1.453125" style="188" customWidth="1"/>
    <col min="36" max="36" width="9.7265625" style="188" bestFit="1" customWidth="1"/>
    <col min="37" max="37" width="11.26953125" style="188" bestFit="1" customWidth="1"/>
    <col min="38" max="38" width="1.26953125" style="188" customWidth="1"/>
    <col min="39" max="39" width="10.54296875" style="188" bestFit="1" customWidth="1"/>
    <col min="40" max="40" width="9.54296875" style="188" customWidth="1"/>
    <col min="41" max="41" width="12.6328125" style="188" customWidth="1"/>
    <col min="42" max="42" width="1.26953125" style="188" customWidth="1"/>
    <col min="43" max="43" width="9.7265625" style="188" bestFit="1" customWidth="1"/>
    <col min="44" max="44" width="10.26953125" style="188" bestFit="1" customWidth="1"/>
    <col min="45" max="16384" width="9.1796875" style="188"/>
  </cols>
  <sheetData>
    <row r="1" spans="1:44" ht="20" x14ac:dyDescent="0.35">
      <c r="A1" s="186"/>
      <c r="B1" s="187"/>
      <c r="C1" s="187"/>
      <c r="D1" s="187"/>
      <c r="E1" s="187"/>
      <c r="F1" s="187"/>
      <c r="G1" s="187"/>
      <c r="H1" s="187"/>
      <c r="I1" s="186"/>
      <c r="K1" s="392"/>
      <c r="L1" s="393"/>
      <c r="M1" s="233"/>
      <c r="N1" s="188">
        <v>2</v>
      </c>
    </row>
    <row r="2" spans="1:44" ht="17.5" x14ac:dyDescent="0.35">
      <c r="A2" s="189"/>
      <c r="B2" s="189"/>
      <c r="C2" s="189"/>
      <c r="D2" s="189"/>
      <c r="E2" s="189"/>
      <c r="F2" s="189"/>
      <c r="G2" s="189"/>
      <c r="H2" s="189"/>
      <c r="I2" s="186"/>
      <c r="K2" s="392"/>
      <c r="L2" s="394"/>
      <c r="M2" s="233"/>
    </row>
    <row r="3" spans="1:44" ht="17.5" x14ac:dyDescent="0.35">
      <c r="A3" s="449"/>
      <c r="B3" s="449"/>
      <c r="C3" s="449"/>
      <c r="D3" s="449"/>
      <c r="E3" s="449"/>
      <c r="F3" s="449"/>
      <c r="G3" s="449"/>
      <c r="H3" s="449"/>
      <c r="I3" s="186"/>
      <c r="K3" s="392"/>
      <c r="L3" s="394"/>
      <c r="M3" s="233"/>
    </row>
    <row r="4" spans="1:44" ht="17.5" x14ac:dyDescent="0.35">
      <c r="A4" s="189"/>
      <c r="B4" s="189"/>
      <c r="C4" s="189"/>
      <c r="D4" s="189"/>
      <c r="E4" s="189"/>
      <c r="F4" s="190"/>
      <c r="G4" s="190"/>
      <c r="H4" s="190"/>
      <c r="I4" s="186"/>
      <c r="K4" s="392"/>
      <c r="L4" s="394"/>
      <c r="M4" s="233"/>
    </row>
    <row r="5" spans="1:44" ht="15.5" x14ac:dyDescent="0.35">
      <c r="A5" s="186"/>
      <c r="B5" s="186"/>
      <c r="C5" s="191"/>
      <c r="D5" s="191"/>
      <c r="E5" s="191"/>
      <c r="F5" s="186"/>
      <c r="G5" s="186"/>
      <c r="H5" s="186"/>
      <c r="I5" s="186"/>
      <c r="K5" s="392"/>
      <c r="L5" s="393"/>
      <c r="M5" s="233"/>
    </row>
    <row r="6" spans="1:44" x14ac:dyDescent="0.35">
      <c r="A6" s="186"/>
      <c r="B6" s="186"/>
      <c r="C6" s="186"/>
      <c r="D6" s="186"/>
      <c r="E6" s="186"/>
      <c r="F6" s="186"/>
      <c r="G6" s="186"/>
      <c r="H6" s="186"/>
      <c r="I6" s="186"/>
      <c r="K6" s="392"/>
      <c r="L6" s="393"/>
      <c r="M6" s="233"/>
    </row>
    <row r="7" spans="1:44" x14ac:dyDescent="0.35">
      <c r="A7" s="186"/>
      <c r="B7" s="186"/>
      <c r="C7" s="186"/>
      <c r="D7" s="186"/>
      <c r="E7" s="186"/>
      <c r="F7" s="186"/>
      <c r="G7" s="186"/>
      <c r="H7" s="186"/>
      <c r="I7" s="186"/>
      <c r="K7" s="392"/>
      <c r="L7" s="393"/>
      <c r="M7" s="233"/>
    </row>
    <row r="8" spans="1:44" x14ac:dyDescent="0.35">
      <c r="A8" s="192"/>
      <c r="B8" s="186"/>
      <c r="C8" s="186"/>
      <c r="D8" s="186"/>
      <c r="E8" s="186"/>
      <c r="F8" s="186"/>
      <c r="G8" s="186"/>
      <c r="H8" s="186"/>
      <c r="I8" s="186"/>
      <c r="K8" s="233"/>
      <c r="L8" s="233"/>
      <c r="M8" s="233"/>
    </row>
    <row r="9" spans="1:44" x14ac:dyDescent="0.35">
      <c r="A9" s="193"/>
      <c r="B9" s="193"/>
      <c r="C9" s="193"/>
      <c r="D9" s="193"/>
      <c r="E9" s="193"/>
      <c r="F9" s="193"/>
      <c r="G9" s="193"/>
      <c r="H9" s="193"/>
      <c r="K9" s="233"/>
      <c r="L9" s="233"/>
      <c r="M9" s="233"/>
    </row>
    <row r="10" spans="1:44" ht="18" x14ac:dyDescent="0.4">
      <c r="A10" s="193"/>
      <c r="B10" s="450" t="s">
        <v>115</v>
      </c>
      <c r="C10" s="450"/>
      <c r="D10" s="450"/>
      <c r="E10" s="450"/>
      <c r="F10" s="450"/>
      <c r="G10" s="450"/>
      <c r="H10" s="450"/>
      <c r="I10" s="450"/>
      <c r="K10" s="233"/>
      <c r="L10" s="233"/>
      <c r="M10" s="233"/>
      <c r="O10" s="139"/>
      <c r="P10" s="139"/>
      <c r="Q10" s="139"/>
      <c r="R10" s="139"/>
    </row>
    <row r="11" spans="1:44" ht="18" x14ac:dyDescent="0.4">
      <c r="A11" s="193"/>
      <c r="B11" s="450" t="s">
        <v>0</v>
      </c>
      <c r="C11" s="450"/>
      <c r="D11" s="450"/>
      <c r="E11" s="450"/>
      <c r="F11" s="450"/>
      <c r="G11" s="450"/>
      <c r="H11" s="450"/>
      <c r="I11" s="450"/>
      <c r="O11" s="309">
        <v>0.64</v>
      </c>
      <c r="P11" s="310" t="s">
        <v>1</v>
      </c>
      <c r="Q11" s="309"/>
      <c r="R11" s="309"/>
      <c r="S11" s="209"/>
    </row>
    <row r="12" spans="1:44" x14ac:dyDescent="0.35">
      <c r="A12" s="193"/>
      <c r="B12" s="193"/>
      <c r="C12" s="193"/>
      <c r="D12" s="193"/>
      <c r="E12" s="193"/>
      <c r="F12" s="193"/>
      <c r="G12" s="193"/>
      <c r="H12" s="193"/>
      <c r="O12" s="309">
        <v>0.18</v>
      </c>
      <c r="P12" s="310" t="s">
        <v>2</v>
      </c>
      <c r="Q12" s="309"/>
      <c r="R12" s="309"/>
      <c r="S12" s="209"/>
    </row>
    <row r="13" spans="1:44" x14ac:dyDescent="0.35">
      <c r="A13" s="193"/>
      <c r="B13" s="193"/>
      <c r="C13" s="193"/>
      <c r="D13" s="193"/>
      <c r="E13" s="193"/>
      <c r="F13" s="193"/>
      <c r="G13" s="193"/>
      <c r="H13" s="193"/>
      <c r="O13" s="309">
        <v>0.18</v>
      </c>
      <c r="P13" s="311" t="s">
        <v>3</v>
      </c>
      <c r="Q13" s="309"/>
      <c r="R13" s="309"/>
      <c r="S13" s="209"/>
    </row>
    <row r="14" spans="1:44" ht="15.5" x14ac:dyDescent="0.35">
      <c r="A14" s="193"/>
      <c r="B14" s="194" t="s">
        <v>4</v>
      </c>
      <c r="C14" s="193"/>
      <c r="D14" s="451" t="s">
        <v>95</v>
      </c>
      <c r="E14" s="451"/>
      <c r="F14" s="451"/>
      <c r="G14" s="451"/>
      <c r="H14" s="451"/>
      <c r="I14" s="451"/>
      <c r="J14" s="451"/>
      <c r="K14" s="451"/>
      <c r="O14" s="139"/>
      <c r="P14" s="139"/>
      <c r="Q14" s="139"/>
      <c r="R14" s="139"/>
    </row>
    <row r="15" spans="1:44" ht="15.5" x14ac:dyDescent="0.35">
      <c r="A15" s="193"/>
      <c r="B15" s="195"/>
      <c r="C15" s="193"/>
      <c r="D15" s="196"/>
      <c r="E15" s="196"/>
      <c r="F15" s="197"/>
      <c r="G15" s="197"/>
      <c r="H15" s="197"/>
      <c r="I15" s="197"/>
      <c r="J15" s="198"/>
      <c r="K15" s="198"/>
      <c r="L15" s="198"/>
      <c r="M15" s="197"/>
      <c r="N15" s="198"/>
      <c r="O15" s="198"/>
      <c r="P15" s="198"/>
      <c r="Q15" s="198"/>
      <c r="R15" s="198"/>
      <c r="S15" s="198"/>
      <c r="T15" s="197"/>
      <c r="U15" s="198"/>
      <c r="V15" s="198"/>
      <c r="W15" s="198"/>
      <c r="X15" s="198"/>
      <c r="Y15" s="198"/>
      <c r="Z15" s="198"/>
      <c r="AA15" s="197"/>
      <c r="AB15" s="198"/>
      <c r="AC15" s="198"/>
      <c r="AD15" s="198"/>
      <c r="AE15" s="198"/>
      <c r="AF15" s="198"/>
      <c r="AG15" s="198"/>
      <c r="AH15" s="197"/>
      <c r="AI15" s="198"/>
      <c r="AJ15" s="198"/>
      <c r="AK15" s="198"/>
      <c r="AL15" s="198"/>
      <c r="AM15" s="198"/>
      <c r="AN15" s="198"/>
      <c r="AO15" s="197"/>
      <c r="AP15" s="198"/>
      <c r="AQ15" s="198"/>
      <c r="AR15" s="198"/>
    </row>
    <row r="16" spans="1:44" ht="15.5" x14ac:dyDescent="0.35">
      <c r="A16" s="193"/>
      <c r="B16" s="194" t="s">
        <v>6</v>
      </c>
      <c r="C16" s="193"/>
      <c r="D16" s="199" t="s">
        <v>83</v>
      </c>
      <c r="E16" s="196"/>
      <c r="F16" s="197"/>
      <c r="G16" s="367" t="s">
        <v>96</v>
      </c>
      <c r="H16" s="197"/>
      <c r="I16" s="200"/>
      <c r="J16" s="198"/>
      <c r="K16" s="201"/>
      <c r="L16" s="198"/>
      <c r="M16" s="200"/>
      <c r="N16" s="198"/>
      <c r="O16" s="202"/>
      <c r="P16" s="203"/>
      <c r="Q16" s="198"/>
      <c r="R16" s="201"/>
      <c r="S16" s="198"/>
      <c r="T16" s="200"/>
      <c r="U16" s="198"/>
      <c r="V16" s="202"/>
      <c r="W16" s="203"/>
      <c r="X16" s="198"/>
      <c r="Y16" s="201"/>
      <c r="Z16" s="198"/>
      <c r="AA16" s="200"/>
      <c r="AB16" s="198"/>
      <c r="AC16" s="202"/>
      <c r="AD16" s="203"/>
      <c r="AE16" s="198"/>
      <c r="AF16" s="201"/>
      <c r="AG16" s="198"/>
      <c r="AH16" s="200"/>
      <c r="AI16" s="198"/>
      <c r="AJ16" s="202"/>
      <c r="AK16" s="203"/>
      <c r="AL16" s="198"/>
      <c r="AM16" s="201"/>
      <c r="AN16" s="198"/>
      <c r="AO16" s="200"/>
      <c r="AP16" s="198"/>
      <c r="AQ16" s="202"/>
      <c r="AR16" s="203"/>
    </row>
    <row r="17" spans="1:44" ht="15.5" x14ac:dyDescent="0.35">
      <c r="A17" s="193"/>
      <c r="B17" s="195"/>
      <c r="C17" s="193"/>
      <c r="D17" s="196"/>
      <c r="E17" s="196"/>
      <c r="F17" s="196"/>
      <c r="G17" s="375">
        <v>1800</v>
      </c>
      <c r="H17" s="373" t="s">
        <v>85</v>
      </c>
      <c r="I17" s="196"/>
    </row>
    <row r="18" spans="1:44" x14ac:dyDescent="0.35">
      <c r="A18" s="193"/>
      <c r="B18" s="204"/>
      <c r="C18" s="193"/>
      <c r="D18" s="205"/>
      <c r="E18" s="205"/>
      <c r="F18" s="193"/>
      <c r="G18" s="375">
        <v>2000</v>
      </c>
      <c r="H18" s="205" t="s">
        <v>86</v>
      </c>
      <c r="I18" s="193"/>
    </row>
    <row r="19" spans="1:44" x14ac:dyDescent="0.35">
      <c r="A19" s="193"/>
      <c r="B19" s="374"/>
      <c r="C19" s="193"/>
      <c r="D19" s="205" t="s">
        <v>8</v>
      </c>
      <c r="E19" s="193"/>
      <c r="F19" s="193"/>
      <c r="G19" s="375">
        <v>900000</v>
      </c>
      <c r="H19" s="373" t="s">
        <v>9</v>
      </c>
      <c r="I19" s="193"/>
      <c r="M19" s="376"/>
    </row>
    <row r="20" spans="1:44" x14ac:dyDescent="0.35">
      <c r="A20" s="193"/>
      <c r="B20" s="204"/>
      <c r="C20" s="193"/>
      <c r="D20" s="208"/>
      <c r="E20" s="208"/>
      <c r="F20" s="193"/>
      <c r="G20" s="446" t="s">
        <v>10</v>
      </c>
      <c r="H20" s="447"/>
      <c r="I20" s="448"/>
      <c r="K20" s="446" t="s">
        <v>11</v>
      </c>
      <c r="L20" s="447"/>
      <c r="M20" s="448"/>
      <c r="N20" s="193"/>
      <c r="O20" s="446" t="s">
        <v>12</v>
      </c>
      <c r="P20" s="448"/>
      <c r="Q20" s="209"/>
      <c r="R20" s="446" t="s">
        <v>13</v>
      </c>
      <c r="S20" s="447"/>
      <c r="T20" s="448"/>
      <c r="U20" s="193"/>
      <c r="V20" s="446" t="s">
        <v>12</v>
      </c>
      <c r="W20" s="448"/>
      <c r="X20" s="209"/>
      <c r="Y20" s="446" t="s">
        <v>14</v>
      </c>
      <c r="Z20" s="447"/>
      <c r="AA20" s="448"/>
      <c r="AB20" s="193"/>
      <c r="AC20" s="446" t="s">
        <v>12</v>
      </c>
      <c r="AD20" s="448"/>
      <c r="AE20" s="209"/>
      <c r="AF20" s="446" t="s">
        <v>15</v>
      </c>
      <c r="AG20" s="447"/>
      <c r="AH20" s="448"/>
      <c r="AI20" s="193"/>
      <c r="AJ20" s="446" t="s">
        <v>12</v>
      </c>
      <c r="AK20" s="448"/>
      <c r="AM20" s="446" t="s">
        <v>16</v>
      </c>
      <c r="AN20" s="447"/>
      <c r="AO20" s="448"/>
      <c r="AP20" s="193"/>
      <c r="AQ20" s="446" t="s">
        <v>12</v>
      </c>
      <c r="AR20" s="448"/>
    </row>
    <row r="21" spans="1:44" x14ac:dyDescent="0.35">
      <c r="A21" s="193"/>
      <c r="B21" s="204"/>
      <c r="C21" s="193"/>
      <c r="D21" s="452" t="s">
        <v>17</v>
      </c>
      <c r="E21" s="210"/>
      <c r="F21" s="193"/>
      <c r="G21" s="214" t="s">
        <v>18</v>
      </c>
      <c r="H21" s="212" t="s">
        <v>19</v>
      </c>
      <c r="I21" s="213" t="s">
        <v>20</v>
      </c>
      <c r="K21" s="214" t="s">
        <v>18</v>
      </c>
      <c r="L21" s="212" t="s">
        <v>19</v>
      </c>
      <c r="M21" s="213" t="s">
        <v>20</v>
      </c>
      <c r="N21" s="193"/>
      <c r="O21" s="454" t="s">
        <v>21</v>
      </c>
      <c r="P21" s="456" t="s">
        <v>22</v>
      </c>
      <c r="Q21" s="209"/>
      <c r="R21" s="214" t="s">
        <v>18</v>
      </c>
      <c r="S21" s="212" t="s">
        <v>19</v>
      </c>
      <c r="T21" s="213" t="s">
        <v>20</v>
      </c>
      <c r="U21" s="193"/>
      <c r="V21" s="454" t="s">
        <v>21</v>
      </c>
      <c r="W21" s="456" t="s">
        <v>22</v>
      </c>
      <c r="X21" s="209"/>
      <c r="Y21" s="214" t="s">
        <v>18</v>
      </c>
      <c r="Z21" s="212" t="s">
        <v>19</v>
      </c>
      <c r="AA21" s="213" t="s">
        <v>20</v>
      </c>
      <c r="AB21" s="193"/>
      <c r="AC21" s="454" t="s">
        <v>21</v>
      </c>
      <c r="AD21" s="456" t="s">
        <v>22</v>
      </c>
      <c r="AE21" s="209"/>
      <c r="AF21" s="214" t="s">
        <v>18</v>
      </c>
      <c r="AG21" s="212" t="s">
        <v>19</v>
      </c>
      <c r="AH21" s="213" t="s">
        <v>20</v>
      </c>
      <c r="AI21" s="193"/>
      <c r="AJ21" s="454" t="s">
        <v>21</v>
      </c>
      <c r="AK21" s="456" t="s">
        <v>22</v>
      </c>
      <c r="AM21" s="214" t="s">
        <v>18</v>
      </c>
      <c r="AN21" s="212" t="s">
        <v>19</v>
      </c>
      <c r="AO21" s="213" t="s">
        <v>20</v>
      </c>
      <c r="AP21" s="193"/>
      <c r="AQ21" s="454" t="s">
        <v>21</v>
      </c>
      <c r="AR21" s="456" t="s">
        <v>22</v>
      </c>
    </row>
    <row r="22" spans="1:44" x14ac:dyDescent="0.35">
      <c r="A22" s="193"/>
      <c r="B22" s="204"/>
      <c r="C22" s="193"/>
      <c r="D22" s="453"/>
      <c r="E22" s="210"/>
      <c r="F22" s="193"/>
      <c r="G22" s="217" t="s">
        <v>23</v>
      </c>
      <c r="H22" s="216"/>
      <c r="I22" s="216" t="s">
        <v>23</v>
      </c>
      <c r="K22" s="217" t="s">
        <v>23</v>
      </c>
      <c r="L22" s="216"/>
      <c r="M22" s="216" t="s">
        <v>23</v>
      </c>
      <c r="N22" s="193"/>
      <c r="O22" s="455"/>
      <c r="P22" s="457"/>
      <c r="Q22" s="209"/>
      <c r="R22" s="217" t="s">
        <v>23</v>
      </c>
      <c r="S22" s="216"/>
      <c r="T22" s="216" t="s">
        <v>23</v>
      </c>
      <c r="U22" s="193"/>
      <c r="V22" s="455"/>
      <c r="W22" s="457"/>
      <c r="X22" s="209"/>
      <c r="Y22" s="217" t="s">
        <v>23</v>
      </c>
      <c r="Z22" s="216"/>
      <c r="AA22" s="216" t="s">
        <v>23</v>
      </c>
      <c r="AB22" s="193"/>
      <c r="AC22" s="455"/>
      <c r="AD22" s="457"/>
      <c r="AE22" s="209"/>
      <c r="AF22" s="217" t="s">
        <v>23</v>
      </c>
      <c r="AG22" s="216"/>
      <c r="AH22" s="216" t="s">
        <v>23</v>
      </c>
      <c r="AI22" s="193"/>
      <c r="AJ22" s="455"/>
      <c r="AK22" s="457"/>
      <c r="AM22" s="217" t="s">
        <v>23</v>
      </c>
      <c r="AN22" s="216"/>
      <c r="AO22" s="216" t="s">
        <v>23</v>
      </c>
      <c r="AP22" s="193"/>
      <c r="AQ22" s="455"/>
      <c r="AR22" s="457"/>
    </row>
    <row r="23" spans="1:44" x14ac:dyDescent="0.35">
      <c r="A23" s="193"/>
      <c r="B23" s="283" t="s">
        <v>24</v>
      </c>
      <c r="C23" s="221"/>
      <c r="D23" s="220" t="s">
        <v>25</v>
      </c>
      <c r="E23" s="221"/>
      <c r="F23" s="222"/>
      <c r="G23" s="93">
        <v>983.72</v>
      </c>
      <c r="H23" s="224">
        <v>1</v>
      </c>
      <c r="I23" s="225">
        <f t="shared" ref="I23" si="0">H23*G23</f>
        <v>983.72</v>
      </c>
      <c r="K23" s="223">
        <v>926</v>
      </c>
      <c r="L23" s="224">
        <v>1</v>
      </c>
      <c r="M23" s="225">
        <f t="shared" ref="M23:M38" si="1">L23*K23</f>
        <v>926</v>
      </c>
      <c r="N23" s="222"/>
      <c r="O23" s="227">
        <f t="shared" ref="O23:O66" si="2">M23-I23</f>
        <v>-57.720000000000027</v>
      </c>
      <c r="P23" s="228">
        <f t="shared" ref="P23:P66" si="3">IF(OR(I23=0,M23=0),"",(O23/I23))</f>
        <v>-5.8675232789818267E-2</v>
      </c>
      <c r="Q23" s="209"/>
      <c r="R23" s="223">
        <v>967.95</v>
      </c>
      <c r="S23" s="224">
        <v>1</v>
      </c>
      <c r="T23" s="225">
        <f t="shared" ref="T23:T38" si="4">S23*R23</f>
        <v>967.95</v>
      </c>
      <c r="U23" s="222"/>
      <c r="V23" s="227">
        <f>T23-M23</f>
        <v>41.950000000000045</v>
      </c>
      <c r="W23" s="228">
        <f>IF(OR(M23=0,T23=0),"",(V23/M23))</f>
        <v>4.5302375809935257E-2</v>
      </c>
      <c r="X23" s="209"/>
      <c r="Y23" s="223">
        <v>978.79</v>
      </c>
      <c r="Z23" s="224">
        <v>1</v>
      </c>
      <c r="AA23" s="225">
        <f t="shared" ref="AA23:AA38" si="5">Z23*Y23</f>
        <v>978.79</v>
      </c>
      <c r="AB23" s="222"/>
      <c r="AC23" s="227">
        <f>AA23-T23</f>
        <v>10.839999999999918</v>
      </c>
      <c r="AD23" s="228">
        <f>IF(OR(T23=0,AA23=0),"",(AC23/T23))</f>
        <v>1.1198925564336916E-2</v>
      </c>
      <c r="AE23" s="209"/>
      <c r="AF23" s="223">
        <v>1037.03</v>
      </c>
      <c r="AG23" s="224">
        <v>1</v>
      </c>
      <c r="AH23" s="225">
        <f t="shared" ref="AH23:AH38" si="6">AG23*AF23</f>
        <v>1037.03</v>
      </c>
      <c r="AI23" s="222"/>
      <c r="AJ23" s="227">
        <f>AH23-AA23</f>
        <v>58.240000000000009</v>
      </c>
      <c r="AK23" s="228">
        <f>IF(OR(AA23=0,AH23=0),"",(AJ23/AA23))</f>
        <v>5.9502038230876908E-2</v>
      </c>
      <c r="AM23" s="223">
        <v>1077.06</v>
      </c>
      <c r="AN23" s="224">
        <v>1</v>
      </c>
      <c r="AO23" s="225">
        <f t="shared" ref="AO23:AO38" si="7">AN23*AM23</f>
        <v>1077.06</v>
      </c>
      <c r="AP23" s="222"/>
      <c r="AQ23" s="227">
        <f>AO23-AH23</f>
        <v>40.029999999999973</v>
      </c>
      <c r="AR23" s="228">
        <f>IF(OR(AH23=0,AO23=0),"",(AQ23/AH23))</f>
        <v>3.8600619075629415E-2</v>
      </c>
    </row>
    <row r="24" spans="1:44" x14ac:dyDescent="0.35">
      <c r="A24" s="193"/>
      <c r="B24" s="221" t="s">
        <v>26</v>
      </c>
      <c r="C24" s="221"/>
      <c r="D24" s="220" t="s">
        <v>87</v>
      </c>
      <c r="E24" s="221"/>
      <c r="F24" s="229"/>
      <c r="G24" s="238"/>
      <c r="H24" s="231"/>
      <c r="I24" s="232"/>
      <c r="J24" s="233"/>
      <c r="K24" s="92">
        <v>6.8900000000000003E-2</v>
      </c>
      <c r="L24" s="314">
        <f t="shared" ref="L24:L34" si="8">$G$89</f>
        <v>2000</v>
      </c>
      <c r="M24" s="232">
        <f t="shared" si="1"/>
        <v>137.80000000000001</v>
      </c>
      <c r="N24" s="229"/>
      <c r="O24" s="227">
        <f t="shared" si="2"/>
        <v>137.80000000000001</v>
      </c>
      <c r="P24" s="228" t="str">
        <f t="shared" si="3"/>
        <v/>
      </c>
      <c r="Q24" s="209"/>
      <c r="R24" s="92">
        <v>0</v>
      </c>
      <c r="S24" s="314">
        <f t="shared" ref="S24:S34" si="9">$G$89</f>
        <v>2000</v>
      </c>
      <c r="T24" s="232">
        <f t="shared" si="4"/>
        <v>0</v>
      </c>
      <c r="U24" s="229"/>
      <c r="V24" s="227">
        <f t="shared" ref="V24:V45" si="10">T24-M24</f>
        <v>-137.80000000000001</v>
      </c>
      <c r="W24" s="228" t="str">
        <f t="shared" ref="W24:W45" si="11">IF(OR(M24=0,T24=0),"",(V24/M24))</f>
        <v/>
      </c>
      <c r="X24" s="209"/>
      <c r="Y24" s="92">
        <v>0</v>
      </c>
      <c r="Z24" s="314">
        <f t="shared" ref="Z24:Z34" si="12">$G$89</f>
        <v>2000</v>
      </c>
      <c r="AA24" s="232">
        <f t="shared" si="5"/>
        <v>0</v>
      </c>
      <c r="AB24" s="229"/>
      <c r="AC24" s="227">
        <f t="shared" ref="AC24:AC45" si="13">AA24-T24</f>
        <v>0</v>
      </c>
      <c r="AD24" s="228" t="str">
        <f t="shared" ref="AD24:AD45" si="14">IF(OR(T24=0,AA24=0),"",(AC24/T24))</f>
        <v/>
      </c>
      <c r="AE24" s="209"/>
      <c r="AF24" s="92">
        <v>0</v>
      </c>
      <c r="AG24" s="314">
        <f t="shared" ref="AG24:AG34" si="15">$G$89</f>
        <v>2000</v>
      </c>
      <c r="AH24" s="232">
        <f t="shared" si="6"/>
        <v>0</v>
      </c>
      <c r="AI24" s="229"/>
      <c r="AJ24" s="227">
        <f t="shared" ref="AJ24:AJ45" si="16">AH24-AA24</f>
        <v>0</v>
      </c>
      <c r="AK24" s="228" t="str">
        <f t="shared" ref="AK24:AK45" si="17">IF(OR(AA24=0,AH24=0),"",(AJ24/AA24))</f>
        <v/>
      </c>
      <c r="AL24" s="233"/>
      <c r="AM24" s="92">
        <v>0</v>
      </c>
      <c r="AN24" s="314">
        <f t="shared" ref="AN24:AN34" si="18">$G$89</f>
        <v>2000</v>
      </c>
      <c r="AO24" s="232">
        <f t="shared" si="7"/>
        <v>0</v>
      </c>
      <c r="AP24" s="229"/>
      <c r="AQ24" s="227">
        <f t="shared" ref="AQ24:AQ45" si="19">AO24-AH24</f>
        <v>0</v>
      </c>
      <c r="AR24" s="228" t="str">
        <f t="shared" ref="AR24:AR45" si="20">IF(OR(AH24=0,AO24=0),"",(AQ24/AH24))</f>
        <v/>
      </c>
    </row>
    <row r="25" spans="1:44" x14ac:dyDescent="0.35">
      <c r="A25" s="193"/>
      <c r="B25" s="221" t="s">
        <v>88</v>
      </c>
      <c r="C25" s="221"/>
      <c r="D25" s="220" t="s">
        <v>87</v>
      </c>
      <c r="E25" s="221"/>
      <c r="F25" s="229"/>
      <c r="G25" s="238"/>
      <c r="H25" s="231"/>
      <c r="I25" s="232"/>
      <c r="J25" s="233"/>
      <c r="K25" s="92">
        <v>6.2399999999999997E-2</v>
      </c>
      <c r="L25" s="314">
        <f t="shared" si="8"/>
        <v>2000</v>
      </c>
      <c r="M25" s="232">
        <f t="shared" si="1"/>
        <v>124.8</v>
      </c>
      <c r="N25" s="229"/>
      <c r="O25" s="227">
        <f t="shared" si="2"/>
        <v>124.8</v>
      </c>
      <c r="P25" s="228" t="str">
        <f t="shared" si="3"/>
        <v/>
      </c>
      <c r="Q25" s="209"/>
      <c r="R25" s="92">
        <v>0</v>
      </c>
      <c r="S25" s="314">
        <f t="shared" si="9"/>
        <v>2000</v>
      </c>
      <c r="T25" s="232">
        <f t="shared" si="4"/>
        <v>0</v>
      </c>
      <c r="U25" s="229"/>
      <c r="V25" s="227">
        <f t="shared" si="10"/>
        <v>-124.8</v>
      </c>
      <c r="W25" s="228" t="str">
        <f t="shared" si="11"/>
        <v/>
      </c>
      <c r="X25" s="209"/>
      <c r="Y25" s="92">
        <v>0</v>
      </c>
      <c r="Z25" s="314">
        <f t="shared" si="12"/>
        <v>2000</v>
      </c>
      <c r="AA25" s="232">
        <f t="shared" si="5"/>
        <v>0</v>
      </c>
      <c r="AB25" s="229"/>
      <c r="AC25" s="227">
        <f t="shared" si="13"/>
        <v>0</v>
      </c>
      <c r="AD25" s="228" t="str">
        <f t="shared" si="14"/>
        <v/>
      </c>
      <c r="AE25" s="209"/>
      <c r="AF25" s="92">
        <v>0</v>
      </c>
      <c r="AG25" s="314">
        <f t="shared" si="15"/>
        <v>2000</v>
      </c>
      <c r="AH25" s="232">
        <f t="shared" si="6"/>
        <v>0</v>
      </c>
      <c r="AI25" s="229"/>
      <c r="AJ25" s="227">
        <f t="shared" si="16"/>
        <v>0</v>
      </c>
      <c r="AK25" s="228" t="str">
        <f t="shared" si="17"/>
        <v/>
      </c>
      <c r="AL25" s="233"/>
      <c r="AM25" s="92">
        <v>0</v>
      </c>
      <c r="AN25" s="314">
        <f t="shared" si="18"/>
        <v>2000</v>
      </c>
      <c r="AO25" s="232">
        <f t="shared" si="7"/>
        <v>0</v>
      </c>
      <c r="AP25" s="229"/>
      <c r="AQ25" s="227">
        <f t="shared" si="19"/>
        <v>0</v>
      </c>
      <c r="AR25" s="228" t="str">
        <f t="shared" si="20"/>
        <v/>
      </c>
    </row>
    <row r="26" spans="1:44" x14ac:dyDescent="0.35">
      <c r="A26" s="193"/>
      <c r="B26" s="221" t="s">
        <v>30</v>
      </c>
      <c r="C26" s="221"/>
      <c r="D26" s="220" t="s">
        <v>87</v>
      </c>
      <c r="E26" s="221"/>
      <c r="F26" s="229"/>
      <c r="G26" s="238"/>
      <c r="H26" s="231"/>
      <c r="I26" s="232"/>
      <c r="J26" s="233"/>
      <c r="K26" s="92">
        <v>-0.32440000000000002</v>
      </c>
      <c r="L26" s="314">
        <f t="shared" si="8"/>
        <v>2000</v>
      </c>
      <c r="M26" s="232">
        <f t="shared" si="1"/>
        <v>-648.80000000000007</v>
      </c>
      <c r="N26" s="229"/>
      <c r="O26" s="227">
        <f t="shared" si="2"/>
        <v>-648.80000000000007</v>
      </c>
      <c r="P26" s="228" t="str">
        <f t="shared" si="3"/>
        <v/>
      </c>
      <c r="Q26" s="209"/>
      <c r="R26" s="92">
        <v>-0.32440000000000002</v>
      </c>
      <c r="S26" s="314">
        <f t="shared" si="9"/>
        <v>2000</v>
      </c>
      <c r="T26" s="232">
        <f t="shared" si="4"/>
        <v>-648.80000000000007</v>
      </c>
      <c r="U26" s="229"/>
      <c r="V26" s="227">
        <f t="shared" si="10"/>
        <v>0</v>
      </c>
      <c r="W26" s="228">
        <f t="shared" si="11"/>
        <v>0</v>
      </c>
      <c r="X26" s="209"/>
      <c r="Y26" s="92">
        <v>0</v>
      </c>
      <c r="Z26" s="314">
        <f t="shared" si="12"/>
        <v>2000</v>
      </c>
      <c r="AA26" s="232">
        <f t="shared" si="5"/>
        <v>0</v>
      </c>
      <c r="AB26" s="229"/>
      <c r="AC26" s="227">
        <f t="shared" si="13"/>
        <v>648.80000000000007</v>
      </c>
      <c r="AD26" s="228" t="str">
        <f t="shared" si="14"/>
        <v/>
      </c>
      <c r="AE26" s="209"/>
      <c r="AF26" s="92">
        <v>0</v>
      </c>
      <c r="AG26" s="314">
        <f t="shared" si="15"/>
        <v>2000</v>
      </c>
      <c r="AH26" s="232">
        <f t="shared" si="6"/>
        <v>0</v>
      </c>
      <c r="AI26" s="229"/>
      <c r="AJ26" s="227">
        <f t="shared" si="16"/>
        <v>0</v>
      </c>
      <c r="AK26" s="228" t="str">
        <f t="shared" si="17"/>
        <v/>
      </c>
      <c r="AL26" s="233"/>
      <c r="AM26" s="92">
        <v>0</v>
      </c>
      <c r="AN26" s="314">
        <f t="shared" si="18"/>
        <v>2000</v>
      </c>
      <c r="AO26" s="232">
        <f t="shared" si="7"/>
        <v>0</v>
      </c>
      <c r="AP26" s="229"/>
      <c r="AQ26" s="227">
        <f t="shared" si="19"/>
        <v>0</v>
      </c>
      <c r="AR26" s="228" t="str">
        <f t="shared" si="20"/>
        <v/>
      </c>
    </row>
    <row r="27" spans="1:44" x14ac:dyDescent="0.35">
      <c r="A27" s="193"/>
      <c r="B27" s="221" t="s">
        <v>31</v>
      </c>
      <c r="C27" s="221"/>
      <c r="D27" s="220" t="s">
        <v>87</v>
      </c>
      <c r="E27" s="221"/>
      <c r="F27" s="229"/>
      <c r="G27" s="238"/>
      <c r="H27" s="231"/>
      <c r="I27" s="232"/>
      <c r="J27" s="233"/>
      <c r="K27" s="92">
        <v>-5.1999999999999998E-2</v>
      </c>
      <c r="L27" s="314">
        <f t="shared" si="8"/>
        <v>2000</v>
      </c>
      <c r="M27" s="232">
        <f t="shared" si="1"/>
        <v>-104</v>
      </c>
      <c r="N27" s="229"/>
      <c r="O27" s="227">
        <f t="shared" si="2"/>
        <v>-104</v>
      </c>
      <c r="P27" s="228" t="str">
        <f t="shared" si="3"/>
        <v/>
      </c>
      <c r="Q27" s="209"/>
      <c r="R27" s="92">
        <v>-5.1999999999999998E-2</v>
      </c>
      <c r="S27" s="314">
        <f t="shared" si="9"/>
        <v>2000</v>
      </c>
      <c r="T27" s="232">
        <f t="shared" si="4"/>
        <v>-104</v>
      </c>
      <c r="U27" s="229"/>
      <c r="V27" s="227">
        <f t="shared" si="10"/>
        <v>0</v>
      </c>
      <c r="W27" s="228">
        <f t="shared" si="11"/>
        <v>0</v>
      </c>
      <c r="X27" s="209"/>
      <c r="Y27" s="92">
        <v>0</v>
      </c>
      <c r="Z27" s="314">
        <f t="shared" si="12"/>
        <v>2000</v>
      </c>
      <c r="AA27" s="232">
        <f t="shared" si="5"/>
        <v>0</v>
      </c>
      <c r="AB27" s="229"/>
      <c r="AC27" s="227">
        <f t="shared" si="13"/>
        <v>104</v>
      </c>
      <c r="AD27" s="228" t="str">
        <f t="shared" si="14"/>
        <v/>
      </c>
      <c r="AE27" s="209"/>
      <c r="AF27" s="92">
        <v>0</v>
      </c>
      <c r="AG27" s="314">
        <f t="shared" si="15"/>
        <v>2000</v>
      </c>
      <c r="AH27" s="232">
        <f t="shared" si="6"/>
        <v>0</v>
      </c>
      <c r="AI27" s="229"/>
      <c r="AJ27" s="227">
        <f t="shared" si="16"/>
        <v>0</v>
      </c>
      <c r="AK27" s="228" t="str">
        <f t="shared" si="17"/>
        <v/>
      </c>
      <c r="AL27" s="233"/>
      <c r="AM27" s="92">
        <v>0</v>
      </c>
      <c r="AN27" s="314">
        <f t="shared" si="18"/>
        <v>2000</v>
      </c>
      <c r="AO27" s="232">
        <f t="shared" si="7"/>
        <v>0</v>
      </c>
      <c r="AP27" s="229"/>
      <c r="AQ27" s="227">
        <f t="shared" si="19"/>
        <v>0</v>
      </c>
      <c r="AR27" s="228" t="str">
        <f t="shared" si="20"/>
        <v/>
      </c>
    </row>
    <row r="28" spans="1:44" x14ac:dyDescent="0.35">
      <c r="A28" s="193"/>
      <c r="B28" s="221" t="s">
        <v>32</v>
      </c>
      <c r="C28" s="221"/>
      <c r="D28" s="220" t="s">
        <v>87</v>
      </c>
      <c r="E28" s="221"/>
      <c r="F28" s="229"/>
      <c r="G28" s="238"/>
      <c r="H28" s="231"/>
      <c r="I28" s="232"/>
      <c r="J28" s="233"/>
      <c r="K28" s="92">
        <v>0</v>
      </c>
      <c r="L28" s="314">
        <f t="shared" si="8"/>
        <v>2000</v>
      </c>
      <c r="M28" s="232">
        <f t="shared" si="1"/>
        <v>0</v>
      </c>
      <c r="N28" s="229"/>
      <c r="O28" s="227">
        <f t="shared" si="2"/>
        <v>0</v>
      </c>
      <c r="P28" s="228" t="str">
        <f t="shared" si="3"/>
        <v/>
      </c>
      <c r="Q28" s="209"/>
      <c r="R28" s="92">
        <v>-5.9999999999999995E-4</v>
      </c>
      <c r="S28" s="314">
        <f t="shared" si="9"/>
        <v>2000</v>
      </c>
      <c r="T28" s="232">
        <f t="shared" si="4"/>
        <v>-1.2</v>
      </c>
      <c r="U28" s="229"/>
      <c r="V28" s="227">
        <f t="shared" si="10"/>
        <v>-1.2</v>
      </c>
      <c r="W28" s="228" t="str">
        <f t="shared" si="11"/>
        <v/>
      </c>
      <c r="X28" s="209"/>
      <c r="Y28" s="92">
        <v>-5.9999999999999995E-4</v>
      </c>
      <c r="Z28" s="314">
        <f t="shared" si="12"/>
        <v>2000</v>
      </c>
      <c r="AA28" s="232">
        <f t="shared" si="5"/>
        <v>-1.2</v>
      </c>
      <c r="AB28" s="229"/>
      <c r="AC28" s="227">
        <f t="shared" si="13"/>
        <v>0</v>
      </c>
      <c r="AD28" s="228">
        <f t="shared" si="14"/>
        <v>0</v>
      </c>
      <c r="AE28" s="209"/>
      <c r="AF28" s="92">
        <v>-5.9999999999999995E-4</v>
      </c>
      <c r="AG28" s="314">
        <f t="shared" si="15"/>
        <v>2000</v>
      </c>
      <c r="AH28" s="232">
        <f t="shared" si="6"/>
        <v>-1.2</v>
      </c>
      <c r="AI28" s="229"/>
      <c r="AJ28" s="227">
        <f t="shared" si="16"/>
        <v>0</v>
      </c>
      <c r="AK28" s="228">
        <f t="shared" si="17"/>
        <v>0</v>
      </c>
      <c r="AL28" s="233"/>
      <c r="AM28" s="92">
        <v>-5.9999999999999995E-4</v>
      </c>
      <c r="AN28" s="314">
        <f t="shared" si="18"/>
        <v>2000</v>
      </c>
      <c r="AO28" s="232">
        <f t="shared" si="7"/>
        <v>-1.2</v>
      </c>
      <c r="AP28" s="229"/>
      <c r="AQ28" s="227">
        <f t="shared" si="19"/>
        <v>0</v>
      </c>
      <c r="AR28" s="228">
        <f t="shared" si="20"/>
        <v>0</v>
      </c>
    </row>
    <row r="29" spans="1:44" x14ac:dyDescent="0.35">
      <c r="A29" s="193"/>
      <c r="B29" s="221" t="s">
        <v>33</v>
      </c>
      <c r="C29" s="221"/>
      <c r="D29" s="220" t="s">
        <v>87</v>
      </c>
      <c r="E29" s="221"/>
      <c r="F29" s="229"/>
      <c r="G29" s="238"/>
      <c r="H29" s="231"/>
      <c r="I29" s="232"/>
      <c r="J29" s="233"/>
      <c r="K29" s="92">
        <v>-1.5100000000000001E-2</v>
      </c>
      <c r="L29" s="314">
        <f t="shared" si="8"/>
        <v>2000</v>
      </c>
      <c r="M29" s="232">
        <f t="shared" si="1"/>
        <v>-30.200000000000003</v>
      </c>
      <c r="N29" s="229"/>
      <c r="O29" s="227">
        <f t="shared" si="2"/>
        <v>-30.200000000000003</v>
      </c>
      <c r="P29" s="228" t="str">
        <f t="shared" si="3"/>
        <v/>
      </c>
      <c r="Q29" s="209"/>
      <c r="R29" s="92">
        <v>0</v>
      </c>
      <c r="S29" s="314">
        <f t="shared" si="9"/>
        <v>2000</v>
      </c>
      <c r="T29" s="232">
        <f t="shared" si="4"/>
        <v>0</v>
      </c>
      <c r="U29" s="229"/>
      <c r="V29" s="227">
        <f t="shared" si="10"/>
        <v>30.200000000000003</v>
      </c>
      <c r="W29" s="228" t="str">
        <f t="shared" si="11"/>
        <v/>
      </c>
      <c r="X29" s="209"/>
      <c r="Y29" s="92">
        <v>0</v>
      </c>
      <c r="Z29" s="314">
        <f t="shared" si="12"/>
        <v>2000</v>
      </c>
      <c r="AA29" s="232">
        <f t="shared" si="5"/>
        <v>0</v>
      </c>
      <c r="AB29" s="229"/>
      <c r="AC29" s="227">
        <f t="shared" si="13"/>
        <v>0</v>
      </c>
      <c r="AD29" s="228" t="str">
        <f t="shared" si="14"/>
        <v/>
      </c>
      <c r="AE29" s="209"/>
      <c r="AF29" s="92">
        <v>0</v>
      </c>
      <c r="AG29" s="314">
        <f t="shared" si="15"/>
        <v>2000</v>
      </c>
      <c r="AH29" s="232">
        <f t="shared" si="6"/>
        <v>0</v>
      </c>
      <c r="AI29" s="229"/>
      <c r="AJ29" s="227">
        <f t="shared" si="16"/>
        <v>0</v>
      </c>
      <c r="AK29" s="228" t="str">
        <f t="shared" si="17"/>
        <v/>
      </c>
      <c r="AL29" s="233"/>
      <c r="AM29" s="92">
        <v>0</v>
      </c>
      <c r="AN29" s="314">
        <f t="shared" si="18"/>
        <v>2000</v>
      </c>
      <c r="AO29" s="232">
        <f t="shared" si="7"/>
        <v>0</v>
      </c>
      <c r="AP29" s="229"/>
      <c r="AQ29" s="227">
        <f t="shared" si="19"/>
        <v>0</v>
      </c>
      <c r="AR29" s="228" t="str">
        <f t="shared" si="20"/>
        <v/>
      </c>
    </row>
    <row r="30" spans="1:44" x14ac:dyDescent="0.35">
      <c r="A30" s="193"/>
      <c r="B30" s="221" t="s">
        <v>34</v>
      </c>
      <c r="C30" s="221"/>
      <c r="D30" s="220" t="s">
        <v>87</v>
      </c>
      <c r="E30" s="221"/>
      <c r="F30" s="229"/>
      <c r="G30" s="238"/>
      <c r="H30" s="231"/>
      <c r="I30" s="232"/>
      <c r="J30" s="233"/>
      <c r="K30" s="92">
        <v>0</v>
      </c>
      <c r="L30" s="314">
        <f t="shared" si="8"/>
        <v>2000</v>
      </c>
      <c r="M30" s="232">
        <f t="shared" si="1"/>
        <v>0</v>
      </c>
      <c r="N30" s="229"/>
      <c r="O30" s="227">
        <f t="shared" si="2"/>
        <v>0</v>
      </c>
      <c r="P30" s="228" t="str">
        <f t="shared" si="3"/>
        <v/>
      </c>
      <c r="Q30" s="209"/>
      <c r="R30" s="92">
        <v>0</v>
      </c>
      <c r="S30" s="314">
        <f t="shared" si="9"/>
        <v>2000</v>
      </c>
      <c r="T30" s="232">
        <f t="shared" si="4"/>
        <v>0</v>
      </c>
      <c r="U30" s="229"/>
      <c r="V30" s="227">
        <f t="shared" si="10"/>
        <v>0</v>
      </c>
      <c r="W30" s="228" t="str">
        <f t="shared" si="11"/>
        <v/>
      </c>
      <c r="X30" s="209"/>
      <c r="Y30" s="92">
        <v>0</v>
      </c>
      <c r="Z30" s="314">
        <f t="shared" si="12"/>
        <v>2000</v>
      </c>
      <c r="AA30" s="232">
        <f t="shared" si="5"/>
        <v>0</v>
      </c>
      <c r="AB30" s="229"/>
      <c r="AC30" s="227">
        <f t="shared" si="13"/>
        <v>0</v>
      </c>
      <c r="AD30" s="228" t="str">
        <f t="shared" si="14"/>
        <v/>
      </c>
      <c r="AE30" s="209"/>
      <c r="AF30" s="92">
        <v>-0.3301</v>
      </c>
      <c r="AG30" s="314">
        <f t="shared" si="15"/>
        <v>2000</v>
      </c>
      <c r="AH30" s="232">
        <f t="shared" si="6"/>
        <v>-660.2</v>
      </c>
      <c r="AI30" s="229"/>
      <c r="AJ30" s="227">
        <f t="shared" si="16"/>
        <v>-660.2</v>
      </c>
      <c r="AK30" s="228" t="str">
        <f t="shared" si="17"/>
        <v/>
      </c>
      <c r="AL30" s="233"/>
      <c r="AM30" s="92">
        <v>-0.3301</v>
      </c>
      <c r="AN30" s="314">
        <f t="shared" si="18"/>
        <v>2000</v>
      </c>
      <c r="AO30" s="232">
        <f t="shared" si="7"/>
        <v>-660.2</v>
      </c>
      <c r="AP30" s="229"/>
      <c r="AQ30" s="227">
        <f t="shared" si="19"/>
        <v>0</v>
      </c>
      <c r="AR30" s="228">
        <f t="shared" si="20"/>
        <v>0</v>
      </c>
    </row>
    <row r="31" spans="1:44" x14ac:dyDescent="0.35">
      <c r="A31" s="193"/>
      <c r="B31" s="221" t="s">
        <v>35</v>
      </c>
      <c r="C31" s="221"/>
      <c r="D31" s="220" t="s">
        <v>87</v>
      </c>
      <c r="E31" s="221"/>
      <c r="F31" s="229"/>
      <c r="G31" s="238"/>
      <c r="H31" s="314"/>
      <c r="I31" s="225">
        <f t="shared" ref="I31" si="21">H31*G31</f>
        <v>0</v>
      </c>
      <c r="J31" s="229"/>
      <c r="K31" s="313">
        <v>0</v>
      </c>
      <c r="L31" s="314">
        <f t="shared" ref="L31" si="22">$G$18</f>
        <v>2000</v>
      </c>
      <c r="M31" s="232">
        <f t="shared" si="1"/>
        <v>0</v>
      </c>
      <c r="N31" s="229"/>
      <c r="O31" s="227">
        <f t="shared" si="2"/>
        <v>0</v>
      </c>
      <c r="P31" s="228" t="str">
        <f t="shared" si="3"/>
        <v/>
      </c>
      <c r="Q31" s="209"/>
      <c r="R31" s="313">
        <v>0</v>
      </c>
      <c r="S31" s="314">
        <f t="shared" ref="S31" si="23">$G$18</f>
        <v>2000</v>
      </c>
      <c r="T31" s="232">
        <f t="shared" si="4"/>
        <v>0</v>
      </c>
      <c r="U31" s="229"/>
      <c r="V31" s="227">
        <f t="shared" si="10"/>
        <v>0</v>
      </c>
      <c r="W31" s="228" t="str">
        <f t="shared" si="11"/>
        <v/>
      </c>
      <c r="X31" s="209"/>
      <c r="Y31" s="313">
        <v>0</v>
      </c>
      <c r="Z31" s="314">
        <f t="shared" ref="Z31" si="24">$G$18</f>
        <v>2000</v>
      </c>
      <c r="AA31" s="232">
        <f t="shared" si="5"/>
        <v>0</v>
      </c>
      <c r="AB31" s="229"/>
      <c r="AC31" s="227">
        <f t="shared" si="13"/>
        <v>0</v>
      </c>
      <c r="AD31" s="228" t="str">
        <f t="shared" si="14"/>
        <v/>
      </c>
      <c r="AE31" s="209"/>
      <c r="AF31" s="92">
        <v>-4.6800000000000001E-2</v>
      </c>
      <c r="AG31" s="314">
        <f t="shared" ref="AG31" si="25">$G$18</f>
        <v>2000</v>
      </c>
      <c r="AH31" s="232">
        <f t="shared" si="6"/>
        <v>-93.600000000000009</v>
      </c>
      <c r="AI31" s="229"/>
      <c r="AJ31" s="227">
        <f t="shared" si="16"/>
        <v>-93.600000000000009</v>
      </c>
      <c r="AK31" s="228" t="str">
        <f t="shared" si="17"/>
        <v/>
      </c>
      <c r="AL31" s="233"/>
      <c r="AM31" s="92">
        <v>-4.6800000000000001E-2</v>
      </c>
      <c r="AN31" s="314">
        <f t="shared" ref="AN31" si="26">$G$18</f>
        <v>2000</v>
      </c>
      <c r="AO31" s="232">
        <f t="shared" si="7"/>
        <v>-93.600000000000009</v>
      </c>
      <c r="AP31" s="229"/>
      <c r="AQ31" s="227">
        <f t="shared" si="19"/>
        <v>0</v>
      </c>
      <c r="AR31" s="228">
        <f t="shared" si="20"/>
        <v>0</v>
      </c>
    </row>
    <row r="32" spans="1:44" x14ac:dyDescent="0.35">
      <c r="A32" s="193"/>
      <c r="B32" s="221" t="s">
        <v>36</v>
      </c>
      <c r="C32" s="221"/>
      <c r="D32" s="220" t="s">
        <v>87</v>
      </c>
      <c r="E32" s="221"/>
      <c r="F32" s="229"/>
      <c r="G32" s="238"/>
      <c r="H32" s="231"/>
      <c r="I32" s="232"/>
      <c r="J32" s="233"/>
      <c r="K32" s="92">
        <v>-3.0700000000000002E-2</v>
      </c>
      <c r="L32" s="314">
        <f t="shared" si="8"/>
        <v>2000</v>
      </c>
      <c r="M32" s="232">
        <f t="shared" si="1"/>
        <v>-61.400000000000006</v>
      </c>
      <c r="N32" s="229"/>
      <c r="O32" s="227">
        <f t="shared" si="2"/>
        <v>-61.400000000000006</v>
      </c>
      <c r="P32" s="228" t="str">
        <f t="shared" si="3"/>
        <v/>
      </c>
      <c r="Q32" s="209"/>
      <c r="R32" s="92">
        <v>0</v>
      </c>
      <c r="S32" s="314">
        <f t="shared" si="9"/>
        <v>2000</v>
      </c>
      <c r="T32" s="232">
        <f t="shared" si="4"/>
        <v>0</v>
      </c>
      <c r="U32" s="229"/>
      <c r="V32" s="227">
        <f t="shared" si="10"/>
        <v>61.400000000000006</v>
      </c>
      <c r="W32" s="228" t="str">
        <f t="shared" si="11"/>
        <v/>
      </c>
      <c r="X32" s="209"/>
      <c r="Y32" s="92">
        <v>0</v>
      </c>
      <c r="Z32" s="314">
        <f t="shared" si="12"/>
        <v>2000</v>
      </c>
      <c r="AA32" s="232">
        <f t="shared" si="5"/>
        <v>0</v>
      </c>
      <c r="AB32" s="229"/>
      <c r="AC32" s="227">
        <f t="shared" si="13"/>
        <v>0</v>
      </c>
      <c r="AD32" s="228" t="str">
        <f t="shared" si="14"/>
        <v/>
      </c>
      <c r="AE32" s="209"/>
      <c r="AF32" s="92">
        <v>0</v>
      </c>
      <c r="AG32" s="314">
        <f t="shared" si="15"/>
        <v>2000</v>
      </c>
      <c r="AH32" s="232">
        <f t="shared" si="6"/>
        <v>0</v>
      </c>
      <c r="AI32" s="229"/>
      <c r="AJ32" s="227">
        <f t="shared" si="16"/>
        <v>0</v>
      </c>
      <c r="AK32" s="228" t="str">
        <f t="shared" si="17"/>
        <v/>
      </c>
      <c r="AL32" s="233"/>
      <c r="AM32" s="92">
        <v>0</v>
      </c>
      <c r="AN32" s="314">
        <f t="shared" si="18"/>
        <v>2000</v>
      </c>
      <c r="AO32" s="232">
        <f t="shared" si="7"/>
        <v>0</v>
      </c>
      <c r="AP32" s="229"/>
      <c r="AQ32" s="227">
        <f t="shared" si="19"/>
        <v>0</v>
      </c>
      <c r="AR32" s="228" t="str">
        <f t="shared" si="20"/>
        <v/>
      </c>
    </row>
    <row r="33" spans="1:44" x14ac:dyDescent="0.35">
      <c r="A33" s="193"/>
      <c r="B33" s="221" t="s">
        <v>37</v>
      </c>
      <c r="C33" s="221"/>
      <c r="D33" s="220" t="s">
        <v>87</v>
      </c>
      <c r="E33" s="221"/>
      <c r="F33" s="229"/>
      <c r="G33" s="238"/>
      <c r="H33" s="231"/>
      <c r="I33" s="232"/>
      <c r="J33" s="233"/>
      <c r="K33" s="92">
        <v>0</v>
      </c>
      <c r="L33" s="314">
        <f t="shared" si="8"/>
        <v>2000</v>
      </c>
      <c r="M33" s="232">
        <f t="shared" si="1"/>
        <v>0</v>
      </c>
      <c r="N33" s="229"/>
      <c r="O33" s="227">
        <f t="shared" si="2"/>
        <v>0</v>
      </c>
      <c r="P33" s="228" t="str">
        <f t="shared" si="3"/>
        <v/>
      </c>
      <c r="Q33" s="209"/>
      <c r="R33" s="92">
        <v>0</v>
      </c>
      <c r="S33" s="314">
        <f t="shared" si="9"/>
        <v>2000</v>
      </c>
      <c r="T33" s="232">
        <f t="shared" si="4"/>
        <v>0</v>
      </c>
      <c r="U33" s="229"/>
      <c r="V33" s="227">
        <f t="shared" si="10"/>
        <v>0</v>
      </c>
      <c r="W33" s="228" t="str">
        <f t="shared" si="11"/>
        <v/>
      </c>
      <c r="X33" s="209"/>
      <c r="Y33" s="92">
        <v>-0.2757</v>
      </c>
      <c r="Z33" s="314">
        <f t="shared" si="12"/>
        <v>2000</v>
      </c>
      <c r="AA33" s="232">
        <f t="shared" si="5"/>
        <v>-551.4</v>
      </c>
      <c r="AB33" s="229"/>
      <c r="AC33" s="227">
        <f t="shared" si="13"/>
        <v>-551.4</v>
      </c>
      <c r="AD33" s="228" t="str">
        <f t="shared" si="14"/>
        <v/>
      </c>
      <c r="AE33" s="209"/>
      <c r="AF33" s="92">
        <v>0</v>
      </c>
      <c r="AG33" s="314">
        <f t="shared" si="15"/>
        <v>2000</v>
      </c>
      <c r="AH33" s="232">
        <f t="shared" si="6"/>
        <v>0</v>
      </c>
      <c r="AI33" s="229"/>
      <c r="AJ33" s="227">
        <f t="shared" si="16"/>
        <v>551.4</v>
      </c>
      <c r="AK33" s="228" t="str">
        <f t="shared" si="17"/>
        <v/>
      </c>
      <c r="AL33" s="233"/>
      <c r="AM33" s="92">
        <v>0</v>
      </c>
      <c r="AN33" s="314">
        <f t="shared" si="18"/>
        <v>2000</v>
      </c>
      <c r="AO33" s="232">
        <f t="shared" si="7"/>
        <v>0</v>
      </c>
      <c r="AP33" s="229"/>
      <c r="AQ33" s="227">
        <f t="shared" si="19"/>
        <v>0</v>
      </c>
      <c r="AR33" s="228" t="str">
        <f t="shared" si="20"/>
        <v/>
      </c>
    </row>
    <row r="34" spans="1:44" x14ac:dyDescent="0.35">
      <c r="A34" s="193"/>
      <c r="B34" s="221" t="s">
        <v>89</v>
      </c>
      <c r="C34" s="221"/>
      <c r="D34" s="220" t="s">
        <v>87</v>
      </c>
      <c r="E34" s="221"/>
      <c r="F34" s="229"/>
      <c r="G34" s="238"/>
      <c r="H34" s="231"/>
      <c r="I34" s="232"/>
      <c r="J34" s="233"/>
      <c r="K34" s="92">
        <v>0</v>
      </c>
      <c r="L34" s="314">
        <f t="shared" si="8"/>
        <v>2000</v>
      </c>
      <c r="M34" s="232">
        <f t="shared" si="1"/>
        <v>0</v>
      </c>
      <c r="N34" s="229"/>
      <c r="O34" s="227">
        <f t="shared" si="2"/>
        <v>0</v>
      </c>
      <c r="P34" s="228" t="str">
        <f t="shared" si="3"/>
        <v/>
      </c>
      <c r="Q34" s="209"/>
      <c r="R34" s="92">
        <v>-5.2699999999999997E-2</v>
      </c>
      <c r="S34" s="314">
        <f t="shared" si="9"/>
        <v>2000</v>
      </c>
      <c r="T34" s="232">
        <f t="shared" si="4"/>
        <v>-105.39999999999999</v>
      </c>
      <c r="U34" s="229"/>
      <c r="V34" s="227">
        <f t="shared" si="10"/>
        <v>-105.39999999999999</v>
      </c>
      <c r="W34" s="228" t="str">
        <f t="shared" si="11"/>
        <v/>
      </c>
      <c r="X34" s="209"/>
      <c r="Y34" s="92">
        <v>-5.2699999999999997E-2</v>
      </c>
      <c r="Z34" s="314">
        <f t="shared" si="12"/>
        <v>2000</v>
      </c>
      <c r="AA34" s="232">
        <f t="shared" si="5"/>
        <v>-105.39999999999999</v>
      </c>
      <c r="AB34" s="229"/>
      <c r="AC34" s="227">
        <f t="shared" si="13"/>
        <v>0</v>
      </c>
      <c r="AD34" s="228">
        <f t="shared" si="14"/>
        <v>0</v>
      </c>
      <c r="AE34" s="209"/>
      <c r="AF34" s="92">
        <v>-5.2699999999999997E-2</v>
      </c>
      <c r="AG34" s="314">
        <f t="shared" si="15"/>
        <v>2000</v>
      </c>
      <c r="AH34" s="232">
        <f t="shared" si="6"/>
        <v>-105.39999999999999</v>
      </c>
      <c r="AI34" s="229"/>
      <c r="AJ34" s="227">
        <f t="shared" si="16"/>
        <v>0</v>
      </c>
      <c r="AK34" s="228">
        <f t="shared" si="17"/>
        <v>0</v>
      </c>
      <c r="AL34" s="233"/>
      <c r="AM34" s="92">
        <v>-5.2699999999999997E-2</v>
      </c>
      <c r="AN34" s="314">
        <f t="shared" si="18"/>
        <v>2000</v>
      </c>
      <c r="AO34" s="232">
        <f t="shared" si="7"/>
        <v>-105.39999999999999</v>
      </c>
      <c r="AP34" s="229"/>
      <c r="AQ34" s="227">
        <f t="shared" si="19"/>
        <v>0</v>
      </c>
      <c r="AR34" s="228">
        <f t="shared" si="20"/>
        <v>0</v>
      </c>
    </row>
    <row r="35" spans="1:44" x14ac:dyDescent="0.35">
      <c r="A35" s="193"/>
      <c r="B35" s="221" t="s">
        <v>39</v>
      </c>
      <c r="C35" s="221"/>
      <c r="D35" s="220" t="s">
        <v>25</v>
      </c>
      <c r="E35" s="221"/>
      <c r="F35" s="229"/>
      <c r="G35" s="238"/>
      <c r="H35" s="226"/>
      <c r="I35" s="225">
        <f t="shared" ref="I35:I45" si="27">H35*G35</f>
        <v>0</v>
      </c>
      <c r="J35" s="229"/>
      <c r="K35" s="230">
        <v>-5.18</v>
      </c>
      <c r="L35" s="226">
        <v>1</v>
      </c>
      <c r="M35" s="232">
        <f t="shared" si="1"/>
        <v>-5.18</v>
      </c>
      <c r="N35" s="229"/>
      <c r="O35" s="227">
        <f t="shared" si="2"/>
        <v>-5.18</v>
      </c>
      <c r="P35" s="228" t="str">
        <f t="shared" si="3"/>
        <v/>
      </c>
      <c r="Q35" s="209"/>
      <c r="R35" s="230">
        <v>-5.18</v>
      </c>
      <c r="S35" s="226">
        <v>1</v>
      </c>
      <c r="T35" s="232">
        <f t="shared" si="4"/>
        <v>-5.18</v>
      </c>
      <c r="U35" s="229"/>
      <c r="V35" s="227">
        <f t="shared" si="10"/>
        <v>0</v>
      </c>
      <c r="W35" s="228">
        <f t="shared" si="11"/>
        <v>0</v>
      </c>
      <c r="X35" s="209"/>
      <c r="Y35" s="230">
        <v>0</v>
      </c>
      <c r="Z35" s="226">
        <v>1</v>
      </c>
      <c r="AA35" s="232">
        <f t="shared" si="5"/>
        <v>0</v>
      </c>
      <c r="AB35" s="229"/>
      <c r="AC35" s="227">
        <f t="shared" si="13"/>
        <v>5.18</v>
      </c>
      <c r="AD35" s="228" t="str">
        <f t="shared" si="14"/>
        <v/>
      </c>
      <c r="AE35" s="209"/>
      <c r="AF35" s="230">
        <v>0</v>
      </c>
      <c r="AG35" s="226">
        <v>1</v>
      </c>
      <c r="AH35" s="232">
        <f t="shared" si="6"/>
        <v>0</v>
      </c>
      <c r="AI35" s="229"/>
      <c r="AJ35" s="227">
        <f t="shared" si="16"/>
        <v>0</v>
      </c>
      <c r="AK35" s="228" t="str">
        <f t="shared" si="17"/>
        <v/>
      </c>
      <c r="AL35" s="233"/>
      <c r="AM35" s="230">
        <v>0</v>
      </c>
      <c r="AN35" s="226">
        <v>1</v>
      </c>
      <c r="AO35" s="232">
        <f t="shared" si="7"/>
        <v>0</v>
      </c>
      <c r="AP35" s="229"/>
      <c r="AQ35" s="227">
        <f t="shared" si="19"/>
        <v>0</v>
      </c>
      <c r="AR35" s="228" t="str">
        <f t="shared" si="20"/>
        <v/>
      </c>
    </row>
    <row r="36" spans="1:44" x14ac:dyDescent="0.35">
      <c r="A36" s="193"/>
      <c r="B36" s="221" t="s">
        <v>39</v>
      </c>
      <c r="C36" s="221"/>
      <c r="D36" s="220" t="s">
        <v>87</v>
      </c>
      <c r="E36" s="221"/>
      <c r="F36" s="229"/>
      <c r="G36" s="238"/>
      <c r="H36" s="314"/>
      <c r="I36" s="225">
        <f t="shared" si="27"/>
        <v>0</v>
      </c>
      <c r="J36" s="229"/>
      <c r="K36" s="92">
        <v>1.24E-2</v>
      </c>
      <c r="L36" s="314">
        <f t="shared" ref="L36" si="28">$G$18</f>
        <v>2000</v>
      </c>
      <c r="M36" s="232">
        <f t="shared" si="1"/>
        <v>24.8</v>
      </c>
      <c r="N36" s="229"/>
      <c r="O36" s="227">
        <f t="shared" si="2"/>
        <v>24.8</v>
      </c>
      <c r="P36" s="228" t="str">
        <f t="shared" si="3"/>
        <v/>
      </c>
      <c r="Q36" s="209"/>
      <c r="R36" s="92">
        <v>1.24E-2</v>
      </c>
      <c r="S36" s="314">
        <f t="shared" ref="S36" si="29">$G$18</f>
        <v>2000</v>
      </c>
      <c r="T36" s="232">
        <f t="shared" si="4"/>
        <v>24.8</v>
      </c>
      <c r="U36" s="229"/>
      <c r="V36" s="227">
        <f t="shared" si="10"/>
        <v>0</v>
      </c>
      <c r="W36" s="228">
        <f t="shared" si="11"/>
        <v>0</v>
      </c>
      <c r="X36" s="209"/>
      <c r="Y36" s="230">
        <v>0</v>
      </c>
      <c r="Z36" s="314">
        <f t="shared" ref="Z36" si="30">$G$18</f>
        <v>2000</v>
      </c>
      <c r="AA36" s="232">
        <f t="shared" si="5"/>
        <v>0</v>
      </c>
      <c r="AB36" s="229"/>
      <c r="AC36" s="227">
        <f t="shared" si="13"/>
        <v>-24.8</v>
      </c>
      <c r="AD36" s="228" t="str">
        <f t="shared" si="14"/>
        <v/>
      </c>
      <c r="AE36" s="209"/>
      <c r="AF36" s="230">
        <v>0</v>
      </c>
      <c r="AG36" s="314">
        <f t="shared" ref="AG36" si="31">$G$18</f>
        <v>2000</v>
      </c>
      <c r="AH36" s="232">
        <f t="shared" si="6"/>
        <v>0</v>
      </c>
      <c r="AI36" s="229"/>
      <c r="AJ36" s="227">
        <f t="shared" si="16"/>
        <v>0</v>
      </c>
      <c r="AK36" s="228" t="str">
        <f t="shared" si="17"/>
        <v/>
      </c>
      <c r="AL36" s="233"/>
      <c r="AM36" s="230">
        <v>0</v>
      </c>
      <c r="AN36" s="314">
        <f t="shared" ref="AN36" si="32">$G$18</f>
        <v>2000</v>
      </c>
      <c r="AO36" s="232">
        <f t="shared" si="7"/>
        <v>0</v>
      </c>
      <c r="AP36" s="229"/>
      <c r="AQ36" s="227">
        <f t="shared" si="19"/>
        <v>0</v>
      </c>
      <c r="AR36" s="228" t="str">
        <f t="shared" si="20"/>
        <v/>
      </c>
    </row>
    <row r="37" spans="1:44" x14ac:dyDescent="0.35">
      <c r="A37" s="193"/>
      <c r="B37" s="221" t="s">
        <v>44</v>
      </c>
      <c r="C37" s="221"/>
      <c r="D37" s="220" t="s">
        <v>25</v>
      </c>
      <c r="E37" s="221"/>
      <c r="F37" s="229"/>
      <c r="G37" s="93">
        <v>18.89</v>
      </c>
      <c r="H37" s="224">
        <v>1</v>
      </c>
      <c r="I37" s="241">
        <f t="shared" si="27"/>
        <v>18.89</v>
      </c>
      <c r="J37" s="233"/>
      <c r="K37" s="223"/>
      <c r="L37" s="224">
        <v>1</v>
      </c>
      <c r="M37" s="225">
        <f t="shared" si="1"/>
        <v>0</v>
      </c>
      <c r="N37" s="222"/>
      <c r="O37" s="227">
        <f t="shared" si="2"/>
        <v>-18.89</v>
      </c>
      <c r="P37" s="228" t="str">
        <f t="shared" si="3"/>
        <v/>
      </c>
      <c r="Q37" s="209"/>
      <c r="R37" s="223"/>
      <c r="S37" s="224">
        <v>1</v>
      </c>
      <c r="T37" s="225">
        <f t="shared" si="4"/>
        <v>0</v>
      </c>
      <c r="U37" s="222"/>
      <c r="V37" s="227">
        <f t="shared" si="10"/>
        <v>0</v>
      </c>
      <c r="W37" s="228" t="str">
        <f t="shared" si="11"/>
        <v/>
      </c>
      <c r="X37" s="209"/>
      <c r="Y37" s="223"/>
      <c r="Z37" s="224">
        <v>1</v>
      </c>
      <c r="AA37" s="225">
        <f t="shared" si="5"/>
        <v>0</v>
      </c>
      <c r="AB37" s="222"/>
      <c r="AC37" s="227">
        <f t="shared" si="13"/>
        <v>0</v>
      </c>
      <c r="AD37" s="228" t="str">
        <f t="shared" si="14"/>
        <v/>
      </c>
      <c r="AE37" s="209"/>
      <c r="AF37" s="223"/>
      <c r="AG37" s="224">
        <v>1</v>
      </c>
      <c r="AH37" s="225">
        <f t="shared" si="6"/>
        <v>0</v>
      </c>
      <c r="AI37" s="222"/>
      <c r="AJ37" s="227">
        <f t="shared" si="16"/>
        <v>0</v>
      </c>
      <c r="AK37" s="228" t="str">
        <f t="shared" si="17"/>
        <v/>
      </c>
      <c r="AM37" s="223"/>
      <c r="AN37" s="224">
        <v>1</v>
      </c>
      <c r="AO37" s="225">
        <f t="shared" si="7"/>
        <v>0</v>
      </c>
      <c r="AP37" s="222"/>
      <c r="AQ37" s="227">
        <f t="shared" si="19"/>
        <v>0</v>
      </c>
      <c r="AR37" s="228" t="str">
        <f t="shared" si="20"/>
        <v/>
      </c>
    </row>
    <row r="38" spans="1:44" x14ac:dyDescent="0.35">
      <c r="A38" s="193"/>
      <c r="B38" s="221" t="s">
        <v>45</v>
      </c>
      <c r="C38" s="221"/>
      <c r="D38" s="220" t="s">
        <v>25</v>
      </c>
      <c r="E38" s="221"/>
      <c r="F38" s="229"/>
      <c r="G38" s="93">
        <v>5.48</v>
      </c>
      <c r="H38" s="224">
        <v>1</v>
      </c>
      <c r="I38" s="241">
        <f t="shared" si="27"/>
        <v>5.48</v>
      </c>
      <c r="J38" s="233"/>
      <c r="K38" s="223"/>
      <c r="L38" s="224">
        <v>1</v>
      </c>
      <c r="M38" s="225">
        <f t="shared" si="1"/>
        <v>0</v>
      </c>
      <c r="N38" s="222"/>
      <c r="O38" s="227">
        <f t="shared" si="2"/>
        <v>-5.48</v>
      </c>
      <c r="P38" s="228" t="str">
        <f t="shared" si="3"/>
        <v/>
      </c>
      <c r="Q38" s="209"/>
      <c r="R38" s="223"/>
      <c r="S38" s="224">
        <v>1</v>
      </c>
      <c r="T38" s="225">
        <f t="shared" si="4"/>
        <v>0</v>
      </c>
      <c r="U38" s="222"/>
      <c r="V38" s="227">
        <f t="shared" si="10"/>
        <v>0</v>
      </c>
      <c r="W38" s="228" t="str">
        <f t="shared" si="11"/>
        <v/>
      </c>
      <c r="X38" s="209"/>
      <c r="Y38" s="223"/>
      <c r="Z38" s="224">
        <v>1</v>
      </c>
      <c r="AA38" s="225">
        <f t="shared" si="5"/>
        <v>0</v>
      </c>
      <c r="AB38" s="222"/>
      <c r="AC38" s="227">
        <f t="shared" si="13"/>
        <v>0</v>
      </c>
      <c r="AD38" s="228" t="str">
        <f t="shared" si="14"/>
        <v/>
      </c>
      <c r="AE38" s="209"/>
      <c r="AF38" s="223"/>
      <c r="AG38" s="224">
        <v>1</v>
      </c>
      <c r="AH38" s="225">
        <f t="shared" si="6"/>
        <v>0</v>
      </c>
      <c r="AI38" s="222"/>
      <c r="AJ38" s="227">
        <f t="shared" si="16"/>
        <v>0</v>
      </c>
      <c r="AK38" s="228" t="str">
        <f t="shared" si="17"/>
        <v/>
      </c>
      <c r="AM38" s="223"/>
      <c r="AN38" s="224">
        <v>1</v>
      </c>
      <c r="AO38" s="225">
        <f t="shared" si="7"/>
        <v>0</v>
      </c>
      <c r="AP38" s="222"/>
      <c r="AQ38" s="227">
        <f t="shared" si="19"/>
        <v>0</v>
      </c>
      <c r="AR38" s="228" t="str">
        <f t="shared" si="20"/>
        <v/>
      </c>
    </row>
    <row r="39" spans="1:44" x14ac:dyDescent="0.35">
      <c r="A39" s="193"/>
      <c r="B39" s="283" t="s">
        <v>46</v>
      </c>
      <c r="C39" s="219"/>
      <c r="D39" s="220" t="s">
        <v>87</v>
      </c>
      <c r="E39" s="221"/>
      <c r="F39" s="222"/>
      <c r="G39" s="92">
        <v>6.3765999999999998</v>
      </c>
      <c r="H39" s="314">
        <f t="shared" ref="H39:H45" si="33">$G$89</f>
        <v>2000</v>
      </c>
      <c r="I39" s="225">
        <f t="shared" si="27"/>
        <v>12753.199999999999</v>
      </c>
      <c r="K39" s="377">
        <v>6.5218999999999996</v>
      </c>
      <c r="L39" s="314">
        <f t="shared" ref="L39:L45" si="34">$G$89</f>
        <v>2000</v>
      </c>
      <c r="M39" s="225">
        <f>L39*K39</f>
        <v>13043.8</v>
      </c>
      <c r="N39" s="222"/>
      <c r="O39" s="227">
        <f t="shared" si="2"/>
        <v>290.60000000000036</v>
      </c>
      <c r="P39" s="228">
        <f t="shared" si="3"/>
        <v>2.2786437913621709E-2</v>
      </c>
      <c r="Q39" s="209"/>
      <c r="R39" s="377">
        <v>6.8173000000000004</v>
      </c>
      <c r="S39" s="314">
        <f t="shared" ref="S39:S45" si="35">$G$89</f>
        <v>2000</v>
      </c>
      <c r="T39" s="225">
        <f>S39*R39</f>
        <v>13634.6</v>
      </c>
      <c r="U39" s="222"/>
      <c r="V39" s="227">
        <f t="shared" si="10"/>
        <v>590.80000000000109</v>
      </c>
      <c r="W39" s="228">
        <f t="shared" si="11"/>
        <v>4.529354942578092E-2</v>
      </c>
      <c r="X39" s="209"/>
      <c r="Y39" s="377">
        <v>6.8936999999999999</v>
      </c>
      <c r="Z39" s="314">
        <f t="shared" ref="Z39:Z45" si="36">$G$89</f>
        <v>2000</v>
      </c>
      <c r="AA39" s="225">
        <f>Z39*Y39</f>
        <v>13787.4</v>
      </c>
      <c r="AB39" s="222"/>
      <c r="AC39" s="227">
        <f t="shared" si="13"/>
        <v>152.79999999999927</v>
      </c>
      <c r="AD39" s="228">
        <f t="shared" si="14"/>
        <v>1.1206782743901491E-2</v>
      </c>
      <c r="AE39" s="209"/>
      <c r="AF39" s="377">
        <v>7.3038999999999996</v>
      </c>
      <c r="AG39" s="314">
        <f t="shared" ref="AG39:AG45" si="37">$G$89</f>
        <v>2000</v>
      </c>
      <c r="AH39" s="225">
        <f>AG39*AF39</f>
        <v>14607.8</v>
      </c>
      <c r="AI39" s="222"/>
      <c r="AJ39" s="227">
        <f t="shared" si="16"/>
        <v>820.39999999999964</v>
      </c>
      <c r="AK39" s="228">
        <f t="shared" si="17"/>
        <v>5.9503604740560198E-2</v>
      </c>
      <c r="AM39" s="377">
        <v>7.5857999999999999</v>
      </c>
      <c r="AN39" s="314">
        <f t="shared" ref="AN39:AN45" si="38">$G$89</f>
        <v>2000</v>
      </c>
      <c r="AO39" s="225">
        <f>AN39*AM39</f>
        <v>15171.6</v>
      </c>
      <c r="AP39" s="222"/>
      <c r="AQ39" s="227">
        <f t="shared" si="19"/>
        <v>563.80000000000109</v>
      </c>
      <c r="AR39" s="228">
        <f t="shared" si="20"/>
        <v>3.8595818672216287E-2</v>
      </c>
    </row>
    <row r="40" spans="1:44" x14ac:dyDescent="0.35">
      <c r="A40" s="193"/>
      <c r="B40" s="239" t="s">
        <v>73</v>
      </c>
      <c r="C40" s="219"/>
      <c r="D40" s="220" t="s">
        <v>87</v>
      </c>
      <c r="E40" s="221"/>
      <c r="F40" s="222"/>
      <c r="G40" s="92">
        <v>5.5999999999999999E-3</v>
      </c>
      <c r="H40" s="314">
        <f t="shared" si="33"/>
        <v>2000</v>
      </c>
      <c r="I40" s="225">
        <f t="shared" si="27"/>
        <v>11.2</v>
      </c>
      <c r="K40" s="240"/>
      <c r="L40" s="314">
        <f t="shared" si="34"/>
        <v>2000</v>
      </c>
      <c r="M40" s="225">
        <f t="shared" ref="M40:M41" si="39">L40*K40</f>
        <v>0</v>
      </c>
      <c r="N40" s="222"/>
      <c r="O40" s="227">
        <f t="shared" si="2"/>
        <v>-11.2</v>
      </c>
      <c r="P40" s="228" t="str">
        <f t="shared" si="3"/>
        <v/>
      </c>
      <c r="Q40" s="209"/>
      <c r="R40" s="240"/>
      <c r="S40" s="314">
        <f t="shared" si="35"/>
        <v>2000</v>
      </c>
      <c r="T40" s="225">
        <f t="shared" ref="T40:T41" si="40">S40*R40</f>
        <v>0</v>
      </c>
      <c r="U40" s="222"/>
      <c r="V40" s="227">
        <f t="shared" si="10"/>
        <v>0</v>
      </c>
      <c r="W40" s="228" t="str">
        <f t="shared" si="11"/>
        <v/>
      </c>
      <c r="X40" s="209"/>
      <c r="Y40" s="240"/>
      <c r="Z40" s="314">
        <f t="shared" si="36"/>
        <v>2000</v>
      </c>
      <c r="AA40" s="225">
        <f t="shared" ref="AA40:AA41" si="41">Z40*Y40</f>
        <v>0</v>
      </c>
      <c r="AB40" s="222"/>
      <c r="AC40" s="227">
        <f t="shared" si="13"/>
        <v>0</v>
      </c>
      <c r="AD40" s="228" t="str">
        <f t="shared" si="14"/>
        <v/>
      </c>
      <c r="AE40" s="209"/>
      <c r="AF40" s="240"/>
      <c r="AG40" s="314">
        <f t="shared" si="37"/>
        <v>2000</v>
      </c>
      <c r="AH40" s="225">
        <f t="shared" ref="AH40:AH41" si="42">AG40*AF40</f>
        <v>0</v>
      </c>
      <c r="AI40" s="222"/>
      <c r="AJ40" s="227">
        <f t="shared" si="16"/>
        <v>0</v>
      </c>
      <c r="AK40" s="228" t="str">
        <f t="shared" si="17"/>
        <v/>
      </c>
      <c r="AM40" s="240"/>
      <c r="AN40" s="314">
        <f t="shared" si="38"/>
        <v>2000</v>
      </c>
      <c r="AO40" s="225">
        <f t="shared" ref="AO40:AO41" si="43">AN40*AM40</f>
        <v>0</v>
      </c>
      <c r="AP40" s="222"/>
      <c r="AQ40" s="227">
        <f t="shared" si="19"/>
        <v>0</v>
      </c>
      <c r="AR40" s="228" t="str">
        <f t="shared" si="20"/>
        <v/>
      </c>
    </row>
    <row r="41" spans="1:44" x14ac:dyDescent="0.35">
      <c r="A41" s="193"/>
      <c r="B41" s="239" t="s">
        <v>42</v>
      </c>
      <c r="C41" s="219"/>
      <c r="D41" s="220" t="s">
        <v>87</v>
      </c>
      <c r="E41" s="221"/>
      <c r="F41" s="222"/>
      <c r="G41" s="92">
        <v>3.8E-3</v>
      </c>
      <c r="H41" s="314">
        <f t="shared" si="33"/>
        <v>2000</v>
      </c>
      <c r="I41" s="225">
        <f t="shared" si="27"/>
        <v>7.6</v>
      </c>
      <c r="K41" s="240"/>
      <c r="L41" s="314">
        <f t="shared" si="34"/>
        <v>2000</v>
      </c>
      <c r="M41" s="225">
        <f t="shared" si="39"/>
        <v>0</v>
      </c>
      <c r="N41" s="222"/>
      <c r="O41" s="227">
        <f t="shared" si="2"/>
        <v>-7.6</v>
      </c>
      <c r="P41" s="228" t="str">
        <f t="shared" si="3"/>
        <v/>
      </c>
      <c r="Q41" s="209"/>
      <c r="R41" s="240"/>
      <c r="S41" s="314">
        <f t="shared" si="35"/>
        <v>2000</v>
      </c>
      <c r="T41" s="225">
        <f t="shared" si="40"/>
        <v>0</v>
      </c>
      <c r="U41" s="222"/>
      <c r="V41" s="227">
        <f t="shared" si="10"/>
        <v>0</v>
      </c>
      <c r="W41" s="228" t="str">
        <f t="shared" si="11"/>
        <v/>
      </c>
      <c r="X41" s="209"/>
      <c r="Y41" s="240"/>
      <c r="Z41" s="314">
        <f t="shared" si="36"/>
        <v>2000</v>
      </c>
      <c r="AA41" s="225">
        <f t="shared" si="41"/>
        <v>0</v>
      </c>
      <c r="AB41" s="222"/>
      <c r="AC41" s="227">
        <f t="shared" si="13"/>
        <v>0</v>
      </c>
      <c r="AD41" s="228" t="str">
        <f t="shared" si="14"/>
        <v/>
      </c>
      <c r="AE41" s="209"/>
      <c r="AF41" s="240"/>
      <c r="AG41" s="314">
        <f t="shared" si="37"/>
        <v>2000</v>
      </c>
      <c r="AH41" s="225">
        <f t="shared" si="42"/>
        <v>0</v>
      </c>
      <c r="AI41" s="222"/>
      <c r="AJ41" s="227">
        <f t="shared" si="16"/>
        <v>0</v>
      </c>
      <c r="AK41" s="228" t="str">
        <f t="shared" si="17"/>
        <v/>
      </c>
      <c r="AM41" s="240"/>
      <c r="AN41" s="314">
        <f t="shared" si="38"/>
        <v>2000</v>
      </c>
      <c r="AO41" s="225">
        <f t="shared" si="43"/>
        <v>0</v>
      </c>
      <c r="AP41" s="222"/>
      <c r="AQ41" s="227">
        <f t="shared" si="19"/>
        <v>0</v>
      </c>
      <c r="AR41" s="228" t="str">
        <f t="shared" si="20"/>
        <v/>
      </c>
    </row>
    <row r="42" spans="1:44" x14ac:dyDescent="0.35">
      <c r="A42" s="193"/>
      <c r="B42" s="239" t="s">
        <v>43</v>
      </c>
      <c r="C42" s="219"/>
      <c r="D42" s="220" t="s">
        <v>87</v>
      </c>
      <c r="E42" s="221"/>
      <c r="F42" s="222"/>
      <c r="G42" s="92">
        <v>6.2700000000000006E-2</v>
      </c>
      <c r="H42" s="314">
        <f t="shared" si="33"/>
        <v>2000</v>
      </c>
      <c r="I42" s="225">
        <f t="shared" si="27"/>
        <v>125.4</v>
      </c>
      <c r="K42" s="223"/>
      <c r="L42" s="314">
        <f t="shared" si="34"/>
        <v>2000</v>
      </c>
      <c r="M42" s="241">
        <f>L42*K42</f>
        <v>0</v>
      </c>
      <c r="N42" s="229"/>
      <c r="O42" s="227">
        <f t="shared" si="2"/>
        <v>-125.4</v>
      </c>
      <c r="P42" s="228" t="str">
        <f t="shared" si="3"/>
        <v/>
      </c>
      <c r="Q42" s="209"/>
      <c r="R42" s="223"/>
      <c r="S42" s="314">
        <f t="shared" si="35"/>
        <v>2000</v>
      </c>
      <c r="T42" s="241">
        <f>S42*R42</f>
        <v>0</v>
      </c>
      <c r="U42" s="229"/>
      <c r="V42" s="227">
        <f t="shared" si="10"/>
        <v>0</v>
      </c>
      <c r="W42" s="228" t="str">
        <f t="shared" si="11"/>
        <v/>
      </c>
      <c r="X42" s="209"/>
      <c r="Y42" s="223"/>
      <c r="Z42" s="314">
        <f t="shared" si="36"/>
        <v>2000</v>
      </c>
      <c r="AA42" s="241">
        <f>Z42*Y42</f>
        <v>0</v>
      </c>
      <c r="AB42" s="229"/>
      <c r="AC42" s="227">
        <f t="shared" si="13"/>
        <v>0</v>
      </c>
      <c r="AD42" s="228" t="str">
        <f t="shared" si="14"/>
        <v/>
      </c>
      <c r="AE42" s="209"/>
      <c r="AF42" s="223"/>
      <c r="AG42" s="314">
        <f t="shared" si="37"/>
        <v>2000</v>
      </c>
      <c r="AH42" s="241">
        <f>AG42*AF42</f>
        <v>0</v>
      </c>
      <c r="AI42" s="229"/>
      <c r="AJ42" s="227">
        <f t="shared" si="16"/>
        <v>0</v>
      </c>
      <c r="AK42" s="228" t="str">
        <f t="shared" si="17"/>
        <v/>
      </c>
      <c r="AL42" s="233"/>
      <c r="AM42" s="223"/>
      <c r="AN42" s="314">
        <f t="shared" si="38"/>
        <v>2000</v>
      </c>
      <c r="AO42" s="241">
        <f>AN42*AM42</f>
        <v>0</v>
      </c>
      <c r="AP42" s="229"/>
      <c r="AQ42" s="227">
        <f t="shared" si="19"/>
        <v>0</v>
      </c>
      <c r="AR42" s="228" t="str">
        <f t="shared" si="20"/>
        <v/>
      </c>
    </row>
    <row r="43" spans="1:44" x14ac:dyDescent="0.35">
      <c r="A43" s="193"/>
      <c r="B43" s="221" t="s">
        <v>44</v>
      </c>
      <c r="C43" s="221"/>
      <c r="D43" s="220" t="s">
        <v>87</v>
      </c>
      <c r="E43" s="221"/>
      <c r="F43" s="229"/>
      <c r="G43" s="92">
        <v>0.1226</v>
      </c>
      <c r="H43" s="314">
        <f t="shared" si="33"/>
        <v>2000</v>
      </c>
      <c r="I43" s="241">
        <f t="shared" si="27"/>
        <v>245.2</v>
      </c>
      <c r="J43" s="233"/>
      <c r="K43" s="223"/>
      <c r="L43" s="314">
        <f t="shared" si="34"/>
        <v>2000</v>
      </c>
      <c r="M43" s="241">
        <f>L43*K43</f>
        <v>0</v>
      </c>
      <c r="N43" s="229"/>
      <c r="O43" s="227">
        <f t="shared" si="2"/>
        <v>-245.2</v>
      </c>
      <c r="P43" s="228" t="str">
        <f t="shared" si="3"/>
        <v/>
      </c>
      <c r="Q43" s="209"/>
      <c r="R43" s="223"/>
      <c r="S43" s="314">
        <f t="shared" si="35"/>
        <v>2000</v>
      </c>
      <c r="T43" s="241">
        <f>S43*R43</f>
        <v>0</v>
      </c>
      <c r="U43" s="229"/>
      <c r="V43" s="227">
        <f t="shared" si="10"/>
        <v>0</v>
      </c>
      <c r="W43" s="228" t="str">
        <f t="shared" si="11"/>
        <v/>
      </c>
      <c r="X43" s="209"/>
      <c r="Y43" s="223"/>
      <c r="Z43" s="314">
        <f t="shared" si="36"/>
        <v>2000</v>
      </c>
      <c r="AA43" s="241">
        <f>Z43*Y43</f>
        <v>0</v>
      </c>
      <c r="AB43" s="229"/>
      <c r="AC43" s="227">
        <f t="shared" si="13"/>
        <v>0</v>
      </c>
      <c r="AD43" s="228" t="str">
        <f t="shared" si="14"/>
        <v/>
      </c>
      <c r="AE43" s="209"/>
      <c r="AF43" s="223"/>
      <c r="AG43" s="314">
        <f t="shared" si="37"/>
        <v>2000</v>
      </c>
      <c r="AH43" s="241">
        <f>AG43*AF43</f>
        <v>0</v>
      </c>
      <c r="AI43" s="229"/>
      <c r="AJ43" s="227">
        <f t="shared" si="16"/>
        <v>0</v>
      </c>
      <c r="AK43" s="228" t="str">
        <f t="shared" si="17"/>
        <v/>
      </c>
      <c r="AL43" s="233"/>
      <c r="AM43" s="223"/>
      <c r="AN43" s="314">
        <f t="shared" si="38"/>
        <v>2000</v>
      </c>
      <c r="AO43" s="241">
        <f>AN43*AM43</f>
        <v>0</v>
      </c>
      <c r="AP43" s="229"/>
      <c r="AQ43" s="227">
        <f t="shared" si="19"/>
        <v>0</v>
      </c>
      <c r="AR43" s="228" t="str">
        <f t="shared" si="20"/>
        <v/>
      </c>
    </row>
    <row r="44" spans="1:44" x14ac:dyDescent="0.35">
      <c r="A44" s="193"/>
      <c r="B44" s="221" t="s">
        <v>45</v>
      </c>
      <c r="C44" s="221"/>
      <c r="D44" s="220" t="s">
        <v>87</v>
      </c>
      <c r="E44" s="221"/>
      <c r="F44" s="229"/>
      <c r="G44" s="92">
        <v>3.56E-2</v>
      </c>
      <c r="H44" s="314">
        <f t="shared" si="33"/>
        <v>2000</v>
      </c>
      <c r="I44" s="241">
        <f t="shared" si="27"/>
        <v>71.2</v>
      </c>
      <c r="J44" s="233"/>
      <c r="K44" s="242"/>
      <c r="L44" s="314">
        <f t="shared" si="34"/>
        <v>2000</v>
      </c>
      <c r="M44" s="225">
        <f t="shared" ref="M44:M45" si="44">L44*K44</f>
        <v>0</v>
      </c>
      <c r="N44" s="222"/>
      <c r="O44" s="227">
        <f t="shared" si="2"/>
        <v>-71.2</v>
      </c>
      <c r="P44" s="228" t="str">
        <f t="shared" si="3"/>
        <v/>
      </c>
      <c r="Q44" s="209"/>
      <c r="R44" s="242"/>
      <c r="S44" s="314">
        <f t="shared" si="35"/>
        <v>2000</v>
      </c>
      <c r="T44" s="225">
        <f t="shared" ref="T44:T45" si="45">S44*R44</f>
        <v>0</v>
      </c>
      <c r="U44" s="222"/>
      <c r="V44" s="227">
        <f t="shared" si="10"/>
        <v>0</v>
      </c>
      <c r="W44" s="228" t="str">
        <f t="shared" si="11"/>
        <v/>
      </c>
      <c r="X44" s="209"/>
      <c r="Y44" s="242"/>
      <c r="Z44" s="314">
        <f t="shared" si="36"/>
        <v>2000</v>
      </c>
      <c r="AA44" s="225">
        <f t="shared" ref="AA44:AA45" si="46">Z44*Y44</f>
        <v>0</v>
      </c>
      <c r="AB44" s="222"/>
      <c r="AC44" s="227">
        <f t="shared" si="13"/>
        <v>0</v>
      </c>
      <c r="AD44" s="228" t="str">
        <f t="shared" si="14"/>
        <v/>
      </c>
      <c r="AE44" s="209"/>
      <c r="AF44" s="242"/>
      <c r="AG44" s="314">
        <f t="shared" si="37"/>
        <v>2000</v>
      </c>
      <c r="AH44" s="225">
        <f t="shared" ref="AH44:AH45" si="47">AG44*AF44</f>
        <v>0</v>
      </c>
      <c r="AI44" s="222"/>
      <c r="AJ44" s="227">
        <f t="shared" si="16"/>
        <v>0</v>
      </c>
      <c r="AK44" s="228" t="str">
        <f t="shared" si="17"/>
        <v/>
      </c>
      <c r="AM44" s="242"/>
      <c r="AN44" s="314">
        <f t="shared" si="38"/>
        <v>2000</v>
      </c>
      <c r="AO44" s="225">
        <f t="shared" ref="AO44:AO45" si="48">AN44*AM44</f>
        <v>0</v>
      </c>
      <c r="AP44" s="222"/>
      <c r="AQ44" s="227">
        <f t="shared" si="19"/>
        <v>0</v>
      </c>
      <c r="AR44" s="228" t="str">
        <f t="shared" si="20"/>
        <v/>
      </c>
    </row>
    <row r="45" spans="1:44" x14ac:dyDescent="0.35">
      <c r="A45" s="193"/>
      <c r="B45" s="221" t="s">
        <v>48</v>
      </c>
      <c r="C45" s="219"/>
      <c r="D45" s="220" t="s">
        <v>87</v>
      </c>
      <c r="E45" s="221"/>
      <c r="F45" s="222"/>
      <c r="G45" s="92">
        <v>0.12509999999999999</v>
      </c>
      <c r="H45" s="314">
        <f t="shared" si="33"/>
        <v>2000</v>
      </c>
      <c r="I45" s="225">
        <f t="shared" si="27"/>
        <v>250.2</v>
      </c>
      <c r="K45" s="242"/>
      <c r="L45" s="314">
        <f t="shared" si="34"/>
        <v>2000</v>
      </c>
      <c r="M45" s="225">
        <f t="shared" si="44"/>
        <v>0</v>
      </c>
      <c r="N45" s="222"/>
      <c r="O45" s="227">
        <f t="shared" si="2"/>
        <v>-250.2</v>
      </c>
      <c r="P45" s="228" t="str">
        <f t="shared" si="3"/>
        <v/>
      </c>
      <c r="Q45" s="209"/>
      <c r="R45" s="242"/>
      <c r="S45" s="314">
        <f t="shared" si="35"/>
        <v>2000</v>
      </c>
      <c r="T45" s="225">
        <f t="shared" si="45"/>
        <v>0</v>
      </c>
      <c r="U45" s="222"/>
      <c r="V45" s="227">
        <f t="shared" si="10"/>
        <v>0</v>
      </c>
      <c r="W45" s="228" t="str">
        <f t="shared" si="11"/>
        <v/>
      </c>
      <c r="X45" s="209"/>
      <c r="Y45" s="242"/>
      <c r="Z45" s="314">
        <f t="shared" si="36"/>
        <v>2000</v>
      </c>
      <c r="AA45" s="225">
        <f t="shared" si="46"/>
        <v>0</v>
      </c>
      <c r="AB45" s="222"/>
      <c r="AC45" s="227">
        <f t="shared" si="13"/>
        <v>0</v>
      </c>
      <c r="AD45" s="228" t="str">
        <f t="shared" si="14"/>
        <v/>
      </c>
      <c r="AE45" s="209"/>
      <c r="AF45" s="242"/>
      <c r="AG45" s="314">
        <f t="shared" si="37"/>
        <v>2000</v>
      </c>
      <c r="AH45" s="225">
        <f t="shared" si="47"/>
        <v>0</v>
      </c>
      <c r="AI45" s="222"/>
      <c r="AJ45" s="227">
        <f t="shared" si="16"/>
        <v>0</v>
      </c>
      <c r="AK45" s="228" t="str">
        <f t="shared" si="17"/>
        <v/>
      </c>
      <c r="AM45" s="242"/>
      <c r="AN45" s="314">
        <f t="shared" si="38"/>
        <v>2000</v>
      </c>
      <c r="AO45" s="225">
        <f t="shared" si="48"/>
        <v>0</v>
      </c>
      <c r="AP45" s="222"/>
      <c r="AQ45" s="227">
        <f t="shared" si="19"/>
        <v>0</v>
      </c>
      <c r="AR45" s="228" t="str">
        <f t="shared" si="20"/>
        <v/>
      </c>
    </row>
    <row r="46" spans="1:44" x14ac:dyDescent="0.35">
      <c r="A46" s="193"/>
      <c r="B46" s="244" t="s">
        <v>49</v>
      </c>
      <c r="C46" s="245"/>
      <c r="D46" s="246"/>
      <c r="E46" s="245"/>
      <c r="F46" s="247"/>
      <c r="G46" s="248"/>
      <c r="H46" s="249"/>
      <c r="I46" s="250">
        <f>SUM(I23:I45)</f>
        <v>14472.090000000002</v>
      </c>
      <c r="K46" s="248"/>
      <c r="L46" s="249"/>
      <c r="M46" s="250">
        <f>SUM(M23:M45)</f>
        <v>13407.619999999999</v>
      </c>
      <c r="N46" s="247"/>
      <c r="O46" s="251">
        <f t="shared" si="2"/>
        <v>-1064.470000000003</v>
      </c>
      <c r="P46" s="252">
        <f t="shared" si="3"/>
        <v>-7.3553301561834039E-2</v>
      </c>
      <c r="Q46" s="209"/>
      <c r="R46" s="248"/>
      <c r="S46" s="249"/>
      <c r="T46" s="250">
        <f>SUM(T23:T45)</f>
        <v>13762.77</v>
      </c>
      <c r="U46" s="247"/>
      <c r="V46" s="251">
        <f>T46-M46</f>
        <v>355.15000000000146</v>
      </c>
      <c r="W46" s="252">
        <f>IF(OR(M46=0,T46=0),"",(V46/M46))</f>
        <v>2.6488668384098107E-2</v>
      </c>
      <c r="X46" s="209"/>
      <c r="Y46" s="248"/>
      <c r="Z46" s="249"/>
      <c r="AA46" s="250">
        <f>SUM(AA23:AA45)</f>
        <v>14108.189999999999</v>
      </c>
      <c r="AB46" s="247"/>
      <c r="AC46" s="251">
        <f>AA46-T46</f>
        <v>345.41999999999825</v>
      </c>
      <c r="AD46" s="252">
        <f>IF(OR(T46=0,AA46=0),"",(AC46/T46))</f>
        <v>2.5098145213499772E-2</v>
      </c>
      <c r="AE46" s="209"/>
      <c r="AF46" s="248"/>
      <c r="AG46" s="249"/>
      <c r="AH46" s="250">
        <f>SUM(AH23:AH45)</f>
        <v>14784.429999999998</v>
      </c>
      <c r="AI46" s="247"/>
      <c r="AJ46" s="251">
        <f>AH46-AA46</f>
        <v>676.23999999999978</v>
      </c>
      <c r="AK46" s="252">
        <f>IF(OR(AA46=0,AH46=0),"",(AJ46/AA46))</f>
        <v>4.7932442077970303E-2</v>
      </c>
      <c r="AM46" s="248"/>
      <c r="AN46" s="249"/>
      <c r="AO46" s="250">
        <f>SUM(AO23:AO45)</f>
        <v>15388.26</v>
      </c>
      <c r="AP46" s="247"/>
      <c r="AQ46" s="251">
        <f>AO46-AH46</f>
        <v>603.83000000000175</v>
      </c>
      <c r="AR46" s="252">
        <f>IF(OR(AH46=0,AO46=0),"",(AQ46/AH46))</f>
        <v>4.0842291518847988E-2</v>
      </c>
    </row>
    <row r="47" spans="1:44" x14ac:dyDescent="0.35">
      <c r="A47" s="193"/>
      <c r="B47" s="219" t="s">
        <v>50</v>
      </c>
      <c r="C47" s="219"/>
      <c r="D47" s="220" t="s">
        <v>47</v>
      </c>
      <c r="E47" s="221"/>
      <c r="F47" s="222"/>
      <c r="G47" s="92">
        <f>'GS 50-999 kW'!$G$50</f>
        <v>0.1164</v>
      </c>
      <c r="H47" s="243">
        <f>$G19*(1+G79)-$G19</f>
        <v>33840.000000000116</v>
      </c>
      <c r="I47" s="232">
        <f>H47*G47</f>
        <v>3938.9760000000138</v>
      </c>
      <c r="K47" s="92">
        <f>$G47</f>
        <v>0.1164</v>
      </c>
      <c r="L47" s="243">
        <f>$G19*(1+K79)-$G19</f>
        <v>26550.000000000116</v>
      </c>
      <c r="M47" s="232">
        <f>L47*K47</f>
        <v>3090.4200000000137</v>
      </c>
      <c r="N47" s="222"/>
      <c r="O47" s="227">
        <f t="shared" si="2"/>
        <v>-848.55600000000004</v>
      </c>
      <c r="P47" s="228">
        <f t="shared" si="3"/>
        <v>-0.21542553191489289</v>
      </c>
      <c r="Q47" s="209"/>
      <c r="R47" s="92">
        <f>$G47</f>
        <v>0.1164</v>
      </c>
      <c r="S47" s="243">
        <f>$G19*(1+R79)-$G19</f>
        <v>26550.000000000116</v>
      </c>
      <c r="T47" s="232">
        <f>S47*R47</f>
        <v>3090.4200000000137</v>
      </c>
      <c r="U47" s="222"/>
      <c r="V47" s="227">
        <f>T47-M47</f>
        <v>0</v>
      </c>
      <c r="W47" s="228">
        <f>IF(OR(M47=0,T47=0),"",(V47/M47))</f>
        <v>0</v>
      </c>
      <c r="X47" s="209"/>
      <c r="Y47" s="92">
        <f>+RESIDENTIAL!$G$66</f>
        <v>0.1164</v>
      </c>
      <c r="Z47" s="243">
        <f>$G19*(1+Y79)-$G19</f>
        <v>26550.000000000116</v>
      </c>
      <c r="AA47" s="232">
        <f>Z47*Y47</f>
        <v>3090.4200000000137</v>
      </c>
      <c r="AB47" s="222"/>
      <c r="AC47" s="227">
        <f>AA47-T47</f>
        <v>0</v>
      </c>
      <c r="AD47" s="228">
        <f>IF(OR(T47=0,AA47=0),"",(AC47/T47))</f>
        <v>0</v>
      </c>
      <c r="AE47" s="209"/>
      <c r="AF47" s="92">
        <f>$G47</f>
        <v>0.1164</v>
      </c>
      <c r="AG47" s="243">
        <f>$G19*(1+AF79)-$G19</f>
        <v>26550.000000000116</v>
      </c>
      <c r="AH47" s="232">
        <f>AG47*AF47</f>
        <v>3090.4200000000137</v>
      </c>
      <c r="AI47" s="222"/>
      <c r="AJ47" s="227">
        <f>AH47-AA47</f>
        <v>0</v>
      </c>
      <c r="AK47" s="228">
        <f>IF(OR(AA47=0,AH47=0),"",(AJ47/AA47))</f>
        <v>0</v>
      </c>
      <c r="AM47" s="92">
        <f>$G47</f>
        <v>0.1164</v>
      </c>
      <c r="AN47" s="243">
        <f>$G19*(1+AM79)-$G19</f>
        <v>26550.000000000116</v>
      </c>
      <c r="AO47" s="232">
        <f>AN47*AM47</f>
        <v>3090.4200000000137</v>
      </c>
      <c r="AP47" s="222"/>
      <c r="AQ47" s="227">
        <f>AO47-AH47</f>
        <v>0</v>
      </c>
      <c r="AR47" s="228">
        <f>IF(OR(AH47=0,AO47=0),"",(AQ47/AH47))</f>
        <v>0</v>
      </c>
    </row>
    <row r="48" spans="1:44" x14ac:dyDescent="0.35">
      <c r="A48" s="193"/>
      <c r="B48" s="221" t="s">
        <v>51</v>
      </c>
      <c r="C48" s="221"/>
      <c r="D48" s="220" t="s">
        <v>87</v>
      </c>
      <c r="E48" s="221"/>
      <c r="F48" s="229"/>
      <c r="G48" s="315">
        <v>-0.21859999999999999</v>
      </c>
      <c r="H48" s="314">
        <f>$G$89</f>
        <v>2000</v>
      </c>
      <c r="I48" s="232">
        <f t="shared" ref="I48:I51" si="49">H48*G48</f>
        <v>-437.2</v>
      </c>
      <c r="K48" s="315">
        <v>0.2757</v>
      </c>
      <c r="L48" s="314">
        <f>$G$89</f>
        <v>2000</v>
      </c>
      <c r="M48" s="232">
        <f t="shared" ref="M48:M51" si="50">L48*K48</f>
        <v>551.4</v>
      </c>
      <c r="N48" s="229"/>
      <c r="O48" s="227">
        <f t="shared" si="2"/>
        <v>988.59999999999991</v>
      </c>
      <c r="P48" s="228">
        <f t="shared" si="3"/>
        <v>-2.2612076852698992</v>
      </c>
      <c r="Q48" s="209"/>
      <c r="R48" s="315">
        <v>0.2757</v>
      </c>
      <c r="S48" s="231">
        <f>$H48</f>
        <v>2000</v>
      </c>
      <c r="T48" s="232">
        <f t="shared" ref="T48:T49" si="51">S48*R48</f>
        <v>551.4</v>
      </c>
      <c r="U48" s="229"/>
      <c r="V48" s="227">
        <f t="shared" ref="V48:V51" si="52">T48-M48</f>
        <v>0</v>
      </c>
      <c r="W48" s="228">
        <f t="shared" ref="W48:W51" si="53">IF(OR(M48=0,T48=0),"",(V48/M48))</f>
        <v>0</v>
      </c>
      <c r="X48" s="209"/>
      <c r="Y48" s="238"/>
      <c r="Z48" s="231"/>
      <c r="AA48" s="232">
        <f t="shared" ref="AA48:AA49" si="54">Z48*Y48</f>
        <v>0</v>
      </c>
      <c r="AB48" s="229"/>
      <c r="AC48" s="227">
        <f t="shared" ref="AC48:AC51" si="55">AA48-T48</f>
        <v>-551.4</v>
      </c>
      <c r="AD48" s="228" t="str">
        <f t="shared" ref="AD48:AD51" si="56">IF(OR(T48=0,AA48=0),"",(AC48/T48))</f>
        <v/>
      </c>
      <c r="AE48" s="209"/>
      <c r="AF48" s="238"/>
      <c r="AG48" s="231"/>
      <c r="AH48" s="232">
        <f t="shared" ref="AH48:AH49" si="57">AG48*AF48</f>
        <v>0</v>
      </c>
      <c r="AI48" s="229"/>
      <c r="AJ48" s="227">
        <f t="shared" ref="AJ48:AJ51" si="58">AH48-AA48</f>
        <v>0</v>
      </c>
      <c r="AK48" s="228" t="str">
        <f t="shared" ref="AK48:AK51" si="59">IF(OR(AA48=0,AH48=0),"",(AJ48/AA48))</f>
        <v/>
      </c>
      <c r="AL48" s="233"/>
      <c r="AM48" s="238"/>
      <c r="AN48" s="231"/>
      <c r="AO48" s="232">
        <f t="shared" ref="AO48:AO49" si="60">AN48*AM48</f>
        <v>0</v>
      </c>
      <c r="AP48" s="229"/>
      <c r="AQ48" s="227">
        <f t="shared" ref="AQ48:AQ51" si="61">AO48-AH48</f>
        <v>0</v>
      </c>
      <c r="AR48" s="228" t="str">
        <f t="shared" ref="AR48:AR51" si="62">IF(OR(AH48=0,AO48=0),"",(AQ48/AH48))</f>
        <v/>
      </c>
    </row>
    <row r="49" spans="1:44" x14ac:dyDescent="0.35">
      <c r="A49" s="193"/>
      <c r="B49" s="221" t="s">
        <v>90</v>
      </c>
      <c r="C49" s="221"/>
      <c r="D49" s="220" t="s">
        <v>87</v>
      </c>
      <c r="E49" s="221"/>
      <c r="F49" s="229"/>
      <c r="G49" s="315"/>
      <c r="H49" s="314">
        <f>$G$89</f>
        <v>2000</v>
      </c>
      <c r="I49" s="232">
        <f t="shared" si="49"/>
        <v>0</v>
      </c>
      <c r="K49" s="315">
        <v>-0.10199999999999999</v>
      </c>
      <c r="L49" s="314">
        <f>$G$89</f>
        <v>2000</v>
      </c>
      <c r="M49" s="232">
        <f t="shared" si="50"/>
        <v>-204</v>
      </c>
      <c r="N49" s="229"/>
      <c r="O49" s="227">
        <f t="shared" si="2"/>
        <v>-204</v>
      </c>
      <c r="P49" s="228" t="str">
        <f t="shared" si="3"/>
        <v/>
      </c>
      <c r="Q49" s="209"/>
      <c r="R49" s="315">
        <v>-0.10199999999999999</v>
      </c>
      <c r="S49" s="231">
        <f>$H49</f>
        <v>2000</v>
      </c>
      <c r="T49" s="232">
        <f t="shared" si="51"/>
        <v>-204</v>
      </c>
      <c r="U49" s="229"/>
      <c r="V49" s="227">
        <f t="shared" si="52"/>
        <v>0</v>
      </c>
      <c r="W49" s="228">
        <f t="shared" si="53"/>
        <v>0</v>
      </c>
      <c r="X49" s="209"/>
      <c r="Y49" s="238"/>
      <c r="Z49" s="231"/>
      <c r="AA49" s="232">
        <f t="shared" si="54"/>
        <v>0</v>
      </c>
      <c r="AB49" s="229"/>
      <c r="AC49" s="227">
        <f t="shared" si="55"/>
        <v>204</v>
      </c>
      <c r="AD49" s="228" t="str">
        <f t="shared" si="56"/>
        <v/>
      </c>
      <c r="AE49" s="209"/>
      <c r="AF49" s="238"/>
      <c r="AG49" s="231"/>
      <c r="AH49" s="232">
        <f t="shared" si="57"/>
        <v>0</v>
      </c>
      <c r="AI49" s="229"/>
      <c r="AJ49" s="227">
        <f t="shared" si="58"/>
        <v>0</v>
      </c>
      <c r="AK49" s="228" t="str">
        <f t="shared" si="59"/>
        <v/>
      </c>
      <c r="AL49" s="233"/>
      <c r="AM49" s="238"/>
      <c r="AN49" s="231"/>
      <c r="AO49" s="232">
        <f t="shared" si="60"/>
        <v>0</v>
      </c>
      <c r="AP49" s="229"/>
      <c r="AQ49" s="227">
        <f t="shared" si="61"/>
        <v>0</v>
      </c>
      <c r="AR49" s="228" t="str">
        <f t="shared" si="62"/>
        <v/>
      </c>
    </row>
    <row r="50" spans="1:44" x14ac:dyDescent="0.35">
      <c r="A50" s="193"/>
      <c r="B50" s="221" t="s">
        <v>52</v>
      </c>
      <c r="C50" s="221"/>
      <c r="D50" s="220" t="s">
        <v>87</v>
      </c>
      <c r="E50" s="221"/>
      <c r="F50" s="229"/>
      <c r="G50" s="315">
        <v>1.14E-2</v>
      </c>
      <c r="H50" s="314"/>
      <c r="I50" s="232">
        <f t="shared" si="49"/>
        <v>0</v>
      </c>
      <c r="K50" s="315">
        <v>-6.4999999999999997E-3</v>
      </c>
      <c r="L50" s="231"/>
      <c r="M50" s="232">
        <f t="shared" si="50"/>
        <v>0</v>
      </c>
      <c r="N50" s="229"/>
      <c r="O50" s="227">
        <f t="shared" si="2"/>
        <v>0</v>
      </c>
      <c r="P50" s="228" t="str">
        <f t="shared" si="3"/>
        <v/>
      </c>
      <c r="Q50" s="209"/>
      <c r="R50" s="315">
        <v>-6.4999999999999997E-3</v>
      </c>
      <c r="S50" s="231">
        <f>$H50</f>
        <v>0</v>
      </c>
      <c r="T50" s="232"/>
      <c r="U50" s="229"/>
      <c r="V50" s="227">
        <f t="shared" si="52"/>
        <v>0</v>
      </c>
      <c r="W50" s="228" t="str">
        <f t="shared" si="53"/>
        <v/>
      </c>
      <c r="X50" s="209"/>
      <c r="Y50" s="238"/>
      <c r="Z50" s="231"/>
      <c r="AA50" s="232"/>
      <c r="AB50" s="229"/>
      <c r="AC50" s="227">
        <f t="shared" si="55"/>
        <v>0</v>
      </c>
      <c r="AD50" s="228" t="str">
        <f t="shared" si="56"/>
        <v/>
      </c>
      <c r="AE50" s="209"/>
      <c r="AF50" s="238"/>
      <c r="AG50" s="231"/>
      <c r="AH50" s="232"/>
      <c r="AI50" s="229"/>
      <c r="AJ50" s="227">
        <f t="shared" si="58"/>
        <v>0</v>
      </c>
      <c r="AK50" s="228" t="str">
        <f t="shared" si="59"/>
        <v/>
      </c>
      <c r="AL50" s="233"/>
      <c r="AM50" s="238"/>
      <c r="AN50" s="231"/>
      <c r="AO50" s="232"/>
      <c r="AP50" s="229"/>
      <c r="AQ50" s="227">
        <f t="shared" si="61"/>
        <v>0</v>
      </c>
      <c r="AR50" s="228" t="str">
        <f t="shared" si="62"/>
        <v/>
      </c>
    </row>
    <row r="51" spans="1:44" x14ac:dyDescent="0.35">
      <c r="A51" s="193"/>
      <c r="B51" s="221" t="s">
        <v>53</v>
      </c>
      <c r="C51" s="221"/>
      <c r="D51" s="220" t="s">
        <v>47</v>
      </c>
      <c r="E51" s="221"/>
      <c r="F51" s="229"/>
      <c r="G51" s="238">
        <v>6.8000000000000005E-4</v>
      </c>
      <c r="H51" s="314"/>
      <c r="I51" s="232">
        <f t="shared" si="49"/>
        <v>0</v>
      </c>
      <c r="K51" s="238">
        <v>-1.5900000000000001E-3</v>
      </c>
      <c r="L51" s="231"/>
      <c r="M51" s="232">
        <f t="shared" si="50"/>
        <v>0</v>
      </c>
      <c r="N51" s="229"/>
      <c r="O51" s="227">
        <f t="shared" si="2"/>
        <v>0</v>
      </c>
      <c r="P51" s="228" t="str">
        <f t="shared" si="3"/>
        <v/>
      </c>
      <c r="Q51" s="209"/>
      <c r="R51" s="238">
        <v>-1.5900000000000001E-3</v>
      </c>
      <c r="S51" s="231">
        <f>$H51</f>
        <v>0</v>
      </c>
      <c r="T51" s="232"/>
      <c r="U51" s="229"/>
      <c r="V51" s="227">
        <f t="shared" si="52"/>
        <v>0</v>
      </c>
      <c r="W51" s="228" t="str">
        <f t="shared" si="53"/>
        <v/>
      </c>
      <c r="X51" s="209"/>
      <c r="Y51" s="238"/>
      <c r="Z51" s="231"/>
      <c r="AA51" s="232"/>
      <c r="AB51" s="229"/>
      <c r="AC51" s="227">
        <f t="shared" si="55"/>
        <v>0</v>
      </c>
      <c r="AD51" s="228" t="str">
        <f t="shared" si="56"/>
        <v/>
      </c>
      <c r="AE51" s="209"/>
      <c r="AF51" s="238"/>
      <c r="AG51" s="231"/>
      <c r="AH51" s="232"/>
      <c r="AI51" s="229"/>
      <c r="AJ51" s="227">
        <f t="shared" si="58"/>
        <v>0</v>
      </c>
      <c r="AK51" s="228" t="str">
        <f t="shared" si="59"/>
        <v/>
      </c>
      <c r="AL51" s="233"/>
      <c r="AM51" s="238"/>
      <c r="AN51" s="231"/>
      <c r="AO51" s="232"/>
      <c r="AP51" s="229"/>
      <c r="AQ51" s="227">
        <f t="shared" si="61"/>
        <v>0</v>
      </c>
      <c r="AR51" s="228" t="str">
        <f t="shared" si="62"/>
        <v/>
      </c>
    </row>
    <row r="52" spans="1:44" x14ac:dyDescent="0.35">
      <c r="A52" s="193"/>
      <c r="B52" s="257" t="s">
        <v>55</v>
      </c>
      <c r="C52" s="258"/>
      <c r="D52" s="258"/>
      <c r="E52" s="258"/>
      <c r="F52" s="247"/>
      <c r="G52" s="259"/>
      <c r="H52" s="260"/>
      <c r="I52" s="261">
        <f>SUM(I46:I51)</f>
        <v>17973.866000000016</v>
      </c>
      <c r="K52" s="259"/>
      <c r="L52" s="260"/>
      <c r="M52" s="261">
        <f>SUM(M47:M51)+M46</f>
        <v>16845.440000000013</v>
      </c>
      <c r="N52" s="247"/>
      <c r="O52" s="251">
        <f t="shared" si="2"/>
        <v>-1128.4260000000031</v>
      </c>
      <c r="P52" s="252">
        <f t="shared" si="3"/>
        <v>-6.2781485073940241E-2</v>
      </c>
      <c r="Q52" s="209"/>
      <c r="R52" s="259"/>
      <c r="S52" s="260"/>
      <c r="T52" s="261">
        <f>SUM(T47:T51)+T46</f>
        <v>17200.590000000015</v>
      </c>
      <c r="U52" s="247"/>
      <c r="V52" s="251">
        <f>T52-M52</f>
        <v>355.15000000000146</v>
      </c>
      <c r="W52" s="252">
        <f>IF(OR(M52=0,T52=0),"",(V52/M52))</f>
        <v>2.108285684434489E-2</v>
      </c>
      <c r="X52" s="209"/>
      <c r="Y52" s="259"/>
      <c r="Z52" s="260"/>
      <c r="AA52" s="261">
        <f>SUM(AA47:AA51)+AA46</f>
        <v>17198.610000000011</v>
      </c>
      <c r="AB52" s="247"/>
      <c r="AC52" s="251">
        <f>AA52-T52</f>
        <v>-1.9800000000032014</v>
      </c>
      <c r="AD52" s="252">
        <f>IF(OR(T52=0,AA52=0),"",(AC52/T52))</f>
        <v>-1.1511233044931597E-4</v>
      </c>
      <c r="AE52" s="209"/>
      <c r="AF52" s="259"/>
      <c r="AG52" s="260"/>
      <c r="AH52" s="261">
        <f>SUM(AH47:AH51)+AH46</f>
        <v>17874.850000000013</v>
      </c>
      <c r="AI52" s="247"/>
      <c r="AJ52" s="251">
        <f>AH52-AA52</f>
        <v>676.2400000000016</v>
      </c>
      <c r="AK52" s="252">
        <f>IF(OR(AA52=0,AH52=0),"",(AJ52/AA52))</f>
        <v>3.9319456630506837E-2</v>
      </c>
      <c r="AM52" s="259"/>
      <c r="AN52" s="260"/>
      <c r="AO52" s="261">
        <f>SUM(AO47:AO51)+AO46</f>
        <v>18478.680000000015</v>
      </c>
      <c r="AP52" s="247"/>
      <c r="AQ52" s="251">
        <f>AO52-AH52</f>
        <v>603.83000000000175</v>
      </c>
      <c r="AR52" s="252">
        <f>IF(OR(AH52=0,AO52=0),"",(AQ52/AH52))</f>
        <v>3.3780982777477923E-2</v>
      </c>
    </row>
    <row r="53" spans="1:44" x14ac:dyDescent="0.35">
      <c r="A53" s="193"/>
      <c r="B53" s="222" t="s">
        <v>56</v>
      </c>
      <c r="C53" s="222"/>
      <c r="D53" s="220" t="s">
        <v>91</v>
      </c>
      <c r="E53" s="229"/>
      <c r="F53" s="222"/>
      <c r="G53" s="377">
        <v>2.5676999999999999</v>
      </c>
      <c r="H53" s="395">
        <f>+$G$88</f>
        <v>1800</v>
      </c>
      <c r="I53" s="225">
        <f>H53*G53</f>
        <v>4621.8599999999997</v>
      </c>
      <c r="K53" s="377">
        <v>2.8833000000000002</v>
      </c>
      <c r="L53" s="395">
        <f>+$G$88</f>
        <v>1800</v>
      </c>
      <c r="M53" s="225">
        <f>L53*K53</f>
        <v>5189.9400000000005</v>
      </c>
      <c r="N53" s="222"/>
      <c r="O53" s="227">
        <f t="shared" si="2"/>
        <v>568.08000000000084</v>
      </c>
      <c r="P53" s="228">
        <f t="shared" si="3"/>
        <v>0.12291155508821143</v>
      </c>
      <c r="Q53" s="209"/>
      <c r="R53" s="377">
        <v>2.8833000000000002</v>
      </c>
      <c r="S53" s="395">
        <f>+$G$88</f>
        <v>1800</v>
      </c>
      <c r="T53" s="225">
        <f>S53*R53</f>
        <v>5189.9400000000005</v>
      </c>
      <c r="U53" s="222"/>
      <c r="V53" s="227">
        <f>T53-M53</f>
        <v>0</v>
      </c>
      <c r="W53" s="228">
        <f>IF(OR(M53=0,T53=0),"",(V53/M53))</f>
        <v>0</v>
      </c>
      <c r="X53" s="209"/>
      <c r="Y53" s="377">
        <v>2.8833000000000002</v>
      </c>
      <c r="Z53" s="395">
        <f>+$G$88</f>
        <v>1800</v>
      </c>
      <c r="AA53" s="225">
        <f>Z53*Y53</f>
        <v>5189.9400000000005</v>
      </c>
      <c r="AB53" s="222"/>
      <c r="AC53" s="227">
        <f>AA53-T53</f>
        <v>0</v>
      </c>
      <c r="AD53" s="228">
        <f>IF(OR(T53=0,AA53=0),"",(AC53/T53))</f>
        <v>0</v>
      </c>
      <c r="AE53" s="209"/>
      <c r="AF53" s="377">
        <v>2.8833000000000002</v>
      </c>
      <c r="AG53" s="395">
        <f>+$G$88</f>
        <v>1800</v>
      </c>
      <c r="AH53" s="225">
        <f>AG53*AF53</f>
        <v>5189.9400000000005</v>
      </c>
      <c r="AI53" s="222"/>
      <c r="AJ53" s="227">
        <f>AH53-AA53</f>
        <v>0</v>
      </c>
      <c r="AK53" s="228">
        <f>IF(OR(AA53=0,AH53=0),"",(AJ53/AA53))</f>
        <v>0</v>
      </c>
      <c r="AM53" s="377">
        <v>2.8833000000000002</v>
      </c>
      <c r="AN53" s="395">
        <f>+$G$88</f>
        <v>1800</v>
      </c>
      <c r="AO53" s="225">
        <f>AN53*AM53</f>
        <v>5189.9400000000005</v>
      </c>
      <c r="AP53" s="222"/>
      <c r="AQ53" s="227">
        <f>AO53-AH53</f>
        <v>0</v>
      </c>
      <c r="AR53" s="228">
        <f>IF(OR(AH53=0,AO53=0),"",(AQ53/AH53))</f>
        <v>0</v>
      </c>
    </row>
    <row r="54" spans="1:44" x14ac:dyDescent="0.35">
      <c r="A54" s="193"/>
      <c r="B54" s="253" t="s">
        <v>57</v>
      </c>
      <c r="C54" s="222"/>
      <c r="D54" s="220" t="s">
        <v>91</v>
      </c>
      <c r="E54" s="229"/>
      <c r="F54" s="222"/>
      <c r="G54" s="377">
        <v>2.3029999999999999</v>
      </c>
      <c r="H54" s="395">
        <f>+$G$88</f>
        <v>1800</v>
      </c>
      <c r="I54" s="225">
        <f>H54*G54</f>
        <v>4145.3999999999996</v>
      </c>
      <c r="K54" s="377">
        <v>2.3797000000000001</v>
      </c>
      <c r="L54" s="395">
        <f>+$G$88</f>
        <v>1800</v>
      </c>
      <c r="M54" s="225">
        <f>L54*K54</f>
        <v>4283.46</v>
      </c>
      <c r="N54" s="222"/>
      <c r="O54" s="227">
        <f t="shared" si="2"/>
        <v>138.0600000000004</v>
      </c>
      <c r="P54" s="228">
        <f t="shared" si="3"/>
        <v>3.3304385584020942E-2</v>
      </c>
      <c r="Q54" s="209"/>
      <c r="R54" s="377">
        <v>2.3797000000000001</v>
      </c>
      <c r="S54" s="395">
        <f>+$G$88</f>
        <v>1800</v>
      </c>
      <c r="T54" s="225">
        <f>S54*R54</f>
        <v>4283.46</v>
      </c>
      <c r="U54" s="222"/>
      <c r="V54" s="227">
        <f>T54-M54</f>
        <v>0</v>
      </c>
      <c r="W54" s="228">
        <f>IF(OR(M54=0,T54=0),"",(V54/M54))</f>
        <v>0</v>
      </c>
      <c r="X54" s="209"/>
      <c r="Y54" s="377">
        <v>2.3797000000000001</v>
      </c>
      <c r="Z54" s="395">
        <f>+$G$88</f>
        <v>1800</v>
      </c>
      <c r="AA54" s="225">
        <f>Z54*Y54</f>
        <v>4283.46</v>
      </c>
      <c r="AB54" s="222"/>
      <c r="AC54" s="227">
        <f>AA54-T54</f>
        <v>0</v>
      </c>
      <c r="AD54" s="228">
        <f>IF(OR(T54=0,AA54=0),"",(AC54/T54))</f>
        <v>0</v>
      </c>
      <c r="AE54" s="209"/>
      <c r="AF54" s="377">
        <v>2.3797000000000001</v>
      </c>
      <c r="AG54" s="395">
        <f>+$G$88</f>
        <v>1800</v>
      </c>
      <c r="AH54" s="225">
        <f>AG54*AF54</f>
        <v>4283.46</v>
      </c>
      <c r="AI54" s="222"/>
      <c r="AJ54" s="227">
        <f>AH54-AA54</f>
        <v>0</v>
      </c>
      <c r="AK54" s="228">
        <f>IF(OR(AA54=0,AH54=0),"",(AJ54/AA54))</f>
        <v>0</v>
      </c>
      <c r="AM54" s="377">
        <v>2.3797000000000001</v>
      </c>
      <c r="AN54" s="395">
        <f>+$G$88</f>
        <v>1800</v>
      </c>
      <c r="AO54" s="225">
        <f>AN54*AM54</f>
        <v>4283.46</v>
      </c>
      <c r="AP54" s="222"/>
      <c r="AQ54" s="227">
        <f>AO54-AH54</f>
        <v>0</v>
      </c>
      <c r="AR54" s="228">
        <f>IF(OR(AH54=0,AO54=0),"",(AQ54/AH54))</f>
        <v>0</v>
      </c>
    </row>
    <row r="55" spans="1:44" x14ac:dyDescent="0.35">
      <c r="A55" s="193"/>
      <c r="B55" s="257" t="s">
        <v>58</v>
      </c>
      <c r="C55" s="245"/>
      <c r="D55" s="245"/>
      <c r="E55" s="245"/>
      <c r="F55" s="262"/>
      <c r="G55" s="263"/>
      <c r="H55" s="264"/>
      <c r="I55" s="261">
        <f>SUM(I52:I54)</f>
        <v>26741.126000000018</v>
      </c>
      <c r="K55" s="263"/>
      <c r="L55" s="264"/>
      <c r="M55" s="261">
        <f>SUM(M52:M54)</f>
        <v>26318.840000000011</v>
      </c>
      <c r="N55" s="262"/>
      <c r="O55" s="251">
        <f t="shared" si="2"/>
        <v>-422.28600000000733</v>
      </c>
      <c r="P55" s="252">
        <f t="shared" si="3"/>
        <v>-1.5791631212537835E-2</v>
      </c>
      <c r="Q55" s="209"/>
      <c r="R55" s="263"/>
      <c r="S55" s="264"/>
      <c r="T55" s="261">
        <f>SUM(T52:T54)</f>
        <v>26673.990000000013</v>
      </c>
      <c r="U55" s="262"/>
      <c r="V55" s="251">
        <f>T55-M55</f>
        <v>355.15000000000146</v>
      </c>
      <c r="W55" s="252">
        <f>IF(OR(M55=0,T55=0),"",(V55/M55))</f>
        <v>1.3494135759782776E-2</v>
      </c>
      <c r="X55" s="209"/>
      <c r="Y55" s="263"/>
      <c r="Z55" s="264"/>
      <c r="AA55" s="261">
        <f>SUM(AA52:AA54)</f>
        <v>26672.010000000009</v>
      </c>
      <c r="AB55" s="262"/>
      <c r="AC55" s="251">
        <f>AA55-T55</f>
        <v>-1.9800000000032014</v>
      </c>
      <c r="AD55" s="252">
        <f>IF(OR(T55=0,AA55=0),"",(AC55/T55))</f>
        <v>-7.4229614692185184E-5</v>
      </c>
      <c r="AE55" s="209"/>
      <c r="AF55" s="263"/>
      <c r="AG55" s="264"/>
      <c r="AH55" s="261">
        <f>SUM(AH52:AH54)</f>
        <v>27348.250000000015</v>
      </c>
      <c r="AI55" s="262"/>
      <c r="AJ55" s="251">
        <f>AH55-AA55</f>
        <v>676.24000000000524</v>
      </c>
      <c r="AK55" s="252">
        <f>IF(OR(AA55=0,AH55=0),"",(AJ55/AA55))</f>
        <v>2.535391970833863E-2</v>
      </c>
      <c r="AM55" s="263"/>
      <c r="AN55" s="264"/>
      <c r="AO55" s="261">
        <f>SUM(AO52:AO54)</f>
        <v>27952.080000000016</v>
      </c>
      <c r="AP55" s="262"/>
      <c r="AQ55" s="251">
        <f>AO55-AH55</f>
        <v>603.83000000000175</v>
      </c>
      <c r="AR55" s="252">
        <f>IF(OR(AH55=0,AO55=0),"",(AQ55/AH55))</f>
        <v>2.2079292093644069E-2</v>
      </c>
    </row>
    <row r="56" spans="1:44" x14ac:dyDescent="0.35">
      <c r="A56" s="193"/>
      <c r="B56" s="221" t="s">
        <v>76</v>
      </c>
      <c r="C56" s="221"/>
      <c r="D56" s="220" t="s">
        <v>47</v>
      </c>
      <c r="E56" s="221"/>
      <c r="F56" s="229"/>
      <c r="G56" s="92">
        <f>+RESIDENTIAL!$G$56</f>
        <v>3.0000000000000001E-3</v>
      </c>
      <c r="H56" s="314">
        <f>+$G19*(1+G79)</f>
        <v>933840.00000000012</v>
      </c>
      <c r="I56" s="232">
        <f t="shared" ref="I56:I66" si="63">H56*G56</f>
        <v>2801.5200000000004</v>
      </c>
      <c r="K56" s="92">
        <f>+RESIDENTIAL!$G$56</f>
        <v>3.0000000000000001E-3</v>
      </c>
      <c r="L56" s="231">
        <f>+$G19*(1+K79)</f>
        <v>926550.00000000012</v>
      </c>
      <c r="M56" s="232">
        <f t="shared" ref="M56:M66" si="64">L56*K56</f>
        <v>2779.6500000000005</v>
      </c>
      <c r="N56" s="229"/>
      <c r="O56" s="227">
        <f t="shared" si="2"/>
        <v>-21.869999999999891</v>
      </c>
      <c r="P56" s="228">
        <f t="shared" si="3"/>
        <v>-7.8064764841942547E-3</v>
      </c>
      <c r="Q56" s="209"/>
      <c r="R56" s="92">
        <f>+RESIDENTIAL!$G$56</f>
        <v>3.0000000000000001E-3</v>
      </c>
      <c r="S56" s="231">
        <f>+$G19*(1+R79)</f>
        <v>926550.00000000012</v>
      </c>
      <c r="T56" s="232">
        <f t="shared" ref="T56:T66" si="65">S56*R56</f>
        <v>2779.6500000000005</v>
      </c>
      <c r="U56" s="229"/>
      <c r="V56" s="227">
        <f>T56-M56</f>
        <v>0</v>
      </c>
      <c r="W56" s="228">
        <f>IF(OR(M56=0,T56=0),"",(V56/M56))</f>
        <v>0</v>
      </c>
      <c r="X56" s="209"/>
      <c r="Y56" s="92">
        <f>+RESIDENTIAL!$G$56</f>
        <v>3.0000000000000001E-3</v>
      </c>
      <c r="Z56" s="231">
        <f>+$G19*(1+Y79)</f>
        <v>926550.00000000012</v>
      </c>
      <c r="AA56" s="232">
        <f t="shared" ref="AA56:AA66" si="66">Z56*Y56</f>
        <v>2779.6500000000005</v>
      </c>
      <c r="AB56" s="229"/>
      <c r="AC56" s="227">
        <f>AA56-T56</f>
        <v>0</v>
      </c>
      <c r="AD56" s="228">
        <f>IF(OR(T56=0,AA56=0),"",(AC56/T56))</f>
        <v>0</v>
      </c>
      <c r="AE56" s="209"/>
      <c r="AF56" s="92">
        <f>+RESIDENTIAL!$G$56</f>
        <v>3.0000000000000001E-3</v>
      </c>
      <c r="AG56" s="231">
        <f>+$G19*(1+AF79)</f>
        <v>926550.00000000012</v>
      </c>
      <c r="AH56" s="232">
        <f t="shared" ref="AH56:AH66" si="67">AG56*AF56</f>
        <v>2779.6500000000005</v>
      </c>
      <c r="AI56" s="229"/>
      <c r="AJ56" s="227">
        <f>AH56-AA56</f>
        <v>0</v>
      </c>
      <c r="AK56" s="228">
        <f>IF(OR(AA56=0,AH56=0),"",(AJ56/AA56))</f>
        <v>0</v>
      </c>
      <c r="AL56" s="233"/>
      <c r="AM56" s="92">
        <f>+RESIDENTIAL!$G$56</f>
        <v>3.0000000000000001E-3</v>
      </c>
      <c r="AN56" s="231">
        <f>+$G19*(1+AM79)</f>
        <v>926550.00000000012</v>
      </c>
      <c r="AO56" s="232">
        <f t="shared" ref="AO56:AO66" si="68">AN56*AM56</f>
        <v>2779.6500000000005</v>
      </c>
      <c r="AP56" s="229"/>
      <c r="AQ56" s="227">
        <f>AO56-AH56</f>
        <v>0</v>
      </c>
      <c r="AR56" s="228">
        <f>IF(OR(AH56=0,AO56=0),"",(AQ56/AH56))</f>
        <v>0</v>
      </c>
    </row>
    <row r="57" spans="1:44" x14ac:dyDescent="0.35">
      <c r="A57" s="193"/>
      <c r="B57" s="221" t="s">
        <v>77</v>
      </c>
      <c r="C57" s="221"/>
      <c r="D57" s="220" t="s">
        <v>47</v>
      </c>
      <c r="E57" s="221"/>
      <c r="F57" s="229"/>
      <c r="G57" s="92">
        <f>+RESIDENTIAL!$G$57</f>
        <v>5.0000000000000001E-4</v>
      </c>
      <c r="H57" s="314">
        <f>+H56</f>
        <v>933840.00000000012</v>
      </c>
      <c r="I57" s="232">
        <f t="shared" si="63"/>
        <v>466.92000000000007</v>
      </c>
      <c r="K57" s="92">
        <f>+RESIDENTIAL!$G$57</f>
        <v>5.0000000000000001E-4</v>
      </c>
      <c r="L57" s="231">
        <f>+L56</f>
        <v>926550.00000000012</v>
      </c>
      <c r="M57" s="232">
        <f t="shared" si="64"/>
        <v>463.27500000000009</v>
      </c>
      <c r="N57" s="229"/>
      <c r="O57" s="227">
        <f t="shared" si="2"/>
        <v>-3.6449999999999818</v>
      </c>
      <c r="P57" s="228">
        <f t="shared" si="3"/>
        <v>-7.8064764841942547E-3</v>
      </c>
      <c r="Q57" s="209"/>
      <c r="R57" s="92">
        <f>+RESIDENTIAL!$G$57</f>
        <v>5.0000000000000001E-4</v>
      </c>
      <c r="S57" s="231">
        <f>+S56</f>
        <v>926550.00000000012</v>
      </c>
      <c r="T57" s="232">
        <f t="shared" si="65"/>
        <v>463.27500000000009</v>
      </c>
      <c r="U57" s="229"/>
      <c r="V57" s="227">
        <f t="shared" ref="V57:V66" si="69">T57-M57</f>
        <v>0</v>
      </c>
      <c r="W57" s="228">
        <f t="shared" ref="W57:W66" si="70">IF(OR(M57=0,T57=0),"",(V57/M57))</f>
        <v>0</v>
      </c>
      <c r="X57" s="209"/>
      <c r="Y57" s="92">
        <f>+RESIDENTIAL!$G$57</f>
        <v>5.0000000000000001E-4</v>
      </c>
      <c r="Z57" s="231">
        <f>+Z56</f>
        <v>926550.00000000012</v>
      </c>
      <c r="AA57" s="232">
        <f t="shared" si="66"/>
        <v>463.27500000000009</v>
      </c>
      <c r="AB57" s="229"/>
      <c r="AC57" s="227">
        <f t="shared" ref="AC57:AC66" si="71">AA57-T57</f>
        <v>0</v>
      </c>
      <c r="AD57" s="228">
        <f t="shared" ref="AD57:AD66" si="72">IF(OR(T57=0,AA57=0),"",(AC57/T57))</f>
        <v>0</v>
      </c>
      <c r="AE57" s="209"/>
      <c r="AF57" s="92">
        <f>+RESIDENTIAL!$G$57</f>
        <v>5.0000000000000001E-4</v>
      </c>
      <c r="AG57" s="231">
        <f>+AG56</f>
        <v>926550.00000000012</v>
      </c>
      <c r="AH57" s="232">
        <f t="shared" si="67"/>
        <v>463.27500000000009</v>
      </c>
      <c r="AI57" s="229"/>
      <c r="AJ57" s="227">
        <f t="shared" ref="AJ57:AJ66" si="73">AH57-AA57</f>
        <v>0</v>
      </c>
      <c r="AK57" s="228">
        <f t="shared" ref="AK57:AK66" si="74">IF(OR(AA57=0,AH57=0),"",(AJ57/AA57))</f>
        <v>0</v>
      </c>
      <c r="AL57" s="233"/>
      <c r="AM57" s="92">
        <f>+RESIDENTIAL!$G$57</f>
        <v>5.0000000000000001E-4</v>
      </c>
      <c r="AN57" s="231">
        <f>+AN56</f>
        <v>926550.00000000012</v>
      </c>
      <c r="AO57" s="232">
        <f t="shared" si="68"/>
        <v>463.27500000000009</v>
      </c>
      <c r="AP57" s="229"/>
      <c r="AQ57" s="227">
        <f t="shared" ref="AQ57:AQ66" si="75">AO57-AH57</f>
        <v>0</v>
      </c>
      <c r="AR57" s="228">
        <f t="shared" ref="AR57:AR66" si="76">IF(OR(AH57=0,AO57=0),"",(AQ57/AH57))</f>
        <v>0</v>
      </c>
    </row>
    <row r="58" spans="1:44" x14ac:dyDescent="0.35">
      <c r="A58" s="193"/>
      <c r="B58" s="221" t="s">
        <v>61</v>
      </c>
      <c r="C58" s="221"/>
      <c r="D58" s="220" t="s">
        <v>47</v>
      </c>
      <c r="E58" s="221"/>
      <c r="F58" s="229"/>
      <c r="G58" s="92">
        <f>+RESIDENTIAL!$G$58</f>
        <v>4.0000000000000002E-4</v>
      </c>
      <c r="H58" s="314"/>
      <c r="I58" s="232">
        <f t="shared" si="63"/>
        <v>0</v>
      </c>
      <c r="K58" s="92">
        <f>+RESIDENTIAL!$G$58</f>
        <v>4.0000000000000002E-4</v>
      </c>
      <c r="L58" s="231"/>
      <c r="M58" s="232">
        <f t="shared" si="64"/>
        <v>0</v>
      </c>
      <c r="N58" s="229"/>
      <c r="O58" s="227">
        <f t="shared" si="2"/>
        <v>0</v>
      </c>
      <c r="P58" s="228" t="str">
        <f t="shared" si="3"/>
        <v/>
      </c>
      <c r="Q58" s="209"/>
      <c r="R58" s="92">
        <f>+RESIDENTIAL!$G$58</f>
        <v>4.0000000000000002E-4</v>
      </c>
      <c r="S58" s="231"/>
      <c r="T58" s="232">
        <f t="shared" si="65"/>
        <v>0</v>
      </c>
      <c r="U58" s="229"/>
      <c r="V58" s="227">
        <f t="shared" si="69"/>
        <v>0</v>
      </c>
      <c r="W58" s="228" t="str">
        <f t="shared" si="70"/>
        <v/>
      </c>
      <c r="X58" s="209"/>
      <c r="Y58" s="92">
        <f>+RESIDENTIAL!$G$58</f>
        <v>4.0000000000000002E-4</v>
      </c>
      <c r="Z58" s="231"/>
      <c r="AA58" s="232">
        <f t="shared" si="66"/>
        <v>0</v>
      </c>
      <c r="AB58" s="229"/>
      <c r="AC58" s="227">
        <f t="shared" si="71"/>
        <v>0</v>
      </c>
      <c r="AD58" s="228" t="str">
        <f t="shared" si="72"/>
        <v/>
      </c>
      <c r="AE58" s="209"/>
      <c r="AF58" s="92">
        <f>+RESIDENTIAL!$G$58</f>
        <v>4.0000000000000002E-4</v>
      </c>
      <c r="AG58" s="231"/>
      <c r="AH58" s="232">
        <f t="shared" si="67"/>
        <v>0</v>
      </c>
      <c r="AI58" s="229"/>
      <c r="AJ58" s="227">
        <f t="shared" si="73"/>
        <v>0</v>
      </c>
      <c r="AK58" s="228" t="str">
        <f t="shared" si="74"/>
        <v/>
      </c>
      <c r="AL58" s="233"/>
      <c r="AM58" s="92">
        <f>+RESIDENTIAL!$G$58</f>
        <v>4.0000000000000002E-4</v>
      </c>
      <c r="AN58" s="231"/>
      <c r="AO58" s="232">
        <f t="shared" si="68"/>
        <v>0</v>
      </c>
      <c r="AP58" s="229"/>
      <c r="AQ58" s="227">
        <f t="shared" si="75"/>
        <v>0</v>
      </c>
      <c r="AR58" s="228" t="str">
        <f t="shared" si="76"/>
        <v/>
      </c>
    </row>
    <row r="59" spans="1:44" x14ac:dyDescent="0.35">
      <c r="A59" s="193"/>
      <c r="B59" s="219" t="s">
        <v>78</v>
      </c>
      <c r="C59" s="219"/>
      <c r="D59" s="220" t="s">
        <v>25</v>
      </c>
      <c r="E59" s="221"/>
      <c r="F59" s="222"/>
      <c r="G59" s="93">
        <f>+RESIDENTIAL!$G$59</f>
        <v>0.25</v>
      </c>
      <c r="H59" s="224">
        <v>1</v>
      </c>
      <c r="I59" s="225">
        <f t="shared" si="63"/>
        <v>0.25</v>
      </c>
      <c r="K59" s="93">
        <f>+RESIDENTIAL!$G$59</f>
        <v>0.25</v>
      </c>
      <c r="L59" s="224">
        <v>1</v>
      </c>
      <c r="M59" s="225">
        <f t="shared" si="64"/>
        <v>0.25</v>
      </c>
      <c r="N59" s="222"/>
      <c r="O59" s="227">
        <f t="shared" si="2"/>
        <v>0</v>
      </c>
      <c r="P59" s="228">
        <f t="shared" si="3"/>
        <v>0</v>
      </c>
      <c r="Q59" s="209"/>
      <c r="R59" s="93">
        <f>+RESIDENTIAL!$G$59</f>
        <v>0.25</v>
      </c>
      <c r="S59" s="224">
        <v>1</v>
      </c>
      <c r="T59" s="225">
        <f t="shared" si="65"/>
        <v>0.25</v>
      </c>
      <c r="U59" s="222"/>
      <c r="V59" s="227">
        <f t="shared" si="69"/>
        <v>0</v>
      </c>
      <c r="W59" s="228">
        <f t="shared" si="70"/>
        <v>0</v>
      </c>
      <c r="X59" s="209"/>
      <c r="Y59" s="93">
        <f>+RESIDENTIAL!$G$59</f>
        <v>0.25</v>
      </c>
      <c r="Z59" s="224">
        <v>1</v>
      </c>
      <c r="AA59" s="225">
        <f t="shared" si="66"/>
        <v>0.25</v>
      </c>
      <c r="AB59" s="222"/>
      <c r="AC59" s="227">
        <f t="shared" si="71"/>
        <v>0</v>
      </c>
      <c r="AD59" s="228">
        <f t="shared" si="72"/>
        <v>0</v>
      </c>
      <c r="AE59" s="209"/>
      <c r="AF59" s="93">
        <f>+RESIDENTIAL!$G$59</f>
        <v>0.25</v>
      </c>
      <c r="AG59" s="224">
        <v>1</v>
      </c>
      <c r="AH59" s="225">
        <f t="shared" si="67"/>
        <v>0.25</v>
      </c>
      <c r="AI59" s="222"/>
      <c r="AJ59" s="227">
        <f t="shared" si="73"/>
        <v>0</v>
      </c>
      <c r="AK59" s="228">
        <f t="shared" si="74"/>
        <v>0</v>
      </c>
      <c r="AM59" s="93">
        <f>+RESIDENTIAL!$G$59</f>
        <v>0.25</v>
      </c>
      <c r="AN59" s="224">
        <v>1</v>
      </c>
      <c r="AO59" s="225">
        <f t="shared" si="68"/>
        <v>0.25</v>
      </c>
      <c r="AP59" s="222"/>
      <c r="AQ59" s="227">
        <f t="shared" si="75"/>
        <v>0</v>
      </c>
      <c r="AR59" s="228">
        <f t="shared" si="76"/>
        <v>0</v>
      </c>
    </row>
    <row r="60" spans="1:44" x14ac:dyDescent="0.35">
      <c r="A60" s="193"/>
      <c r="B60" s="221" t="s">
        <v>1</v>
      </c>
      <c r="C60" s="221"/>
      <c r="D60" s="220" t="s">
        <v>47</v>
      </c>
      <c r="E60" s="221"/>
      <c r="F60" s="229"/>
      <c r="G60" s="92">
        <f>+RESIDENTIAL!$G$60</f>
        <v>0.10100000000000001</v>
      </c>
      <c r="H60" s="314">
        <f>$O$11*$G19</f>
        <v>576000</v>
      </c>
      <c r="I60" s="232">
        <f t="shared" si="63"/>
        <v>58176.000000000007</v>
      </c>
      <c r="K60" s="92">
        <f>+RESIDENTIAL!$G$60</f>
        <v>0.10100000000000001</v>
      </c>
      <c r="L60" s="231">
        <f>0.64*$G19</f>
        <v>576000</v>
      </c>
      <c r="M60" s="232">
        <f t="shared" si="64"/>
        <v>58176.000000000007</v>
      </c>
      <c r="N60" s="229"/>
      <c r="O60" s="227">
        <f t="shared" si="2"/>
        <v>0</v>
      </c>
      <c r="P60" s="228">
        <f t="shared" si="3"/>
        <v>0</v>
      </c>
      <c r="Q60" s="209"/>
      <c r="R60" s="92">
        <f>+RESIDENTIAL!$G$60</f>
        <v>0.10100000000000001</v>
      </c>
      <c r="S60" s="231">
        <f>0.64*$G19</f>
        <v>576000</v>
      </c>
      <c r="T60" s="232">
        <f t="shared" si="65"/>
        <v>58176.000000000007</v>
      </c>
      <c r="U60" s="229"/>
      <c r="V60" s="227">
        <f t="shared" si="69"/>
        <v>0</v>
      </c>
      <c r="W60" s="228">
        <f t="shared" si="70"/>
        <v>0</v>
      </c>
      <c r="X60" s="209"/>
      <c r="Y60" s="92">
        <f>+RESIDENTIAL!$G$60</f>
        <v>0.10100000000000001</v>
      </c>
      <c r="Z60" s="231">
        <f>0.64*$G19</f>
        <v>576000</v>
      </c>
      <c r="AA60" s="232">
        <f t="shared" si="66"/>
        <v>58176.000000000007</v>
      </c>
      <c r="AB60" s="229"/>
      <c r="AC60" s="227">
        <f t="shared" si="71"/>
        <v>0</v>
      </c>
      <c r="AD60" s="228">
        <f t="shared" si="72"/>
        <v>0</v>
      </c>
      <c r="AE60" s="209"/>
      <c r="AF60" s="92">
        <f>+RESIDENTIAL!$G$60</f>
        <v>0.10100000000000001</v>
      </c>
      <c r="AG60" s="231">
        <f>0.64*$G19</f>
        <v>576000</v>
      </c>
      <c r="AH60" s="232">
        <f t="shared" si="67"/>
        <v>58176.000000000007</v>
      </c>
      <c r="AI60" s="229"/>
      <c r="AJ60" s="227">
        <f t="shared" si="73"/>
        <v>0</v>
      </c>
      <c r="AK60" s="228">
        <f t="shared" si="74"/>
        <v>0</v>
      </c>
      <c r="AL60" s="233"/>
      <c r="AM60" s="92">
        <f>+RESIDENTIAL!$G$60</f>
        <v>0.10100000000000001</v>
      </c>
      <c r="AN60" s="231">
        <f>0.64*$G19</f>
        <v>576000</v>
      </c>
      <c r="AO60" s="232">
        <f t="shared" si="68"/>
        <v>58176.000000000007</v>
      </c>
      <c r="AP60" s="229"/>
      <c r="AQ60" s="227">
        <f t="shared" si="75"/>
        <v>0</v>
      </c>
      <c r="AR60" s="228">
        <f t="shared" si="76"/>
        <v>0</v>
      </c>
    </row>
    <row r="61" spans="1:44" x14ac:dyDescent="0.35">
      <c r="A61" s="193"/>
      <c r="B61" s="221" t="s">
        <v>2</v>
      </c>
      <c r="C61" s="221"/>
      <c r="D61" s="220" t="s">
        <v>47</v>
      </c>
      <c r="E61" s="221"/>
      <c r="F61" s="229"/>
      <c r="G61" s="92">
        <f>+RESIDENTIAL!$G$61</f>
        <v>0.14399999999999999</v>
      </c>
      <c r="H61" s="314">
        <f>$O$12*$G19</f>
        <v>162000</v>
      </c>
      <c r="I61" s="232">
        <f t="shared" si="63"/>
        <v>23328</v>
      </c>
      <c r="K61" s="92">
        <f>+RESIDENTIAL!$G$61</f>
        <v>0.14399999999999999</v>
      </c>
      <c r="L61" s="231">
        <f>0.18*$G19</f>
        <v>162000</v>
      </c>
      <c r="M61" s="232">
        <f t="shared" si="64"/>
        <v>23328</v>
      </c>
      <c r="N61" s="229"/>
      <c r="O61" s="227">
        <f t="shared" si="2"/>
        <v>0</v>
      </c>
      <c r="P61" s="228">
        <f t="shared" si="3"/>
        <v>0</v>
      </c>
      <c r="Q61" s="209"/>
      <c r="R61" s="92">
        <f>+RESIDENTIAL!$G$61</f>
        <v>0.14399999999999999</v>
      </c>
      <c r="S61" s="231">
        <f>0.18*$G19</f>
        <v>162000</v>
      </c>
      <c r="T61" s="232">
        <f t="shared" si="65"/>
        <v>23328</v>
      </c>
      <c r="U61" s="229"/>
      <c r="V61" s="227">
        <f t="shared" si="69"/>
        <v>0</v>
      </c>
      <c r="W61" s="228">
        <f t="shared" si="70"/>
        <v>0</v>
      </c>
      <c r="X61" s="209"/>
      <c r="Y61" s="92">
        <f>+RESIDENTIAL!$G$61</f>
        <v>0.14399999999999999</v>
      </c>
      <c r="Z61" s="231">
        <f>0.18*$G19</f>
        <v>162000</v>
      </c>
      <c r="AA61" s="232">
        <f t="shared" si="66"/>
        <v>23328</v>
      </c>
      <c r="AB61" s="229"/>
      <c r="AC61" s="227">
        <f t="shared" si="71"/>
        <v>0</v>
      </c>
      <c r="AD61" s="228">
        <f t="shared" si="72"/>
        <v>0</v>
      </c>
      <c r="AE61" s="209"/>
      <c r="AF61" s="92">
        <f>+RESIDENTIAL!$G$61</f>
        <v>0.14399999999999999</v>
      </c>
      <c r="AG61" s="231">
        <f>0.18*$G19</f>
        <v>162000</v>
      </c>
      <c r="AH61" s="232">
        <f t="shared" si="67"/>
        <v>23328</v>
      </c>
      <c r="AI61" s="229"/>
      <c r="AJ61" s="227">
        <f t="shared" si="73"/>
        <v>0</v>
      </c>
      <c r="AK61" s="228">
        <f t="shared" si="74"/>
        <v>0</v>
      </c>
      <c r="AL61" s="233"/>
      <c r="AM61" s="92">
        <f>+RESIDENTIAL!$G$61</f>
        <v>0.14399999999999999</v>
      </c>
      <c r="AN61" s="231">
        <f>0.18*$G19</f>
        <v>162000</v>
      </c>
      <c r="AO61" s="232">
        <f t="shared" si="68"/>
        <v>23328</v>
      </c>
      <c r="AP61" s="229"/>
      <c r="AQ61" s="227">
        <f t="shared" si="75"/>
        <v>0</v>
      </c>
      <c r="AR61" s="228">
        <f t="shared" si="76"/>
        <v>0</v>
      </c>
    </row>
    <row r="62" spans="1:44" x14ac:dyDescent="0.35">
      <c r="A62" s="193"/>
      <c r="B62" s="221" t="s">
        <v>3</v>
      </c>
      <c r="C62" s="221"/>
      <c r="D62" s="220" t="s">
        <v>47</v>
      </c>
      <c r="E62" s="221"/>
      <c r="F62" s="229"/>
      <c r="G62" s="92">
        <f>+RESIDENTIAL!$G$62</f>
        <v>0.20799999999999999</v>
      </c>
      <c r="H62" s="314">
        <f>$O$13*$G19</f>
        <v>162000</v>
      </c>
      <c r="I62" s="232">
        <f t="shared" si="63"/>
        <v>33696</v>
      </c>
      <c r="K62" s="92">
        <f>+RESIDENTIAL!$G$62</f>
        <v>0.20799999999999999</v>
      </c>
      <c r="L62" s="231">
        <f>0.18*$G19</f>
        <v>162000</v>
      </c>
      <c r="M62" s="232">
        <f t="shared" si="64"/>
        <v>33696</v>
      </c>
      <c r="N62" s="229"/>
      <c r="O62" s="227">
        <f t="shared" si="2"/>
        <v>0</v>
      </c>
      <c r="P62" s="228">
        <f t="shared" si="3"/>
        <v>0</v>
      </c>
      <c r="Q62" s="209"/>
      <c r="R62" s="92">
        <f>+RESIDENTIAL!$G$62</f>
        <v>0.20799999999999999</v>
      </c>
      <c r="S62" s="231">
        <f>0.18*$G19</f>
        <v>162000</v>
      </c>
      <c r="T62" s="232">
        <f t="shared" si="65"/>
        <v>33696</v>
      </c>
      <c r="U62" s="229"/>
      <c r="V62" s="227">
        <f t="shared" si="69"/>
        <v>0</v>
      </c>
      <c r="W62" s="228">
        <f t="shared" si="70"/>
        <v>0</v>
      </c>
      <c r="X62" s="209"/>
      <c r="Y62" s="92">
        <f>+RESIDENTIAL!$G$62</f>
        <v>0.20799999999999999</v>
      </c>
      <c r="Z62" s="231">
        <f>0.18*$G19</f>
        <v>162000</v>
      </c>
      <c r="AA62" s="232">
        <f t="shared" si="66"/>
        <v>33696</v>
      </c>
      <c r="AB62" s="229"/>
      <c r="AC62" s="227">
        <f t="shared" si="71"/>
        <v>0</v>
      </c>
      <c r="AD62" s="228">
        <f t="shared" si="72"/>
        <v>0</v>
      </c>
      <c r="AE62" s="209"/>
      <c r="AF62" s="92">
        <f>+RESIDENTIAL!$G$62</f>
        <v>0.20799999999999999</v>
      </c>
      <c r="AG62" s="231">
        <f>0.18*$G19</f>
        <v>162000</v>
      </c>
      <c r="AH62" s="232">
        <f t="shared" si="67"/>
        <v>33696</v>
      </c>
      <c r="AI62" s="229"/>
      <c r="AJ62" s="227">
        <f t="shared" si="73"/>
        <v>0</v>
      </c>
      <c r="AK62" s="228">
        <f t="shared" si="74"/>
        <v>0</v>
      </c>
      <c r="AL62" s="233"/>
      <c r="AM62" s="92">
        <f>+RESIDENTIAL!$G$62</f>
        <v>0.20799999999999999</v>
      </c>
      <c r="AN62" s="231">
        <f>0.18*$G19</f>
        <v>162000</v>
      </c>
      <c r="AO62" s="232">
        <f t="shared" si="68"/>
        <v>33696</v>
      </c>
      <c r="AP62" s="229"/>
      <c r="AQ62" s="227">
        <f t="shared" si="75"/>
        <v>0</v>
      </c>
      <c r="AR62" s="228">
        <f t="shared" si="76"/>
        <v>0</v>
      </c>
    </row>
    <row r="63" spans="1:44" x14ac:dyDescent="0.35">
      <c r="A63" s="193"/>
      <c r="B63" s="221" t="s">
        <v>63</v>
      </c>
      <c r="C63" s="221"/>
      <c r="D63" s="220" t="s">
        <v>47</v>
      </c>
      <c r="E63" s="221"/>
      <c r="F63" s="229"/>
      <c r="G63" s="92">
        <f>+RESIDENTIAL!$G$63</f>
        <v>0.11899999999999999</v>
      </c>
      <c r="H63" s="314">
        <f>IF(AND($N$1=1, $G19&gt;=750), 750, IF(AND($N$1=1, AND($G19&lt;750, $G19&gt;=0)), $G19, IF(AND($N$1=2, $G19&gt;=750), 750, IF(AND($N$1=2, AND($G19&lt;750, $G19&gt;=0)), $G19))))</f>
        <v>750</v>
      </c>
      <c r="I63" s="232">
        <f t="shared" si="63"/>
        <v>89.25</v>
      </c>
      <c r="K63" s="92">
        <f>+RESIDENTIAL!$G$63</f>
        <v>0.11899999999999999</v>
      </c>
      <c r="L63" s="231">
        <f>IF(AND($N$1=1, $G19&gt;=750), 750, IF(AND($N$1=1, AND($G19&lt;750, $G19&gt;=0)), $G19, IF(AND($N$1=2, $G19&gt;=750), 750, IF(AND($N$1=2, AND($G19&lt;750, $G19&gt;=0)), $G19))))</f>
        <v>750</v>
      </c>
      <c r="M63" s="232">
        <f t="shared" si="64"/>
        <v>89.25</v>
      </c>
      <c r="N63" s="229"/>
      <c r="O63" s="227">
        <f t="shared" si="2"/>
        <v>0</v>
      </c>
      <c r="P63" s="228">
        <f t="shared" si="3"/>
        <v>0</v>
      </c>
      <c r="Q63" s="209"/>
      <c r="R63" s="92">
        <f>+RESIDENTIAL!$G$63</f>
        <v>0.11899999999999999</v>
      </c>
      <c r="S63" s="231">
        <f>IF(AND($N$1=1, $G19&gt;=750), 750, IF(AND($N$1=1, AND($G19&lt;750, $G19&gt;=0)), $G19, IF(AND($N$1=2, $G19&gt;=750), 750, IF(AND($N$1=2, AND($G19&lt;750, $G19&gt;=0)), $G19))))</f>
        <v>750</v>
      </c>
      <c r="T63" s="232">
        <f t="shared" si="65"/>
        <v>89.25</v>
      </c>
      <c r="U63" s="229"/>
      <c r="V63" s="227">
        <f t="shared" si="69"/>
        <v>0</v>
      </c>
      <c r="W63" s="228">
        <f t="shared" si="70"/>
        <v>0</v>
      </c>
      <c r="X63" s="209"/>
      <c r="Y63" s="92">
        <f>+RESIDENTIAL!$G$63</f>
        <v>0.11899999999999999</v>
      </c>
      <c r="Z63" s="231">
        <f>IF(AND($N$1=1, $G19&gt;=750), 750, IF(AND($N$1=1, AND($G19&lt;750, $G19&gt;=0)), $G19, IF(AND($N$1=2, $G19&gt;=750), 750, IF(AND($N$1=2, AND($G19&lt;750, $G19&gt;=0)), $G19))))</f>
        <v>750</v>
      </c>
      <c r="AA63" s="232">
        <f t="shared" si="66"/>
        <v>89.25</v>
      </c>
      <c r="AB63" s="229"/>
      <c r="AC63" s="227">
        <f t="shared" si="71"/>
        <v>0</v>
      </c>
      <c r="AD63" s="228">
        <f t="shared" si="72"/>
        <v>0</v>
      </c>
      <c r="AE63" s="209"/>
      <c r="AF63" s="92">
        <f>+RESIDENTIAL!$G$63</f>
        <v>0.11899999999999999</v>
      </c>
      <c r="AG63" s="231">
        <f>IF(AND($N$1=1, $G19&gt;=750), 750, IF(AND($N$1=1, AND($G19&lt;750, $G19&gt;=0)), $G19, IF(AND($N$1=2, $G19&gt;=750), 750, IF(AND($N$1=2, AND($G19&lt;750, $G19&gt;=0)), $G19))))</f>
        <v>750</v>
      </c>
      <c r="AH63" s="232">
        <f t="shared" si="67"/>
        <v>89.25</v>
      </c>
      <c r="AI63" s="229"/>
      <c r="AJ63" s="227">
        <f t="shared" si="73"/>
        <v>0</v>
      </c>
      <c r="AK63" s="228">
        <f t="shared" si="74"/>
        <v>0</v>
      </c>
      <c r="AL63" s="233"/>
      <c r="AM63" s="92">
        <f>+RESIDENTIAL!$G$63</f>
        <v>0.11899999999999999</v>
      </c>
      <c r="AN63" s="231">
        <f>IF(AND($N$1=1, $G19&gt;=750), 750, IF(AND($N$1=1, AND($G19&lt;750, $G19&gt;=0)), $G19, IF(AND($N$1=2, $G19&gt;=750), 750, IF(AND($N$1=2, AND($G19&lt;750, $G19&gt;=0)), $G19))))</f>
        <v>750</v>
      </c>
      <c r="AO63" s="232">
        <f t="shared" si="68"/>
        <v>89.25</v>
      </c>
      <c r="AP63" s="229"/>
      <c r="AQ63" s="227">
        <f t="shared" si="75"/>
        <v>0</v>
      </c>
      <c r="AR63" s="228">
        <f t="shared" si="76"/>
        <v>0</v>
      </c>
    </row>
    <row r="64" spans="1:44" x14ac:dyDescent="0.35">
      <c r="A64" s="193"/>
      <c r="B64" s="221" t="s">
        <v>64</v>
      </c>
      <c r="C64" s="221"/>
      <c r="D64" s="220" t="s">
        <v>47</v>
      </c>
      <c r="E64" s="221"/>
      <c r="F64" s="229"/>
      <c r="G64" s="92">
        <f>+RESIDENTIAL!$G$64</f>
        <v>0.13900000000000001</v>
      </c>
      <c r="H64" s="314">
        <f>IF(AND($N$1=1, $G19&gt;=750), $G19-750, IF(AND($N$1=1, AND($G19&lt;750, $G19&gt;=0)), 0, IF(AND($N$1=2, $G19&gt;=750), $G19-750, IF(AND($N$1=2, AND($G19&lt;750, $G19&gt;=0)), 0))))</f>
        <v>899250</v>
      </c>
      <c r="I64" s="232">
        <f t="shared" si="63"/>
        <v>124995.75000000001</v>
      </c>
      <c r="K64" s="92">
        <f>+RESIDENTIAL!$G$64</f>
        <v>0.13900000000000001</v>
      </c>
      <c r="L64" s="231">
        <f>IF(AND($N$1=1, $G19&gt;=750), $G19-750, IF(AND($N$1=1, AND($G19&lt;750, $G19&gt;=0)), 0, IF(AND($N$1=2, $G19&gt;=750), $G19-750, IF(AND($N$1=2, AND($G19&lt;750, $G19&gt;=0)), 0))))</f>
        <v>899250</v>
      </c>
      <c r="M64" s="232">
        <f t="shared" si="64"/>
        <v>124995.75000000001</v>
      </c>
      <c r="N64" s="229"/>
      <c r="O64" s="227">
        <f t="shared" si="2"/>
        <v>0</v>
      </c>
      <c r="P64" s="228">
        <f t="shared" si="3"/>
        <v>0</v>
      </c>
      <c r="Q64" s="209"/>
      <c r="R64" s="92">
        <f>+RESIDENTIAL!$G$64</f>
        <v>0.13900000000000001</v>
      </c>
      <c r="S64" s="231">
        <f>IF(AND($N$1=1, $G19&gt;=750), $G19-750, IF(AND($N$1=1, AND($G19&lt;750, $G19&gt;=0)), 0, IF(AND($N$1=2, $G19&gt;=750), $G19-750, IF(AND($N$1=2, AND($G19&lt;750, $G19&gt;=0)), 0))))</f>
        <v>899250</v>
      </c>
      <c r="T64" s="232">
        <f t="shared" si="65"/>
        <v>124995.75000000001</v>
      </c>
      <c r="U64" s="229"/>
      <c r="V64" s="227">
        <f t="shared" si="69"/>
        <v>0</v>
      </c>
      <c r="W64" s="228">
        <f t="shared" si="70"/>
        <v>0</v>
      </c>
      <c r="X64" s="209"/>
      <c r="Y64" s="92">
        <f>+RESIDENTIAL!$G$64</f>
        <v>0.13900000000000001</v>
      </c>
      <c r="Z64" s="231">
        <f>IF(AND($N$1=1, $G19&gt;=750), $G19-750, IF(AND($N$1=1, AND($G19&lt;750, $G19&gt;=0)), 0, IF(AND($N$1=2, $G19&gt;=750), $G19-750, IF(AND($N$1=2, AND($G19&lt;750, $G19&gt;=0)), 0))))</f>
        <v>899250</v>
      </c>
      <c r="AA64" s="232">
        <f t="shared" si="66"/>
        <v>124995.75000000001</v>
      </c>
      <c r="AB64" s="229"/>
      <c r="AC64" s="227">
        <f t="shared" si="71"/>
        <v>0</v>
      </c>
      <c r="AD64" s="228">
        <f t="shared" si="72"/>
        <v>0</v>
      </c>
      <c r="AE64" s="209"/>
      <c r="AF64" s="92">
        <f>+RESIDENTIAL!$G$64</f>
        <v>0.13900000000000001</v>
      </c>
      <c r="AG64" s="231">
        <f>IF(AND($N$1=1, $G19&gt;=750), $G19-750, IF(AND($N$1=1, AND($G19&lt;750, $G19&gt;=0)), 0, IF(AND($N$1=2, $G19&gt;=750), $G19-750, IF(AND($N$1=2, AND($G19&lt;750, $G19&gt;=0)), 0))))</f>
        <v>899250</v>
      </c>
      <c r="AH64" s="232">
        <f t="shared" si="67"/>
        <v>124995.75000000001</v>
      </c>
      <c r="AI64" s="229"/>
      <c r="AJ64" s="227">
        <f t="shared" si="73"/>
        <v>0</v>
      </c>
      <c r="AK64" s="228">
        <f t="shared" si="74"/>
        <v>0</v>
      </c>
      <c r="AL64" s="233"/>
      <c r="AM64" s="92">
        <f>+RESIDENTIAL!$G$64</f>
        <v>0.13900000000000001</v>
      </c>
      <c r="AN64" s="231">
        <f>IF(AND($N$1=1, $G19&gt;=750), $G19-750, IF(AND($N$1=1, AND($G19&lt;750, $G19&gt;=0)), 0, IF(AND($N$1=2, $G19&gt;=750), $G19-750, IF(AND($N$1=2, AND($G19&lt;750, $G19&gt;=0)), 0))))</f>
        <v>899250</v>
      </c>
      <c r="AO64" s="232">
        <f t="shared" si="68"/>
        <v>124995.75000000001</v>
      </c>
      <c r="AP64" s="229"/>
      <c r="AQ64" s="227">
        <f t="shared" si="75"/>
        <v>0</v>
      </c>
      <c r="AR64" s="228">
        <f t="shared" si="76"/>
        <v>0</v>
      </c>
    </row>
    <row r="65" spans="1:44" x14ac:dyDescent="0.35">
      <c r="A65" s="193"/>
      <c r="B65" s="221" t="s">
        <v>65</v>
      </c>
      <c r="C65" s="221"/>
      <c r="D65" s="220" t="s">
        <v>47</v>
      </c>
      <c r="E65" s="221"/>
      <c r="F65" s="229"/>
      <c r="G65" s="92">
        <f>+RESIDENTIAL!$G$65</f>
        <v>0.1164</v>
      </c>
      <c r="H65" s="314">
        <v>0</v>
      </c>
      <c r="I65" s="232">
        <f t="shared" si="63"/>
        <v>0</v>
      </c>
      <c r="K65" s="92">
        <f>+RESIDENTIAL!$G$65</f>
        <v>0.1164</v>
      </c>
      <c r="L65" s="231">
        <v>0</v>
      </c>
      <c r="M65" s="232">
        <f t="shared" si="64"/>
        <v>0</v>
      </c>
      <c r="N65" s="229"/>
      <c r="O65" s="227">
        <f t="shared" si="2"/>
        <v>0</v>
      </c>
      <c r="P65" s="228" t="str">
        <f t="shared" si="3"/>
        <v/>
      </c>
      <c r="Q65" s="209"/>
      <c r="R65" s="92">
        <f>+RESIDENTIAL!$G$65</f>
        <v>0.1164</v>
      </c>
      <c r="S65" s="231">
        <v>0</v>
      </c>
      <c r="T65" s="232">
        <f t="shared" si="65"/>
        <v>0</v>
      </c>
      <c r="U65" s="229"/>
      <c r="V65" s="227">
        <f t="shared" si="69"/>
        <v>0</v>
      </c>
      <c r="W65" s="228" t="str">
        <f t="shared" si="70"/>
        <v/>
      </c>
      <c r="X65" s="209"/>
      <c r="Y65" s="92">
        <f>+RESIDENTIAL!$G$65</f>
        <v>0.1164</v>
      </c>
      <c r="Z65" s="231">
        <v>0</v>
      </c>
      <c r="AA65" s="232">
        <f t="shared" si="66"/>
        <v>0</v>
      </c>
      <c r="AB65" s="229"/>
      <c r="AC65" s="227">
        <f t="shared" si="71"/>
        <v>0</v>
      </c>
      <c r="AD65" s="228" t="str">
        <f t="shared" si="72"/>
        <v/>
      </c>
      <c r="AE65" s="209"/>
      <c r="AF65" s="92">
        <f>+RESIDENTIAL!$G$65</f>
        <v>0.1164</v>
      </c>
      <c r="AG65" s="231">
        <v>0</v>
      </c>
      <c r="AH65" s="232">
        <f t="shared" si="67"/>
        <v>0</v>
      </c>
      <c r="AI65" s="229"/>
      <c r="AJ65" s="227">
        <f t="shared" si="73"/>
        <v>0</v>
      </c>
      <c r="AK65" s="228" t="str">
        <f t="shared" si="74"/>
        <v/>
      </c>
      <c r="AL65" s="233"/>
      <c r="AM65" s="92">
        <f>+RESIDENTIAL!$G$65</f>
        <v>0.1164</v>
      </c>
      <c r="AN65" s="231">
        <v>0</v>
      </c>
      <c r="AO65" s="232">
        <f t="shared" si="68"/>
        <v>0</v>
      </c>
      <c r="AP65" s="229"/>
      <c r="AQ65" s="227">
        <f t="shared" si="75"/>
        <v>0</v>
      </c>
      <c r="AR65" s="228" t="str">
        <f t="shared" si="76"/>
        <v/>
      </c>
    </row>
    <row r="66" spans="1:44" ht="15" thickBot="1" x14ac:dyDescent="0.4">
      <c r="A66" s="193"/>
      <c r="B66" s="221" t="s">
        <v>66</v>
      </c>
      <c r="C66" s="221"/>
      <c r="D66" s="220" t="s">
        <v>47</v>
      </c>
      <c r="E66" s="221"/>
      <c r="F66" s="229"/>
      <c r="G66" s="92">
        <f>+RESIDENTIAL!$G$66</f>
        <v>0.1164</v>
      </c>
      <c r="H66" s="314">
        <f>+$G$19</f>
        <v>900000</v>
      </c>
      <c r="I66" s="232">
        <f t="shared" si="63"/>
        <v>104760</v>
      </c>
      <c r="K66" s="92">
        <f>+RESIDENTIAL!$G$66</f>
        <v>0.1164</v>
      </c>
      <c r="L66" s="231">
        <f>+$G$19</f>
        <v>900000</v>
      </c>
      <c r="M66" s="232">
        <f t="shared" si="64"/>
        <v>104760</v>
      </c>
      <c r="N66" s="229"/>
      <c r="O66" s="227">
        <f t="shared" si="2"/>
        <v>0</v>
      </c>
      <c r="P66" s="228">
        <f t="shared" si="3"/>
        <v>0</v>
      </c>
      <c r="Q66" s="209"/>
      <c r="R66" s="92">
        <f>+RESIDENTIAL!$G$66</f>
        <v>0.1164</v>
      </c>
      <c r="S66" s="231">
        <f>+$G$19</f>
        <v>900000</v>
      </c>
      <c r="T66" s="232">
        <f t="shared" si="65"/>
        <v>104760</v>
      </c>
      <c r="U66" s="229"/>
      <c r="V66" s="227">
        <f t="shared" si="69"/>
        <v>0</v>
      </c>
      <c r="W66" s="228">
        <f t="shared" si="70"/>
        <v>0</v>
      </c>
      <c r="X66" s="209"/>
      <c r="Y66" s="92">
        <f>+RESIDENTIAL!$G$66</f>
        <v>0.1164</v>
      </c>
      <c r="Z66" s="231">
        <f>+$G$19</f>
        <v>900000</v>
      </c>
      <c r="AA66" s="232">
        <f t="shared" si="66"/>
        <v>104760</v>
      </c>
      <c r="AB66" s="229"/>
      <c r="AC66" s="227">
        <f t="shared" si="71"/>
        <v>0</v>
      </c>
      <c r="AD66" s="228">
        <f t="shared" si="72"/>
        <v>0</v>
      </c>
      <c r="AE66" s="209"/>
      <c r="AF66" s="92">
        <f>+RESIDENTIAL!$G$66</f>
        <v>0.1164</v>
      </c>
      <c r="AG66" s="231">
        <f>+$G$19</f>
        <v>900000</v>
      </c>
      <c r="AH66" s="232">
        <f t="shared" si="67"/>
        <v>104760</v>
      </c>
      <c r="AI66" s="229"/>
      <c r="AJ66" s="227">
        <f t="shared" si="73"/>
        <v>0</v>
      </c>
      <c r="AK66" s="228">
        <f t="shared" si="74"/>
        <v>0</v>
      </c>
      <c r="AL66" s="233"/>
      <c r="AM66" s="92">
        <f>+RESIDENTIAL!$G$66</f>
        <v>0.1164</v>
      </c>
      <c r="AN66" s="231">
        <f>+$G$19</f>
        <v>900000</v>
      </c>
      <c r="AO66" s="232">
        <f t="shared" si="68"/>
        <v>104760</v>
      </c>
      <c r="AP66" s="229"/>
      <c r="AQ66" s="227">
        <f t="shared" si="75"/>
        <v>0</v>
      </c>
      <c r="AR66" s="228">
        <f t="shared" si="76"/>
        <v>0</v>
      </c>
    </row>
    <row r="67" spans="1:44" ht="15" thickBot="1" x14ac:dyDescent="0.4">
      <c r="A67" s="193"/>
      <c r="B67" s="265"/>
      <c r="C67" s="266"/>
      <c r="D67" s="267"/>
      <c r="E67" s="266"/>
      <c r="F67" s="268"/>
      <c r="G67" s="269"/>
      <c r="H67" s="270"/>
      <c r="I67" s="271"/>
      <c r="K67" s="269"/>
      <c r="L67" s="270"/>
      <c r="M67" s="271"/>
      <c r="N67" s="268"/>
      <c r="O67" s="272"/>
      <c r="P67" s="273"/>
      <c r="Q67" s="209"/>
      <c r="R67" s="269"/>
      <c r="S67" s="270"/>
      <c r="T67" s="271"/>
      <c r="U67" s="268"/>
      <c r="V67" s="272"/>
      <c r="W67" s="273"/>
      <c r="X67" s="209"/>
      <c r="Y67" s="269"/>
      <c r="Z67" s="270"/>
      <c r="AA67" s="271"/>
      <c r="AB67" s="268"/>
      <c r="AC67" s="272"/>
      <c r="AD67" s="273"/>
      <c r="AE67" s="209"/>
      <c r="AF67" s="269"/>
      <c r="AG67" s="270"/>
      <c r="AH67" s="271"/>
      <c r="AI67" s="268"/>
      <c r="AJ67" s="272"/>
      <c r="AK67" s="273"/>
      <c r="AM67" s="269"/>
      <c r="AN67" s="270"/>
      <c r="AO67" s="271"/>
      <c r="AP67" s="268"/>
      <c r="AQ67" s="272"/>
      <c r="AR67" s="273"/>
    </row>
    <row r="68" spans="1:44" x14ac:dyDescent="0.35">
      <c r="A68" s="193"/>
      <c r="B68" s="274" t="s">
        <v>92</v>
      </c>
      <c r="C68" s="219"/>
      <c r="D68" s="219"/>
      <c r="E68" s="219"/>
      <c r="F68" s="275"/>
      <c r="G68" s="276"/>
      <c r="H68" s="276"/>
      <c r="I68" s="396">
        <f>SUM(I55:I59,I66)</f>
        <v>134769.81600000002</v>
      </c>
      <c r="K68" s="276"/>
      <c r="L68" s="276"/>
      <c r="M68" s="277">
        <f>SUM(M55:M59,M66)</f>
        <v>134322.01500000001</v>
      </c>
      <c r="N68" s="278"/>
      <c r="O68" s="279">
        <f>M68-I68</f>
        <v>-447.80100000000675</v>
      </c>
      <c r="P68" s="280">
        <f>IF(OR(I68=0,M68=0),"",(O68/I68))</f>
        <v>-3.3227098863146528E-3</v>
      </c>
      <c r="Q68" s="209"/>
      <c r="R68" s="276"/>
      <c r="S68" s="276"/>
      <c r="T68" s="277">
        <f>SUM(T55:T59,T66)</f>
        <v>134677.16500000001</v>
      </c>
      <c r="U68" s="278"/>
      <c r="V68" s="279">
        <f>T68-M68</f>
        <v>355.14999999999418</v>
      </c>
      <c r="W68" s="280">
        <f>IF(OR(M68=0,T68=0),"",(V68/M68))</f>
        <v>2.6440192994424193E-3</v>
      </c>
      <c r="X68" s="209"/>
      <c r="Y68" s="276"/>
      <c r="Z68" s="276"/>
      <c r="AA68" s="277">
        <f>SUM(AA55:AA59,AA66)</f>
        <v>134675.185</v>
      </c>
      <c r="AB68" s="278"/>
      <c r="AC68" s="279">
        <f>AA68-T68</f>
        <v>-1.9800000000104774</v>
      </c>
      <c r="AD68" s="280">
        <f>IF(OR(T68=0,AA68=0),"",(AC68/T68))</f>
        <v>-1.4701824173463091E-5</v>
      </c>
      <c r="AE68" s="209"/>
      <c r="AF68" s="276"/>
      <c r="AG68" s="276"/>
      <c r="AH68" s="277">
        <f>SUM(AH55:AH59,AH66)</f>
        <v>135351.42500000002</v>
      </c>
      <c r="AI68" s="278"/>
      <c r="AJ68" s="279">
        <f>AH68-AA68</f>
        <v>676.24000000001979</v>
      </c>
      <c r="AK68" s="280">
        <f>IF(OR(AA68=0,AH68=0),"",(AJ68/AA68))</f>
        <v>5.0212665384496763E-3</v>
      </c>
      <c r="AM68" s="276"/>
      <c r="AN68" s="276"/>
      <c r="AO68" s="277">
        <f>SUM(AO55:AO59,AO66)</f>
        <v>135955.255</v>
      </c>
      <c r="AP68" s="278"/>
      <c r="AQ68" s="279">
        <f>AO68-AH68</f>
        <v>603.82999999998719</v>
      </c>
      <c r="AR68" s="280">
        <f>IF(OR(AH68=0,AO68=0),"",(AQ68/AH68))</f>
        <v>4.4612016460113891E-3</v>
      </c>
    </row>
    <row r="69" spans="1:44" x14ac:dyDescent="0.35">
      <c r="A69" s="193"/>
      <c r="B69" s="274" t="s">
        <v>68</v>
      </c>
      <c r="C69" s="219"/>
      <c r="D69" s="219"/>
      <c r="E69" s="219"/>
      <c r="F69" s="275"/>
      <c r="G69" s="281">
        <v>-0.318</v>
      </c>
      <c r="H69" s="282"/>
      <c r="I69" s="397"/>
      <c r="K69" s="281">
        <f>$G69</f>
        <v>-0.318</v>
      </c>
      <c r="L69" s="282"/>
      <c r="M69" s="236"/>
      <c r="N69" s="278"/>
      <c r="O69" s="227">
        <f>M69-I69</f>
        <v>0</v>
      </c>
      <c r="P69" s="228" t="str">
        <f>IF(OR(I69=0,M69=0),"",(O69/I69))</f>
        <v/>
      </c>
      <c r="Q69" s="209"/>
      <c r="R69" s="281">
        <f>$G69</f>
        <v>-0.318</v>
      </c>
      <c r="S69" s="282"/>
      <c r="T69" s="236"/>
      <c r="U69" s="278"/>
      <c r="V69" s="227">
        <f t="shared" ref="V69:V71" si="77">T69-M69</f>
        <v>0</v>
      </c>
      <c r="W69" s="228" t="str">
        <f t="shared" ref="W69:W71" si="78">IF(OR(M69=0,T69=0),"",(V69/M69))</f>
        <v/>
      </c>
      <c r="X69" s="209"/>
      <c r="Y69" s="281">
        <f>$G69</f>
        <v>-0.318</v>
      </c>
      <c r="Z69" s="282"/>
      <c r="AA69" s="236"/>
      <c r="AB69" s="278"/>
      <c r="AC69" s="227">
        <f t="shared" ref="AC69:AC71" si="79">AA69-T69</f>
        <v>0</v>
      </c>
      <c r="AD69" s="228" t="str">
        <f t="shared" ref="AD69:AD71" si="80">IF(OR(T69=0,AA69=0),"",(AC69/T69))</f>
        <v/>
      </c>
      <c r="AE69" s="209"/>
      <c r="AF69" s="281">
        <f>$G69</f>
        <v>-0.318</v>
      </c>
      <c r="AG69" s="282"/>
      <c r="AH69" s="236"/>
      <c r="AI69" s="278"/>
      <c r="AJ69" s="227">
        <f t="shared" ref="AJ69:AJ71" si="81">AH69-AA69</f>
        <v>0</v>
      </c>
      <c r="AK69" s="228" t="str">
        <f t="shared" ref="AK69:AK71" si="82">IF(OR(AA69=0,AH69=0),"",(AJ69/AA69))</f>
        <v/>
      </c>
      <c r="AM69" s="281">
        <f>$G69</f>
        <v>-0.318</v>
      </c>
      <c r="AN69" s="282"/>
      <c r="AO69" s="236"/>
      <c r="AP69" s="278"/>
      <c r="AQ69" s="227">
        <f t="shared" ref="AQ69:AQ71" si="83">AO69-AH69</f>
        <v>0</v>
      </c>
      <c r="AR69" s="228" t="str">
        <f t="shared" ref="AR69:AR71" si="84">IF(OR(AH69=0,AO69=0),"",(AQ69/AH69))</f>
        <v/>
      </c>
    </row>
    <row r="70" spans="1:44" x14ac:dyDescent="0.35">
      <c r="A70" s="193"/>
      <c r="B70" s="221" t="s">
        <v>69</v>
      </c>
      <c r="C70" s="219"/>
      <c r="D70" s="219"/>
      <c r="E70" s="219"/>
      <c r="F70" s="226"/>
      <c r="G70" s="284">
        <v>0.13</v>
      </c>
      <c r="H70" s="226"/>
      <c r="I70" s="397">
        <f>I68*G70</f>
        <v>17520.076080000003</v>
      </c>
      <c r="K70" s="284">
        <v>0.13</v>
      </c>
      <c r="L70" s="226"/>
      <c r="M70" s="236">
        <f>M68*K70</f>
        <v>17461.861950000002</v>
      </c>
      <c r="N70" s="285"/>
      <c r="O70" s="227">
        <f>M70-I70</f>
        <v>-58.214130000000296</v>
      </c>
      <c r="P70" s="228">
        <f>IF(OR(I70=0,M70=0),"",(O70/I70))</f>
        <v>-3.3227098863146199E-3</v>
      </c>
      <c r="Q70" s="209"/>
      <c r="R70" s="284">
        <v>0.13</v>
      </c>
      <c r="S70" s="226"/>
      <c r="T70" s="236">
        <f>T68*R70</f>
        <v>17508.031450000002</v>
      </c>
      <c r="U70" s="285"/>
      <c r="V70" s="227">
        <f t="shared" si="77"/>
        <v>46.169499999999971</v>
      </c>
      <c r="W70" s="228">
        <f t="shared" si="78"/>
        <v>2.6440192994424609E-3</v>
      </c>
      <c r="X70" s="209"/>
      <c r="Y70" s="284">
        <v>0.13</v>
      </c>
      <c r="Z70" s="226"/>
      <c r="AA70" s="236">
        <f>AA68*Y70</f>
        <v>17507.77405</v>
      </c>
      <c r="AB70" s="285"/>
      <c r="AC70" s="227">
        <f t="shared" si="79"/>
        <v>-0.25740000000223517</v>
      </c>
      <c r="AD70" s="228">
        <f t="shared" si="80"/>
        <v>-1.4701824173512959E-5</v>
      </c>
      <c r="AE70" s="209"/>
      <c r="AF70" s="284">
        <v>0.13</v>
      </c>
      <c r="AG70" s="226"/>
      <c r="AH70" s="236">
        <f>AH68*AF70</f>
        <v>17595.685250000002</v>
      </c>
      <c r="AI70" s="285"/>
      <c r="AJ70" s="227">
        <f t="shared" si="81"/>
        <v>87.911200000002282</v>
      </c>
      <c r="AK70" s="228">
        <f t="shared" si="82"/>
        <v>5.0212665384496598E-3</v>
      </c>
      <c r="AM70" s="284">
        <v>0.13</v>
      </c>
      <c r="AN70" s="226"/>
      <c r="AO70" s="236">
        <f>AO68*AM70</f>
        <v>17674.183150000001</v>
      </c>
      <c r="AP70" s="285"/>
      <c r="AQ70" s="227">
        <f t="shared" si="83"/>
        <v>78.497899999998481</v>
      </c>
      <c r="AR70" s="228">
        <f t="shared" si="84"/>
        <v>4.4612016460113977E-3</v>
      </c>
    </row>
    <row r="71" spans="1:44" ht="15" thickBot="1" x14ac:dyDescent="0.4">
      <c r="A71" s="193"/>
      <c r="B71" s="458" t="s">
        <v>93</v>
      </c>
      <c r="C71" s="458"/>
      <c r="D71" s="458"/>
      <c r="E71" s="286"/>
      <c r="F71" s="287"/>
      <c r="G71" s="287"/>
      <c r="H71" s="287"/>
      <c r="I71" s="398">
        <f>SUM(I68:I70)</f>
        <v>152289.89208000002</v>
      </c>
      <c r="K71" s="287"/>
      <c r="L71" s="287"/>
      <c r="M71" s="324">
        <f>SUM(M68:M70)</f>
        <v>151783.87695000001</v>
      </c>
      <c r="N71" s="289"/>
      <c r="O71" s="325">
        <f>M71-I71</f>
        <v>-506.01513000001432</v>
      </c>
      <c r="P71" s="326">
        <f>IF(OR(I71=0,M71=0),"",(O71/I71))</f>
        <v>-3.3227098863146971E-3</v>
      </c>
      <c r="Q71" s="209"/>
      <c r="R71" s="287"/>
      <c r="S71" s="287"/>
      <c r="T71" s="324">
        <f>SUM(T68:T70)</f>
        <v>152185.19645000002</v>
      </c>
      <c r="U71" s="289"/>
      <c r="V71" s="325">
        <f t="shared" si="77"/>
        <v>401.31950000001234</v>
      </c>
      <c r="W71" s="326">
        <f t="shared" si="78"/>
        <v>2.6440192994425442E-3</v>
      </c>
      <c r="X71" s="209"/>
      <c r="Y71" s="287"/>
      <c r="Z71" s="287"/>
      <c r="AA71" s="324">
        <f>SUM(AA68:AA70)</f>
        <v>152182.95905</v>
      </c>
      <c r="AB71" s="289"/>
      <c r="AC71" s="325">
        <f t="shared" si="79"/>
        <v>-2.2374000000127126</v>
      </c>
      <c r="AD71" s="326">
        <f t="shared" si="80"/>
        <v>-1.4701824173468827E-5</v>
      </c>
      <c r="AE71" s="209"/>
      <c r="AF71" s="287"/>
      <c r="AG71" s="287"/>
      <c r="AH71" s="324">
        <f>SUM(AH68:AH70)</f>
        <v>152947.11025000003</v>
      </c>
      <c r="AI71" s="289"/>
      <c r="AJ71" s="325">
        <f t="shared" si="81"/>
        <v>764.15120000002207</v>
      </c>
      <c r="AK71" s="326">
        <f t="shared" si="82"/>
        <v>5.0212665384496745E-3</v>
      </c>
      <c r="AM71" s="287"/>
      <c r="AN71" s="287"/>
      <c r="AO71" s="324">
        <f>SUM(AO68:AO70)</f>
        <v>153629.43815</v>
      </c>
      <c r="AP71" s="289"/>
      <c r="AQ71" s="325">
        <f t="shared" si="83"/>
        <v>682.32789999997476</v>
      </c>
      <c r="AR71" s="326">
        <f t="shared" si="84"/>
        <v>4.4612016460113188E-3</v>
      </c>
    </row>
    <row r="72" spans="1:44" ht="15" thickBot="1" x14ac:dyDescent="0.4">
      <c r="A72" s="193"/>
      <c r="B72" s="327"/>
      <c r="C72" s="328"/>
      <c r="D72" s="329"/>
      <c r="E72" s="328"/>
      <c r="F72" s="330"/>
      <c r="G72" s="269"/>
      <c r="H72" s="331"/>
      <c r="I72" s="271"/>
      <c r="K72" s="269"/>
      <c r="L72" s="331"/>
      <c r="M72" s="332"/>
      <c r="N72" s="330"/>
      <c r="O72" s="333"/>
      <c r="P72" s="273"/>
      <c r="Q72" s="209"/>
      <c r="R72" s="269"/>
      <c r="S72" s="331"/>
      <c r="T72" s="332"/>
      <c r="U72" s="330"/>
      <c r="V72" s="333"/>
      <c r="W72" s="273"/>
      <c r="X72" s="209"/>
      <c r="Y72" s="269"/>
      <c r="Z72" s="331"/>
      <c r="AA72" s="332"/>
      <c r="AB72" s="330"/>
      <c r="AC72" s="333"/>
      <c r="AD72" s="273"/>
      <c r="AE72" s="209"/>
      <c r="AF72" s="269"/>
      <c r="AG72" s="331"/>
      <c r="AH72" s="332"/>
      <c r="AI72" s="330"/>
      <c r="AJ72" s="333"/>
      <c r="AK72" s="273"/>
      <c r="AM72" s="269"/>
      <c r="AN72" s="331"/>
      <c r="AO72" s="332"/>
      <c r="AP72" s="330"/>
      <c r="AQ72" s="333"/>
      <c r="AR72" s="273"/>
    </row>
    <row r="73" spans="1:44" s="233" customFormat="1" x14ac:dyDescent="0.35">
      <c r="A73" s="234"/>
      <c r="B73" s="320" t="s">
        <v>79</v>
      </c>
      <c r="C73" s="320"/>
      <c r="D73" s="320"/>
      <c r="E73" s="320"/>
      <c r="F73" s="340"/>
      <c r="G73" s="342"/>
      <c r="H73" s="342"/>
      <c r="I73" s="399">
        <f>SUM(I63:I64,I55,I56:I59)</f>
        <v>155094.81600000005</v>
      </c>
      <c r="K73" s="342"/>
      <c r="L73" s="342"/>
      <c r="M73" s="359">
        <f>SUM(M63:M64,M55,M56:M59)</f>
        <v>154647.01500000001</v>
      </c>
      <c r="N73" s="344"/>
      <c r="O73" s="236">
        <f>M73-I73</f>
        <v>-447.80100000003586</v>
      </c>
      <c r="P73" s="237">
        <f>IF(OR(I73=0,M73=0),"",(O73/I73))</f>
        <v>-2.8872725185091659E-3</v>
      </c>
      <c r="Q73" s="209"/>
      <c r="R73" s="342"/>
      <c r="S73" s="342"/>
      <c r="T73" s="359">
        <f>SUM(T63:T64,T55,T56:T59)</f>
        <v>155002.16500000001</v>
      </c>
      <c r="U73" s="344"/>
      <c r="V73" s="236">
        <f>T73-M73</f>
        <v>355.14999999999418</v>
      </c>
      <c r="W73" s="237">
        <f>IF(OR(M73=0,T73=0),"",(V73/M73))</f>
        <v>2.2965202399800226E-3</v>
      </c>
      <c r="X73" s="209"/>
      <c r="Y73" s="342"/>
      <c r="Z73" s="342"/>
      <c r="AA73" s="359">
        <f>SUM(AA63:AA64,AA55,AA56:AA59)</f>
        <v>155000.185</v>
      </c>
      <c r="AB73" s="344"/>
      <c r="AC73" s="236">
        <f>AA73-T73</f>
        <v>-1.9800000000104774</v>
      </c>
      <c r="AD73" s="237">
        <f>IF(OR(T73=0,AA73=0),"",(AC73/T73))</f>
        <v>-1.2774015124307956E-5</v>
      </c>
      <c r="AF73" s="342"/>
      <c r="AG73" s="342"/>
      <c r="AH73" s="359">
        <f>SUM(AH63:AH64,AH55,AH56:AH59)</f>
        <v>155676.42500000002</v>
      </c>
      <c r="AI73" s="344"/>
      <c r="AJ73" s="236">
        <f>AH73-AA73</f>
        <v>676.24000000001979</v>
      </c>
      <c r="AK73" s="237">
        <f>IF(OR(AA73=0,AH73=0),"",(AJ73/AA73))</f>
        <v>4.3628335024246574E-3</v>
      </c>
      <c r="AM73" s="342"/>
      <c r="AN73" s="342"/>
      <c r="AO73" s="359">
        <f>SUM(AO63:AO64,AO55,AO56:AO59)</f>
        <v>156280.255</v>
      </c>
      <c r="AP73" s="344"/>
      <c r="AQ73" s="236">
        <f>AO73-AH73</f>
        <v>603.82999999998719</v>
      </c>
      <c r="AR73" s="237">
        <f>IF(OR(AH73=0,AO73=0),"",(AQ73/AH73))</f>
        <v>3.878750427368737E-3</v>
      </c>
    </row>
    <row r="74" spans="1:44" s="233" customFormat="1" x14ac:dyDescent="0.35">
      <c r="A74" s="234"/>
      <c r="B74" s="221" t="s">
        <v>68</v>
      </c>
      <c r="C74" s="221"/>
      <c r="D74" s="221"/>
      <c r="E74" s="221"/>
      <c r="F74" s="226"/>
      <c r="G74" s="281">
        <v>-0.318</v>
      </c>
      <c r="H74" s="282"/>
      <c r="I74" s="397"/>
      <c r="K74" s="281">
        <f>$G74</f>
        <v>-0.318</v>
      </c>
      <c r="L74" s="282"/>
      <c r="M74" s="236"/>
      <c r="N74" s="285"/>
      <c r="O74" s="236">
        <f>M74-I74</f>
        <v>0</v>
      </c>
      <c r="P74" s="237" t="str">
        <f>IF(OR(I74=0,M74=0),"",(O74/I74))</f>
        <v/>
      </c>
      <c r="Q74" s="209"/>
      <c r="R74" s="281">
        <f>$G74</f>
        <v>-0.318</v>
      </c>
      <c r="S74" s="282"/>
      <c r="T74" s="236"/>
      <c r="U74" s="285"/>
      <c r="V74" s="236">
        <f t="shared" ref="V74:V76" si="85">T74-M74</f>
        <v>0</v>
      </c>
      <c r="W74" s="237" t="str">
        <f t="shared" ref="W74:W76" si="86">IF(OR(M74=0,T74=0),"",(V74/M74))</f>
        <v/>
      </c>
      <c r="X74" s="209"/>
      <c r="Y74" s="281">
        <f>$G74</f>
        <v>-0.318</v>
      </c>
      <c r="Z74" s="282"/>
      <c r="AA74" s="236"/>
      <c r="AB74" s="285"/>
      <c r="AC74" s="236">
        <f t="shared" ref="AC74:AC76" si="87">AA74-T74</f>
        <v>0</v>
      </c>
      <c r="AD74" s="237" t="str">
        <f t="shared" ref="AD74:AD76" si="88">IF(OR(T74=0,AA74=0),"",(AC74/T74))</f>
        <v/>
      </c>
      <c r="AF74" s="281">
        <f>$G74</f>
        <v>-0.318</v>
      </c>
      <c r="AG74" s="282"/>
      <c r="AH74" s="236"/>
      <c r="AI74" s="285"/>
      <c r="AJ74" s="236">
        <f t="shared" ref="AJ74:AJ76" si="89">AH74-AA74</f>
        <v>0</v>
      </c>
      <c r="AK74" s="237" t="str">
        <f t="shared" ref="AK74:AK76" si="90">IF(OR(AA74=0,AH74=0),"",(AJ74/AA74))</f>
        <v/>
      </c>
      <c r="AM74" s="281">
        <f>$G74</f>
        <v>-0.318</v>
      </c>
      <c r="AN74" s="282"/>
      <c r="AO74" s="236"/>
      <c r="AP74" s="285"/>
      <c r="AQ74" s="236">
        <f t="shared" ref="AQ74:AQ76" si="91">AO74-AH74</f>
        <v>0</v>
      </c>
      <c r="AR74" s="237" t="str">
        <f t="shared" ref="AR74:AR76" si="92">IF(OR(AH74=0,AO74=0),"",(AQ74/AH74))</f>
        <v/>
      </c>
    </row>
    <row r="75" spans="1:44" s="233" customFormat="1" x14ac:dyDescent="0.35">
      <c r="A75" s="234"/>
      <c r="B75" s="339" t="s">
        <v>69</v>
      </c>
      <c r="C75" s="320"/>
      <c r="D75" s="320"/>
      <c r="E75" s="320"/>
      <c r="F75" s="340"/>
      <c r="G75" s="341">
        <v>0.13</v>
      </c>
      <c r="H75" s="342"/>
      <c r="I75" s="399">
        <f>I73*G75</f>
        <v>20162.326080000006</v>
      </c>
      <c r="K75" s="341">
        <v>0.13</v>
      </c>
      <c r="L75" s="342"/>
      <c r="M75" s="343">
        <f>M73*K75</f>
        <v>20104.111950000002</v>
      </c>
      <c r="N75" s="344"/>
      <c r="O75" s="236">
        <f>M75-I75</f>
        <v>-58.214130000003934</v>
      </c>
      <c r="P75" s="237">
        <f>IF(OR(I75=0,M75=0),"",(O75/I75))</f>
        <v>-2.8872725185091299E-3</v>
      </c>
      <c r="Q75" s="209"/>
      <c r="R75" s="341">
        <v>0.13</v>
      </c>
      <c r="S75" s="342"/>
      <c r="T75" s="343">
        <f>T73*R75</f>
        <v>20150.281450000002</v>
      </c>
      <c r="U75" s="344"/>
      <c r="V75" s="236">
        <f t="shared" si="85"/>
        <v>46.169499999999971</v>
      </c>
      <c r="W75" s="237">
        <f t="shared" si="86"/>
        <v>2.2965202399800586E-3</v>
      </c>
      <c r="X75" s="209"/>
      <c r="Y75" s="341">
        <v>0.13</v>
      </c>
      <c r="Z75" s="342"/>
      <c r="AA75" s="343">
        <f>AA73*Y75</f>
        <v>20150.02405</v>
      </c>
      <c r="AB75" s="344"/>
      <c r="AC75" s="236">
        <f t="shared" si="87"/>
        <v>-0.25740000000223517</v>
      </c>
      <c r="AD75" s="237">
        <f t="shared" si="88"/>
        <v>-1.2774015124351285E-5</v>
      </c>
      <c r="AF75" s="341">
        <v>0.13</v>
      </c>
      <c r="AG75" s="342"/>
      <c r="AH75" s="343">
        <f>AH73*AF75</f>
        <v>20237.935250000002</v>
      </c>
      <c r="AI75" s="344"/>
      <c r="AJ75" s="236">
        <f t="shared" si="89"/>
        <v>87.911200000002282</v>
      </c>
      <c r="AK75" s="237">
        <f t="shared" si="90"/>
        <v>4.3628335024246427E-3</v>
      </c>
      <c r="AM75" s="341">
        <v>0.13</v>
      </c>
      <c r="AN75" s="342"/>
      <c r="AO75" s="343">
        <f>AO73*AM75</f>
        <v>20316.433150000001</v>
      </c>
      <c r="AP75" s="344"/>
      <c r="AQ75" s="236">
        <f t="shared" si="91"/>
        <v>78.497899999998481</v>
      </c>
      <c r="AR75" s="237">
        <f t="shared" si="92"/>
        <v>3.8787504273687439E-3</v>
      </c>
    </row>
    <row r="76" spans="1:44" s="233" customFormat="1" ht="15" thickBot="1" x14ac:dyDescent="0.4">
      <c r="A76" s="234"/>
      <c r="B76" s="467" t="s">
        <v>94</v>
      </c>
      <c r="C76" s="467"/>
      <c r="D76" s="467"/>
      <c r="E76" s="221"/>
      <c r="F76" s="360"/>
      <c r="G76" s="360"/>
      <c r="H76" s="360"/>
      <c r="I76" s="400">
        <f>SUM(I73:I75)</f>
        <v>175257.14208000005</v>
      </c>
      <c r="K76" s="360"/>
      <c r="L76" s="360"/>
      <c r="M76" s="361">
        <f>SUM(M73:M75)</f>
        <v>174751.12695000001</v>
      </c>
      <c r="N76" s="362"/>
      <c r="O76" s="236">
        <f>M76-I76</f>
        <v>-506.01513000004343</v>
      </c>
      <c r="P76" s="237">
        <f>IF(OR(I76=0,M76=0),"",(O76/I76))</f>
        <v>-2.8872725185091828E-3</v>
      </c>
      <c r="Q76" s="209"/>
      <c r="R76" s="360"/>
      <c r="S76" s="360"/>
      <c r="T76" s="361">
        <f>SUM(T73:T75)</f>
        <v>175152.44645000002</v>
      </c>
      <c r="U76" s="362"/>
      <c r="V76" s="236">
        <f t="shared" si="85"/>
        <v>401.31950000001234</v>
      </c>
      <c r="W76" s="237">
        <f t="shared" si="86"/>
        <v>2.2965202399801311E-3</v>
      </c>
      <c r="X76" s="209"/>
      <c r="Y76" s="360"/>
      <c r="Z76" s="360"/>
      <c r="AA76" s="361">
        <f>SUM(AA73:AA75)</f>
        <v>175150.20905</v>
      </c>
      <c r="AB76" s="362"/>
      <c r="AC76" s="236">
        <f t="shared" si="87"/>
        <v>-2.2374000000127126</v>
      </c>
      <c r="AD76" s="237">
        <f t="shared" si="88"/>
        <v>-1.277401512431294E-5</v>
      </c>
      <c r="AF76" s="360"/>
      <c r="AG76" s="360"/>
      <c r="AH76" s="361">
        <f>SUM(AH73:AH75)</f>
        <v>175914.36025000003</v>
      </c>
      <c r="AI76" s="362"/>
      <c r="AJ76" s="236">
        <f t="shared" si="89"/>
        <v>764.15120000002207</v>
      </c>
      <c r="AK76" s="237">
        <f t="shared" si="90"/>
        <v>4.3628335024246557E-3</v>
      </c>
      <c r="AM76" s="360"/>
      <c r="AN76" s="360"/>
      <c r="AO76" s="361">
        <f>SUM(AO73:AO75)</f>
        <v>176596.68815</v>
      </c>
      <c r="AP76" s="362"/>
      <c r="AQ76" s="236">
        <f t="shared" si="91"/>
        <v>682.32789999997476</v>
      </c>
      <c r="AR76" s="237">
        <f t="shared" si="92"/>
        <v>3.8787504273686754E-3</v>
      </c>
    </row>
    <row r="77" spans="1:44" ht="15" thickBot="1" x14ac:dyDescent="0.4">
      <c r="A77" s="193"/>
      <c r="B77" s="293"/>
      <c r="C77" s="294"/>
      <c r="D77" s="295"/>
      <c r="E77" s="294"/>
      <c r="F77" s="387"/>
      <c r="G77" s="388"/>
      <c r="H77" s="389"/>
      <c r="I77" s="390"/>
      <c r="K77" s="388"/>
      <c r="L77" s="389"/>
      <c r="M77" s="390"/>
      <c r="N77" s="296"/>
      <c r="O77" s="300"/>
      <c r="P77" s="391"/>
      <c r="Q77" s="209"/>
      <c r="R77" s="388"/>
      <c r="S77" s="389"/>
      <c r="T77" s="390"/>
      <c r="U77" s="296"/>
      <c r="V77" s="300"/>
      <c r="W77" s="391"/>
      <c r="X77" s="209"/>
      <c r="Y77" s="388"/>
      <c r="Z77" s="389"/>
      <c r="AA77" s="390"/>
      <c r="AB77" s="296"/>
      <c r="AC77" s="300"/>
      <c r="AD77" s="391"/>
      <c r="AF77" s="388"/>
      <c r="AG77" s="389"/>
      <c r="AH77" s="390"/>
      <c r="AI77" s="296"/>
      <c r="AJ77" s="300"/>
      <c r="AK77" s="391"/>
      <c r="AM77" s="388"/>
      <c r="AN77" s="389"/>
      <c r="AO77" s="390"/>
      <c r="AP77" s="296"/>
      <c r="AQ77" s="300"/>
      <c r="AR77" s="391"/>
    </row>
    <row r="78" spans="1:44" x14ac:dyDescent="0.35">
      <c r="A78" s="193"/>
      <c r="B78" s="193"/>
      <c r="C78" s="193"/>
      <c r="D78" s="193"/>
      <c r="E78" s="193"/>
      <c r="F78" s="193"/>
      <c r="G78" s="193"/>
      <c r="H78" s="193"/>
      <c r="I78" s="207"/>
      <c r="K78" s="193"/>
      <c r="L78" s="193"/>
      <c r="M78" s="207"/>
      <c r="N78" s="193"/>
      <c r="O78" s="193"/>
      <c r="P78" s="363"/>
      <c r="Q78" s="209"/>
      <c r="R78" s="193"/>
      <c r="S78" s="193"/>
      <c r="T78" s="207"/>
      <c r="U78" s="193"/>
      <c r="V78" s="193"/>
      <c r="W78" s="363"/>
      <c r="X78" s="209"/>
      <c r="Y78" s="193"/>
      <c r="Z78" s="193"/>
      <c r="AA78" s="207"/>
      <c r="AB78" s="193"/>
      <c r="AC78" s="193"/>
      <c r="AD78" s="363"/>
      <c r="AF78" s="193"/>
      <c r="AG78" s="193"/>
      <c r="AH78" s="207"/>
      <c r="AI78" s="193"/>
      <c r="AJ78" s="193"/>
      <c r="AK78" s="363"/>
      <c r="AM78" s="193"/>
      <c r="AN78" s="193"/>
      <c r="AO78" s="207"/>
      <c r="AP78" s="193"/>
      <c r="AQ78" s="193"/>
      <c r="AR78" s="363"/>
    </row>
    <row r="79" spans="1:44" x14ac:dyDescent="0.35">
      <c r="A79" s="193"/>
      <c r="B79" s="205" t="s">
        <v>72</v>
      </c>
      <c r="C79" s="193"/>
      <c r="D79" s="193"/>
      <c r="E79" s="193"/>
      <c r="F79" s="193"/>
      <c r="G79" s="302">
        <v>3.7600000000000001E-2</v>
      </c>
      <c r="H79" s="193"/>
      <c r="I79" s="193"/>
      <c r="K79" s="303">
        <f>+RESIDENTIAL!$K$74</f>
        <v>2.9499999999999998E-2</v>
      </c>
      <c r="L79" s="193"/>
      <c r="M79" s="193"/>
      <c r="N79" s="193"/>
      <c r="O79" s="193"/>
      <c r="P79" s="363"/>
      <c r="Q79" s="209"/>
      <c r="R79" s="303">
        <f>+RESIDENTIAL!$K$74</f>
        <v>2.9499999999999998E-2</v>
      </c>
      <c r="S79" s="193"/>
      <c r="T79" s="193"/>
      <c r="U79" s="193"/>
      <c r="V79" s="193"/>
      <c r="W79" s="363"/>
      <c r="X79" s="209"/>
      <c r="Y79" s="303">
        <f>+RESIDENTIAL!$K$74</f>
        <v>2.9499999999999998E-2</v>
      </c>
      <c r="Z79" s="193"/>
      <c r="AA79" s="193"/>
      <c r="AB79" s="193"/>
      <c r="AC79" s="193"/>
      <c r="AD79" s="363"/>
      <c r="AE79" s="209"/>
      <c r="AF79" s="303">
        <f>+RESIDENTIAL!$K$74</f>
        <v>2.9499999999999998E-2</v>
      </c>
      <c r="AG79" s="193"/>
      <c r="AH79" s="193"/>
      <c r="AI79" s="193"/>
      <c r="AJ79" s="193"/>
      <c r="AK79" s="363"/>
      <c r="AM79" s="303">
        <f>+RESIDENTIAL!$K$74</f>
        <v>2.9499999999999998E-2</v>
      </c>
      <c r="AN79" s="193"/>
      <c r="AO79" s="193"/>
      <c r="AP79" s="193"/>
      <c r="AQ79" s="193"/>
      <c r="AR79" s="363"/>
    </row>
    <row r="80" spans="1:44" x14ac:dyDescent="0.35">
      <c r="A80" s="193"/>
      <c r="B80" s="193"/>
      <c r="C80" s="193"/>
      <c r="D80" s="193"/>
      <c r="E80" s="193"/>
      <c r="F80" s="193"/>
      <c r="G80" s="193"/>
      <c r="H80" s="193"/>
      <c r="P80" s="364"/>
      <c r="W80" s="364"/>
      <c r="AD80" s="364"/>
      <c r="AR80" s="364"/>
    </row>
    <row r="81" spans="1:44" ht="18" x14ac:dyDescent="0.4">
      <c r="A81" s="193"/>
      <c r="B81" s="450" t="s">
        <v>115</v>
      </c>
      <c r="C81" s="450"/>
      <c r="D81" s="450"/>
      <c r="E81" s="450"/>
      <c r="F81" s="450"/>
      <c r="G81" s="450"/>
      <c r="H81" s="450"/>
      <c r="I81" s="450"/>
      <c r="W81" s="364"/>
      <c r="AD81" s="364"/>
      <c r="AR81" s="364"/>
    </row>
    <row r="82" spans="1:44" ht="18" x14ac:dyDescent="0.4">
      <c r="A82" s="193"/>
      <c r="B82" s="450" t="s">
        <v>0</v>
      </c>
      <c r="C82" s="450"/>
      <c r="D82" s="450"/>
      <c r="E82" s="450"/>
      <c r="F82" s="450"/>
      <c r="G82" s="450"/>
      <c r="H82" s="450"/>
      <c r="I82" s="450"/>
      <c r="W82" s="364"/>
      <c r="AD82" s="364"/>
      <c r="AR82" s="364"/>
    </row>
    <row r="83" spans="1:44" x14ac:dyDescent="0.35">
      <c r="A83" s="193"/>
      <c r="B83" s="193"/>
      <c r="C83" s="193"/>
      <c r="D83" s="193"/>
      <c r="E83" s="193"/>
      <c r="F83" s="193"/>
      <c r="G83" s="193"/>
      <c r="H83" s="193"/>
      <c r="AD83" s="364"/>
    </row>
    <row r="84" spans="1:44" x14ac:dyDescent="0.35">
      <c r="A84" s="193"/>
      <c r="B84" s="193"/>
      <c r="C84" s="193"/>
      <c r="D84" s="193"/>
      <c r="E84" s="193"/>
      <c r="F84" s="193"/>
      <c r="G84" s="193"/>
      <c r="H84" s="193"/>
    </row>
    <row r="85" spans="1:44" ht="15.5" x14ac:dyDescent="0.35">
      <c r="A85" s="193"/>
      <c r="B85" s="194" t="s">
        <v>4</v>
      </c>
      <c r="C85" s="193"/>
      <c r="D85" s="350" t="s">
        <v>95</v>
      </c>
      <c r="E85" s="350"/>
      <c r="F85" s="350"/>
      <c r="G85" s="350"/>
      <c r="H85" s="350"/>
      <c r="I85" s="350"/>
    </row>
    <row r="86" spans="1:44" ht="15.5" x14ac:dyDescent="0.35">
      <c r="A86" s="193"/>
      <c r="B86" s="195"/>
      <c r="C86" s="193"/>
      <c r="D86" s="196"/>
      <c r="E86" s="196"/>
      <c r="F86" s="197"/>
      <c r="G86" s="197"/>
      <c r="H86" s="197"/>
      <c r="I86" s="197"/>
      <c r="J86" s="198"/>
      <c r="K86" s="198"/>
      <c r="L86" s="198"/>
      <c r="M86" s="197"/>
      <c r="N86" s="198"/>
      <c r="O86" s="198"/>
      <c r="P86" s="198"/>
      <c r="Q86" s="198"/>
      <c r="R86" s="198"/>
      <c r="S86" s="198"/>
      <c r="T86" s="197"/>
      <c r="U86" s="198"/>
      <c r="V86" s="198"/>
      <c r="W86" s="198"/>
      <c r="X86" s="198"/>
      <c r="Y86" s="198"/>
      <c r="Z86" s="198"/>
      <c r="AA86" s="197"/>
      <c r="AB86" s="198"/>
      <c r="AC86" s="198"/>
      <c r="AD86" s="198"/>
      <c r="AE86" s="198"/>
      <c r="AF86" s="198"/>
      <c r="AG86" s="198"/>
      <c r="AH86" s="197"/>
      <c r="AI86" s="198"/>
      <c r="AJ86" s="198"/>
      <c r="AK86" s="198"/>
      <c r="AL86" s="198"/>
      <c r="AM86" s="198"/>
      <c r="AN86" s="198"/>
      <c r="AO86" s="197"/>
      <c r="AP86" s="198"/>
      <c r="AQ86" s="198"/>
      <c r="AR86" s="198"/>
    </row>
    <row r="87" spans="1:44" ht="15.5" x14ac:dyDescent="0.35">
      <c r="A87" s="193"/>
      <c r="B87" s="194" t="s">
        <v>6</v>
      </c>
      <c r="C87" s="193"/>
      <c r="D87" s="199" t="s">
        <v>83</v>
      </c>
      <c r="E87" s="196"/>
      <c r="F87" s="197"/>
      <c r="G87" s="367" t="s">
        <v>97</v>
      </c>
      <c r="H87" s="197"/>
      <c r="I87" s="200"/>
      <c r="J87" s="198"/>
      <c r="K87" s="201"/>
      <c r="L87" s="198"/>
      <c r="M87" s="200"/>
      <c r="N87" s="198"/>
      <c r="O87" s="202"/>
      <c r="P87" s="203"/>
      <c r="Q87" s="198"/>
      <c r="R87" s="201"/>
      <c r="S87" s="198"/>
      <c r="T87" s="200"/>
      <c r="U87" s="198"/>
      <c r="V87" s="202"/>
      <c r="W87" s="203"/>
      <c r="X87" s="198"/>
      <c r="Y87" s="201"/>
      <c r="Z87" s="198"/>
      <c r="AA87" s="200"/>
      <c r="AB87" s="198"/>
      <c r="AC87" s="202"/>
      <c r="AD87" s="203"/>
      <c r="AE87" s="198"/>
      <c r="AF87" s="201"/>
      <c r="AG87" s="198"/>
      <c r="AH87" s="200"/>
      <c r="AI87" s="198"/>
      <c r="AJ87" s="202"/>
      <c r="AK87" s="203"/>
      <c r="AL87" s="198"/>
      <c r="AM87" s="201"/>
      <c r="AN87" s="198"/>
      <c r="AO87" s="200"/>
      <c r="AP87" s="198"/>
      <c r="AQ87" s="202"/>
      <c r="AR87" s="203"/>
    </row>
    <row r="88" spans="1:44" ht="15.5" x14ac:dyDescent="0.35">
      <c r="A88" s="193"/>
      <c r="B88" s="195"/>
      <c r="C88" s="193"/>
      <c r="D88" s="196"/>
      <c r="E88" s="196"/>
      <c r="F88" s="196"/>
      <c r="G88" s="375">
        <v>1800</v>
      </c>
      <c r="H88" s="373" t="s">
        <v>85</v>
      </c>
      <c r="I88" s="196"/>
    </row>
    <row r="89" spans="1:44" x14ac:dyDescent="0.35">
      <c r="A89" s="193"/>
      <c r="B89" s="204"/>
      <c r="C89" s="193"/>
      <c r="D89" s="205"/>
      <c r="E89" s="205"/>
      <c r="F89" s="193"/>
      <c r="G89" s="375">
        <v>2000</v>
      </c>
      <c r="H89" s="205" t="s">
        <v>86</v>
      </c>
      <c r="I89" s="193"/>
    </row>
    <row r="90" spans="1:44" x14ac:dyDescent="0.35">
      <c r="A90" s="193"/>
      <c r="B90" s="374"/>
      <c r="C90" s="193"/>
      <c r="D90" s="205" t="s">
        <v>8</v>
      </c>
      <c r="E90" s="193"/>
      <c r="F90" s="193"/>
      <c r="G90" s="375">
        <v>900000</v>
      </c>
      <c r="H90" s="373" t="s">
        <v>9</v>
      </c>
      <c r="I90" s="193"/>
      <c r="M90" s="376"/>
      <c r="AF90" s="198"/>
    </row>
    <row r="91" spans="1:44" x14ac:dyDescent="0.35">
      <c r="A91" s="193"/>
      <c r="B91" s="204"/>
      <c r="C91" s="193"/>
      <c r="D91" s="208"/>
      <c r="E91" s="208"/>
      <c r="F91" s="193"/>
      <c r="G91" s="446" t="s">
        <v>10</v>
      </c>
      <c r="H91" s="447"/>
      <c r="I91" s="448"/>
      <c r="K91" s="446" t="s">
        <v>11</v>
      </c>
      <c r="L91" s="447"/>
      <c r="M91" s="448"/>
      <c r="N91" s="193"/>
      <c r="O91" s="446" t="s">
        <v>12</v>
      </c>
      <c r="P91" s="448"/>
      <c r="Q91" s="209"/>
      <c r="R91" s="446" t="s">
        <v>13</v>
      </c>
      <c r="S91" s="447"/>
      <c r="T91" s="448"/>
      <c r="U91" s="193"/>
      <c r="V91" s="446" t="s">
        <v>12</v>
      </c>
      <c r="W91" s="448"/>
      <c r="X91" s="209"/>
      <c r="Y91" s="446" t="s">
        <v>14</v>
      </c>
      <c r="Z91" s="447"/>
      <c r="AA91" s="448"/>
      <c r="AB91" s="193"/>
      <c r="AC91" s="446" t="s">
        <v>12</v>
      </c>
      <c r="AD91" s="448"/>
      <c r="AE91" s="209"/>
      <c r="AF91" s="446" t="s">
        <v>15</v>
      </c>
      <c r="AG91" s="447"/>
      <c r="AH91" s="448"/>
      <c r="AI91" s="193"/>
      <c r="AJ91" s="446" t="s">
        <v>12</v>
      </c>
      <c r="AK91" s="448"/>
      <c r="AM91" s="446" t="s">
        <v>16</v>
      </c>
      <c r="AN91" s="447"/>
      <c r="AO91" s="448"/>
      <c r="AP91" s="193"/>
      <c r="AQ91" s="446" t="s">
        <v>12</v>
      </c>
      <c r="AR91" s="448"/>
    </row>
    <row r="92" spans="1:44" x14ac:dyDescent="0.35">
      <c r="A92" s="193"/>
      <c r="B92" s="204"/>
      <c r="C92" s="193"/>
      <c r="D92" s="452" t="s">
        <v>17</v>
      </c>
      <c r="E92" s="210"/>
      <c r="F92" s="193"/>
      <c r="G92" s="214" t="s">
        <v>18</v>
      </c>
      <c r="H92" s="212" t="s">
        <v>19</v>
      </c>
      <c r="I92" s="213" t="s">
        <v>20</v>
      </c>
      <c r="K92" s="214" t="s">
        <v>18</v>
      </c>
      <c r="L92" s="212" t="s">
        <v>19</v>
      </c>
      <c r="M92" s="213" t="s">
        <v>20</v>
      </c>
      <c r="N92" s="193"/>
      <c r="O92" s="454" t="s">
        <v>21</v>
      </c>
      <c r="P92" s="456" t="s">
        <v>22</v>
      </c>
      <c r="Q92" s="209"/>
      <c r="R92" s="214" t="s">
        <v>18</v>
      </c>
      <c r="S92" s="212" t="s">
        <v>19</v>
      </c>
      <c r="T92" s="213" t="s">
        <v>20</v>
      </c>
      <c r="U92" s="193"/>
      <c r="V92" s="454" t="s">
        <v>21</v>
      </c>
      <c r="W92" s="456" t="s">
        <v>22</v>
      </c>
      <c r="X92" s="209"/>
      <c r="Y92" s="214" t="s">
        <v>18</v>
      </c>
      <c r="Z92" s="212" t="s">
        <v>19</v>
      </c>
      <c r="AA92" s="213" t="s">
        <v>20</v>
      </c>
      <c r="AB92" s="193"/>
      <c r="AC92" s="454" t="s">
        <v>21</v>
      </c>
      <c r="AD92" s="456" t="s">
        <v>22</v>
      </c>
      <c r="AE92" s="209"/>
      <c r="AF92" s="214" t="s">
        <v>18</v>
      </c>
      <c r="AG92" s="212" t="s">
        <v>19</v>
      </c>
      <c r="AH92" s="213" t="s">
        <v>20</v>
      </c>
      <c r="AI92" s="193"/>
      <c r="AJ92" s="454" t="s">
        <v>21</v>
      </c>
      <c r="AK92" s="456" t="s">
        <v>22</v>
      </c>
      <c r="AM92" s="214" t="s">
        <v>18</v>
      </c>
      <c r="AN92" s="212" t="s">
        <v>19</v>
      </c>
      <c r="AO92" s="213" t="s">
        <v>20</v>
      </c>
      <c r="AP92" s="193"/>
      <c r="AQ92" s="454" t="s">
        <v>21</v>
      </c>
      <c r="AR92" s="456" t="s">
        <v>22</v>
      </c>
    </row>
    <row r="93" spans="1:44" x14ac:dyDescent="0.35">
      <c r="A93" s="193"/>
      <c r="B93" s="204"/>
      <c r="C93" s="193"/>
      <c r="D93" s="453"/>
      <c r="E93" s="210"/>
      <c r="F93" s="193"/>
      <c r="G93" s="217" t="s">
        <v>23</v>
      </c>
      <c r="H93" s="216"/>
      <c r="I93" s="216" t="s">
        <v>23</v>
      </c>
      <c r="K93" s="217" t="s">
        <v>23</v>
      </c>
      <c r="L93" s="216"/>
      <c r="M93" s="216" t="s">
        <v>23</v>
      </c>
      <c r="N93" s="193"/>
      <c r="O93" s="455"/>
      <c r="P93" s="457"/>
      <c r="Q93" s="209"/>
      <c r="R93" s="217" t="s">
        <v>23</v>
      </c>
      <c r="S93" s="216"/>
      <c r="T93" s="216" t="s">
        <v>23</v>
      </c>
      <c r="U93" s="193"/>
      <c r="V93" s="455"/>
      <c r="W93" s="457"/>
      <c r="X93" s="209"/>
      <c r="Y93" s="217" t="s">
        <v>23</v>
      </c>
      <c r="Z93" s="216"/>
      <c r="AA93" s="216" t="s">
        <v>23</v>
      </c>
      <c r="AB93" s="193"/>
      <c r="AC93" s="455"/>
      <c r="AD93" s="457"/>
      <c r="AE93" s="209"/>
      <c r="AF93" s="217" t="s">
        <v>23</v>
      </c>
      <c r="AG93" s="216"/>
      <c r="AH93" s="216" t="s">
        <v>23</v>
      </c>
      <c r="AI93" s="193"/>
      <c r="AJ93" s="455"/>
      <c r="AK93" s="457"/>
      <c r="AM93" s="217" t="s">
        <v>23</v>
      </c>
      <c r="AN93" s="216"/>
      <c r="AO93" s="216" t="s">
        <v>23</v>
      </c>
      <c r="AP93" s="193"/>
      <c r="AQ93" s="455"/>
      <c r="AR93" s="457"/>
    </row>
    <row r="94" spans="1:44" x14ac:dyDescent="0.35">
      <c r="A94" s="193"/>
      <c r="B94" s="218" t="s">
        <v>24</v>
      </c>
      <c r="C94" s="219"/>
      <c r="D94" s="220" t="s">
        <v>25</v>
      </c>
      <c r="E94" s="221"/>
      <c r="F94" s="222"/>
      <c r="G94" s="93">
        <v>983.72</v>
      </c>
      <c r="H94" s="224">
        <v>1</v>
      </c>
      <c r="I94" s="225">
        <f t="shared" ref="I94:I116" si="93">H94*G94</f>
        <v>983.72</v>
      </c>
      <c r="K94" s="223">
        <v>926</v>
      </c>
      <c r="L94" s="224">
        <v>1</v>
      </c>
      <c r="M94" s="225">
        <f t="shared" ref="M94:M109" si="94">L94*K94</f>
        <v>926</v>
      </c>
      <c r="N94" s="222"/>
      <c r="O94" s="227">
        <f t="shared" ref="O94:O137" si="95">M94-I94</f>
        <v>-57.720000000000027</v>
      </c>
      <c r="P94" s="228">
        <f t="shared" ref="P94:P137" si="96">IF(OR(I94=0,M94=0),"",(O94/I94))</f>
        <v>-5.8675232789818267E-2</v>
      </c>
      <c r="Q94" s="209"/>
      <c r="R94" s="223">
        <v>967.95</v>
      </c>
      <c r="S94" s="224">
        <v>1</v>
      </c>
      <c r="T94" s="225">
        <f t="shared" ref="T94:T109" si="97">S94*R94</f>
        <v>967.95</v>
      </c>
      <c r="U94" s="222"/>
      <c r="V94" s="227">
        <f>T94-M94</f>
        <v>41.950000000000045</v>
      </c>
      <c r="W94" s="228">
        <f>IF(OR(M94=0,T94=0),"",(V94/M94))</f>
        <v>4.5302375809935257E-2</v>
      </c>
      <c r="X94" s="209"/>
      <c r="Y94" s="223">
        <v>978.79</v>
      </c>
      <c r="Z94" s="224">
        <v>1</v>
      </c>
      <c r="AA94" s="225">
        <f t="shared" ref="AA94:AA109" si="98">Z94*Y94</f>
        <v>978.79</v>
      </c>
      <c r="AB94" s="222"/>
      <c r="AC94" s="227">
        <f>AA94-T94</f>
        <v>10.839999999999918</v>
      </c>
      <c r="AD94" s="228">
        <f>IF(OR(T94=0,AA94=0),"",(AC94/T94))</f>
        <v>1.1198925564336916E-2</v>
      </c>
      <c r="AE94" s="209"/>
      <c r="AF94" s="223">
        <v>1037.03</v>
      </c>
      <c r="AG94" s="224">
        <v>1</v>
      </c>
      <c r="AH94" s="225">
        <f t="shared" ref="AH94:AH109" si="99">AG94*AF94</f>
        <v>1037.03</v>
      </c>
      <c r="AI94" s="222"/>
      <c r="AJ94" s="227">
        <f>AH94-AA94</f>
        <v>58.240000000000009</v>
      </c>
      <c r="AK94" s="401">
        <f>IF(OR(AA94=0,AH94=0),"",(AJ94/AA94))</f>
        <v>5.9502038230876908E-2</v>
      </c>
      <c r="AM94" s="223">
        <v>1077.06</v>
      </c>
      <c r="AN94" s="224">
        <v>1</v>
      </c>
      <c r="AO94" s="225">
        <f t="shared" ref="AO94:AO109" si="100">AN94*AM94</f>
        <v>1077.06</v>
      </c>
      <c r="AP94" s="222"/>
      <c r="AQ94" s="227">
        <f>AO94-AH94</f>
        <v>40.029999999999973</v>
      </c>
      <c r="AR94" s="228">
        <f>IF(OR(AH94=0,AO94=0),"",(AQ94/AH94))</f>
        <v>3.8600619075629415E-2</v>
      </c>
    </row>
    <row r="95" spans="1:44" x14ac:dyDescent="0.35">
      <c r="A95" s="193"/>
      <c r="B95" s="221" t="s">
        <v>26</v>
      </c>
      <c r="C95" s="221"/>
      <c r="D95" s="220" t="s">
        <v>87</v>
      </c>
      <c r="E95" s="221"/>
      <c r="F95" s="229"/>
      <c r="G95" s="238"/>
      <c r="H95" s="231"/>
      <c r="I95" s="232"/>
      <c r="J95" s="233"/>
      <c r="K95" s="92">
        <v>6.8900000000000003E-2</v>
      </c>
      <c r="L95" s="314">
        <f t="shared" ref="L95:L105" si="101">$G$89</f>
        <v>2000</v>
      </c>
      <c r="M95" s="235">
        <f t="shared" si="94"/>
        <v>137.80000000000001</v>
      </c>
      <c r="N95" s="229"/>
      <c r="O95" s="227">
        <f t="shared" si="95"/>
        <v>137.80000000000001</v>
      </c>
      <c r="P95" s="228" t="str">
        <f t="shared" si="96"/>
        <v/>
      </c>
      <c r="Q95" s="209"/>
      <c r="R95" s="92">
        <v>0</v>
      </c>
      <c r="S95" s="314">
        <f t="shared" ref="S95:S105" si="102">$G$89</f>
        <v>2000</v>
      </c>
      <c r="T95" s="232">
        <f t="shared" si="97"/>
        <v>0</v>
      </c>
      <c r="U95" s="229"/>
      <c r="V95" s="227">
        <f t="shared" ref="V95:V116" si="103">T95-M95</f>
        <v>-137.80000000000001</v>
      </c>
      <c r="W95" s="228" t="str">
        <f t="shared" ref="W95:W116" si="104">IF(OR(M95=0,T95=0),"",(V95/M95))</f>
        <v/>
      </c>
      <c r="X95" s="209"/>
      <c r="Y95" s="92">
        <v>0</v>
      </c>
      <c r="Z95" s="314">
        <f t="shared" ref="Z95:Z105" si="105">$G$89</f>
        <v>2000</v>
      </c>
      <c r="AA95" s="232">
        <f t="shared" si="98"/>
        <v>0</v>
      </c>
      <c r="AB95" s="229"/>
      <c r="AC95" s="227">
        <f t="shared" ref="AC95:AC116" si="106">AA95-T95</f>
        <v>0</v>
      </c>
      <c r="AD95" s="228" t="str">
        <f t="shared" ref="AD95:AD116" si="107">IF(OR(T95=0,AA95=0),"",(AC95/T95))</f>
        <v/>
      </c>
      <c r="AE95" s="209"/>
      <c r="AF95" s="92">
        <v>0</v>
      </c>
      <c r="AG95" s="314">
        <f t="shared" ref="AG95:AG105" si="108">$G$89</f>
        <v>2000</v>
      </c>
      <c r="AH95" s="232">
        <f t="shared" si="99"/>
        <v>0</v>
      </c>
      <c r="AI95" s="229"/>
      <c r="AJ95" s="227">
        <f t="shared" ref="AJ95:AJ116" si="109">AH95-AA95</f>
        <v>0</v>
      </c>
      <c r="AK95" s="228" t="str">
        <f t="shared" ref="AK95:AK116" si="110">IF(OR(AA95=0,AH95=0),"",(AJ95/AA95))</f>
        <v/>
      </c>
      <c r="AL95" s="233"/>
      <c r="AM95" s="92">
        <v>0</v>
      </c>
      <c r="AN95" s="314">
        <f t="shared" ref="AN95:AN105" si="111">$G$89</f>
        <v>2000</v>
      </c>
      <c r="AO95" s="232">
        <f t="shared" si="100"/>
        <v>0</v>
      </c>
      <c r="AP95" s="229"/>
      <c r="AQ95" s="227">
        <f t="shared" ref="AQ95:AQ116" si="112">AO95-AH95</f>
        <v>0</v>
      </c>
      <c r="AR95" s="228" t="str">
        <f t="shared" ref="AR95:AR116" si="113">IF(OR(AH95=0,AO95=0),"",(AQ95/AH95))</f>
        <v/>
      </c>
    </row>
    <row r="96" spans="1:44" x14ac:dyDescent="0.35">
      <c r="A96" s="193"/>
      <c r="B96" s="221" t="s">
        <v>88</v>
      </c>
      <c r="C96" s="221"/>
      <c r="D96" s="220" t="s">
        <v>87</v>
      </c>
      <c r="E96" s="221"/>
      <c r="F96" s="229"/>
      <c r="G96" s="238"/>
      <c r="H96" s="231"/>
      <c r="I96" s="232"/>
      <c r="J96" s="233"/>
      <c r="K96" s="92">
        <v>6.2399999999999997E-2</v>
      </c>
      <c r="L96" s="314">
        <f t="shared" si="101"/>
        <v>2000</v>
      </c>
      <c r="M96" s="232">
        <f t="shared" si="94"/>
        <v>124.8</v>
      </c>
      <c r="N96" s="229"/>
      <c r="O96" s="227">
        <f t="shared" si="95"/>
        <v>124.8</v>
      </c>
      <c r="P96" s="228" t="str">
        <f t="shared" si="96"/>
        <v/>
      </c>
      <c r="Q96" s="209"/>
      <c r="R96" s="92">
        <v>0</v>
      </c>
      <c r="S96" s="314">
        <f t="shared" si="102"/>
        <v>2000</v>
      </c>
      <c r="T96" s="232">
        <f t="shared" si="97"/>
        <v>0</v>
      </c>
      <c r="U96" s="229"/>
      <c r="V96" s="227">
        <f t="shared" si="103"/>
        <v>-124.8</v>
      </c>
      <c r="W96" s="228" t="str">
        <f t="shared" si="104"/>
        <v/>
      </c>
      <c r="X96" s="209"/>
      <c r="Y96" s="92">
        <v>0</v>
      </c>
      <c r="Z96" s="314">
        <f t="shared" si="105"/>
        <v>2000</v>
      </c>
      <c r="AA96" s="232">
        <f t="shared" si="98"/>
        <v>0</v>
      </c>
      <c r="AB96" s="229"/>
      <c r="AC96" s="227">
        <f t="shared" si="106"/>
        <v>0</v>
      </c>
      <c r="AD96" s="228" t="str">
        <f t="shared" si="107"/>
        <v/>
      </c>
      <c r="AE96" s="209"/>
      <c r="AF96" s="92">
        <v>0</v>
      </c>
      <c r="AG96" s="314">
        <f t="shared" si="108"/>
        <v>2000</v>
      </c>
      <c r="AH96" s="232">
        <f t="shared" si="99"/>
        <v>0</v>
      </c>
      <c r="AI96" s="229"/>
      <c r="AJ96" s="227">
        <f t="shared" si="109"/>
        <v>0</v>
      </c>
      <c r="AK96" s="228" t="str">
        <f t="shared" si="110"/>
        <v/>
      </c>
      <c r="AL96" s="233"/>
      <c r="AM96" s="92">
        <v>0</v>
      </c>
      <c r="AN96" s="314">
        <f t="shared" si="111"/>
        <v>2000</v>
      </c>
      <c r="AO96" s="232">
        <f t="shared" si="100"/>
        <v>0</v>
      </c>
      <c r="AP96" s="229"/>
      <c r="AQ96" s="227">
        <f t="shared" si="112"/>
        <v>0</v>
      </c>
      <c r="AR96" s="228" t="str">
        <f t="shared" si="113"/>
        <v/>
      </c>
    </row>
    <row r="97" spans="1:44" x14ac:dyDescent="0.35">
      <c r="A97" s="193"/>
      <c r="B97" s="221" t="s">
        <v>30</v>
      </c>
      <c r="C97" s="221"/>
      <c r="D97" s="220" t="s">
        <v>87</v>
      </c>
      <c r="E97" s="221"/>
      <c r="F97" s="229"/>
      <c r="G97" s="238"/>
      <c r="H97" s="231"/>
      <c r="I97" s="232"/>
      <c r="J97" s="233"/>
      <c r="K97" s="92">
        <v>-0.32440000000000002</v>
      </c>
      <c r="L97" s="314">
        <f t="shared" si="101"/>
        <v>2000</v>
      </c>
      <c r="M97" s="232">
        <f t="shared" si="94"/>
        <v>-648.80000000000007</v>
      </c>
      <c r="N97" s="229"/>
      <c r="O97" s="227">
        <f t="shared" si="95"/>
        <v>-648.80000000000007</v>
      </c>
      <c r="P97" s="228" t="str">
        <f t="shared" si="96"/>
        <v/>
      </c>
      <c r="Q97" s="209"/>
      <c r="R97" s="92">
        <v>-0.32440000000000002</v>
      </c>
      <c r="S97" s="314">
        <f t="shared" si="102"/>
        <v>2000</v>
      </c>
      <c r="T97" s="232">
        <f t="shared" si="97"/>
        <v>-648.80000000000007</v>
      </c>
      <c r="U97" s="229"/>
      <c r="V97" s="227">
        <f t="shared" si="103"/>
        <v>0</v>
      </c>
      <c r="W97" s="228">
        <f t="shared" si="104"/>
        <v>0</v>
      </c>
      <c r="X97" s="209"/>
      <c r="Y97" s="92">
        <v>0</v>
      </c>
      <c r="Z97" s="314">
        <f t="shared" si="105"/>
        <v>2000</v>
      </c>
      <c r="AA97" s="232">
        <f t="shared" si="98"/>
        <v>0</v>
      </c>
      <c r="AB97" s="229"/>
      <c r="AC97" s="227">
        <f t="shared" si="106"/>
        <v>648.80000000000007</v>
      </c>
      <c r="AD97" s="228" t="str">
        <f t="shared" si="107"/>
        <v/>
      </c>
      <c r="AE97" s="209"/>
      <c r="AF97" s="92">
        <v>0</v>
      </c>
      <c r="AG97" s="314">
        <f t="shared" si="108"/>
        <v>2000</v>
      </c>
      <c r="AH97" s="232">
        <f t="shared" si="99"/>
        <v>0</v>
      </c>
      <c r="AI97" s="229"/>
      <c r="AJ97" s="227">
        <f t="shared" si="109"/>
        <v>0</v>
      </c>
      <c r="AK97" s="228" t="str">
        <f t="shared" si="110"/>
        <v/>
      </c>
      <c r="AL97" s="233"/>
      <c r="AM97" s="92">
        <v>0</v>
      </c>
      <c r="AN97" s="314">
        <f t="shared" si="111"/>
        <v>2000</v>
      </c>
      <c r="AO97" s="232">
        <f t="shared" si="100"/>
        <v>0</v>
      </c>
      <c r="AP97" s="229"/>
      <c r="AQ97" s="227">
        <f t="shared" si="112"/>
        <v>0</v>
      </c>
      <c r="AR97" s="228" t="str">
        <f t="shared" si="113"/>
        <v/>
      </c>
    </row>
    <row r="98" spans="1:44" x14ac:dyDescent="0.35">
      <c r="A98" s="193"/>
      <c r="B98" s="221" t="s">
        <v>31</v>
      </c>
      <c r="C98" s="221"/>
      <c r="D98" s="220" t="s">
        <v>87</v>
      </c>
      <c r="E98" s="221"/>
      <c r="F98" s="229"/>
      <c r="G98" s="238"/>
      <c r="H98" s="231"/>
      <c r="I98" s="232"/>
      <c r="J98" s="233"/>
      <c r="K98" s="92">
        <v>-5.1999999999999998E-2</v>
      </c>
      <c r="L98" s="314">
        <f t="shared" si="101"/>
        <v>2000</v>
      </c>
      <c r="M98" s="232">
        <f t="shared" si="94"/>
        <v>-104</v>
      </c>
      <c r="N98" s="229"/>
      <c r="O98" s="227">
        <f t="shared" si="95"/>
        <v>-104</v>
      </c>
      <c r="P98" s="228" t="str">
        <f t="shared" si="96"/>
        <v/>
      </c>
      <c r="Q98" s="209"/>
      <c r="R98" s="92">
        <v>-5.1999999999999998E-2</v>
      </c>
      <c r="S98" s="314">
        <f t="shared" si="102"/>
        <v>2000</v>
      </c>
      <c r="T98" s="232">
        <f t="shared" si="97"/>
        <v>-104</v>
      </c>
      <c r="U98" s="229"/>
      <c r="V98" s="227">
        <f t="shared" si="103"/>
        <v>0</v>
      </c>
      <c r="W98" s="228">
        <f t="shared" si="104"/>
        <v>0</v>
      </c>
      <c r="X98" s="209"/>
      <c r="Y98" s="92">
        <v>0</v>
      </c>
      <c r="Z98" s="314">
        <f t="shared" si="105"/>
        <v>2000</v>
      </c>
      <c r="AA98" s="232">
        <f t="shared" si="98"/>
        <v>0</v>
      </c>
      <c r="AB98" s="229"/>
      <c r="AC98" s="227">
        <f t="shared" si="106"/>
        <v>104</v>
      </c>
      <c r="AD98" s="228" t="str">
        <f t="shared" si="107"/>
        <v/>
      </c>
      <c r="AE98" s="209"/>
      <c r="AF98" s="92">
        <v>0</v>
      </c>
      <c r="AG98" s="314">
        <f t="shared" si="108"/>
        <v>2000</v>
      </c>
      <c r="AH98" s="232">
        <f t="shared" si="99"/>
        <v>0</v>
      </c>
      <c r="AI98" s="229"/>
      <c r="AJ98" s="227">
        <f t="shared" si="109"/>
        <v>0</v>
      </c>
      <c r="AK98" s="228" t="str">
        <f t="shared" si="110"/>
        <v/>
      </c>
      <c r="AL98" s="233"/>
      <c r="AM98" s="92">
        <v>0</v>
      </c>
      <c r="AN98" s="314">
        <f t="shared" si="111"/>
        <v>2000</v>
      </c>
      <c r="AO98" s="232">
        <f t="shared" si="100"/>
        <v>0</v>
      </c>
      <c r="AP98" s="229"/>
      <c r="AQ98" s="227">
        <f t="shared" si="112"/>
        <v>0</v>
      </c>
      <c r="AR98" s="228" t="str">
        <f t="shared" si="113"/>
        <v/>
      </c>
    </row>
    <row r="99" spans="1:44" x14ac:dyDescent="0.35">
      <c r="A99" s="193"/>
      <c r="B99" s="221" t="s">
        <v>32</v>
      </c>
      <c r="C99" s="221"/>
      <c r="D99" s="220" t="s">
        <v>87</v>
      </c>
      <c r="E99" s="221"/>
      <c r="F99" s="229"/>
      <c r="G99" s="238"/>
      <c r="H99" s="231"/>
      <c r="I99" s="232"/>
      <c r="J99" s="233"/>
      <c r="K99" s="92">
        <v>0</v>
      </c>
      <c r="L99" s="314">
        <f t="shared" si="101"/>
        <v>2000</v>
      </c>
      <c r="M99" s="232">
        <f t="shared" si="94"/>
        <v>0</v>
      </c>
      <c r="N99" s="229"/>
      <c r="O99" s="227">
        <f t="shared" si="95"/>
        <v>0</v>
      </c>
      <c r="P99" s="228" t="str">
        <f t="shared" si="96"/>
        <v/>
      </c>
      <c r="Q99" s="209"/>
      <c r="R99" s="92">
        <v>-5.9999999999999995E-4</v>
      </c>
      <c r="S99" s="314">
        <f t="shared" si="102"/>
        <v>2000</v>
      </c>
      <c r="T99" s="232">
        <f t="shared" si="97"/>
        <v>-1.2</v>
      </c>
      <c r="U99" s="229"/>
      <c r="V99" s="227">
        <f t="shared" si="103"/>
        <v>-1.2</v>
      </c>
      <c r="W99" s="228" t="str">
        <f t="shared" si="104"/>
        <v/>
      </c>
      <c r="X99" s="209"/>
      <c r="Y99" s="92">
        <v>-5.9999999999999995E-4</v>
      </c>
      <c r="Z99" s="314">
        <f t="shared" si="105"/>
        <v>2000</v>
      </c>
      <c r="AA99" s="232">
        <f t="shared" si="98"/>
        <v>-1.2</v>
      </c>
      <c r="AB99" s="229"/>
      <c r="AC99" s="227">
        <f t="shared" si="106"/>
        <v>0</v>
      </c>
      <c r="AD99" s="228">
        <f t="shared" si="107"/>
        <v>0</v>
      </c>
      <c r="AE99" s="209"/>
      <c r="AF99" s="92">
        <v>-5.9999999999999995E-4</v>
      </c>
      <c r="AG99" s="314">
        <f t="shared" si="108"/>
        <v>2000</v>
      </c>
      <c r="AH99" s="232">
        <f t="shared" si="99"/>
        <v>-1.2</v>
      </c>
      <c r="AI99" s="229"/>
      <c r="AJ99" s="227">
        <f t="shared" si="109"/>
        <v>0</v>
      </c>
      <c r="AK99" s="228">
        <f t="shared" si="110"/>
        <v>0</v>
      </c>
      <c r="AL99" s="233"/>
      <c r="AM99" s="92">
        <v>-5.9999999999999995E-4</v>
      </c>
      <c r="AN99" s="314">
        <f t="shared" si="111"/>
        <v>2000</v>
      </c>
      <c r="AO99" s="232">
        <f t="shared" si="100"/>
        <v>-1.2</v>
      </c>
      <c r="AP99" s="229"/>
      <c r="AQ99" s="227">
        <f t="shared" si="112"/>
        <v>0</v>
      </c>
      <c r="AR99" s="228">
        <f t="shared" si="113"/>
        <v>0</v>
      </c>
    </row>
    <row r="100" spans="1:44" x14ac:dyDescent="0.35">
      <c r="A100" s="193"/>
      <c r="B100" s="221" t="s">
        <v>33</v>
      </c>
      <c r="C100" s="221"/>
      <c r="D100" s="220" t="s">
        <v>87</v>
      </c>
      <c r="E100" s="221"/>
      <c r="F100" s="229"/>
      <c r="G100" s="238"/>
      <c r="H100" s="231"/>
      <c r="I100" s="232"/>
      <c r="J100" s="233"/>
      <c r="K100" s="92">
        <v>-1.5100000000000001E-2</v>
      </c>
      <c r="L100" s="314">
        <f t="shared" si="101"/>
        <v>2000</v>
      </c>
      <c r="M100" s="232">
        <f t="shared" si="94"/>
        <v>-30.200000000000003</v>
      </c>
      <c r="N100" s="229"/>
      <c r="O100" s="227">
        <f t="shared" si="95"/>
        <v>-30.200000000000003</v>
      </c>
      <c r="P100" s="228" t="str">
        <f t="shared" si="96"/>
        <v/>
      </c>
      <c r="Q100" s="209"/>
      <c r="R100" s="92">
        <v>0</v>
      </c>
      <c r="S100" s="314">
        <f t="shared" si="102"/>
        <v>2000</v>
      </c>
      <c r="T100" s="232">
        <f t="shared" si="97"/>
        <v>0</v>
      </c>
      <c r="U100" s="229"/>
      <c r="V100" s="227">
        <f t="shared" si="103"/>
        <v>30.200000000000003</v>
      </c>
      <c r="W100" s="228" t="str">
        <f t="shared" si="104"/>
        <v/>
      </c>
      <c r="X100" s="209"/>
      <c r="Y100" s="92">
        <v>0</v>
      </c>
      <c r="Z100" s="314">
        <f t="shared" si="105"/>
        <v>2000</v>
      </c>
      <c r="AA100" s="232">
        <f t="shared" si="98"/>
        <v>0</v>
      </c>
      <c r="AB100" s="229"/>
      <c r="AC100" s="227">
        <f t="shared" si="106"/>
        <v>0</v>
      </c>
      <c r="AD100" s="228" t="str">
        <f t="shared" si="107"/>
        <v/>
      </c>
      <c r="AE100" s="209"/>
      <c r="AF100" s="92">
        <v>0</v>
      </c>
      <c r="AG100" s="314">
        <f t="shared" si="108"/>
        <v>2000</v>
      </c>
      <c r="AH100" s="232">
        <f t="shared" si="99"/>
        <v>0</v>
      </c>
      <c r="AI100" s="229"/>
      <c r="AJ100" s="227">
        <f t="shared" si="109"/>
        <v>0</v>
      </c>
      <c r="AK100" s="228" t="str">
        <f t="shared" si="110"/>
        <v/>
      </c>
      <c r="AL100" s="233"/>
      <c r="AM100" s="92">
        <v>0</v>
      </c>
      <c r="AN100" s="314">
        <f t="shared" si="111"/>
        <v>2000</v>
      </c>
      <c r="AO100" s="232">
        <f t="shared" si="100"/>
        <v>0</v>
      </c>
      <c r="AP100" s="229"/>
      <c r="AQ100" s="227">
        <f t="shared" si="112"/>
        <v>0</v>
      </c>
      <c r="AR100" s="228" t="str">
        <f t="shared" si="113"/>
        <v/>
      </c>
    </row>
    <row r="101" spans="1:44" x14ac:dyDescent="0.35">
      <c r="A101" s="193"/>
      <c r="B101" s="221" t="s">
        <v>34</v>
      </c>
      <c r="C101" s="221"/>
      <c r="D101" s="220" t="s">
        <v>87</v>
      </c>
      <c r="E101" s="221"/>
      <c r="F101" s="229"/>
      <c r="G101" s="238"/>
      <c r="H101" s="231"/>
      <c r="I101" s="232"/>
      <c r="J101" s="233"/>
      <c r="K101" s="92">
        <v>0</v>
      </c>
      <c r="L101" s="314">
        <f t="shared" si="101"/>
        <v>2000</v>
      </c>
      <c r="M101" s="232">
        <f t="shared" si="94"/>
        <v>0</v>
      </c>
      <c r="N101" s="229"/>
      <c r="O101" s="227">
        <f t="shared" si="95"/>
        <v>0</v>
      </c>
      <c r="P101" s="228" t="str">
        <f t="shared" si="96"/>
        <v/>
      </c>
      <c r="Q101" s="209"/>
      <c r="R101" s="92">
        <v>0</v>
      </c>
      <c r="S101" s="314">
        <f t="shared" si="102"/>
        <v>2000</v>
      </c>
      <c r="T101" s="232">
        <f t="shared" si="97"/>
        <v>0</v>
      </c>
      <c r="U101" s="229"/>
      <c r="V101" s="227">
        <f t="shared" si="103"/>
        <v>0</v>
      </c>
      <c r="W101" s="228" t="str">
        <f t="shared" si="104"/>
        <v/>
      </c>
      <c r="X101" s="209"/>
      <c r="Y101" s="92">
        <v>0</v>
      </c>
      <c r="Z101" s="314">
        <f t="shared" si="105"/>
        <v>2000</v>
      </c>
      <c r="AA101" s="232">
        <f t="shared" si="98"/>
        <v>0</v>
      </c>
      <c r="AB101" s="229"/>
      <c r="AC101" s="227">
        <f t="shared" si="106"/>
        <v>0</v>
      </c>
      <c r="AD101" s="228" t="str">
        <f t="shared" si="107"/>
        <v/>
      </c>
      <c r="AE101" s="209"/>
      <c r="AF101" s="92">
        <v>-0.3301</v>
      </c>
      <c r="AG101" s="314">
        <f t="shared" si="108"/>
        <v>2000</v>
      </c>
      <c r="AH101" s="232">
        <f t="shared" si="99"/>
        <v>-660.2</v>
      </c>
      <c r="AI101" s="229"/>
      <c r="AJ101" s="227">
        <f t="shared" si="109"/>
        <v>-660.2</v>
      </c>
      <c r="AK101" s="228" t="str">
        <f t="shared" si="110"/>
        <v/>
      </c>
      <c r="AL101" s="233"/>
      <c r="AM101" s="92">
        <v>-0.3301</v>
      </c>
      <c r="AN101" s="314">
        <f t="shared" si="111"/>
        <v>2000</v>
      </c>
      <c r="AO101" s="232">
        <f t="shared" si="100"/>
        <v>-660.2</v>
      </c>
      <c r="AP101" s="229"/>
      <c r="AQ101" s="227">
        <f t="shared" si="112"/>
        <v>0</v>
      </c>
      <c r="AR101" s="228">
        <f t="shared" si="113"/>
        <v>0</v>
      </c>
    </row>
    <row r="102" spans="1:44" x14ac:dyDescent="0.35">
      <c r="A102" s="193"/>
      <c r="B102" s="221" t="s">
        <v>35</v>
      </c>
      <c r="C102" s="221"/>
      <c r="D102" s="220" t="s">
        <v>87</v>
      </c>
      <c r="E102" s="221"/>
      <c r="F102" s="229"/>
      <c r="G102" s="238"/>
      <c r="H102" s="231"/>
      <c r="I102" s="232">
        <f t="shared" ref="I102" si="114">H102*G102</f>
        <v>0</v>
      </c>
      <c r="J102" s="233"/>
      <c r="K102" s="92">
        <v>0</v>
      </c>
      <c r="L102" s="314">
        <f t="shared" si="101"/>
        <v>2000</v>
      </c>
      <c r="M102" s="232">
        <f t="shared" si="94"/>
        <v>0</v>
      </c>
      <c r="N102" s="229"/>
      <c r="O102" s="227">
        <f t="shared" si="95"/>
        <v>0</v>
      </c>
      <c r="P102" s="228" t="str">
        <f t="shared" si="96"/>
        <v/>
      </c>
      <c r="Q102" s="209"/>
      <c r="R102" s="92">
        <v>0</v>
      </c>
      <c r="S102" s="314">
        <f t="shared" si="102"/>
        <v>2000</v>
      </c>
      <c r="T102" s="232">
        <f t="shared" si="97"/>
        <v>0</v>
      </c>
      <c r="U102" s="229"/>
      <c r="V102" s="227">
        <f t="shared" si="103"/>
        <v>0</v>
      </c>
      <c r="W102" s="228" t="str">
        <f t="shared" si="104"/>
        <v/>
      </c>
      <c r="X102" s="209"/>
      <c r="Y102" s="92">
        <v>0</v>
      </c>
      <c r="Z102" s="314">
        <f t="shared" si="105"/>
        <v>2000</v>
      </c>
      <c r="AA102" s="232">
        <f t="shared" si="98"/>
        <v>0</v>
      </c>
      <c r="AB102" s="229"/>
      <c r="AC102" s="227">
        <f t="shared" si="106"/>
        <v>0</v>
      </c>
      <c r="AD102" s="228" t="str">
        <f t="shared" si="107"/>
        <v/>
      </c>
      <c r="AE102" s="209"/>
      <c r="AF102" s="92">
        <v>-4.6800000000000001E-2</v>
      </c>
      <c r="AG102" s="314">
        <f t="shared" si="108"/>
        <v>2000</v>
      </c>
      <c r="AH102" s="232">
        <f t="shared" si="99"/>
        <v>-93.600000000000009</v>
      </c>
      <c r="AI102" s="229"/>
      <c r="AJ102" s="227">
        <f t="shared" si="109"/>
        <v>-93.600000000000009</v>
      </c>
      <c r="AK102" s="228" t="str">
        <f t="shared" si="110"/>
        <v/>
      </c>
      <c r="AL102" s="233"/>
      <c r="AM102" s="92">
        <v>-4.6800000000000001E-2</v>
      </c>
      <c r="AN102" s="314">
        <f t="shared" si="111"/>
        <v>2000</v>
      </c>
      <c r="AO102" s="232">
        <f t="shared" si="100"/>
        <v>-93.600000000000009</v>
      </c>
      <c r="AP102" s="229"/>
      <c r="AQ102" s="227">
        <f t="shared" si="112"/>
        <v>0</v>
      </c>
      <c r="AR102" s="228">
        <f t="shared" si="113"/>
        <v>0</v>
      </c>
    </row>
    <row r="103" spans="1:44" x14ac:dyDescent="0.35">
      <c r="A103" s="193"/>
      <c r="B103" s="221" t="s">
        <v>36</v>
      </c>
      <c r="C103" s="221"/>
      <c r="D103" s="220" t="s">
        <v>87</v>
      </c>
      <c r="E103" s="221"/>
      <c r="F103" s="229"/>
      <c r="G103" s="238"/>
      <c r="H103" s="231"/>
      <c r="I103" s="232"/>
      <c r="J103" s="233"/>
      <c r="K103" s="92">
        <v>-3.0700000000000002E-2</v>
      </c>
      <c r="L103" s="314">
        <f t="shared" si="101"/>
        <v>2000</v>
      </c>
      <c r="M103" s="232">
        <f t="shared" si="94"/>
        <v>-61.400000000000006</v>
      </c>
      <c r="N103" s="229"/>
      <c r="O103" s="227">
        <f t="shared" si="95"/>
        <v>-61.400000000000006</v>
      </c>
      <c r="P103" s="228" t="str">
        <f t="shared" si="96"/>
        <v/>
      </c>
      <c r="Q103" s="209"/>
      <c r="R103" s="92">
        <v>0</v>
      </c>
      <c r="S103" s="314">
        <f t="shared" si="102"/>
        <v>2000</v>
      </c>
      <c r="T103" s="232">
        <f t="shared" si="97"/>
        <v>0</v>
      </c>
      <c r="U103" s="229"/>
      <c r="V103" s="227">
        <f t="shared" si="103"/>
        <v>61.400000000000006</v>
      </c>
      <c r="W103" s="228" t="str">
        <f t="shared" si="104"/>
        <v/>
      </c>
      <c r="X103" s="209"/>
      <c r="Y103" s="92">
        <v>0</v>
      </c>
      <c r="Z103" s="314">
        <f t="shared" si="105"/>
        <v>2000</v>
      </c>
      <c r="AA103" s="232">
        <f t="shared" si="98"/>
        <v>0</v>
      </c>
      <c r="AB103" s="229"/>
      <c r="AC103" s="227">
        <f t="shared" si="106"/>
        <v>0</v>
      </c>
      <c r="AD103" s="228" t="str">
        <f t="shared" si="107"/>
        <v/>
      </c>
      <c r="AE103" s="209"/>
      <c r="AF103" s="92">
        <v>0</v>
      </c>
      <c r="AG103" s="314">
        <f t="shared" si="108"/>
        <v>2000</v>
      </c>
      <c r="AH103" s="232">
        <f t="shared" si="99"/>
        <v>0</v>
      </c>
      <c r="AI103" s="229"/>
      <c r="AJ103" s="227">
        <f t="shared" si="109"/>
        <v>0</v>
      </c>
      <c r="AK103" s="228" t="str">
        <f t="shared" si="110"/>
        <v/>
      </c>
      <c r="AL103" s="233"/>
      <c r="AM103" s="92">
        <v>0</v>
      </c>
      <c r="AN103" s="314">
        <f t="shared" si="111"/>
        <v>2000</v>
      </c>
      <c r="AO103" s="232">
        <f t="shared" si="100"/>
        <v>0</v>
      </c>
      <c r="AP103" s="229"/>
      <c r="AQ103" s="227">
        <f t="shared" si="112"/>
        <v>0</v>
      </c>
      <c r="AR103" s="228" t="str">
        <f t="shared" si="113"/>
        <v/>
      </c>
    </row>
    <row r="104" spans="1:44" x14ac:dyDescent="0.35">
      <c r="A104" s="193"/>
      <c r="B104" s="221" t="s">
        <v>37</v>
      </c>
      <c r="C104" s="221"/>
      <c r="D104" s="220" t="s">
        <v>87</v>
      </c>
      <c r="E104" s="221"/>
      <c r="F104" s="229"/>
      <c r="G104" s="238"/>
      <c r="H104" s="231"/>
      <c r="I104" s="232"/>
      <c r="J104" s="233"/>
      <c r="K104" s="92">
        <v>0</v>
      </c>
      <c r="L104" s="314">
        <f t="shared" si="101"/>
        <v>2000</v>
      </c>
      <c r="M104" s="402">
        <f t="shared" si="94"/>
        <v>0</v>
      </c>
      <c r="N104" s="229"/>
      <c r="O104" s="227">
        <f t="shared" si="95"/>
        <v>0</v>
      </c>
      <c r="P104" s="228" t="str">
        <f t="shared" si="96"/>
        <v/>
      </c>
      <c r="Q104" s="209"/>
      <c r="R104" s="92">
        <v>0</v>
      </c>
      <c r="S104" s="314">
        <f t="shared" si="102"/>
        <v>2000</v>
      </c>
      <c r="T104" s="232">
        <f t="shared" si="97"/>
        <v>0</v>
      </c>
      <c r="U104" s="229"/>
      <c r="V104" s="227">
        <f t="shared" si="103"/>
        <v>0</v>
      </c>
      <c r="W104" s="228" t="str">
        <f t="shared" si="104"/>
        <v/>
      </c>
      <c r="X104" s="209"/>
      <c r="Y104" s="92">
        <v>-0.2757</v>
      </c>
      <c r="Z104" s="314">
        <f t="shared" si="105"/>
        <v>2000</v>
      </c>
      <c r="AA104" s="232">
        <f t="shared" si="98"/>
        <v>-551.4</v>
      </c>
      <c r="AB104" s="229"/>
      <c r="AC104" s="227">
        <f t="shared" si="106"/>
        <v>-551.4</v>
      </c>
      <c r="AD104" s="228" t="str">
        <f t="shared" si="107"/>
        <v/>
      </c>
      <c r="AE104" s="209"/>
      <c r="AF104" s="92">
        <v>0</v>
      </c>
      <c r="AG104" s="314">
        <f t="shared" si="108"/>
        <v>2000</v>
      </c>
      <c r="AH104" s="232">
        <f t="shared" si="99"/>
        <v>0</v>
      </c>
      <c r="AI104" s="229"/>
      <c r="AJ104" s="227">
        <f t="shared" si="109"/>
        <v>551.4</v>
      </c>
      <c r="AK104" s="228" t="str">
        <f t="shared" si="110"/>
        <v/>
      </c>
      <c r="AL104" s="233"/>
      <c r="AM104" s="92">
        <v>0</v>
      </c>
      <c r="AN104" s="314">
        <f t="shared" si="111"/>
        <v>2000</v>
      </c>
      <c r="AO104" s="232">
        <f t="shared" si="100"/>
        <v>0</v>
      </c>
      <c r="AP104" s="229"/>
      <c r="AQ104" s="227">
        <f t="shared" si="112"/>
        <v>0</v>
      </c>
      <c r="AR104" s="228" t="str">
        <f t="shared" si="113"/>
        <v/>
      </c>
    </row>
    <row r="105" spans="1:44" x14ac:dyDescent="0.35">
      <c r="A105" s="193"/>
      <c r="B105" s="221" t="s">
        <v>89</v>
      </c>
      <c r="C105" s="221"/>
      <c r="D105" s="220" t="s">
        <v>87</v>
      </c>
      <c r="E105" s="221"/>
      <c r="F105" s="229"/>
      <c r="G105" s="238"/>
      <c r="H105" s="231"/>
      <c r="I105" s="232"/>
      <c r="J105" s="233"/>
      <c r="K105" s="92">
        <v>0</v>
      </c>
      <c r="L105" s="314">
        <f t="shared" si="101"/>
        <v>2000</v>
      </c>
      <c r="M105" s="402">
        <f t="shared" si="94"/>
        <v>0</v>
      </c>
      <c r="N105" s="229"/>
      <c r="O105" s="227">
        <f t="shared" si="95"/>
        <v>0</v>
      </c>
      <c r="P105" s="228" t="str">
        <f t="shared" si="96"/>
        <v/>
      </c>
      <c r="Q105" s="209"/>
      <c r="R105" s="92">
        <v>-5.2699999999999997E-2</v>
      </c>
      <c r="S105" s="314">
        <f t="shared" si="102"/>
        <v>2000</v>
      </c>
      <c r="T105" s="232">
        <f t="shared" si="97"/>
        <v>-105.39999999999999</v>
      </c>
      <c r="U105" s="229"/>
      <c r="V105" s="227">
        <f t="shared" si="103"/>
        <v>-105.39999999999999</v>
      </c>
      <c r="W105" s="228" t="str">
        <f t="shared" si="104"/>
        <v/>
      </c>
      <c r="X105" s="209"/>
      <c r="Y105" s="92">
        <v>-5.2699999999999997E-2</v>
      </c>
      <c r="Z105" s="314">
        <f t="shared" si="105"/>
        <v>2000</v>
      </c>
      <c r="AA105" s="232">
        <f t="shared" si="98"/>
        <v>-105.39999999999999</v>
      </c>
      <c r="AB105" s="229"/>
      <c r="AC105" s="227">
        <f t="shared" si="106"/>
        <v>0</v>
      </c>
      <c r="AD105" s="228">
        <f t="shared" si="107"/>
        <v>0</v>
      </c>
      <c r="AE105" s="209"/>
      <c r="AF105" s="92">
        <v>-5.2699999999999997E-2</v>
      </c>
      <c r="AG105" s="314">
        <f t="shared" si="108"/>
        <v>2000</v>
      </c>
      <c r="AH105" s="232">
        <f t="shared" si="99"/>
        <v>-105.39999999999999</v>
      </c>
      <c r="AI105" s="229"/>
      <c r="AJ105" s="227">
        <f t="shared" si="109"/>
        <v>0</v>
      </c>
      <c r="AK105" s="228">
        <f t="shared" si="110"/>
        <v>0</v>
      </c>
      <c r="AL105" s="233"/>
      <c r="AM105" s="92">
        <v>-5.2699999999999997E-2</v>
      </c>
      <c r="AN105" s="314">
        <f t="shared" si="111"/>
        <v>2000</v>
      </c>
      <c r="AO105" s="232">
        <f t="shared" si="100"/>
        <v>-105.39999999999999</v>
      </c>
      <c r="AP105" s="229"/>
      <c r="AQ105" s="227">
        <f t="shared" si="112"/>
        <v>0</v>
      </c>
      <c r="AR105" s="228">
        <f t="shared" si="113"/>
        <v>0</v>
      </c>
    </row>
    <row r="106" spans="1:44" s="233" customFormat="1" x14ac:dyDescent="0.35">
      <c r="A106" s="234"/>
      <c r="B106" s="221" t="s">
        <v>39</v>
      </c>
      <c r="C106" s="221"/>
      <c r="D106" s="220" t="s">
        <v>25</v>
      </c>
      <c r="E106" s="221"/>
      <c r="F106" s="229"/>
      <c r="G106" s="93"/>
      <c r="H106" s="224"/>
      <c r="I106" s="241">
        <f t="shared" ref="I106:I109" si="115">H106*G106</f>
        <v>0</v>
      </c>
      <c r="K106" s="223">
        <v>-5.18</v>
      </c>
      <c r="L106" s="224">
        <v>1</v>
      </c>
      <c r="M106" s="403">
        <f t="shared" si="94"/>
        <v>-5.18</v>
      </c>
      <c r="N106" s="222"/>
      <c r="O106" s="227">
        <f t="shared" si="95"/>
        <v>-5.18</v>
      </c>
      <c r="P106" s="228" t="str">
        <f t="shared" si="96"/>
        <v/>
      </c>
      <c r="Q106" s="209"/>
      <c r="R106" s="223">
        <v>-5.18</v>
      </c>
      <c r="S106" s="224">
        <v>1</v>
      </c>
      <c r="T106" s="225">
        <f t="shared" si="97"/>
        <v>-5.18</v>
      </c>
      <c r="U106" s="222"/>
      <c r="V106" s="227">
        <f t="shared" si="103"/>
        <v>0</v>
      </c>
      <c r="W106" s="228">
        <f t="shared" si="104"/>
        <v>0</v>
      </c>
      <c r="X106" s="209"/>
      <c r="Y106" s="223">
        <v>0</v>
      </c>
      <c r="Z106" s="224">
        <v>1</v>
      </c>
      <c r="AA106" s="225">
        <f t="shared" si="98"/>
        <v>0</v>
      </c>
      <c r="AB106" s="222"/>
      <c r="AC106" s="227">
        <f t="shared" si="106"/>
        <v>5.18</v>
      </c>
      <c r="AD106" s="228" t="str">
        <f t="shared" si="107"/>
        <v/>
      </c>
      <c r="AE106" s="209"/>
      <c r="AF106" s="223">
        <v>0</v>
      </c>
      <c r="AG106" s="224">
        <v>1</v>
      </c>
      <c r="AH106" s="225">
        <f t="shared" si="99"/>
        <v>0</v>
      </c>
      <c r="AI106" s="222"/>
      <c r="AJ106" s="227">
        <f t="shared" si="109"/>
        <v>0</v>
      </c>
      <c r="AK106" s="228" t="str">
        <f t="shared" si="110"/>
        <v/>
      </c>
      <c r="AL106" s="188"/>
      <c r="AM106" s="223">
        <v>0</v>
      </c>
      <c r="AN106" s="224">
        <v>1</v>
      </c>
      <c r="AO106" s="225">
        <f t="shared" si="100"/>
        <v>0</v>
      </c>
      <c r="AP106" s="222"/>
      <c r="AQ106" s="227">
        <f t="shared" si="112"/>
        <v>0</v>
      </c>
      <c r="AR106" s="228" t="str">
        <f t="shared" si="113"/>
        <v/>
      </c>
    </row>
    <row r="107" spans="1:44" x14ac:dyDescent="0.35">
      <c r="A107" s="193"/>
      <c r="B107" s="221" t="s">
        <v>39</v>
      </c>
      <c r="C107" s="221"/>
      <c r="D107" s="220" t="s">
        <v>87</v>
      </c>
      <c r="E107" s="221"/>
      <c r="F107" s="229"/>
      <c r="G107" s="238"/>
      <c r="H107" s="314"/>
      <c r="I107" s="225">
        <f t="shared" si="115"/>
        <v>0</v>
      </c>
      <c r="J107" s="229"/>
      <c r="K107" s="92">
        <v>1.24E-2</v>
      </c>
      <c r="L107" s="314">
        <f>$G$89</f>
        <v>2000</v>
      </c>
      <c r="M107" s="402">
        <f t="shared" si="94"/>
        <v>24.8</v>
      </c>
      <c r="N107" s="229"/>
      <c r="O107" s="227">
        <f t="shared" si="95"/>
        <v>24.8</v>
      </c>
      <c r="P107" s="228" t="str">
        <f t="shared" si="96"/>
        <v/>
      </c>
      <c r="Q107" s="209"/>
      <c r="R107" s="92">
        <v>1.24E-2</v>
      </c>
      <c r="S107" s="314">
        <f>$G$89</f>
        <v>2000</v>
      </c>
      <c r="T107" s="232">
        <f t="shared" si="97"/>
        <v>24.8</v>
      </c>
      <c r="U107" s="229"/>
      <c r="V107" s="227">
        <f t="shared" si="103"/>
        <v>0</v>
      </c>
      <c r="W107" s="228">
        <f t="shared" si="104"/>
        <v>0</v>
      </c>
      <c r="X107" s="209"/>
      <c r="Y107" s="230">
        <v>0</v>
      </c>
      <c r="Z107" s="314">
        <f>$G$89</f>
        <v>2000</v>
      </c>
      <c r="AA107" s="232">
        <f t="shared" si="98"/>
        <v>0</v>
      </c>
      <c r="AB107" s="229"/>
      <c r="AC107" s="227">
        <f t="shared" si="106"/>
        <v>-24.8</v>
      </c>
      <c r="AD107" s="228" t="str">
        <f t="shared" si="107"/>
        <v/>
      </c>
      <c r="AE107" s="209"/>
      <c r="AF107" s="230">
        <v>0</v>
      </c>
      <c r="AG107" s="314">
        <f>$G$89</f>
        <v>2000</v>
      </c>
      <c r="AH107" s="232">
        <f t="shared" si="99"/>
        <v>0</v>
      </c>
      <c r="AI107" s="229"/>
      <c r="AJ107" s="227">
        <f t="shared" si="109"/>
        <v>0</v>
      </c>
      <c r="AK107" s="228" t="str">
        <f t="shared" si="110"/>
        <v/>
      </c>
      <c r="AL107" s="233"/>
      <c r="AM107" s="230">
        <v>0</v>
      </c>
      <c r="AN107" s="314">
        <f>$G$89</f>
        <v>2000</v>
      </c>
      <c r="AO107" s="232">
        <f t="shared" si="100"/>
        <v>0</v>
      </c>
      <c r="AP107" s="229"/>
      <c r="AQ107" s="227">
        <f t="shared" si="112"/>
        <v>0</v>
      </c>
      <c r="AR107" s="228" t="str">
        <f t="shared" si="113"/>
        <v/>
      </c>
    </row>
    <row r="108" spans="1:44" s="233" customFormat="1" x14ac:dyDescent="0.35">
      <c r="A108" s="234"/>
      <c r="B108" s="221" t="s">
        <v>44</v>
      </c>
      <c r="C108" s="221"/>
      <c r="D108" s="220" t="s">
        <v>25</v>
      </c>
      <c r="E108" s="221"/>
      <c r="F108" s="229"/>
      <c r="G108" s="93">
        <v>18.89</v>
      </c>
      <c r="H108" s="224">
        <v>1</v>
      </c>
      <c r="I108" s="241">
        <f t="shared" si="115"/>
        <v>18.89</v>
      </c>
      <c r="K108" s="223"/>
      <c r="L108" s="224">
        <v>1</v>
      </c>
      <c r="M108" s="403">
        <f t="shared" si="94"/>
        <v>0</v>
      </c>
      <c r="N108" s="222"/>
      <c r="O108" s="227">
        <f t="shared" si="95"/>
        <v>-18.89</v>
      </c>
      <c r="P108" s="228" t="str">
        <f t="shared" si="96"/>
        <v/>
      </c>
      <c r="Q108" s="209"/>
      <c r="R108" s="223"/>
      <c r="S108" s="224">
        <v>1</v>
      </c>
      <c r="T108" s="225">
        <f t="shared" si="97"/>
        <v>0</v>
      </c>
      <c r="U108" s="222"/>
      <c r="V108" s="227">
        <f t="shared" si="103"/>
        <v>0</v>
      </c>
      <c r="W108" s="228" t="str">
        <f t="shared" si="104"/>
        <v/>
      </c>
      <c r="X108" s="209"/>
      <c r="Y108" s="223"/>
      <c r="Z108" s="224">
        <v>1</v>
      </c>
      <c r="AA108" s="225">
        <f t="shared" si="98"/>
        <v>0</v>
      </c>
      <c r="AB108" s="222"/>
      <c r="AC108" s="227">
        <f t="shared" si="106"/>
        <v>0</v>
      </c>
      <c r="AD108" s="228" t="str">
        <f t="shared" si="107"/>
        <v/>
      </c>
      <c r="AE108" s="209"/>
      <c r="AF108" s="223"/>
      <c r="AG108" s="224">
        <v>1</v>
      </c>
      <c r="AH108" s="225">
        <f t="shared" si="99"/>
        <v>0</v>
      </c>
      <c r="AI108" s="222"/>
      <c r="AJ108" s="227">
        <f t="shared" si="109"/>
        <v>0</v>
      </c>
      <c r="AK108" s="228" t="str">
        <f t="shared" si="110"/>
        <v/>
      </c>
      <c r="AL108" s="188"/>
      <c r="AM108" s="223"/>
      <c r="AN108" s="224">
        <v>1</v>
      </c>
      <c r="AO108" s="225">
        <f t="shared" si="100"/>
        <v>0</v>
      </c>
      <c r="AP108" s="222"/>
      <c r="AQ108" s="227">
        <f t="shared" si="112"/>
        <v>0</v>
      </c>
      <c r="AR108" s="228" t="str">
        <f t="shared" si="113"/>
        <v/>
      </c>
    </row>
    <row r="109" spans="1:44" s="233" customFormat="1" x14ac:dyDescent="0.35">
      <c r="A109" s="234"/>
      <c r="B109" s="221" t="s">
        <v>45</v>
      </c>
      <c r="C109" s="221"/>
      <c r="D109" s="220" t="s">
        <v>25</v>
      </c>
      <c r="E109" s="221"/>
      <c r="F109" s="229"/>
      <c r="G109" s="93">
        <v>5.48</v>
      </c>
      <c r="H109" s="224">
        <v>1</v>
      </c>
      <c r="I109" s="241">
        <f t="shared" si="115"/>
        <v>5.48</v>
      </c>
      <c r="K109" s="223"/>
      <c r="L109" s="224">
        <v>1</v>
      </c>
      <c r="M109" s="403">
        <f t="shared" si="94"/>
        <v>0</v>
      </c>
      <c r="N109" s="222"/>
      <c r="O109" s="227">
        <f t="shared" si="95"/>
        <v>-5.48</v>
      </c>
      <c r="P109" s="228" t="str">
        <f t="shared" si="96"/>
        <v/>
      </c>
      <c r="Q109" s="209"/>
      <c r="R109" s="223"/>
      <c r="S109" s="224">
        <v>1</v>
      </c>
      <c r="T109" s="225">
        <f t="shared" si="97"/>
        <v>0</v>
      </c>
      <c r="U109" s="222"/>
      <c r="V109" s="227">
        <f t="shared" si="103"/>
        <v>0</v>
      </c>
      <c r="W109" s="228" t="str">
        <f t="shared" si="104"/>
        <v/>
      </c>
      <c r="X109" s="209"/>
      <c r="Y109" s="223"/>
      <c r="Z109" s="224">
        <v>1</v>
      </c>
      <c r="AA109" s="225">
        <f t="shared" si="98"/>
        <v>0</v>
      </c>
      <c r="AB109" s="222"/>
      <c r="AC109" s="227">
        <f t="shared" si="106"/>
        <v>0</v>
      </c>
      <c r="AD109" s="228" t="str">
        <f t="shared" si="107"/>
        <v/>
      </c>
      <c r="AE109" s="209"/>
      <c r="AF109" s="223"/>
      <c r="AG109" s="224">
        <v>1</v>
      </c>
      <c r="AH109" s="225">
        <f t="shared" si="99"/>
        <v>0</v>
      </c>
      <c r="AI109" s="222"/>
      <c r="AJ109" s="227">
        <f t="shared" si="109"/>
        <v>0</v>
      </c>
      <c r="AK109" s="228" t="str">
        <f t="shared" si="110"/>
        <v/>
      </c>
      <c r="AL109" s="188"/>
      <c r="AM109" s="223"/>
      <c r="AN109" s="224">
        <v>1</v>
      </c>
      <c r="AO109" s="225">
        <f t="shared" si="100"/>
        <v>0</v>
      </c>
      <c r="AP109" s="222"/>
      <c r="AQ109" s="227">
        <f t="shared" si="112"/>
        <v>0</v>
      </c>
      <c r="AR109" s="228" t="str">
        <f t="shared" si="113"/>
        <v/>
      </c>
    </row>
    <row r="110" spans="1:44" x14ac:dyDescent="0.35">
      <c r="A110" s="193"/>
      <c r="B110" s="218" t="s">
        <v>46</v>
      </c>
      <c r="C110" s="219"/>
      <c r="D110" s="220" t="s">
        <v>87</v>
      </c>
      <c r="E110" s="221"/>
      <c r="F110" s="222"/>
      <c r="G110" s="92">
        <v>6.3765999999999998</v>
      </c>
      <c r="H110" s="314">
        <f t="shared" ref="H110:H116" si="116">$G$89</f>
        <v>2000</v>
      </c>
      <c r="I110" s="225">
        <f t="shared" si="93"/>
        <v>12753.199999999999</v>
      </c>
      <c r="K110" s="377">
        <v>6.5218999999999996</v>
      </c>
      <c r="L110" s="314">
        <f t="shared" ref="L110:L116" si="117">$G$89</f>
        <v>2000</v>
      </c>
      <c r="M110" s="225">
        <f>L110*K110</f>
        <v>13043.8</v>
      </c>
      <c r="N110" s="222"/>
      <c r="O110" s="227">
        <f t="shared" si="95"/>
        <v>290.60000000000036</v>
      </c>
      <c r="P110" s="228">
        <f t="shared" si="96"/>
        <v>2.2786437913621709E-2</v>
      </c>
      <c r="Q110" s="209"/>
      <c r="R110" s="377">
        <v>6.8173000000000004</v>
      </c>
      <c r="S110" s="314">
        <f t="shared" ref="S110:S116" si="118">$G$89</f>
        <v>2000</v>
      </c>
      <c r="T110" s="225">
        <f>S110*R110</f>
        <v>13634.6</v>
      </c>
      <c r="U110" s="222"/>
      <c r="V110" s="227">
        <f t="shared" si="103"/>
        <v>590.80000000000109</v>
      </c>
      <c r="W110" s="228">
        <f t="shared" si="104"/>
        <v>4.529354942578092E-2</v>
      </c>
      <c r="X110" s="209"/>
      <c r="Y110" s="377">
        <v>6.8936999999999999</v>
      </c>
      <c r="Z110" s="314">
        <f t="shared" ref="Z110:Z116" si="119">$G$89</f>
        <v>2000</v>
      </c>
      <c r="AA110" s="225">
        <f>Z110*Y110</f>
        <v>13787.4</v>
      </c>
      <c r="AB110" s="222"/>
      <c r="AC110" s="227">
        <f t="shared" si="106"/>
        <v>152.79999999999927</v>
      </c>
      <c r="AD110" s="228">
        <f t="shared" si="107"/>
        <v>1.1206782743901491E-2</v>
      </c>
      <c r="AE110" s="209"/>
      <c r="AF110" s="377">
        <v>7.3038999999999996</v>
      </c>
      <c r="AG110" s="314">
        <f t="shared" ref="AG110:AG116" si="120">$G$89</f>
        <v>2000</v>
      </c>
      <c r="AH110" s="225">
        <f>AG110*AF110</f>
        <v>14607.8</v>
      </c>
      <c r="AI110" s="222"/>
      <c r="AJ110" s="227">
        <f>AH110-AA110</f>
        <v>820.39999999999964</v>
      </c>
      <c r="AK110" s="228">
        <f t="shared" si="110"/>
        <v>5.9503604740560198E-2</v>
      </c>
      <c r="AM110" s="377">
        <v>7.5857999999999999</v>
      </c>
      <c r="AN110" s="314">
        <f t="shared" ref="AN110:AN116" si="121">$G$89</f>
        <v>2000</v>
      </c>
      <c r="AO110" s="225">
        <f>AN110*AM110</f>
        <v>15171.6</v>
      </c>
      <c r="AP110" s="222"/>
      <c r="AQ110" s="227">
        <f t="shared" si="112"/>
        <v>563.80000000000109</v>
      </c>
      <c r="AR110" s="228">
        <f t="shared" si="113"/>
        <v>3.8595818672216287E-2</v>
      </c>
    </row>
    <row r="111" spans="1:44" x14ac:dyDescent="0.35">
      <c r="A111" s="193"/>
      <c r="B111" s="239" t="s">
        <v>73</v>
      </c>
      <c r="C111" s="219"/>
      <c r="D111" s="220" t="s">
        <v>87</v>
      </c>
      <c r="E111" s="221"/>
      <c r="F111" s="222"/>
      <c r="G111" s="92">
        <v>5.5999999999999999E-3</v>
      </c>
      <c r="H111" s="314">
        <f t="shared" si="116"/>
        <v>2000</v>
      </c>
      <c r="I111" s="225">
        <f t="shared" si="93"/>
        <v>11.2</v>
      </c>
      <c r="K111" s="240"/>
      <c r="L111" s="314">
        <f t="shared" si="117"/>
        <v>2000</v>
      </c>
      <c r="M111" s="225">
        <f t="shared" ref="M111:M112" si="122">L111*K111</f>
        <v>0</v>
      </c>
      <c r="N111" s="222"/>
      <c r="O111" s="227">
        <f t="shared" si="95"/>
        <v>-11.2</v>
      </c>
      <c r="P111" s="228" t="str">
        <f t="shared" si="96"/>
        <v/>
      </c>
      <c r="Q111" s="209"/>
      <c r="R111" s="240"/>
      <c r="S111" s="314">
        <f t="shared" si="118"/>
        <v>2000</v>
      </c>
      <c r="T111" s="225">
        <f t="shared" ref="T111:T112" si="123">S111*R111</f>
        <v>0</v>
      </c>
      <c r="U111" s="222"/>
      <c r="V111" s="227">
        <f t="shared" si="103"/>
        <v>0</v>
      </c>
      <c r="W111" s="228" t="str">
        <f t="shared" si="104"/>
        <v/>
      </c>
      <c r="X111" s="209"/>
      <c r="Y111" s="240"/>
      <c r="Z111" s="314">
        <f t="shared" si="119"/>
        <v>2000</v>
      </c>
      <c r="AA111" s="225">
        <f t="shared" ref="AA111:AA112" si="124">Z111*Y111</f>
        <v>0</v>
      </c>
      <c r="AB111" s="222"/>
      <c r="AC111" s="227">
        <f t="shared" si="106"/>
        <v>0</v>
      </c>
      <c r="AD111" s="228" t="str">
        <f t="shared" si="107"/>
        <v/>
      </c>
      <c r="AE111" s="209"/>
      <c r="AF111" s="240"/>
      <c r="AG111" s="314">
        <f t="shared" si="120"/>
        <v>2000</v>
      </c>
      <c r="AH111" s="225">
        <f t="shared" ref="AH111:AH112" si="125">AG111*AF111</f>
        <v>0</v>
      </c>
      <c r="AI111" s="222"/>
      <c r="AJ111" s="227">
        <f t="shared" si="109"/>
        <v>0</v>
      </c>
      <c r="AK111" s="228" t="str">
        <f t="shared" si="110"/>
        <v/>
      </c>
      <c r="AM111" s="240"/>
      <c r="AN111" s="314">
        <f t="shared" si="121"/>
        <v>2000</v>
      </c>
      <c r="AO111" s="225">
        <f t="shared" ref="AO111:AO112" si="126">AN111*AM111</f>
        <v>0</v>
      </c>
      <c r="AP111" s="222"/>
      <c r="AQ111" s="227">
        <f t="shared" si="112"/>
        <v>0</v>
      </c>
      <c r="AR111" s="228" t="str">
        <f t="shared" si="113"/>
        <v/>
      </c>
    </row>
    <row r="112" spans="1:44" x14ac:dyDescent="0.35">
      <c r="A112" s="193"/>
      <c r="B112" s="239" t="s">
        <v>42</v>
      </c>
      <c r="C112" s="219"/>
      <c r="D112" s="220" t="s">
        <v>87</v>
      </c>
      <c r="E112" s="221"/>
      <c r="F112" s="222"/>
      <c r="G112" s="92">
        <v>3.8E-3</v>
      </c>
      <c r="H112" s="314">
        <f t="shared" si="116"/>
        <v>2000</v>
      </c>
      <c r="I112" s="225">
        <f t="shared" si="93"/>
        <v>7.6</v>
      </c>
      <c r="K112" s="240"/>
      <c r="L112" s="314">
        <f t="shared" si="117"/>
        <v>2000</v>
      </c>
      <c r="M112" s="225">
        <f t="shared" si="122"/>
        <v>0</v>
      </c>
      <c r="N112" s="222"/>
      <c r="O112" s="227">
        <f t="shared" si="95"/>
        <v>-7.6</v>
      </c>
      <c r="P112" s="228" t="str">
        <f t="shared" si="96"/>
        <v/>
      </c>
      <c r="Q112" s="209"/>
      <c r="R112" s="240"/>
      <c r="S112" s="314">
        <f t="shared" si="118"/>
        <v>2000</v>
      </c>
      <c r="T112" s="225">
        <f t="shared" si="123"/>
        <v>0</v>
      </c>
      <c r="U112" s="222"/>
      <c r="V112" s="227">
        <f t="shared" si="103"/>
        <v>0</v>
      </c>
      <c r="W112" s="228" t="str">
        <f t="shared" si="104"/>
        <v/>
      </c>
      <c r="X112" s="209"/>
      <c r="Y112" s="240"/>
      <c r="Z112" s="314">
        <f t="shared" si="119"/>
        <v>2000</v>
      </c>
      <c r="AA112" s="225">
        <f t="shared" si="124"/>
        <v>0</v>
      </c>
      <c r="AB112" s="222"/>
      <c r="AC112" s="227">
        <f t="shared" si="106"/>
        <v>0</v>
      </c>
      <c r="AD112" s="228" t="str">
        <f t="shared" si="107"/>
        <v/>
      </c>
      <c r="AE112" s="209"/>
      <c r="AF112" s="240"/>
      <c r="AG112" s="314">
        <f t="shared" si="120"/>
        <v>2000</v>
      </c>
      <c r="AH112" s="225">
        <f t="shared" si="125"/>
        <v>0</v>
      </c>
      <c r="AI112" s="222"/>
      <c r="AJ112" s="227">
        <f t="shared" si="109"/>
        <v>0</v>
      </c>
      <c r="AK112" s="228" t="str">
        <f t="shared" si="110"/>
        <v/>
      </c>
      <c r="AM112" s="240"/>
      <c r="AN112" s="314">
        <f t="shared" si="121"/>
        <v>2000</v>
      </c>
      <c r="AO112" s="225">
        <f t="shared" si="126"/>
        <v>0</v>
      </c>
      <c r="AP112" s="222"/>
      <c r="AQ112" s="227">
        <f t="shared" si="112"/>
        <v>0</v>
      </c>
      <c r="AR112" s="228" t="str">
        <f t="shared" si="113"/>
        <v/>
      </c>
    </row>
    <row r="113" spans="1:44" x14ac:dyDescent="0.35">
      <c r="A113" s="193"/>
      <c r="B113" s="239" t="s">
        <v>43</v>
      </c>
      <c r="C113" s="219"/>
      <c r="D113" s="220" t="s">
        <v>87</v>
      </c>
      <c r="E113" s="221"/>
      <c r="F113" s="222"/>
      <c r="G113" s="92">
        <v>6.2700000000000006E-2</v>
      </c>
      <c r="H113" s="314">
        <f t="shared" si="116"/>
        <v>2000</v>
      </c>
      <c r="I113" s="225">
        <f t="shared" si="93"/>
        <v>125.4</v>
      </c>
      <c r="K113" s="223"/>
      <c r="L113" s="314">
        <f t="shared" si="117"/>
        <v>2000</v>
      </c>
      <c r="M113" s="241">
        <f>L113*K113</f>
        <v>0</v>
      </c>
      <c r="N113" s="229"/>
      <c r="O113" s="227">
        <f t="shared" si="95"/>
        <v>-125.4</v>
      </c>
      <c r="P113" s="228" t="str">
        <f t="shared" si="96"/>
        <v/>
      </c>
      <c r="Q113" s="209"/>
      <c r="R113" s="223"/>
      <c r="S113" s="314">
        <f t="shared" si="118"/>
        <v>2000</v>
      </c>
      <c r="T113" s="241">
        <f>S113*R113</f>
        <v>0</v>
      </c>
      <c r="U113" s="229"/>
      <c r="V113" s="227">
        <f t="shared" si="103"/>
        <v>0</v>
      </c>
      <c r="W113" s="228" t="str">
        <f t="shared" si="104"/>
        <v/>
      </c>
      <c r="X113" s="209"/>
      <c r="Y113" s="223"/>
      <c r="Z113" s="314">
        <f t="shared" si="119"/>
        <v>2000</v>
      </c>
      <c r="AA113" s="241">
        <f>Z113*Y113</f>
        <v>0</v>
      </c>
      <c r="AB113" s="229"/>
      <c r="AC113" s="227">
        <f t="shared" si="106"/>
        <v>0</v>
      </c>
      <c r="AD113" s="228" t="str">
        <f t="shared" si="107"/>
        <v/>
      </c>
      <c r="AE113" s="209"/>
      <c r="AF113" s="223"/>
      <c r="AG113" s="314">
        <f t="shared" si="120"/>
        <v>2000</v>
      </c>
      <c r="AH113" s="241">
        <f>AG113*AF113</f>
        <v>0</v>
      </c>
      <c r="AI113" s="229"/>
      <c r="AJ113" s="227">
        <f t="shared" si="109"/>
        <v>0</v>
      </c>
      <c r="AK113" s="228" t="str">
        <f t="shared" si="110"/>
        <v/>
      </c>
      <c r="AL113" s="233"/>
      <c r="AM113" s="223"/>
      <c r="AN113" s="314">
        <f t="shared" si="121"/>
        <v>2000</v>
      </c>
      <c r="AO113" s="241">
        <f>AN113*AM113</f>
        <v>0</v>
      </c>
      <c r="AP113" s="229"/>
      <c r="AQ113" s="227">
        <f t="shared" si="112"/>
        <v>0</v>
      </c>
      <c r="AR113" s="228" t="str">
        <f t="shared" si="113"/>
        <v/>
      </c>
    </row>
    <row r="114" spans="1:44" s="233" customFormat="1" x14ac:dyDescent="0.35">
      <c r="A114" s="234"/>
      <c r="B114" s="221" t="s">
        <v>44</v>
      </c>
      <c r="C114" s="221"/>
      <c r="D114" s="220" t="s">
        <v>87</v>
      </c>
      <c r="E114" s="221"/>
      <c r="F114" s="229"/>
      <c r="G114" s="92">
        <v>0.1226</v>
      </c>
      <c r="H114" s="314">
        <f t="shared" si="116"/>
        <v>2000</v>
      </c>
      <c r="I114" s="241">
        <f t="shared" si="93"/>
        <v>245.2</v>
      </c>
      <c r="K114" s="223"/>
      <c r="L114" s="314">
        <f t="shared" si="117"/>
        <v>2000</v>
      </c>
      <c r="M114" s="241">
        <f>L114*K114</f>
        <v>0</v>
      </c>
      <c r="N114" s="229"/>
      <c r="O114" s="227">
        <f t="shared" si="95"/>
        <v>-245.2</v>
      </c>
      <c r="P114" s="228" t="str">
        <f t="shared" si="96"/>
        <v/>
      </c>
      <c r="Q114" s="209"/>
      <c r="R114" s="223"/>
      <c r="S114" s="314">
        <f t="shared" si="118"/>
        <v>2000</v>
      </c>
      <c r="T114" s="241">
        <f>S114*R114</f>
        <v>0</v>
      </c>
      <c r="U114" s="229"/>
      <c r="V114" s="227">
        <f t="shared" si="103"/>
        <v>0</v>
      </c>
      <c r="W114" s="228" t="str">
        <f t="shared" si="104"/>
        <v/>
      </c>
      <c r="X114" s="209"/>
      <c r="Y114" s="223"/>
      <c r="Z114" s="314">
        <f t="shared" si="119"/>
        <v>2000</v>
      </c>
      <c r="AA114" s="241">
        <f>Z114*Y114</f>
        <v>0</v>
      </c>
      <c r="AB114" s="229"/>
      <c r="AC114" s="227">
        <f t="shared" si="106"/>
        <v>0</v>
      </c>
      <c r="AD114" s="228" t="str">
        <f t="shared" si="107"/>
        <v/>
      </c>
      <c r="AE114" s="209"/>
      <c r="AF114" s="223"/>
      <c r="AG114" s="314">
        <f t="shared" si="120"/>
        <v>2000</v>
      </c>
      <c r="AH114" s="241">
        <f>AG114*AF114</f>
        <v>0</v>
      </c>
      <c r="AI114" s="229"/>
      <c r="AJ114" s="227">
        <f t="shared" si="109"/>
        <v>0</v>
      </c>
      <c r="AK114" s="228" t="str">
        <f t="shared" si="110"/>
        <v/>
      </c>
      <c r="AM114" s="223"/>
      <c r="AN114" s="314">
        <f t="shared" si="121"/>
        <v>2000</v>
      </c>
      <c r="AO114" s="241">
        <f>AN114*AM114</f>
        <v>0</v>
      </c>
      <c r="AP114" s="229"/>
      <c r="AQ114" s="227">
        <f t="shared" si="112"/>
        <v>0</v>
      </c>
      <c r="AR114" s="228" t="str">
        <f t="shared" si="113"/>
        <v/>
      </c>
    </row>
    <row r="115" spans="1:44" s="233" customFormat="1" x14ac:dyDescent="0.35">
      <c r="A115" s="234"/>
      <c r="B115" s="221" t="s">
        <v>45</v>
      </c>
      <c r="C115" s="221"/>
      <c r="D115" s="220" t="s">
        <v>87</v>
      </c>
      <c r="E115" s="221"/>
      <c r="F115" s="229"/>
      <c r="G115" s="92">
        <v>3.56E-2</v>
      </c>
      <c r="H115" s="314">
        <f t="shared" si="116"/>
        <v>2000</v>
      </c>
      <c r="I115" s="241">
        <f t="shared" si="93"/>
        <v>71.2</v>
      </c>
      <c r="K115" s="242"/>
      <c r="L115" s="314">
        <f t="shared" si="117"/>
        <v>2000</v>
      </c>
      <c r="M115" s="225">
        <f t="shared" ref="M115:M116" si="127">L115*K115</f>
        <v>0</v>
      </c>
      <c r="N115" s="222"/>
      <c r="O115" s="227">
        <f t="shared" si="95"/>
        <v>-71.2</v>
      </c>
      <c r="P115" s="228" t="str">
        <f t="shared" si="96"/>
        <v/>
      </c>
      <c r="Q115" s="209"/>
      <c r="R115" s="242"/>
      <c r="S115" s="314">
        <f t="shared" si="118"/>
        <v>2000</v>
      </c>
      <c r="T115" s="225">
        <f t="shared" ref="T115:T116" si="128">S115*R115</f>
        <v>0</v>
      </c>
      <c r="U115" s="222"/>
      <c r="V115" s="227">
        <f t="shared" si="103"/>
        <v>0</v>
      </c>
      <c r="W115" s="228" t="str">
        <f t="shared" si="104"/>
        <v/>
      </c>
      <c r="X115" s="209"/>
      <c r="Y115" s="242"/>
      <c r="Z115" s="314">
        <f t="shared" si="119"/>
        <v>2000</v>
      </c>
      <c r="AA115" s="225">
        <f t="shared" ref="AA115:AA116" si="129">Z115*Y115</f>
        <v>0</v>
      </c>
      <c r="AB115" s="222"/>
      <c r="AC115" s="227">
        <f t="shared" si="106"/>
        <v>0</v>
      </c>
      <c r="AD115" s="228" t="str">
        <f t="shared" si="107"/>
        <v/>
      </c>
      <c r="AE115" s="209"/>
      <c r="AF115" s="242"/>
      <c r="AG115" s="314">
        <f t="shared" si="120"/>
        <v>2000</v>
      </c>
      <c r="AH115" s="225">
        <f t="shared" ref="AH115:AH116" si="130">AG115*AF115</f>
        <v>0</v>
      </c>
      <c r="AI115" s="222"/>
      <c r="AJ115" s="227">
        <f t="shared" si="109"/>
        <v>0</v>
      </c>
      <c r="AK115" s="228" t="str">
        <f t="shared" si="110"/>
        <v/>
      </c>
      <c r="AL115" s="188"/>
      <c r="AM115" s="242"/>
      <c r="AN115" s="314">
        <f t="shared" si="121"/>
        <v>2000</v>
      </c>
      <c r="AO115" s="225">
        <f t="shared" ref="AO115:AO116" si="131">AN115*AM115</f>
        <v>0</v>
      </c>
      <c r="AP115" s="222"/>
      <c r="AQ115" s="227">
        <f t="shared" si="112"/>
        <v>0</v>
      </c>
      <c r="AR115" s="228" t="str">
        <f t="shared" si="113"/>
        <v/>
      </c>
    </row>
    <row r="116" spans="1:44" x14ac:dyDescent="0.35">
      <c r="A116" s="193"/>
      <c r="B116" s="221" t="s">
        <v>48</v>
      </c>
      <c r="C116" s="219"/>
      <c r="D116" s="220" t="s">
        <v>87</v>
      </c>
      <c r="E116" s="221"/>
      <c r="F116" s="222"/>
      <c r="G116" s="92">
        <v>0.12509999999999999</v>
      </c>
      <c r="H116" s="314">
        <f t="shared" si="116"/>
        <v>2000</v>
      </c>
      <c r="I116" s="225">
        <f t="shared" si="93"/>
        <v>250.2</v>
      </c>
      <c r="K116" s="242"/>
      <c r="L116" s="314">
        <f t="shared" si="117"/>
        <v>2000</v>
      </c>
      <c r="M116" s="225">
        <f t="shared" si="127"/>
        <v>0</v>
      </c>
      <c r="N116" s="222"/>
      <c r="O116" s="227">
        <f t="shared" si="95"/>
        <v>-250.2</v>
      </c>
      <c r="P116" s="228" t="str">
        <f t="shared" si="96"/>
        <v/>
      </c>
      <c r="Q116" s="209"/>
      <c r="R116" s="242"/>
      <c r="S116" s="314">
        <f t="shared" si="118"/>
        <v>2000</v>
      </c>
      <c r="T116" s="225">
        <f t="shared" si="128"/>
        <v>0</v>
      </c>
      <c r="U116" s="222"/>
      <c r="V116" s="227">
        <f t="shared" si="103"/>
        <v>0</v>
      </c>
      <c r="W116" s="228" t="str">
        <f t="shared" si="104"/>
        <v/>
      </c>
      <c r="X116" s="209"/>
      <c r="Y116" s="242"/>
      <c r="Z116" s="314">
        <f t="shared" si="119"/>
        <v>2000</v>
      </c>
      <c r="AA116" s="225">
        <f t="shared" si="129"/>
        <v>0</v>
      </c>
      <c r="AB116" s="222"/>
      <c r="AC116" s="227">
        <f t="shared" si="106"/>
        <v>0</v>
      </c>
      <c r="AD116" s="228" t="str">
        <f t="shared" si="107"/>
        <v/>
      </c>
      <c r="AE116" s="209"/>
      <c r="AF116" s="242"/>
      <c r="AG116" s="314">
        <f t="shared" si="120"/>
        <v>2000</v>
      </c>
      <c r="AH116" s="225">
        <f t="shared" si="130"/>
        <v>0</v>
      </c>
      <c r="AI116" s="222"/>
      <c r="AJ116" s="227">
        <f t="shared" si="109"/>
        <v>0</v>
      </c>
      <c r="AK116" s="228" t="str">
        <f t="shared" si="110"/>
        <v/>
      </c>
      <c r="AM116" s="242"/>
      <c r="AN116" s="314">
        <f t="shared" si="121"/>
        <v>2000</v>
      </c>
      <c r="AO116" s="225">
        <f t="shared" si="131"/>
        <v>0</v>
      </c>
      <c r="AP116" s="222"/>
      <c r="AQ116" s="227">
        <f t="shared" si="112"/>
        <v>0</v>
      </c>
      <c r="AR116" s="228" t="str">
        <f t="shared" si="113"/>
        <v/>
      </c>
    </row>
    <row r="117" spans="1:44" x14ac:dyDescent="0.35">
      <c r="A117" s="234"/>
      <c r="B117" s="244" t="s">
        <v>49</v>
      </c>
      <c r="C117" s="245"/>
      <c r="D117" s="246"/>
      <c r="E117" s="245"/>
      <c r="F117" s="247"/>
      <c r="G117" s="248"/>
      <c r="H117" s="249"/>
      <c r="I117" s="250">
        <f>SUM(I94:I116)</f>
        <v>14472.090000000002</v>
      </c>
      <c r="K117" s="248"/>
      <c r="L117" s="249"/>
      <c r="M117" s="250">
        <f>SUM(M94:M116)</f>
        <v>13407.619999999999</v>
      </c>
      <c r="N117" s="247"/>
      <c r="O117" s="251">
        <f t="shared" si="95"/>
        <v>-1064.470000000003</v>
      </c>
      <c r="P117" s="252">
        <f t="shared" si="96"/>
        <v>-7.3553301561834039E-2</v>
      </c>
      <c r="Q117" s="209"/>
      <c r="R117" s="248"/>
      <c r="S117" s="249"/>
      <c r="T117" s="250">
        <f>SUM(T94:T116)</f>
        <v>13762.77</v>
      </c>
      <c r="U117" s="247"/>
      <c r="V117" s="251">
        <f>T117-M117</f>
        <v>355.15000000000146</v>
      </c>
      <c r="W117" s="252">
        <f>IF(OR(M117=0,T117=0),"",(V117/M117))</f>
        <v>2.6488668384098107E-2</v>
      </c>
      <c r="X117" s="209"/>
      <c r="Y117" s="248"/>
      <c r="Z117" s="249"/>
      <c r="AA117" s="250">
        <f>SUM(AA94:AA116)</f>
        <v>14108.189999999999</v>
      </c>
      <c r="AB117" s="247"/>
      <c r="AC117" s="251">
        <f>AA117-T117</f>
        <v>345.41999999999825</v>
      </c>
      <c r="AD117" s="252">
        <f>IF(OR(T117=0,AA117=0),"",(AC117/T117))</f>
        <v>2.5098145213499772E-2</v>
      </c>
      <c r="AE117" s="209"/>
      <c r="AF117" s="248"/>
      <c r="AG117" s="249"/>
      <c r="AH117" s="250">
        <f>SUM(AH94:AH116)</f>
        <v>14784.429999999998</v>
      </c>
      <c r="AI117" s="247"/>
      <c r="AJ117" s="251">
        <f>AH117-AA117</f>
        <v>676.23999999999978</v>
      </c>
      <c r="AK117" s="252">
        <f>IF(OR(AA117=0,AH117=0),"",(AJ117/AA117))</f>
        <v>4.7932442077970303E-2</v>
      </c>
      <c r="AM117" s="248"/>
      <c r="AN117" s="249"/>
      <c r="AO117" s="250">
        <f>SUM(AO94:AO116)</f>
        <v>15388.26</v>
      </c>
      <c r="AP117" s="247"/>
      <c r="AQ117" s="251">
        <f>AO117-AH117</f>
        <v>603.83000000000175</v>
      </c>
      <c r="AR117" s="252">
        <f>IF(OR(AH117=0,AO117=0),"",(AQ117/AH117))</f>
        <v>4.0842291518847988E-2</v>
      </c>
    </row>
    <row r="118" spans="1:44" x14ac:dyDescent="0.35">
      <c r="A118" s="193"/>
      <c r="B118" s="219" t="s">
        <v>50</v>
      </c>
      <c r="C118" s="219"/>
      <c r="D118" s="220" t="s">
        <v>47</v>
      </c>
      <c r="E118" s="221"/>
      <c r="F118" s="222"/>
      <c r="G118" s="92">
        <f>+RESIDENTIAL!$G$66</f>
        <v>0.1164</v>
      </c>
      <c r="H118" s="243">
        <f>$G90*(1+G150)-$G90</f>
        <v>33840.000000000116</v>
      </c>
      <c r="I118" s="232">
        <f>H118*G118</f>
        <v>3938.9760000000138</v>
      </c>
      <c r="K118" s="92">
        <f>+RESIDENTIAL!$G$66</f>
        <v>0.1164</v>
      </c>
      <c r="L118" s="243">
        <f>$G90*(1+K150)-$G90</f>
        <v>26550.000000000116</v>
      </c>
      <c r="M118" s="232">
        <f>L118*K118</f>
        <v>3090.4200000000137</v>
      </c>
      <c r="N118" s="222"/>
      <c r="O118" s="227">
        <f t="shared" si="95"/>
        <v>-848.55600000000004</v>
      </c>
      <c r="P118" s="228">
        <f t="shared" si="96"/>
        <v>-0.21542553191489289</v>
      </c>
      <c r="Q118" s="209"/>
      <c r="R118" s="92">
        <f>+RESIDENTIAL!$G$66</f>
        <v>0.1164</v>
      </c>
      <c r="S118" s="243">
        <f>$G90*(1+R150)-$G90</f>
        <v>26550.000000000116</v>
      </c>
      <c r="T118" s="232">
        <f>S118*R118</f>
        <v>3090.4200000000137</v>
      </c>
      <c r="U118" s="222"/>
      <c r="V118" s="227">
        <f>T118-M118</f>
        <v>0</v>
      </c>
      <c r="W118" s="228">
        <f>IF(OR(M118=0,T118=0),"",(V118/M118))</f>
        <v>0</v>
      </c>
      <c r="X118" s="209"/>
      <c r="Y118" s="92">
        <f>+RESIDENTIAL!$G$66</f>
        <v>0.1164</v>
      </c>
      <c r="Z118" s="243">
        <f>$G90*(1+Y150)-$G90</f>
        <v>26550.000000000116</v>
      </c>
      <c r="AA118" s="232">
        <f>Z118*Y118</f>
        <v>3090.4200000000137</v>
      </c>
      <c r="AB118" s="222"/>
      <c r="AC118" s="227">
        <f>AA118-T118</f>
        <v>0</v>
      </c>
      <c r="AD118" s="228">
        <f>IF(OR(T118=0,AA118=0),"",(AC118/T118))</f>
        <v>0</v>
      </c>
      <c r="AE118" s="209"/>
      <c r="AF118" s="92">
        <f>+RESIDENTIAL!$G$66</f>
        <v>0.1164</v>
      </c>
      <c r="AG118" s="243">
        <f>$G90*(1+AF150)-$G90</f>
        <v>26550.000000000116</v>
      </c>
      <c r="AH118" s="232">
        <f>AG118*AF118</f>
        <v>3090.4200000000137</v>
      </c>
      <c r="AI118" s="222"/>
      <c r="AJ118" s="227">
        <f>AH118-AA118</f>
        <v>0</v>
      </c>
      <c r="AK118" s="228">
        <f>IF(OR(AA118=0,AH118=0),"",(AJ118/AA118))</f>
        <v>0</v>
      </c>
      <c r="AM118" s="92">
        <f>+RESIDENTIAL!$G$66</f>
        <v>0.1164</v>
      </c>
      <c r="AN118" s="243">
        <f>$G90*(1+AM150)-$G90</f>
        <v>26550.000000000116</v>
      </c>
      <c r="AO118" s="232">
        <f>AN118*AM118</f>
        <v>3090.4200000000137</v>
      </c>
      <c r="AP118" s="222"/>
      <c r="AQ118" s="227">
        <f>AO118-AH118</f>
        <v>0</v>
      </c>
      <c r="AR118" s="228">
        <f>IF(OR(AH118=0,AO118=0),"",(AQ118/AH118))</f>
        <v>0</v>
      </c>
    </row>
    <row r="119" spans="1:44" x14ac:dyDescent="0.35">
      <c r="A119" s="193"/>
      <c r="B119" s="221" t="s">
        <v>51</v>
      </c>
      <c r="C119" s="221"/>
      <c r="D119" s="220" t="s">
        <v>87</v>
      </c>
      <c r="E119" s="221"/>
      <c r="F119" s="229"/>
      <c r="G119" s="315">
        <v>-0.21859999999999999</v>
      </c>
      <c r="H119" s="314">
        <f>$G$89</f>
        <v>2000</v>
      </c>
      <c r="I119" s="232">
        <f t="shared" ref="I119:I122" si="132">H119*G119</f>
        <v>-437.2</v>
      </c>
      <c r="K119" s="315">
        <v>0.2757</v>
      </c>
      <c r="L119" s="314">
        <f>$G$89</f>
        <v>2000</v>
      </c>
      <c r="M119" s="232">
        <f t="shared" ref="M119:M122" si="133">L119*K119</f>
        <v>551.4</v>
      </c>
      <c r="N119" s="229"/>
      <c r="O119" s="227">
        <f t="shared" si="95"/>
        <v>988.59999999999991</v>
      </c>
      <c r="P119" s="228">
        <f t="shared" si="96"/>
        <v>-2.2612076852698992</v>
      </c>
      <c r="Q119" s="209"/>
      <c r="R119" s="315">
        <v>0.2757</v>
      </c>
      <c r="S119" s="231">
        <f>$H119</f>
        <v>2000</v>
      </c>
      <c r="T119" s="232">
        <f t="shared" ref="T119:T122" si="134">S119*R119</f>
        <v>551.4</v>
      </c>
      <c r="U119" s="229"/>
      <c r="V119" s="227">
        <f t="shared" ref="V119:V122" si="135">T119-M119</f>
        <v>0</v>
      </c>
      <c r="W119" s="228">
        <f t="shared" ref="W119:W122" si="136">IF(OR(M119=0,T119=0),"",(V119/M119))</f>
        <v>0</v>
      </c>
      <c r="X119" s="209"/>
      <c r="Y119" s="238"/>
      <c r="Z119" s="231"/>
      <c r="AA119" s="232">
        <f t="shared" ref="AA119:AA120" si="137">Z119*Y119</f>
        <v>0</v>
      </c>
      <c r="AB119" s="229"/>
      <c r="AC119" s="227">
        <f t="shared" ref="AC119:AC122" si="138">AA119-T119</f>
        <v>-551.4</v>
      </c>
      <c r="AD119" s="228" t="str">
        <f t="shared" ref="AD119:AD122" si="139">IF(OR(T119=0,AA119=0),"",(AC119/T119))</f>
        <v/>
      </c>
      <c r="AE119" s="209"/>
      <c r="AF119" s="238"/>
      <c r="AG119" s="231"/>
      <c r="AH119" s="232">
        <f t="shared" ref="AH119:AH120" si="140">AG119*AF119</f>
        <v>0</v>
      </c>
      <c r="AI119" s="229"/>
      <c r="AJ119" s="227">
        <f t="shared" ref="AJ119:AJ122" si="141">AH119-AA119</f>
        <v>0</v>
      </c>
      <c r="AK119" s="228" t="str">
        <f t="shared" ref="AK119:AK122" si="142">IF(OR(AA119=0,AH119=0),"",(AJ119/AA119))</f>
        <v/>
      </c>
      <c r="AL119" s="233"/>
      <c r="AM119" s="238"/>
      <c r="AN119" s="231"/>
      <c r="AO119" s="232">
        <f t="shared" ref="AO119:AO120" si="143">AN119*AM119</f>
        <v>0</v>
      </c>
      <c r="AP119" s="229"/>
      <c r="AQ119" s="227">
        <f t="shared" ref="AQ119:AQ122" si="144">AO119-AH119</f>
        <v>0</v>
      </c>
      <c r="AR119" s="228" t="str">
        <f t="shared" ref="AR119:AR122" si="145">IF(OR(AH119=0,AO119=0),"",(AQ119/AH119))</f>
        <v/>
      </c>
    </row>
    <row r="120" spans="1:44" x14ac:dyDescent="0.35">
      <c r="A120" s="193"/>
      <c r="B120" s="221" t="s">
        <v>90</v>
      </c>
      <c r="C120" s="221"/>
      <c r="D120" s="220" t="s">
        <v>87</v>
      </c>
      <c r="E120" s="221"/>
      <c r="F120" s="229"/>
      <c r="G120" s="315"/>
      <c r="H120" s="314">
        <f>$G$89</f>
        <v>2000</v>
      </c>
      <c r="I120" s="232">
        <f t="shared" si="132"/>
        <v>0</v>
      </c>
      <c r="K120" s="315">
        <v>-0.10199999999999999</v>
      </c>
      <c r="L120" s="314">
        <f>$G$89</f>
        <v>2000</v>
      </c>
      <c r="M120" s="232">
        <f t="shared" si="133"/>
        <v>-204</v>
      </c>
      <c r="N120" s="229"/>
      <c r="O120" s="227">
        <f t="shared" si="95"/>
        <v>-204</v>
      </c>
      <c r="P120" s="228" t="str">
        <f t="shared" si="96"/>
        <v/>
      </c>
      <c r="Q120" s="209"/>
      <c r="R120" s="315">
        <v>-0.10199999999999999</v>
      </c>
      <c r="S120" s="231">
        <f>$H120</f>
        <v>2000</v>
      </c>
      <c r="T120" s="232">
        <f t="shared" si="134"/>
        <v>-204</v>
      </c>
      <c r="U120" s="229"/>
      <c r="V120" s="227">
        <f t="shared" si="135"/>
        <v>0</v>
      </c>
      <c r="W120" s="228">
        <f t="shared" si="136"/>
        <v>0</v>
      </c>
      <c r="X120" s="209"/>
      <c r="Y120" s="238"/>
      <c r="Z120" s="231"/>
      <c r="AA120" s="232">
        <f t="shared" si="137"/>
        <v>0</v>
      </c>
      <c r="AB120" s="229"/>
      <c r="AC120" s="227">
        <f t="shared" si="138"/>
        <v>204</v>
      </c>
      <c r="AD120" s="228" t="str">
        <f t="shared" si="139"/>
        <v/>
      </c>
      <c r="AE120" s="209"/>
      <c r="AF120" s="238"/>
      <c r="AG120" s="231"/>
      <c r="AH120" s="232">
        <f t="shared" si="140"/>
        <v>0</v>
      </c>
      <c r="AI120" s="229"/>
      <c r="AJ120" s="227">
        <f t="shared" si="141"/>
        <v>0</v>
      </c>
      <c r="AK120" s="228" t="str">
        <f t="shared" si="142"/>
        <v/>
      </c>
      <c r="AL120" s="233"/>
      <c r="AM120" s="238"/>
      <c r="AN120" s="231"/>
      <c r="AO120" s="232">
        <f t="shared" si="143"/>
        <v>0</v>
      </c>
      <c r="AP120" s="229"/>
      <c r="AQ120" s="227">
        <f t="shared" si="144"/>
        <v>0</v>
      </c>
      <c r="AR120" s="228" t="str">
        <f t="shared" si="145"/>
        <v/>
      </c>
    </row>
    <row r="121" spans="1:44" x14ac:dyDescent="0.35">
      <c r="A121" s="193"/>
      <c r="B121" s="221" t="s">
        <v>52</v>
      </c>
      <c r="C121" s="221"/>
      <c r="D121" s="220" t="s">
        <v>87</v>
      </c>
      <c r="E121" s="221"/>
      <c r="F121" s="229"/>
      <c r="G121" s="315">
        <v>1.14E-2</v>
      </c>
      <c r="H121" s="314">
        <f>$G$89</f>
        <v>2000</v>
      </c>
      <c r="I121" s="232">
        <f t="shared" si="132"/>
        <v>22.8</v>
      </c>
      <c r="K121" s="315">
        <v>-6.4999999999999997E-3</v>
      </c>
      <c r="L121" s="314">
        <f>$G$89</f>
        <v>2000</v>
      </c>
      <c r="M121" s="232">
        <f t="shared" si="133"/>
        <v>-13</v>
      </c>
      <c r="N121" s="229"/>
      <c r="O121" s="227">
        <f t="shared" si="95"/>
        <v>-35.799999999999997</v>
      </c>
      <c r="P121" s="228">
        <f t="shared" si="96"/>
        <v>-1.570175438596491</v>
      </c>
      <c r="Q121" s="209"/>
      <c r="R121" s="315">
        <v>-6.4999999999999997E-3</v>
      </c>
      <c r="S121" s="231">
        <f>$H121</f>
        <v>2000</v>
      </c>
      <c r="T121" s="232">
        <f t="shared" si="134"/>
        <v>-13</v>
      </c>
      <c r="U121" s="229"/>
      <c r="V121" s="227">
        <f t="shared" si="135"/>
        <v>0</v>
      </c>
      <c r="W121" s="228">
        <f t="shared" si="136"/>
        <v>0</v>
      </c>
      <c r="X121" s="209"/>
      <c r="Y121" s="238"/>
      <c r="Z121" s="231"/>
      <c r="AA121" s="232"/>
      <c r="AB121" s="229"/>
      <c r="AC121" s="227">
        <f t="shared" si="138"/>
        <v>13</v>
      </c>
      <c r="AD121" s="228" t="str">
        <f t="shared" si="139"/>
        <v/>
      </c>
      <c r="AE121" s="209"/>
      <c r="AF121" s="238"/>
      <c r="AG121" s="231"/>
      <c r="AH121" s="232"/>
      <c r="AI121" s="229"/>
      <c r="AJ121" s="227">
        <f t="shared" si="141"/>
        <v>0</v>
      </c>
      <c r="AK121" s="228" t="str">
        <f t="shared" si="142"/>
        <v/>
      </c>
      <c r="AL121" s="233"/>
      <c r="AM121" s="238"/>
      <c r="AN121" s="231"/>
      <c r="AO121" s="232"/>
      <c r="AP121" s="229"/>
      <c r="AQ121" s="227">
        <f t="shared" si="144"/>
        <v>0</v>
      </c>
      <c r="AR121" s="228" t="str">
        <f t="shared" si="145"/>
        <v/>
      </c>
    </row>
    <row r="122" spans="1:44" x14ac:dyDescent="0.35">
      <c r="A122" s="193"/>
      <c r="B122" s="221" t="s">
        <v>53</v>
      </c>
      <c r="C122" s="221"/>
      <c r="D122" s="220" t="s">
        <v>47</v>
      </c>
      <c r="E122" s="221"/>
      <c r="F122" s="229"/>
      <c r="G122" s="238">
        <v>6.8000000000000005E-4</v>
      </c>
      <c r="H122" s="314">
        <f>+$G$90</f>
        <v>900000</v>
      </c>
      <c r="I122" s="232">
        <f t="shared" si="132"/>
        <v>612</v>
      </c>
      <c r="K122" s="238">
        <v>-1.5900000000000001E-3</v>
      </c>
      <c r="L122" s="314">
        <f>+$G$90</f>
        <v>900000</v>
      </c>
      <c r="M122" s="232">
        <f t="shared" si="133"/>
        <v>-1431</v>
      </c>
      <c r="N122" s="229"/>
      <c r="O122" s="227">
        <f t="shared" si="95"/>
        <v>-2043</v>
      </c>
      <c r="P122" s="228">
        <f t="shared" si="96"/>
        <v>-3.3382352941176472</v>
      </c>
      <c r="Q122" s="209"/>
      <c r="R122" s="238">
        <v>-1.5900000000000001E-3</v>
      </c>
      <c r="S122" s="231">
        <f>$H122</f>
        <v>900000</v>
      </c>
      <c r="T122" s="232">
        <f t="shared" si="134"/>
        <v>-1431</v>
      </c>
      <c r="U122" s="229"/>
      <c r="V122" s="227">
        <f t="shared" si="135"/>
        <v>0</v>
      </c>
      <c r="W122" s="228">
        <f t="shared" si="136"/>
        <v>0</v>
      </c>
      <c r="X122" s="209"/>
      <c r="Y122" s="238"/>
      <c r="Z122" s="231"/>
      <c r="AA122" s="232"/>
      <c r="AB122" s="229"/>
      <c r="AC122" s="227">
        <f t="shared" si="138"/>
        <v>1431</v>
      </c>
      <c r="AD122" s="228" t="str">
        <f t="shared" si="139"/>
        <v/>
      </c>
      <c r="AE122" s="209"/>
      <c r="AF122" s="238"/>
      <c r="AG122" s="231"/>
      <c r="AH122" s="232"/>
      <c r="AI122" s="229"/>
      <c r="AJ122" s="227">
        <f t="shared" si="141"/>
        <v>0</v>
      </c>
      <c r="AK122" s="228" t="str">
        <f t="shared" si="142"/>
        <v/>
      </c>
      <c r="AL122" s="233"/>
      <c r="AM122" s="238"/>
      <c r="AN122" s="231"/>
      <c r="AO122" s="232"/>
      <c r="AP122" s="229"/>
      <c r="AQ122" s="227">
        <f t="shared" si="144"/>
        <v>0</v>
      </c>
      <c r="AR122" s="228" t="str">
        <f t="shared" si="145"/>
        <v/>
      </c>
    </row>
    <row r="123" spans="1:44" x14ac:dyDescent="0.35">
      <c r="A123" s="193"/>
      <c r="B123" s="257" t="s">
        <v>55</v>
      </c>
      <c r="C123" s="258"/>
      <c r="D123" s="258"/>
      <c r="E123" s="258"/>
      <c r="F123" s="247"/>
      <c r="G123" s="259"/>
      <c r="H123" s="260"/>
      <c r="I123" s="261">
        <f>SUM(I117:I122)</f>
        <v>18608.666000000016</v>
      </c>
      <c r="K123" s="259"/>
      <c r="L123" s="260"/>
      <c r="M123" s="261">
        <f>SUM(M118:M122)+M117</f>
        <v>15401.440000000013</v>
      </c>
      <c r="N123" s="247"/>
      <c r="O123" s="251">
        <f t="shared" si="95"/>
        <v>-3207.2260000000024</v>
      </c>
      <c r="P123" s="252">
        <f t="shared" si="96"/>
        <v>-0.17235120454093805</v>
      </c>
      <c r="Q123" s="209"/>
      <c r="R123" s="259"/>
      <c r="S123" s="260"/>
      <c r="T123" s="261">
        <f>SUM(T118:T122)+T117</f>
        <v>15756.590000000015</v>
      </c>
      <c r="U123" s="247"/>
      <c r="V123" s="251">
        <f>T123-M123</f>
        <v>355.15000000000146</v>
      </c>
      <c r="W123" s="252">
        <f>IF(OR(M123=0,T123=0),"",(V123/M123))</f>
        <v>2.3059532095700216E-2</v>
      </c>
      <c r="X123" s="209"/>
      <c r="Y123" s="259"/>
      <c r="Z123" s="260"/>
      <c r="AA123" s="261">
        <f>SUM(AA118:AA122)+AA117</f>
        <v>17198.610000000011</v>
      </c>
      <c r="AB123" s="247"/>
      <c r="AC123" s="251">
        <f>AA123-T123</f>
        <v>1442.0199999999968</v>
      </c>
      <c r="AD123" s="252">
        <f>IF(OR(T123=0,AA123=0),"",(AC123/T123))</f>
        <v>9.1518532880527789E-2</v>
      </c>
      <c r="AE123" s="209"/>
      <c r="AF123" s="259"/>
      <c r="AG123" s="260"/>
      <c r="AH123" s="261">
        <f>SUM(AH118:AH122)+AH117</f>
        <v>17874.850000000013</v>
      </c>
      <c r="AI123" s="247"/>
      <c r="AJ123" s="251">
        <f>AH123-AA123</f>
        <v>676.2400000000016</v>
      </c>
      <c r="AK123" s="252">
        <f>IF(OR(AA123=0,AH123=0),"",(AJ123/AA123))</f>
        <v>3.9319456630506837E-2</v>
      </c>
      <c r="AM123" s="259"/>
      <c r="AN123" s="260"/>
      <c r="AO123" s="261">
        <f>SUM(AO118:AO122)+AO117</f>
        <v>18478.680000000015</v>
      </c>
      <c r="AP123" s="247"/>
      <c r="AQ123" s="251">
        <f>AO123-AH123</f>
        <v>603.83000000000175</v>
      </c>
      <c r="AR123" s="252">
        <f>IF(OR(AH123=0,AO123=0),"",(AQ123/AH123))</f>
        <v>3.3780982777477923E-2</v>
      </c>
    </row>
    <row r="124" spans="1:44" x14ac:dyDescent="0.35">
      <c r="A124" s="193"/>
      <c r="B124" s="222" t="s">
        <v>56</v>
      </c>
      <c r="C124" s="222"/>
      <c r="D124" s="220" t="s">
        <v>91</v>
      </c>
      <c r="E124" s="229"/>
      <c r="F124" s="222"/>
      <c r="G124" s="377">
        <v>2.5676999999999999</v>
      </c>
      <c r="H124" s="395">
        <f>+$G$88</f>
        <v>1800</v>
      </c>
      <c r="I124" s="225">
        <f>H124*G124</f>
        <v>4621.8599999999997</v>
      </c>
      <c r="K124" s="377">
        <v>2.8833000000000002</v>
      </c>
      <c r="L124" s="395">
        <f>+$G$88</f>
        <v>1800</v>
      </c>
      <c r="M124" s="225">
        <f>L124*K124</f>
        <v>5189.9400000000005</v>
      </c>
      <c r="N124" s="222"/>
      <c r="O124" s="227">
        <f t="shared" si="95"/>
        <v>568.08000000000084</v>
      </c>
      <c r="P124" s="228">
        <f t="shared" si="96"/>
        <v>0.12291155508821143</v>
      </c>
      <c r="Q124" s="209"/>
      <c r="R124" s="377">
        <f>+$K$124</f>
        <v>2.8833000000000002</v>
      </c>
      <c r="S124" s="395">
        <f>+$G$88</f>
        <v>1800</v>
      </c>
      <c r="T124" s="225">
        <f>S124*R124</f>
        <v>5189.9400000000005</v>
      </c>
      <c r="U124" s="222"/>
      <c r="V124" s="227">
        <f>T124-M124</f>
        <v>0</v>
      </c>
      <c r="W124" s="228">
        <f>IF(OR(M124=0,T124=0),"",(V124/M124))</f>
        <v>0</v>
      </c>
      <c r="X124" s="209"/>
      <c r="Y124" s="377">
        <f>+$K$124</f>
        <v>2.8833000000000002</v>
      </c>
      <c r="Z124" s="395">
        <f>+$G$88</f>
        <v>1800</v>
      </c>
      <c r="AA124" s="225">
        <f>Z124*Y124</f>
        <v>5189.9400000000005</v>
      </c>
      <c r="AB124" s="222"/>
      <c r="AC124" s="227">
        <f>AA124-T124</f>
        <v>0</v>
      </c>
      <c r="AD124" s="228">
        <f>IF(OR(T124=0,AA124=0),"",(AC124/T124))</f>
        <v>0</v>
      </c>
      <c r="AE124" s="209"/>
      <c r="AF124" s="377">
        <f>+$K$124</f>
        <v>2.8833000000000002</v>
      </c>
      <c r="AG124" s="395">
        <f>+$G$88</f>
        <v>1800</v>
      </c>
      <c r="AH124" s="225">
        <f>AG124*AF124</f>
        <v>5189.9400000000005</v>
      </c>
      <c r="AI124" s="222"/>
      <c r="AJ124" s="227">
        <f>AH124-AA124</f>
        <v>0</v>
      </c>
      <c r="AK124" s="228">
        <f>IF(OR(AA124=0,AH124=0),"",(AJ124/AA124))</f>
        <v>0</v>
      </c>
      <c r="AM124" s="377">
        <f>+$K$124</f>
        <v>2.8833000000000002</v>
      </c>
      <c r="AN124" s="395">
        <f>+$G$88</f>
        <v>1800</v>
      </c>
      <c r="AO124" s="225">
        <f>AN124*AM124</f>
        <v>5189.9400000000005</v>
      </c>
      <c r="AP124" s="222"/>
      <c r="AQ124" s="227">
        <f>AO124-AH124</f>
        <v>0</v>
      </c>
      <c r="AR124" s="228">
        <f>IF(OR(AH124=0,AO124=0),"",(AQ124/AH124))</f>
        <v>0</v>
      </c>
    </row>
    <row r="125" spans="1:44" x14ac:dyDescent="0.35">
      <c r="A125" s="193"/>
      <c r="B125" s="253" t="s">
        <v>57</v>
      </c>
      <c r="C125" s="222"/>
      <c r="D125" s="220" t="s">
        <v>91</v>
      </c>
      <c r="E125" s="229"/>
      <c r="F125" s="222"/>
      <c r="G125" s="377">
        <v>2.3029999999999999</v>
      </c>
      <c r="H125" s="395">
        <f>+$G$88</f>
        <v>1800</v>
      </c>
      <c r="I125" s="225">
        <f>H125*G125</f>
        <v>4145.3999999999996</v>
      </c>
      <c r="K125" s="377">
        <v>2.3797000000000001</v>
      </c>
      <c r="L125" s="395">
        <f>+$G$88</f>
        <v>1800</v>
      </c>
      <c r="M125" s="225">
        <f>L125*K125</f>
        <v>4283.46</v>
      </c>
      <c r="N125" s="222"/>
      <c r="O125" s="227">
        <f t="shared" si="95"/>
        <v>138.0600000000004</v>
      </c>
      <c r="P125" s="228">
        <f t="shared" si="96"/>
        <v>3.3304385584020942E-2</v>
      </c>
      <c r="Q125" s="209"/>
      <c r="R125" s="377">
        <f>+$K$125</f>
        <v>2.3797000000000001</v>
      </c>
      <c r="S125" s="395">
        <f>+$G$88</f>
        <v>1800</v>
      </c>
      <c r="T125" s="225">
        <f>S125*R125</f>
        <v>4283.46</v>
      </c>
      <c r="U125" s="222"/>
      <c r="V125" s="227">
        <f>T125-M125</f>
        <v>0</v>
      </c>
      <c r="W125" s="228">
        <f>IF(OR(M125=0,T125=0),"",(V125/M125))</f>
        <v>0</v>
      </c>
      <c r="X125" s="209"/>
      <c r="Y125" s="377">
        <f>+$K$125</f>
        <v>2.3797000000000001</v>
      </c>
      <c r="Z125" s="395">
        <f>+$G$88</f>
        <v>1800</v>
      </c>
      <c r="AA125" s="225">
        <f>Z125*Y125</f>
        <v>4283.46</v>
      </c>
      <c r="AB125" s="222"/>
      <c r="AC125" s="227">
        <f>AA125-T125</f>
        <v>0</v>
      </c>
      <c r="AD125" s="228">
        <f>IF(OR(T125=0,AA125=0),"",(AC125/T125))</f>
        <v>0</v>
      </c>
      <c r="AE125" s="209"/>
      <c r="AF125" s="377">
        <f>+$K$125</f>
        <v>2.3797000000000001</v>
      </c>
      <c r="AG125" s="395">
        <f>+$G$88</f>
        <v>1800</v>
      </c>
      <c r="AH125" s="225">
        <f>AG125*AF125</f>
        <v>4283.46</v>
      </c>
      <c r="AI125" s="222"/>
      <c r="AJ125" s="227">
        <f>AH125-AA125</f>
        <v>0</v>
      </c>
      <c r="AK125" s="228">
        <f>IF(OR(AA125=0,AH125=0),"",(AJ125/AA125))</f>
        <v>0</v>
      </c>
      <c r="AM125" s="377">
        <f>+$K$125</f>
        <v>2.3797000000000001</v>
      </c>
      <c r="AN125" s="395">
        <f>+$G$88</f>
        <v>1800</v>
      </c>
      <c r="AO125" s="225">
        <f>AN125*AM125</f>
        <v>4283.46</v>
      </c>
      <c r="AP125" s="222"/>
      <c r="AQ125" s="227">
        <f>AO125-AH125</f>
        <v>0</v>
      </c>
      <c r="AR125" s="228">
        <f>IF(OR(AH125=0,AO125=0),"",(AQ125/AH125))</f>
        <v>0</v>
      </c>
    </row>
    <row r="126" spans="1:44" x14ac:dyDescent="0.35">
      <c r="A126" s="193"/>
      <c r="B126" s="257" t="s">
        <v>58</v>
      </c>
      <c r="C126" s="245"/>
      <c r="D126" s="245"/>
      <c r="E126" s="245"/>
      <c r="F126" s="262"/>
      <c r="G126" s="263"/>
      <c r="H126" s="264"/>
      <c r="I126" s="261">
        <f>SUM(I123:I125)</f>
        <v>27375.926000000014</v>
      </c>
      <c r="K126" s="263"/>
      <c r="L126" s="264"/>
      <c r="M126" s="261">
        <f>SUM(M123:M125)</f>
        <v>24874.840000000011</v>
      </c>
      <c r="N126" s="262"/>
      <c r="O126" s="251">
        <f t="shared" si="95"/>
        <v>-2501.086000000003</v>
      </c>
      <c r="P126" s="252">
        <f t="shared" si="96"/>
        <v>-9.1360781732095622E-2</v>
      </c>
      <c r="Q126" s="209"/>
      <c r="R126" s="263"/>
      <c r="S126" s="264"/>
      <c r="T126" s="261">
        <f>SUM(T123:T125)</f>
        <v>25229.990000000013</v>
      </c>
      <c r="U126" s="262"/>
      <c r="V126" s="251">
        <f>T126-M126</f>
        <v>355.15000000000146</v>
      </c>
      <c r="W126" s="252">
        <f>IF(OR(M126=0,T126=0),"",(V126/M126))</f>
        <v>1.4277478769712741E-2</v>
      </c>
      <c r="X126" s="209"/>
      <c r="Y126" s="263"/>
      <c r="Z126" s="264"/>
      <c r="AA126" s="261">
        <f>SUM(AA123:AA125)</f>
        <v>26672.010000000009</v>
      </c>
      <c r="AB126" s="262"/>
      <c r="AC126" s="251">
        <f>AA126-T126</f>
        <v>1442.0199999999968</v>
      </c>
      <c r="AD126" s="252">
        <f>IF(OR(T126=0,AA126=0),"",(AC126/T126))</f>
        <v>5.7154996890605034E-2</v>
      </c>
      <c r="AE126" s="209"/>
      <c r="AF126" s="263"/>
      <c r="AG126" s="264"/>
      <c r="AH126" s="261">
        <f>SUM(AH123:AH125)</f>
        <v>27348.250000000015</v>
      </c>
      <c r="AI126" s="262"/>
      <c r="AJ126" s="251">
        <f>AH126-AA126</f>
        <v>676.24000000000524</v>
      </c>
      <c r="AK126" s="252">
        <f>IF(OR(AA126=0,AH126=0),"",(AJ126/AA126))</f>
        <v>2.535391970833863E-2</v>
      </c>
      <c r="AM126" s="263"/>
      <c r="AN126" s="264"/>
      <c r="AO126" s="261">
        <f>SUM(AO123:AO125)</f>
        <v>27952.080000000016</v>
      </c>
      <c r="AP126" s="262"/>
      <c r="AQ126" s="251">
        <f>AO126-AH126</f>
        <v>603.83000000000175</v>
      </c>
      <c r="AR126" s="252">
        <f>IF(OR(AH126=0,AO126=0),"",(AQ126/AH126))</f>
        <v>2.2079292093644069E-2</v>
      </c>
    </row>
    <row r="127" spans="1:44" x14ac:dyDescent="0.35">
      <c r="A127" s="193"/>
      <c r="B127" s="221" t="s">
        <v>76</v>
      </c>
      <c r="C127" s="221"/>
      <c r="D127" s="220" t="s">
        <v>47</v>
      </c>
      <c r="E127" s="221"/>
      <c r="F127" s="229"/>
      <c r="G127" s="92">
        <f>+RESIDENTIAL!$G$56</f>
        <v>3.0000000000000001E-3</v>
      </c>
      <c r="H127" s="314">
        <f>+$G90*(1+G150)</f>
        <v>933840.00000000012</v>
      </c>
      <c r="I127" s="225">
        <f t="shared" ref="I127:I137" si="146">H127*G127</f>
        <v>2801.5200000000004</v>
      </c>
      <c r="J127" s="229"/>
      <c r="K127" s="92">
        <f t="shared" ref="K127:K137" si="147">G127</f>
        <v>3.0000000000000001E-3</v>
      </c>
      <c r="L127" s="314">
        <f>+$G90*(1+K150)</f>
        <v>926550.00000000012</v>
      </c>
      <c r="M127" s="232">
        <f t="shared" ref="M127:M137" si="148">L127*K127</f>
        <v>2779.6500000000005</v>
      </c>
      <c r="N127" s="229"/>
      <c r="O127" s="227">
        <f t="shared" si="95"/>
        <v>-21.869999999999891</v>
      </c>
      <c r="P127" s="228">
        <f t="shared" si="96"/>
        <v>-7.8064764841942547E-3</v>
      </c>
      <c r="Q127" s="209"/>
      <c r="R127" s="92">
        <f>K127</f>
        <v>3.0000000000000001E-3</v>
      </c>
      <c r="S127" s="231">
        <f>+$G90*(1+R150)</f>
        <v>926550.00000000012</v>
      </c>
      <c r="T127" s="232">
        <f t="shared" ref="T127:T137" si="149">S127*R127</f>
        <v>2779.6500000000005</v>
      </c>
      <c r="U127" s="229"/>
      <c r="V127" s="227">
        <f>T127-M127</f>
        <v>0</v>
      </c>
      <c r="W127" s="228">
        <f>IF(OR(M127=0,T127=0),"",(V127/M127))</f>
        <v>0</v>
      </c>
      <c r="X127" s="209"/>
      <c r="Y127" s="92">
        <f>R127</f>
        <v>3.0000000000000001E-3</v>
      </c>
      <c r="Z127" s="314">
        <f>+$G90*(1+Y150)</f>
        <v>926550.00000000012</v>
      </c>
      <c r="AA127" s="232">
        <f t="shared" ref="AA127:AA137" si="150">Z127*Y127</f>
        <v>2779.6500000000005</v>
      </c>
      <c r="AB127" s="229"/>
      <c r="AC127" s="227">
        <f>AA127-T127</f>
        <v>0</v>
      </c>
      <c r="AD127" s="228">
        <f>IF(OR(T127=0,AA127=0),"",(AC127/T127))</f>
        <v>0</v>
      </c>
      <c r="AE127" s="209"/>
      <c r="AF127" s="92">
        <f>Y127</f>
        <v>3.0000000000000001E-3</v>
      </c>
      <c r="AG127" s="314">
        <f>+$G90*(1+AF150)</f>
        <v>926550.00000000012</v>
      </c>
      <c r="AH127" s="232">
        <f t="shared" ref="AH127:AH137" si="151">AG127*AF127</f>
        <v>2779.6500000000005</v>
      </c>
      <c r="AI127" s="229"/>
      <c r="AJ127" s="227">
        <f>AH127-AA127</f>
        <v>0</v>
      </c>
      <c r="AK127" s="228">
        <f>IF(OR(AA127=0,AH127=0),"",(AJ127/AA127))</f>
        <v>0</v>
      </c>
      <c r="AL127" s="233"/>
      <c r="AM127" s="92">
        <f>AF127</f>
        <v>3.0000000000000001E-3</v>
      </c>
      <c r="AN127" s="314">
        <f>+$G90*(1+AM150)</f>
        <v>926550.00000000012</v>
      </c>
      <c r="AO127" s="232">
        <f t="shared" ref="AO127:AO137" si="152">AN127*AM127</f>
        <v>2779.6500000000005</v>
      </c>
      <c r="AP127" s="229"/>
      <c r="AQ127" s="227">
        <f>AO127-AH127</f>
        <v>0</v>
      </c>
      <c r="AR127" s="228">
        <f>IF(OR(AH127=0,AO127=0),"",(AQ127/AH127))</f>
        <v>0</v>
      </c>
    </row>
    <row r="128" spans="1:44" x14ac:dyDescent="0.35">
      <c r="A128" s="193"/>
      <c r="B128" s="221" t="s">
        <v>77</v>
      </c>
      <c r="C128" s="221"/>
      <c r="D128" s="220" t="s">
        <v>47</v>
      </c>
      <c r="E128" s="221"/>
      <c r="F128" s="229"/>
      <c r="G128" s="92">
        <f>+RESIDENTIAL!$G$57</f>
        <v>5.0000000000000001E-4</v>
      </c>
      <c r="H128" s="314">
        <f>+H127</f>
        <v>933840.00000000012</v>
      </c>
      <c r="I128" s="225">
        <f t="shared" si="146"/>
        <v>466.92000000000007</v>
      </c>
      <c r="J128" s="229"/>
      <c r="K128" s="92">
        <f t="shared" si="147"/>
        <v>5.0000000000000001E-4</v>
      </c>
      <c r="L128" s="314">
        <f>+L127</f>
        <v>926550.00000000012</v>
      </c>
      <c r="M128" s="232">
        <f t="shared" si="148"/>
        <v>463.27500000000009</v>
      </c>
      <c r="N128" s="229"/>
      <c r="O128" s="227">
        <f t="shared" si="95"/>
        <v>-3.6449999999999818</v>
      </c>
      <c r="P128" s="228">
        <f t="shared" si="96"/>
        <v>-7.8064764841942547E-3</v>
      </c>
      <c r="Q128" s="209"/>
      <c r="R128" s="92">
        <f t="shared" ref="R128:R137" si="153">K128</f>
        <v>5.0000000000000001E-4</v>
      </c>
      <c r="S128" s="231">
        <f>+S127</f>
        <v>926550.00000000012</v>
      </c>
      <c r="T128" s="232">
        <f t="shared" si="149"/>
        <v>463.27500000000009</v>
      </c>
      <c r="U128" s="229"/>
      <c r="V128" s="227">
        <f t="shared" ref="V128:V137" si="154">T128-M128</f>
        <v>0</v>
      </c>
      <c r="W128" s="228">
        <f t="shared" ref="W128:W137" si="155">IF(OR(M128=0,T128=0),"",(V128/M128))</f>
        <v>0</v>
      </c>
      <c r="X128" s="209"/>
      <c r="Y128" s="92">
        <f t="shared" ref="Y128:Y137" si="156">R128</f>
        <v>5.0000000000000001E-4</v>
      </c>
      <c r="Z128" s="314">
        <f>+Z127</f>
        <v>926550.00000000012</v>
      </c>
      <c r="AA128" s="232">
        <f t="shared" si="150"/>
        <v>463.27500000000009</v>
      </c>
      <c r="AB128" s="229"/>
      <c r="AC128" s="227">
        <f t="shared" ref="AC128:AC137" si="157">AA128-T128</f>
        <v>0</v>
      </c>
      <c r="AD128" s="228">
        <f t="shared" ref="AD128:AD137" si="158">IF(OR(T128=0,AA128=0),"",(AC128/T128))</f>
        <v>0</v>
      </c>
      <c r="AE128" s="209"/>
      <c r="AF128" s="92">
        <f t="shared" ref="AF128:AF137" si="159">Y128</f>
        <v>5.0000000000000001E-4</v>
      </c>
      <c r="AG128" s="314">
        <f>+AG127</f>
        <v>926550.00000000012</v>
      </c>
      <c r="AH128" s="232">
        <f t="shared" si="151"/>
        <v>463.27500000000009</v>
      </c>
      <c r="AI128" s="229"/>
      <c r="AJ128" s="227">
        <f t="shared" ref="AJ128:AJ137" si="160">AH128-AA128</f>
        <v>0</v>
      </c>
      <c r="AK128" s="228">
        <f t="shared" ref="AK128:AK137" si="161">IF(OR(AA128=0,AH128=0),"",(AJ128/AA128))</f>
        <v>0</v>
      </c>
      <c r="AL128" s="233"/>
      <c r="AM128" s="92">
        <f t="shared" ref="AM128:AM137" si="162">AF128</f>
        <v>5.0000000000000001E-4</v>
      </c>
      <c r="AN128" s="314">
        <f>+AN127</f>
        <v>926550.00000000012</v>
      </c>
      <c r="AO128" s="232">
        <f t="shared" si="152"/>
        <v>463.27500000000009</v>
      </c>
      <c r="AP128" s="229"/>
      <c r="AQ128" s="227">
        <f t="shared" ref="AQ128:AQ137" si="163">AO128-AH128</f>
        <v>0</v>
      </c>
      <c r="AR128" s="228">
        <f t="shared" ref="AR128:AR137" si="164">IF(OR(AH128=0,AO128=0),"",(AQ128/AH128))</f>
        <v>0</v>
      </c>
    </row>
    <row r="129" spans="1:44" x14ac:dyDescent="0.35">
      <c r="A129" s="193"/>
      <c r="B129" s="221" t="s">
        <v>61</v>
      </c>
      <c r="C129" s="221"/>
      <c r="D129" s="220" t="s">
        <v>47</v>
      </c>
      <c r="E129" s="221"/>
      <c r="F129" s="229"/>
      <c r="G129" s="92">
        <f>+RESIDENTIAL!$G$58</f>
        <v>4.0000000000000002E-4</v>
      </c>
      <c r="H129" s="314">
        <f>+H127</f>
        <v>933840.00000000012</v>
      </c>
      <c r="I129" s="225">
        <f t="shared" si="146"/>
        <v>373.53600000000006</v>
      </c>
      <c r="J129" s="229"/>
      <c r="K129" s="92">
        <f t="shared" si="147"/>
        <v>4.0000000000000002E-4</v>
      </c>
      <c r="L129" s="314">
        <f>+L127</f>
        <v>926550.00000000012</v>
      </c>
      <c r="M129" s="232">
        <f t="shared" si="148"/>
        <v>370.62000000000006</v>
      </c>
      <c r="N129" s="229"/>
      <c r="O129" s="227">
        <f t="shared" si="95"/>
        <v>-2.9159999999999968</v>
      </c>
      <c r="P129" s="228">
        <f t="shared" si="96"/>
        <v>-7.8064764841942851E-3</v>
      </c>
      <c r="Q129" s="209"/>
      <c r="R129" s="92">
        <f t="shared" si="153"/>
        <v>4.0000000000000002E-4</v>
      </c>
      <c r="S129" s="231">
        <f>+S127</f>
        <v>926550.00000000012</v>
      </c>
      <c r="T129" s="232">
        <f t="shared" si="149"/>
        <v>370.62000000000006</v>
      </c>
      <c r="U129" s="229"/>
      <c r="V129" s="227">
        <f t="shared" si="154"/>
        <v>0</v>
      </c>
      <c r="W129" s="228">
        <f t="shared" si="155"/>
        <v>0</v>
      </c>
      <c r="X129" s="209"/>
      <c r="Y129" s="92">
        <f t="shared" si="156"/>
        <v>4.0000000000000002E-4</v>
      </c>
      <c r="Z129" s="314">
        <f>+Z127</f>
        <v>926550.00000000012</v>
      </c>
      <c r="AA129" s="232">
        <f t="shared" si="150"/>
        <v>370.62000000000006</v>
      </c>
      <c r="AB129" s="229"/>
      <c r="AC129" s="227">
        <f t="shared" si="157"/>
        <v>0</v>
      </c>
      <c r="AD129" s="228">
        <f t="shared" si="158"/>
        <v>0</v>
      </c>
      <c r="AE129" s="209"/>
      <c r="AF129" s="92">
        <f t="shared" si="159"/>
        <v>4.0000000000000002E-4</v>
      </c>
      <c r="AG129" s="314">
        <f>+AG127</f>
        <v>926550.00000000012</v>
      </c>
      <c r="AH129" s="232">
        <f t="shared" si="151"/>
        <v>370.62000000000006</v>
      </c>
      <c r="AI129" s="229"/>
      <c r="AJ129" s="227">
        <f t="shared" si="160"/>
        <v>0</v>
      </c>
      <c r="AK129" s="228">
        <f t="shared" si="161"/>
        <v>0</v>
      </c>
      <c r="AL129" s="233"/>
      <c r="AM129" s="92">
        <f t="shared" si="162"/>
        <v>4.0000000000000002E-4</v>
      </c>
      <c r="AN129" s="314">
        <f>+AN127</f>
        <v>926550.00000000012</v>
      </c>
      <c r="AO129" s="232">
        <f t="shared" si="152"/>
        <v>370.62000000000006</v>
      </c>
      <c r="AP129" s="229"/>
      <c r="AQ129" s="227">
        <f t="shared" si="163"/>
        <v>0</v>
      </c>
      <c r="AR129" s="228">
        <f t="shared" si="164"/>
        <v>0</v>
      </c>
    </row>
    <row r="130" spans="1:44" x14ac:dyDescent="0.35">
      <c r="A130" s="193"/>
      <c r="B130" s="219" t="s">
        <v>78</v>
      </c>
      <c r="C130" s="219"/>
      <c r="D130" s="220" t="s">
        <v>25</v>
      </c>
      <c r="E130" s="221"/>
      <c r="F130" s="222"/>
      <c r="G130" s="93">
        <f>+RESIDENTIAL!$G$59</f>
        <v>0.25</v>
      </c>
      <c r="H130" s="224">
        <v>1</v>
      </c>
      <c r="I130" s="225">
        <f t="shared" si="146"/>
        <v>0.25</v>
      </c>
      <c r="K130" s="93">
        <f t="shared" si="147"/>
        <v>0.25</v>
      </c>
      <c r="L130" s="224">
        <v>1</v>
      </c>
      <c r="M130" s="225">
        <f t="shared" si="148"/>
        <v>0.25</v>
      </c>
      <c r="N130" s="222"/>
      <c r="O130" s="227">
        <f t="shared" si="95"/>
        <v>0</v>
      </c>
      <c r="P130" s="228">
        <f t="shared" si="96"/>
        <v>0</v>
      </c>
      <c r="Q130" s="209"/>
      <c r="R130" s="93">
        <f t="shared" si="153"/>
        <v>0.25</v>
      </c>
      <c r="S130" s="224">
        <v>1</v>
      </c>
      <c r="T130" s="225">
        <f t="shared" si="149"/>
        <v>0.25</v>
      </c>
      <c r="U130" s="222"/>
      <c r="V130" s="227">
        <f t="shared" si="154"/>
        <v>0</v>
      </c>
      <c r="W130" s="228">
        <f t="shared" si="155"/>
        <v>0</v>
      </c>
      <c r="X130" s="209"/>
      <c r="Y130" s="93">
        <f t="shared" si="156"/>
        <v>0.25</v>
      </c>
      <c r="Z130" s="224">
        <v>1</v>
      </c>
      <c r="AA130" s="225">
        <f t="shared" si="150"/>
        <v>0.25</v>
      </c>
      <c r="AB130" s="222"/>
      <c r="AC130" s="227">
        <f t="shared" si="157"/>
        <v>0</v>
      </c>
      <c r="AD130" s="228">
        <f t="shared" si="158"/>
        <v>0</v>
      </c>
      <c r="AE130" s="209"/>
      <c r="AF130" s="93">
        <f t="shared" si="159"/>
        <v>0.25</v>
      </c>
      <c r="AG130" s="224">
        <v>1</v>
      </c>
      <c r="AH130" s="225">
        <f t="shared" si="151"/>
        <v>0.25</v>
      </c>
      <c r="AI130" s="222"/>
      <c r="AJ130" s="227">
        <f t="shared" si="160"/>
        <v>0</v>
      </c>
      <c r="AK130" s="228">
        <f t="shared" si="161"/>
        <v>0</v>
      </c>
      <c r="AM130" s="93">
        <f t="shared" si="162"/>
        <v>0.25</v>
      </c>
      <c r="AN130" s="224">
        <v>1</v>
      </c>
      <c r="AO130" s="225">
        <f t="shared" si="152"/>
        <v>0.25</v>
      </c>
      <c r="AP130" s="222"/>
      <c r="AQ130" s="227">
        <f t="shared" si="163"/>
        <v>0</v>
      </c>
      <c r="AR130" s="228">
        <f t="shared" si="164"/>
        <v>0</v>
      </c>
    </row>
    <row r="131" spans="1:44" x14ac:dyDescent="0.35">
      <c r="A131" s="193"/>
      <c r="B131" s="221" t="s">
        <v>1</v>
      </c>
      <c r="C131" s="221"/>
      <c r="D131" s="220" t="s">
        <v>47</v>
      </c>
      <c r="E131" s="221"/>
      <c r="F131" s="229"/>
      <c r="G131" s="92">
        <f>+RESIDENTIAL!$G$60</f>
        <v>0.10100000000000001</v>
      </c>
      <c r="H131" s="314">
        <f>0.64*$G90</f>
        <v>576000</v>
      </c>
      <c r="I131" s="225">
        <f t="shared" si="146"/>
        <v>58176.000000000007</v>
      </c>
      <c r="J131" s="229"/>
      <c r="K131" s="92">
        <f t="shared" si="147"/>
        <v>0.10100000000000001</v>
      </c>
      <c r="L131" s="314">
        <f>0.64*$G90</f>
        <v>576000</v>
      </c>
      <c r="M131" s="232">
        <f t="shared" si="148"/>
        <v>58176.000000000007</v>
      </c>
      <c r="N131" s="229"/>
      <c r="O131" s="227">
        <f t="shared" si="95"/>
        <v>0</v>
      </c>
      <c r="P131" s="228">
        <f t="shared" si="96"/>
        <v>0</v>
      </c>
      <c r="Q131" s="209"/>
      <c r="R131" s="92">
        <f t="shared" si="153"/>
        <v>0.10100000000000001</v>
      </c>
      <c r="S131" s="231">
        <f>0.64*$G90</f>
        <v>576000</v>
      </c>
      <c r="T131" s="232">
        <f t="shared" si="149"/>
        <v>58176.000000000007</v>
      </c>
      <c r="U131" s="229"/>
      <c r="V131" s="227">
        <f t="shared" si="154"/>
        <v>0</v>
      </c>
      <c r="W131" s="228">
        <f t="shared" si="155"/>
        <v>0</v>
      </c>
      <c r="X131" s="209"/>
      <c r="Y131" s="92">
        <f t="shared" si="156"/>
        <v>0.10100000000000001</v>
      </c>
      <c r="Z131" s="314">
        <f>0.64*$G90</f>
        <v>576000</v>
      </c>
      <c r="AA131" s="232">
        <f t="shared" si="150"/>
        <v>58176.000000000007</v>
      </c>
      <c r="AB131" s="229"/>
      <c r="AC131" s="227">
        <f t="shared" si="157"/>
        <v>0</v>
      </c>
      <c r="AD131" s="228">
        <f t="shared" si="158"/>
        <v>0</v>
      </c>
      <c r="AE131" s="209"/>
      <c r="AF131" s="92">
        <f t="shared" si="159"/>
        <v>0.10100000000000001</v>
      </c>
      <c r="AG131" s="314">
        <f>0.64*$G90</f>
        <v>576000</v>
      </c>
      <c r="AH131" s="232">
        <f t="shared" si="151"/>
        <v>58176.000000000007</v>
      </c>
      <c r="AI131" s="229"/>
      <c r="AJ131" s="227">
        <f t="shared" si="160"/>
        <v>0</v>
      </c>
      <c r="AK131" s="228">
        <f t="shared" si="161"/>
        <v>0</v>
      </c>
      <c r="AL131" s="233"/>
      <c r="AM131" s="92">
        <f t="shared" si="162"/>
        <v>0.10100000000000001</v>
      </c>
      <c r="AN131" s="314">
        <f>0.64*$G90</f>
        <v>576000</v>
      </c>
      <c r="AO131" s="232">
        <f t="shared" si="152"/>
        <v>58176.000000000007</v>
      </c>
      <c r="AP131" s="229"/>
      <c r="AQ131" s="227">
        <f t="shared" si="163"/>
        <v>0</v>
      </c>
      <c r="AR131" s="228">
        <f t="shared" si="164"/>
        <v>0</v>
      </c>
    </row>
    <row r="132" spans="1:44" x14ac:dyDescent="0.35">
      <c r="A132" s="193"/>
      <c r="B132" s="221" t="s">
        <v>2</v>
      </c>
      <c r="C132" s="221"/>
      <c r="D132" s="220" t="s">
        <v>47</v>
      </c>
      <c r="E132" s="221"/>
      <c r="F132" s="229"/>
      <c r="G132" s="92">
        <f>+RESIDENTIAL!$G$61</f>
        <v>0.14399999999999999</v>
      </c>
      <c r="H132" s="314">
        <f>0.18*$G90</f>
        <v>162000</v>
      </c>
      <c r="I132" s="225">
        <f t="shared" si="146"/>
        <v>23328</v>
      </c>
      <c r="J132" s="229"/>
      <c r="K132" s="92">
        <f t="shared" si="147"/>
        <v>0.14399999999999999</v>
      </c>
      <c r="L132" s="314">
        <f>0.18*$G90</f>
        <v>162000</v>
      </c>
      <c r="M132" s="232">
        <f t="shared" si="148"/>
        <v>23328</v>
      </c>
      <c r="N132" s="229"/>
      <c r="O132" s="227">
        <f t="shared" si="95"/>
        <v>0</v>
      </c>
      <c r="P132" s="228">
        <f t="shared" si="96"/>
        <v>0</v>
      </c>
      <c r="Q132" s="209"/>
      <c r="R132" s="92">
        <f t="shared" si="153"/>
        <v>0.14399999999999999</v>
      </c>
      <c r="S132" s="231">
        <f>0.18*$G90</f>
        <v>162000</v>
      </c>
      <c r="T132" s="232">
        <f t="shared" si="149"/>
        <v>23328</v>
      </c>
      <c r="U132" s="229"/>
      <c r="V132" s="227">
        <f t="shared" si="154"/>
        <v>0</v>
      </c>
      <c r="W132" s="228">
        <f t="shared" si="155"/>
        <v>0</v>
      </c>
      <c r="X132" s="209"/>
      <c r="Y132" s="92">
        <f t="shared" si="156"/>
        <v>0.14399999999999999</v>
      </c>
      <c r="Z132" s="314">
        <f>0.18*$G90</f>
        <v>162000</v>
      </c>
      <c r="AA132" s="232">
        <f t="shared" si="150"/>
        <v>23328</v>
      </c>
      <c r="AB132" s="229"/>
      <c r="AC132" s="227">
        <f t="shared" si="157"/>
        <v>0</v>
      </c>
      <c r="AD132" s="228">
        <f t="shared" si="158"/>
        <v>0</v>
      </c>
      <c r="AE132" s="209"/>
      <c r="AF132" s="92">
        <f t="shared" si="159"/>
        <v>0.14399999999999999</v>
      </c>
      <c r="AG132" s="314">
        <f>0.18*$G90</f>
        <v>162000</v>
      </c>
      <c r="AH132" s="232">
        <f t="shared" si="151"/>
        <v>23328</v>
      </c>
      <c r="AI132" s="229"/>
      <c r="AJ132" s="227">
        <f t="shared" si="160"/>
        <v>0</v>
      </c>
      <c r="AK132" s="228">
        <f t="shared" si="161"/>
        <v>0</v>
      </c>
      <c r="AL132" s="233"/>
      <c r="AM132" s="92">
        <f t="shared" si="162"/>
        <v>0.14399999999999999</v>
      </c>
      <c r="AN132" s="314">
        <f>0.18*$G90</f>
        <v>162000</v>
      </c>
      <c r="AO132" s="232">
        <f t="shared" si="152"/>
        <v>23328</v>
      </c>
      <c r="AP132" s="229"/>
      <c r="AQ132" s="227">
        <f t="shared" si="163"/>
        <v>0</v>
      </c>
      <c r="AR132" s="228">
        <f t="shared" si="164"/>
        <v>0</v>
      </c>
    </row>
    <row r="133" spans="1:44" x14ac:dyDescent="0.35">
      <c r="A133" s="193"/>
      <c r="B133" s="221" t="s">
        <v>3</v>
      </c>
      <c r="C133" s="221"/>
      <c r="D133" s="220" t="s">
        <v>47</v>
      </c>
      <c r="E133" s="221"/>
      <c r="F133" s="229"/>
      <c r="G133" s="92">
        <f>+RESIDENTIAL!$G$62</f>
        <v>0.20799999999999999</v>
      </c>
      <c r="H133" s="314">
        <f>0.18*$G90</f>
        <v>162000</v>
      </c>
      <c r="I133" s="225">
        <f t="shared" si="146"/>
        <v>33696</v>
      </c>
      <c r="J133" s="229"/>
      <c r="K133" s="92">
        <f t="shared" si="147"/>
        <v>0.20799999999999999</v>
      </c>
      <c r="L133" s="314">
        <f>0.18*$G90</f>
        <v>162000</v>
      </c>
      <c r="M133" s="232">
        <f t="shared" si="148"/>
        <v>33696</v>
      </c>
      <c r="N133" s="229"/>
      <c r="O133" s="227">
        <f t="shared" si="95"/>
        <v>0</v>
      </c>
      <c r="P133" s="228">
        <f t="shared" si="96"/>
        <v>0</v>
      </c>
      <c r="Q133" s="209"/>
      <c r="R133" s="92">
        <f t="shared" si="153"/>
        <v>0.20799999999999999</v>
      </c>
      <c r="S133" s="231">
        <f>0.18*$G90</f>
        <v>162000</v>
      </c>
      <c r="T133" s="232">
        <f t="shared" si="149"/>
        <v>33696</v>
      </c>
      <c r="U133" s="229"/>
      <c r="V133" s="227">
        <f t="shared" si="154"/>
        <v>0</v>
      </c>
      <c r="W133" s="228">
        <f t="shared" si="155"/>
        <v>0</v>
      </c>
      <c r="X133" s="209"/>
      <c r="Y133" s="92">
        <f t="shared" si="156"/>
        <v>0.20799999999999999</v>
      </c>
      <c r="Z133" s="314">
        <f>0.18*$G90</f>
        <v>162000</v>
      </c>
      <c r="AA133" s="232">
        <f t="shared" si="150"/>
        <v>33696</v>
      </c>
      <c r="AB133" s="229"/>
      <c r="AC133" s="227">
        <f t="shared" si="157"/>
        <v>0</v>
      </c>
      <c r="AD133" s="228">
        <f t="shared" si="158"/>
        <v>0</v>
      </c>
      <c r="AE133" s="209"/>
      <c r="AF133" s="92">
        <f t="shared" si="159"/>
        <v>0.20799999999999999</v>
      </c>
      <c r="AG133" s="314">
        <f>0.18*$G90</f>
        <v>162000</v>
      </c>
      <c r="AH133" s="232">
        <f t="shared" si="151"/>
        <v>33696</v>
      </c>
      <c r="AI133" s="229"/>
      <c r="AJ133" s="227">
        <f t="shared" si="160"/>
        <v>0</v>
      </c>
      <c r="AK133" s="228">
        <f t="shared" si="161"/>
        <v>0</v>
      </c>
      <c r="AL133" s="233"/>
      <c r="AM133" s="92">
        <f t="shared" si="162"/>
        <v>0.20799999999999999</v>
      </c>
      <c r="AN133" s="314">
        <f>0.18*$G90</f>
        <v>162000</v>
      </c>
      <c r="AO133" s="232">
        <f t="shared" si="152"/>
        <v>33696</v>
      </c>
      <c r="AP133" s="229"/>
      <c r="AQ133" s="227">
        <f t="shared" si="163"/>
        <v>0</v>
      </c>
      <c r="AR133" s="228">
        <f t="shared" si="164"/>
        <v>0</v>
      </c>
    </row>
    <row r="134" spans="1:44" x14ac:dyDescent="0.35">
      <c r="A134" s="193"/>
      <c r="B134" s="221" t="s">
        <v>63</v>
      </c>
      <c r="C134" s="221"/>
      <c r="D134" s="220" t="s">
        <v>47</v>
      </c>
      <c r="E134" s="221"/>
      <c r="F134" s="229"/>
      <c r="G134" s="92">
        <f>+RESIDENTIAL!$G$63</f>
        <v>0.11899999999999999</v>
      </c>
      <c r="H134" s="314">
        <f>IF(AND($N$1=1, $G90&gt;=750), 750, IF(AND($N$1=1, AND($G90&lt;750, $G90&gt;=0)), $G90, IF(AND($N$1=2, $G90&gt;=750), 750, IF(AND($N$1=2, AND($G90&lt;750, $G90&gt;=0)), $G90))))</f>
        <v>750</v>
      </c>
      <c r="I134" s="225">
        <f t="shared" si="146"/>
        <v>89.25</v>
      </c>
      <c r="J134" s="229"/>
      <c r="K134" s="92">
        <f t="shared" si="147"/>
        <v>0.11899999999999999</v>
      </c>
      <c r="L134" s="314">
        <f>IF(AND($N$1=1, $G90&gt;=750), 750, IF(AND($N$1=1, AND($G90&lt;750, $G90&gt;=0)), $G90, IF(AND($N$1=2, $G90&gt;=750), 750, IF(AND($N$1=2, AND($G90&lt;750, $G90&gt;=0)), $G90))))</f>
        <v>750</v>
      </c>
      <c r="M134" s="232">
        <f t="shared" si="148"/>
        <v>89.25</v>
      </c>
      <c r="N134" s="229"/>
      <c r="O134" s="227">
        <f t="shared" si="95"/>
        <v>0</v>
      </c>
      <c r="P134" s="228">
        <f t="shared" si="96"/>
        <v>0</v>
      </c>
      <c r="Q134" s="209"/>
      <c r="R134" s="92">
        <f t="shared" si="153"/>
        <v>0.11899999999999999</v>
      </c>
      <c r="S134" s="231">
        <f>IF(AND($N$1=1, $G90&gt;=750), 750, IF(AND($N$1=1, AND($G90&lt;750, $G90&gt;=0)), $G90, IF(AND($N$1=2, $G90&gt;=750), 750, IF(AND($N$1=2, AND($G90&lt;750, $G90&gt;=0)), $G90))))</f>
        <v>750</v>
      </c>
      <c r="T134" s="232">
        <f t="shared" si="149"/>
        <v>89.25</v>
      </c>
      <c r="U134" s="229"/>
      <c r="V134" s="227">
        <f t="shared" si="154"/>
        <v>0</v>
      </c>
      <c r="W134" s="228">
        <f t="shared" si="155"/>
        <v>0</v>
      </c>
      <c r="X134" s="209"/>
      <c r="Y134" s="92">
        <f t="shared" si="156"/>
        <v>0.11899999999999999</v>
      </c>
      <c r="Z134" s="314">
        <f>IF(AND($N$1=1, $G90&gt;=750), 750, IF(AND($N$1=1, AND($G90&lt;750, $G90&gt;=0)), $G90, IF(AND($N$1=2, $G90&gt;=750), 750, IF(AND($N$1=2, AND($G90&lt;750, $G90&gt;=0)), $G90))))</f>
        <v>750</v>
      </c>
      <c r="AA134" s="232">
        <f t="shared" si="150"/>
        <v>89.25</v>
      </c>
      <c r="AB134" s="229"/>
      <c r="AC134" s="227">
        <f t="shared" si="157"/>
        <v>0</v>
      </c>
      <c r="AD134" s="228">
        <f t="shared" si="158"/>
        <v>0</v>
      </c>
      <c r="AE134" s="209"/>
      <c r="AF134" s="92">
        <f t="shared" si="159"/>
        <v>0.11899999999999999</v>
      </c>
      <c r="AG134" s="314">
        <f>IF(AND($N$1=1, $G90&gt;=750), 750, IF(AND($N$1=1, AND($G90&lt;750, $G90&gt;=0)), $G90, IF(AND($N$1=2, $G90&gt;=750), 750, IF(AND($N$1=2, AND($G90&lt;750, $G90&gt;=0)), $G90))))</f>
        <v>750</v>
      </c>
      <c r="AH134" s="232">
        <f t="shared" si="151"/>
        <v>89.25</v>
      </c>
      <c r="AI134" s="229"/>
      <c r="AJ134" s="227">
        <f t="shared" si="160"/>
        <v>0</v>
      </c>
      <c r="AK134" s="228">
        <f t="shared" si="161"/>
        <v>0</v>
      </c>
      <c r="AL134" s="233"/>
      <c r="AM134" s="92">
        <f t="shared" si="162"/>
        <v>0.11899999999999999</v>
      </c>
      <c r="AN134" s="314">
        <f>IF(AND($N$1=1, $G90&gt;=750), 750, IF(AND($N$1=1, AND($G90&lt;750, $G90&gt;=0)), $G90, IF(AND($N$1=2, $G90&gt;=750), 750, IF(AND($N$1=2, AND($G90&lt;750, $G90&gt;=0)), $G90))))</f>
        <v>750</v>
      </c>
      <c r="AO134" s="232">
        <f t="shared" si="152"/>
        <v>89.25</v>
      </c>
      <c r="AP134" s="229"/>
      <c r="AQ134" s="227">
        <f t="shared" si="163"/>
        <v>0</v>
      </c>
      <c r="AR134" s="228">
        <f t="shared" si="164"/>
        <v>0</v>
      </c>
    </row>
    <row r="135" spans="1:44" x14ac:dyDescent="0.35">
      <c r="A135" s="193"/>
      <c r="B135" s="221" t="s">
        <v>64</v>
      </c>
      <c r="C135" s="221"/>
      <c r="D135" s="220" t="s">
        <v>47</v>
      </c>
      <c r="E135" s="221"/>
      <c r="F135" s="229"/>
      <c r="G135" s="92">
        <f>+RESIDENTIAL!$G$64</f>
        <v>0.13900000000000001</v>
      </c>
      <c r="H135" s="314">
        <f>IF(AND($N$1=1, $G90&gt;=750), $G90-750, IF(AND($N$1=1, AND($G90&lt;750, $G90&gt;=0)), 0, IF(AND($N$1=2, $G90&gt;=750), $G90-750, IF(AND($N$1=2, AND($G90&lt;750, $G90&gt;=0)), 0))))</f>
        <v>899250</v>
      </c>
      <c r="I135" s="225">
        <f t="shared" si="146"/>
        <v>124995.75000000001</v>
      </c>
      <c r="J135" s="229"/>
      <c r="K135" s="92">
        <f t="shared" si="147"/>
        <v>0.13900000000000001</v>
      </c>
      <c r="L135" s="314">
        <f>IF(AND($N$1=1, $G90&gt;=750), $G90-750, IF(AND($N$1=1, AND($G90&lt;750, $G90&gt;=0)), 0, IF(AND($N$1=2, $G90&gt;=750), $G90-750, IF(AND($N$1=2, AND($G90&lt;750, $G90&gt;=0)), 0))))</f>
        <v>899250</v>
      </c>
      <c r="M135" s="232">
        <f t="shared" si="148"/>
        <v>124995.75000000001</v>
      </c>
      <c r="N135" s="229"/>
      <c r="O135" s="227">
        <f t="shared" si="95"/>
        <v>0</v>
      </c>
      <c r="P135" s="228">
        <f t="shared" si="96"/>
        <v>0</v>
      </c>
      <c r="Q135" s="209"/>
      <c r="R135" s="92">
        <f t="shared" si="153"/>
        <v>0.13900000000000001</v>
      </c>
      <c r="S135" s="231">
        <f>IF(AND($N$1=1, $G90&gt;=750), $G90-750, IF(AND($N$1=1, AND($G90&lt;750, $G90&gt;=0)), 0, IF(AND($N$1=2, $G90&gt;=750), $G90-750, IF(AND($N$1=2, AND($G90&lt;750, $G90&gt;=0)), 0))))</f>
        <v>899250</v>
      </c>
      <c r="T135" s="232">
        <f t="shared" si="149"/>
        <v>124995.75000000001</v>
      </c>
      <c r="U135" s="229"/>
      <c r="V135" s="227">
        <f t="shared" si="154"/>
        <v>0</v>
      </c>
      <c r="W135" s="228">
        <f t="shared" si="155"/>
        <v>0</v>
      </c>
      <c r="X135" s="209"/>
      <c r="Y135" s="92">
        <f t="shared" si="156"/>
        <v>0.13900000000000001</v>
      </c>
      <c r="Z135" s="314">
        <f>IF(AND($N$1=1, $G90&gt;=750), $G90-750, IF(AND($N$1=1, AND($G90&lt;750, $G90&gt;=0)), 0, IF(AND($N$1=2, $G90&gt;=750), $G90-750, IF(AND($N$1=2, AND($G90&lt;750, $G90&gt;=0)), 0))))</f>
        <v>899250</v>
      </c>
      <c r="AA135" s="232">
        <f t="shared" si="150"/>
        <v>124995.75000000001</v>
      </c>
      <c r="AB135" s="229"/>
      <c r="AC135" s="227">
        <f t="shared" si="157"/>
        <v>0</v>
      </c>
      <c r="AD135" s="228">
        <f t="shared" si="158"/>
        <v>0</v>
      </c>
      <c r="AE135" s="209"/>
      <c r="AF135" s="92">
        <f t="shared" si="159"/>
        <v>0.13900000000000001</v>
      </c>
      <c r="AG135" s="314">
        <f>IF(AND($N$1=1, $G90&gt;=750), $G90-750, IF(AND($N$1=1, AND($G90&lt;750, $G90&gt;=0)), 0, IF(AND($N$1=2, $G90&gt;=750), $G90-750, IF(AND($N$1=2, AND($G90&lt;750, $G90&gt;=0)), 0))))</f>
        <v>899250</v>
      </c>
      <c r="AH135" s="232">
        <f t="shared" si="151"/>
        <v>124995.75000000001</v>
      </c>
      <c r="AI135" s="229"/>
      <c r="AJ135" s="227">
        <f t="shared" si="160"/>
        <v>0</v>
      </c>
      <c r="AK135" s="228">
        <f t="shared" si="161"/>
        <v>0</v>
      </c>
      <c r="AL135" s="233"/>
      <c r="AM135" s="92">
        <f t="shared" si="162"/>
        <v>0.13900000000000001</v>
      </c>
      <c r="AN135" s="314">
        <f>IF(AND($N$1=1, $G90&gt;=750), $G90-750, IF(AND($N$1=1, AND($G90&lt;750, $G90&gt;=0)), 0, IF(AND($N$1=2, $G90&gt;=750), $G90-750, IF(AND($N$1=2, AND($G90&lt;750, $G90&gt;=0)), 0))))</f>
        <v>899250</v>
      </c>
      <c r="AO135" s="232">
        <f t="shared" si="152"/>
        <v>124995.75000000001</v>
      </c>
      <c r="AP135" s="229"/>
      <c r="AQ135" s="227">
        <f t="shared" si="163"/>
        <v>0</v>
      </c>
      <c r="AR135" s="228">
        <f t="shared" si="164"/>
        <v>0</v>
      </c>
    </row>
    <row r="136" spans="1:44" x14ac:dyDescent="0.35">
      <c r="A136" s="193"/>
      <c r="B136" s="221" t="s">
        <v>65</v>
      </c>
      <c r="C136" s="221"/>
      <c r="D136" s="220" t="s">
        <v>47</v>
      </c>
      <c r="E136" s="221"/>
      <c r="F136" s="229"/>
      <c r="G136" s="92">
        <f>+RESIDENTIAL!$G$65</f>
        <v>0.1164</v>
      </c>
      <c r="H136" s="314">
        <v>0</v>
      </c>
      <c r="I136" s="225">
        <f t="shared" si="146"/>
        <v>0</v>
      </c>
      <c r="J136" s="229"/>
      <c r="K136" s="92">
        <f t="shared" si="147"/>
        <v>0.1164</v>
      </c>
      <c r="L136" s="314">
        <v>0</v>
      </c>
      <c r="M136" s="232">
        <f t="shared" si="148"/>
        <v>0</v>
      </c>
      <c r="N136" s="229"/>
      <c r="O136" s="227">
        <f t="shared" si="95"/>
        <v>0</v>
      </c>
      <c r="P136" s="228" t="str">
        <f t="shared" si="96"/>
        <v/>
      </c>
      <c r="Q136" s="209"/>
      <c r="R136" s="92">
        <f t="shared" si="153"/>
        <v>0.1164</v>
      </c>
      <c r="S136" s="231">
        <v>0</v>
      </c>
      <c r="T136" s="232">
        <f t="shared" si="149"/>
        <v>0</v>
      </c>
      <c r="U136" s="229"/>
      <c r="V136" s="227">
        <f t="shared" si="154"/>
        <v>0</v>
      </c>
      <c r="W136" s="228" t="str">
        <f t="shared" si="155"/>
        <v/>
      </c>
      <c r="X136" s="209"/>
      <c r="Y136" s="92">
        <f t="shared" si="156"/>
        <v>0.1164</v>
      </c>
      <c r="Z136" s="314">
        <v>0</v>
      </c>
      <c r="AA136" s="232">
        <f t="shared" si="150"/>
        <v>0</v>
      </c>
      <c r="AB136" s="229"/>
      <c r="AC136" s="227">
        <f t="shared" si="157"/>
        <v>0</v>
      </c>
      <c r="AD136" s="228" t="str">
        <f t="shared" si="158"/>
        <v/>
      </c>
      <c r="AE136" s="209"/>
      <c r="AF136" s="92">
        <f t="shared" si="159"/>
        <v>0.1164</v>
      </c>
      <c r="AG136" s="314">
        <v>0</v>
      </c>
      <c r="AH136" s="232">
        <f t="shared" si="151"/>
        <v>0</v>
      </c>
      <c r="AI136" s="229"/>
      <c r="AJ136" s="227">
        <f t="shared" si="160"/>
        <v>0</v>
      </c>
      <c r="AK136" s="228" t="str">
        <f t="shared" si="161"/>
        <v/>
      </c>
      <c r="AL136" s="233"/>
      <c r="AM136" s="92">
        <f t="shared" si="162"/>
        <v>0.1164</v>
      </c>
      <c r="AN136" s="314">
        <v>0</v>
      </c>
      <c r="AO136" s="232">
        <f t="shared" si="152"/>
        <v>0</v>
      </c>
      <c r="AP136" s="229"/>
      <c r="AQ136" s="227">
        <f t="shared" si="163"/>
        <v>0</v>
      </c>
      <c r="AR136" s="228" t="str">
        <f t="shared" si="164"/>
        <v/>
      </c>
    </row>
    <row r="137" spans="1:44" ht="15" thickBot="1" x14ac:dyDescent="0.4">
      <c r="A137" s="193"/>
      <c r="B137" s="221" t="s">
        <v>66</v>
      </c>
      <c r="C137" s="221"/>
      <c r="D137" s="220" t="s">
        <v>47</v>
      </c>
      <c r="E137" s="221"/>
      <c r="F137" s="229"/>
      <c r="G137" s="92">
        <f>+RESIDENTIAL!$G$66</f>
        <v>0.1164</v>
      </c>
      <c r="H137" s="314">
        <f>+$G$90</f>
        <v>900000</v>
      </c>
      <c r="I137" s="225">
        <f t="shared" si="146"/>
        <v>104760</v>
      </c>
      <c r="J137" s="229"/>
      <c r="K137" s="92">
        <f t="shared" si="147"/>
        <v>0.1164</v>
      </c>
      <c r="L137" s="314">
        <f>+$G$90</f>
        <v>900000</v>
      </c>
      <c r="M137" s="232">
        <f t="shared" si="148"/>
        <v>104760</v>
      </c>
      <c r="N137" s="229"/>
      <c r="O137" s="227">
        <f t="shared" si="95"/>
        <v>0</v>
      </c>
      <c r="P137" s="228">
        <f t="shared" si="96"/>
        <v>0</v>
      </c>
      <c r="Q137" s="209"/>
      <c r="R137" s="92">
        <f t="shared" si="153"/>
        <v>0.1164</v>
      </c>
      <c r="S137" s="231">
        <f>+$G$90</f>
        <v>900000</v>
      </c>
      <c r="T137" s="232">
        <f t="shared" si="149"/>
        <v>104760</v>
      </c>
      <c r="U137" s="229"/>
      <c r="V137" s="227">
        <f t="shared" si="154"/>
        <v>0</v>
      </c>
      <c r="W137" s="228">
        <f t="shared" si="155"/>
        <v>0</v>
      </c>
      <c r="X137" s="209"/>
      <c r="Y137" s="92">
        <f t="shared" si="156"/>
        <v>0.1164</v>
      </c>
      <c r="Z137" s="314">
        <f>+$G$90</f>
        <v>900000</v>
      </c>
      <c r="AA137" s="232">
        <f t="shared" si="150"/>
        <v>104760</v>
      </c>
      <c r="AB137" s="229"/>
      <c r="AC137" s="227">
        <f t="shared" si="157"/>
        <v>0</v>
      </c>
      <c r="AD137" s="228">
        <f t="shared" si="158"/>
        <v>0</v>
      </c>
      <c r="AE137" s="209"/>
      <c r="AF137" s="92">
        <f t="shared" si="159"/>
        <v>0.1164</v>
      </c>
      <c r="AG137" s="314">
        <f>+$G$90</f>
        <v>900000</v>
      </c>
      <c r="AH137" s="232">
        <f t="shared" si="151"/>
        <v>104760</v>
      </c>
      <c r="AI137" s="229"/>
      <c r="AJ137" s="227">
        <f t="shared" si="160"/>
        <v>0</v>
      </c>
      <c r="AK137" s="228">
        <f t="shared" si="161"/>
        <v>0</v>
      </c>
      <c r="AL137" s="233"/>
      <c r="AM137" s="92">
        <f t="shared" si="162"/>
        <v>0.1164</v>
      </c>
      <c r="AN137" s="314">
        <f>+$G$90</f>
        <v>900000</v>
      </c>
      <c r="AO137" s="232">
        <f t="shared" si="152"/>
        <v>104760</v>
      </c>
      <c r="AP137" s="229"/>
      <c r="AQ137" s="227">
        <f t="shared" si="163"/>
        <v>0</v>
      </c>
      <c r="AR137" s="228">
        <f t="shared" si="164"/>
        <v>0</v>
      </c>
    </row>
    <row r="138" spans="1:44" ht="15" thickBot="1" x14ac:dyDescent="0.4">
      <c r="A138" s="193"/>
      <c r="B138" s="265"/>
      <c r="C138" s="266"/>
      <c r="D138" s="267"/>
      <c r="E138" s="266"/>
      <c r="F138" s="268"/>
      <c r="G138" s="269"/>
      <c r="H138" s="270"/>
      <c r="I138" s="271"/>
      <c r="K138" s="269"/>
      <c r="L138" s="270"/>
      <c r="M138" s="271"/>
      <c r="N138" s="268"/>
      <c r="O138" s="272"/>
      <c r="P138" s="273"/>
      <c r="Q138" s="209"/>
      <c r="R138" s="269"/>
      <c r="S138" s="270"/>
      <c r="T138" s="271"/>
      <c r="U138" s="268"/>
      <c r="V138" s="272"/>
      <c r="W138" s="273"/>
      <c r="X138" s="209"/>
      <c r="Y138" s="269"/>
      <c r="Z138" s="270"/>
      <c r="AA138" s="271"/>
      <c r="AB138" s="268"/>
      <c r="AC138" s="272"/>
      <c r="AD138" s="273"/>
      <c r="AE138" s="209"/>
      <c r="AF138" s="269"/>
      <c r="AG138" s="270"/>
      <c r="AH138" s="271"/>
      <c r="AI138" s="268"/>
      <c r="AJ138" s="272"/>
      <c r="AK138" s="273"/>
      <c r="AM138" s="269"/>
      <c r="AN138" s="270"/>
      <c r="AO138" s="271"/>
      <c r="AP138" s="268"/>
      <c r="AQ138" s="272"/>
      <c r="AR138" s="273"/>
    </row>
    <row r="139" spans="1:44" x14ac:dyDescent="0.35">
      <c r="A139" s="193"/>
      <c r="B139" s="274" t="s">
        <v>92</v>
      </c>
      <c r="C139" s="219"/>
      <c r="D139" s="219"/>
      <c r="E139" s="219"/>
      <c r="F139" s="275"/>
      <c r="G139" s="276"/>
      <c r="H139" s="276"/>
      <c r="I139" s="396">
        <f>SUM(I126:I130,I137)</f>
        <v>135778.152</v>
      </c>
      <c r="K139" s="276"/>
      <c r="L139" s="276"/>
      <c r="M139" s="277">
        <f>SUM(M126:M130,M137)</f>
        <v>133248.63500000001</v>
      </c>
      <c r="N139" s="278"/>
      <c r="O139" s="279">
        <f>M139-I139</f>
        <v>-2529.5169999999925</v>
      </c>
      <c r="P139" s="280">
        <f>IF(OR(I139=0,M139=0),"",(O139/I139))</f>
        <v>-1.8629779259331739E-2</v>
      </c>
      <c r="Q139" s="209"/>
      <c r="R139" s="276"/>
      <c r="S139" s="276"/>
      <c r="T139" s="277">
        <f>SUM(T126:T130,T137)</f>
        <v>133603.785</v>
      </c>
      <c r="U139" s="278"/>
      <c r="V139" s="279">
        <f>T139-M139</f>
        <v>355.14999999999418</v>
      </c>
      <c r="W139" s="280">
        <f>IF(OR(M139=0,T139=0),"",(V139/M139))</f>
        <v>2.6653181100128654E-3</v>
      </c>
      <c r="X139" s="209"/>
      <c r="Y139" s="276"/>
      <c r="Z139" s="276"/>
      <c r="AA139" s="277">
        <f>SUM(AA126:AA130,AA137)</f>
        <v>135045.80500000002</v>
      </c>
      <c r="AB139" s="278"/>
      <c r="AC139" s="279">
        <f>AA139-T139</f>
        <v>1442.0200000000186</v>
      </c>
      <c r="AD139" s="280">
        <f>IF(OR(T139=0,AA139=0),"",(AC139/T139))</f>
        <v>1.0793257092229974E-2</v>
      </c>
      <c r="AE139" s="209"/>
      <c r="AF139" s="276"/>
      <c r="AG139" s="276"/>
      <c r="AH139" s="277">
        <f>SUM(AH126:AH130,AH137)</f>
        <v>135722.04500000001</v>
      </c>
      <c r="AI139" s="278"/>
      <c r="AJ139" s="279">
        <f>AH139-AA139</f>
        <v>676.23999999999069</v>
      </c>
      <c r="AK139" s="280">
        <f>IF(OR(AA139=0,AH139=0),"",(AJ139/AA139))</f>
        <v>5.0074861636760252E-3</v>
      </c>
      <c r="AM139" s="276"/>
      <c r="AN139" s="276"/>
      <c r="AO139" s="277">
        <f>SUM(AO126:AO130,AO137)</f>
        <v>136325.87500000003</v>
      </c>
      <c r="AP139" s="278"/>
      <c r="AQ139" s="279">
        <f>AO139-AH139</f>
        <v>603.8300000000163</v>
      </c>
      <c r="AR139" s="280">
        <f>IF(OR(AH139=0,AO139=0),"",(AQ139/AH139))</f>
        <v>4.449019317385147E-3</v>
      </c>
    </row>
    <row r="140" spans="1:44" x14ac:dyDescent="0.35">
      <c r="A140" s="193"/>
      <c r="B140" s="274" t="s">
        <v>68</v>
      </c>
      <c r="C140" s="219"/>
      <c r="D140" s="219"/>
      <c r="E140" s="219"/>
      <c r="F140" s="275"/>
      <c r="G140" s="281">
        <v>-0.318</v>
      </c>
      <c r="H140" s="282"/>
      <c r="I140" s="397"/>
      <c r="K140" s="281">
        <f>$G140</f>
        <v>-0.318</v>
      </c>
      <c r="L140" s="282"/>
      <c r="M140" s="236"/>
      <c r="N140" s="278"/>
      <c r="O140" s="227">
        <f>M140-I140</f>
        <v>0</v>
      </c>
      <c r="P140" s="228" t="str">
        <f>IF(OR(I140=0,M140=0),"",(O140/I140))</f>
        <v/>
      </c>
      <c r="Q140" s="209"/>
      <c r="R140" s="281">
        <f>$G140</f>
        <v>-0.318</v>
      </c>
      <c r="S140" s="282"/>
      <c r="T140" s="236"/>
      <c r="U140" s="278"/>
      <c r="V140" s="227">
        <f t="shared" ref="V140:V142" si="165">T140-M140</f>
        <v>0</v>
      </c>
      <c r="W140" s="228" t="str">
        <f t="shared" ref="W140:W142" si="166">IF(OR(M140=0,T140=0),"",(V140/M140))</f>
        <v/>
      </c>
      <c r="X140" s="209"/>
      <c r="Y140" s="281">
        <f>$G140</f>
        <v>-0.318</v>
      </c>
      <c r="Z140" s="282"/>
      <c r="AA140" s="236"/>
      <c r="AB140" s="278"/>
      <c r="AC140" s="227">
        <f t="shared" ref="AC140:AC142" si="167">AA140-T140</f>
        <v>0</v>
      </c>
      <c r="AD140" s="228" t="str">
        <f t="shared" ref="AD140:AD142" si="168">IF(OR(T140=0,AA140=0),"",(AC140/T140))</f>
        <v/>
      </c>
      <c r="AE140" s="209"/>
      <c r="AF140" s="281">
        <f>$G140</f>
        <v>-0.318</v>
      </c>
      <c r="AG140" s="282"/>
      <c r="AH140" s="236"/>
      <c r="AI140" s="278"/>
      <c r="AJ140" s="227">
        <f t="shared" ref="AJ140:AJ142" si="169">AH140-AA140</f>
        <v>0</v>
      </c>
      <c r="AK140" s="228" t="str">
        <f t="shared" ref="AK140:AK142" si="170">IF(OR(AA140=0,AH140=0),"",(AJ140/AA140))</f>
        <v/>
      </c>
      <c r="AM140" s="281">
        <f>$G140</f>
        <v>-0.318</v>
      </c>
      <c r="AN140" s="282"/>
      <c r="AO140" s="236"/>
      <c r="AP140" s="278"/>
      <c r="AQ140" s="227">
        <f t="shared" ref="AQ140:AQ142" si="171">AO140-AH140</f>
        <v>0</v>
      </c>
      <c r="AR140" s="228" t="str">
        <f t="shared" ref="AR140:AR142" si="172">IF(OR(AH140=0,AO140=0),"",(AQ140/AH140))</f>
        <v/>
      </c>
    </row>
    <row r="141" spans="1:44" x14ac:dyDescent="0.35">
      <c r="A141" s="193"/>
      <c r="B141" s="221" t="s">
        <v>69</v>
      </c>
      <c r="C141" s="219"/>
      <c r="D141" s="219"/>
      <c r="E141" s="219"/>
      <c r="F141" s="226"/>
      <c r="G141" s="284">
        <v>0.13</v>
      </c>
      <c r="H141" s="226"/>
      <c r="I141" s="397">
        <f>I139*G141</f>
        <v>17651.159760000002</v>
      </c>
      <c r="K141" s="284">
        <v>0.13</v>
      </c>
      <c r="L141" s="226"/>
      <c r="M141" s="236">
        <f>M139*K141</f>
        <v>17322.322550000001</v>
      </c>
      <c r="N141" s="285"/>
      <c r="O141" s="227">
        <f>M141-I141</f>
        <v>-328.83721000000151</v>
      </c>
      <c r="P141" s="228">
        <f>IF(OR(I141=0,M141=0),"",(O141/I141))</f>
        <v>-1.8629779259331878E-2</v>
      </c>
      <c r="Q141" s="209"/>
      <c r="R141" s="284">
        <v>0.13</v>
      </c>
      <c r="S141" s="226"/>
      <c r="T141" s="236">
        <f>T139*R141</f>
        <v>17368.492050000001</v>
      </c>
      <c r="U141" s="285"/>
      <c r="V141" s="227">
        <f t="shared" si="165"/>
        <v>46.169499999999971</v>
      </c>
      <c r="W141" s="228">
        <f t="shared" si="166"/>
        <v>2.6653181100129075E-3</v>
      </c>
      <c r="X141" s="209"/>
      <c r="Y141" s="284">
        <v>0.13</v>
      </c>
      <c r="Z141" s="226"/>
      <c r="AA141" s="236">
        <f>AA139*Y141</f>
        <v>17555.954650000003</v>
      </c>
      <c r="AB141" s="285"/>
      <c r="AC141" s="227">
        <f t="shared" si="167"/>
        <v>187.46260000000257</v>
      </c>
      <c r="AD141" s="228">
        <f t="shared" si="168"/>
        <v>1.0793257092229981E-2</v>
      </c>
      <c r="AE141" s="209"/>
      <c r="AF141" s="284">
        <v>0.13</v>
      </c>
      <c r="AG141" s="226"/>
      <c r="AH141" s="236">
        <f>AH139*AF141</f>
        <v>17643.865850000002</v>
      </c>
      <c r="AI141" s="285"/>
      <c r="AJ141" s="227">
        <f t="shared" si="169"/>
        <v>87.911199999998644</v>
      </c>
      <c r="AK141" s="228">
        <f t="shared" si="170"/>
        <v>5.0074861636760165E-3</v>
      </c>
      <c r="AM141" s="284">
        <v>0.13</v>
      </c>
      <c r="AN141" s="226"/>
      <c r="AO141" s="236">
        <f>AO139*AM141</f>
        <v>17722.363750000004</v>
      </c>
      <c r="AP141" s="285"/>
      <c r="AQ141" s="227">
        <f t="shared" si="171"/>
        <v>78.497900000002119</v>
      </c>
      <c r="AR141" s="228">
        <f t="shared" si="172"/>
        <v>4.449019317385147E-3</v>
      </c>
    </row>
    <row r="142" spans="1:44" ht="15" thickBot="1" x14ac:dyDescent="0.4">
      <c r="A142" s="193"/>
      <c r="B142" s="458" t="s">
        <v>93</v>
      </c>
      <c r="C142" s="458"/>
      <c r="D142" s="458"/>
      <c r="E142" s="286"/>
      <c r="F142" s="287"/>
      <c r="G142" s="287"/>
      <c r="H142" s="287"/>
      <c r="I142" s="398">
        <f>SUM(I139:I141)</f>
        <v>153429.31176000001</v>
      </c>
      <c r="K142" s="287"/>
      <c r="L142" s="287"/>
      <c r="M142" s="324">
        <f>SUM(M139:M141)</f>
        <v>150570.95755000002</v>
      </c>
      <c r="N142" s="289"/>
      <c r="O142" s="325">
        <f>M142-I142</f>
        <v>-2858.3542099999904</v>
      </c>
      <c r="P142" s="326">
        <f>IF(OR(I142=0,M142=0),"",(O142/I142))</f>
        <v>-1.8629779259331732E-2</v>
      </c>
      <c r="Q142" s="209"/>
      <c r="R142" s="287"/>
      <c r="S142" s="287"/>
      <c r="T142" s="324">
        <f>SUM(T139:T141)</f>
        <v>150972.27705</v>
      </c>
      <c r="U142" s="289"/>
      <c r="V142" s="325">
        <f t="shared" si="165"/>
        <v>401.31949999998324</v>
      </c>
      <c r="W142" s="326">
        <f t="shared" si="166"/>
        <v>2.6653181100127978E-3</v>
      </c>
      <c r="X142" s="209"/>
      <c r="Y142" s="287"/>
      <c r="Z142" s="287"/>
      <c r="AA142" s="324">
        <f>SUM(AA139:AA141)</f>
        <v>152601.75965000002</v>
      </c>
      <c r="AB142" s="289"/>
      <c r="AC142" s="325">
        <f t="shared" si="167"/>
        <v>1629.4826000000176</v>
      </c>
      <c r="AD142" s="326">
        <f t="shared" si="168"/>
        <v>1.079325709222995E-2</v>
      </c>
      <c r="AE142" s="209"/>
      <c r="AF142" s="287"/>
      <c r="AG142" s="287"/>
      <c r="AH142" s="324">
        <f>SUM(AH139:AH141)</f>
        <v>153365.91085000001</v>
      </c>
      <c r="AI142" s="289"/>
      <c r="AJ142" s="325">
        <f t="shared" si="169"/>
        <v>764.15119999999297</v>
      </c>
      <c r="AK142" s="326">
        <f t="shared" si="170"/>
        <v>5.0074861636760478E-3</v>
      </c>
      <c r="AM142" s="287"/>
      <c r="AN142" s="287"/>
      <c r="AO142" s="324">
        <f>SUM(AO139:AO141)</f>
        <v>154048.23875000002</v>
      </c>
      <c r="AP142" s="289"/>
      <c r="AQ142" s="325">
        <f t="shared" si="171"/>
        <v>682.32790000000386</v>
      </c>
      <c r="AR142" s="326">
        <f t="shared" si="172"/>
        <v>4.4490193173850525E-3</v>
      </c>
    </row>
    <row r="143" spans="1:44" ht="15" thickBot="1" x14ac:dyDescent="0.4">
      <c r="A143" s="292"/>
      <c r="B143" s="327"/>
      <c r="C143" s="328"/>
      <c r="D143" s="329"/>
      <c r="E143" s="328"/>
      <c r="F143" s="330"/>
      <c r="G143" s="269"/>
      <c r="H143" s="331"/>
      <c r="I143" s="271"/>
      <c r="K143" s="269"/>
      <c r="L143" s="331"/>
      <c r="M143" s="332"/>
      <c r="N143" s="330"/>
      <c r="O143" s="333"/>
      <c r="P143" s="273"/>
      <c r="Q143" s="209"/>
      <c r="R143" s="269"/>
      <c r="S143" s="331"/>
      <c r="T143" s="332"/>
      <c r="U143" s="330"/>
      <c r="V143" s="333"/>
      <c r="W143" s="273"/>
      <c r="X143" s="209"/>
      <c r="Y143" s="269"/>
      <c r="Z143" s="331"/>
      <c r="AA143" s="332"/>
      <c r="AB143" s="330"/>
      <c r="AC143" s="333"/>
      <c r="AD143" s="273"/>
      <c r="AE143" s="209"/>
      <c r="AF143" s="269"/>
      <c r="AG143" s="331"/>
      <c r="AH143" s="332"/>
      <c r="AI143" s="330"/>
      <c r="AJ143" s="333"/>
      <c r="AK143" s="273"/>
      <c r="AM143" s="269"/>
      <c r="AN143" s="331"/>
      <c r="AO143" s="332"/>
      <c r="AP143" s="330"/>
      <c r="AQ143" s="333"/>
      <c r="AR143" s="273"/>
    </row>
    <row r="144" spans="1:44" s="233" customFormat="1" x14ac:dyDescent="0.35">
      <c r="A144" s="358"/>
      <c r="B144" s="320" t="s">
        <v>79</v>
      </c>
      <c r="C144" s="320"/>
      <c r="D144" s="320"/>
      <c r="E144" s="320"/>
      <c r="F144" s="340"/>
      <c r="G144" s="342"/>
      <c r="H144" s="342"/>
      <c r="I144" s="399">
        <f>SUM(I134:I135,I126,I127:I130)</f>
        <v>156103.15200000003</v>
      </c>
      <c r="K144" s="342"/>
      <c r="L144" s="342"/>
      <c r="M144" s="359">
        <f>SUM(M134:M135,M126,M127:M130)</f>
        <v>153573.63500000001</v>
      </c>
      <c r="N144" s="344"/>
      <c r="O144" s="236">
        <f>M144-I144</f>
        <v>-2529.5170000000217</v>
      </c>
      <c r="P144" s="237">
        <f>IF(OR(I144=0,M144=0),"",(O144/I144))</f>
        <v>-1.6204137889541278E-2</v>
      </c>
      <c r="Q144" s="209"/>
      <c r="R144" s="342"/>
      <c r="S144" s="342"/>
      <c r="T144" s="359">
        <f>SUM(T134:T135,T126,T127:T130)</f>
        <v>153928.785</v>
      </c>
      <c r="U144" s="344"/>
      <c r="V144" s="236">
        <f>T144-M144</f>
        <v>355.14999999999418</v>
      </c>
      <c r="W144" s="237">
        <f>IF(OR(M144=0,T144=0),"",(V144/M144))</f>
        <v>2.3125714254272497E-3</v>
      </c>
      <c r="X144" s="209"/>
      <c r="Y144" s="342"/>
      <c r="Z144" s="342"/>
      <c r="AA144" s="359">
        <f>SUM(AA134:AA135,AA126,AA127:AA130)</f>
        <v>155370.80499999999</v>
      </c>
      <c r="AB144" s="344"/>
      <c r="AC144" s="236">
        <f>AA144-T144</f>
        <v>1442.0199999999895</v>
      </c>
      <c r="AD144" s="237">
        <f>IF(OR(T144=0,AA144=0),"",(AC144/T144))</f>
        <v>9.3680983709446518E-3</v>
      </c>
      <c r="AF144" s="342"/>
      <c r="AG144" s="342"/>
      <c r="AH144" s="359">
        <f>SUM(AH134:AH135,AH126,AH127:AH130)</f>
        <v>156047.04500000001</v>
      </c>
      <c r="AI144" s="344"/>
      <c r="AJ144" s="236">
        <f>AH144-AA144</f>
        <v>676.24000000001979</v>
      </c>
      <c r="AK144" s="237">
        <f>IF(OR(AA144=0,AH144=0),"",(AJ144/AA144))</f>
        <v>4.3524264420205577E-3</v>
      </c>
      <c r="AM144" s="342"/>
      <c r="AN144" s="342"/>
      <c r="AO144" s="359">
        <f>SUM(AO134:AO135,AO126,AO127:AO130)</f>
        <v>156650.875</v>
      </c>
      <c r="AP144" s="344"/>
      <c r="AQ144" s="236">
        <f>AO144-AH144</f>
        <v>603.82999999998719</v>
      </c>
      <c r="AR144" s="237">
        <f>IF(OR(AH144=0,AO144=0),"",(AQ144/AH144))</f>
        <v>3.869538189588833E-3</v>
      </c>
    </row>
    <row r="145" spans="1:44" s="233" customFormat="1" x14ac:dyDescent="0.35">
      <c r="A145" s="234"/>
      <c r="B145" s="221" t="s">
        <v>68</v>
      </c>
      <c r="C145" s="221"/>
      <c r="D145" s="221"/>
      <c r="E145" s="221"/>
      <c r="F145" s="226"/>
      <c r="G145" s="281">
        <v>-0.318</v>
      </c>
      <c r="H145" s="282"/>
      <c r="I145" s="397"/>
      <c r="K145" s="281">
        <f>$G145</f>
        <v>-0.318</v>
      </c>
      <c r="L145" s="282"/>
      <c r="M145" s="236"/>
      <c r="N145" s="285"/>
      <c r="O145" s="236">
        <f>M145-I145</f>
        <v>0</v>
      </c>
      <c r="P145" s="237" t="str">
        <f>IF(OR(I145=0,M145=0),"",(O145/I145))</f>
        <v/>
      </c>
      <c r="Q145" s="209"/>
      <c r="R145" s="281">
        <f>$G145</f>
        <v>-0.318</v>
      </c>
      <c r="S145" s="282"/>
      <c r="T145" s="236"/>
      <c r="U145" s="285"/>
      <c r="V145" s="236">
        <f t="shared" ref="V145:V147" si="173">T145-M145</f>
        <v>0</v>
      </c>
      <c r="W145" s="237" t="str">
        <f t="shared" ref="W145:W147" si="174">IF(OR(M145=0,T145=0),"",(V145/M145))</f>
        <v/>
      </c>
      <c r="X145" s="209"/>
      <c r="Y145" s="281">
        <f>$G145</f>
        <v>-0.318</v>
      </c>
      <c r="Z145" s="282"/>
      <c r="AA145" s="236"/>
      <c r="AB145" s="285"/>
      <c r="AC145" s="236">
        <f t="shared" ref="AC145:AC147" si="175">AA145-T145</f>
        <v>0</v>
      </c>
      <c r="AD145" s="237" t="str">
        <f t="shared" ref="AD145:AD147" si="176">IF(OR(T145=0,AA145=0),"",(AC145/T145))</f>
        <v/>
      </c>
      <c r="AE145" s="209"/>
      <c r="AF145" s="281">
        <f>$G145</f>
        <v>-0.318</v>
      </c>
      <c r="AG145" s="282"/>
      <c r="AH145" s="236"/>
      <c r="AI145" s="285"/>
      <c r="AJ145" s="236">
        <f t="shared" ref="AJ145:AJ147" si="177">AH145-AA145</f>
        <v>0</v>
      </c>
      <c r="AK145" s="237" t="str">
        <f t="shared" ref="AK145:AK147" si="178">IF(OR(AA145=0,AH145=0),"",(AJ145/AA145))</f>
        <v/>
      </c>
      <c r="AM145" s="281">
        <f>$G145</f>
        <v>-0.318</v>
      </c>
      <c r="AN145" s="282"/>
      <c r="AO145" s="236"/>
      <c r="AP145" s="285"/>
      <c r="AQ145" s="236">
        <f t="shared" ref="AQ145:AQ147" si="179">AO145-AH145</f>
        <v>0</v>
      </c>
      <c r="AR145" s="237" t="str">
        <f t="shared" ref="AR145:AR147" si="180">IF(OR(AH145=0,AO145=0),"",(AQ145/AH145))</f>
        <v/>
      </c>
    </row>
    <row r="146" spans="1:44" s="233" customFormat="1" x14ac:dyDescent="0.35">
      <c r="A146" s="358"/>
      <c r="B146" s="339" t="s">
        <v>69</v>
      </c>
      <c r="C146" s="320"/>
      <c r="D146" s="320"/>
      <c r="E146" s="320"/>
      <c r="F146" s="340"/>
      <c r="G146" s="341">
        <v>0.13</v>
      </c>
      <c r="H146" s="342"/>
      <c r="I146" s="399">
        <f>I144*G146</f>
        <v>20293.409760000006</v>
      </c>
      <c r="K146" s="341">
        <v>0.13</v>
      </c>
      <c r="L146" s="342"/>
      <c r="M146" s="343">
        <f>M144*K146</f>
        <v>19964.572550000001</v>
      </c>
      <c r="N146" s="344"/>
      <c r="O146" s="236">
        <f>M146-I146</f>
        <v>-328.83721000000514</v>
      </c>
      <c r="P146" s="237">
        <f>IF(OR(I146=0,M146=0),"",(O146/I146))</f>
        <v>-1.6204137889541389E-2</v>
      </c>
      <c r="Q146" s="209"/>
      <c r="R146" s="341">
        <v>0.13</v>
      </c>
      <c r="S146" s="342"/>
      <c r="T146" s="343">
        <f>T144*R146</f>
        <v>20010.742050000001</v>
      </c>
      <c r="U146" s="344"/>
      <c r="V146" s="236">
        <f t="shared" si="173"/>
        <v>46.169499999999971</v>
      </c>
      <c r="W146" s="237">
        <f t="shared" si="174"/>
        <v>2.3125714254272861E-3</v>
      </c>
      <c r="X146" s="209"/>
      <c r="Y146" s="341">
        <v>0.13</v>
      </c>
      <c r="Z146" s="342"/>
      <c r="AA146" s="343">
        <f>AA144*Y146</f>
        <v>20198.20465</v>
      </c>
      <c r="AB146" s="344"/>
      <c r="AC146" s="236">
        <f t="shared" si="175"/>
        <v>187.46259999999893</v>
      </c>
      <c r="AD146" s="237">
        <f t="shared" si="176"/>
        <v>9.3680983709446657E-3</v>
      </c>
      <c r="AF146" s="341">
        <v>0.13</v>
      </c>
      <c r="AG146" s="342"/>
      <c r="AH146" s="343">
        <f>AH144*AF146</f>
        <v>20286.115850000002</v>
      </c>
      <c r="AI146" s="344"/>
      <c r="AJ146" s="236">
        <f t="shared" si="177"/>
        <v>87.911200000002282</v>
      </c>
      <c r="AK146" s="237">
        <f t="shared" si="178"/>
        <v>4.3524264420205429E-3</v>
      </c>
      <c r="AM146" s="341">
        <v>0.13</v>
      </c>
      <c r="AN146" s="342"/>
      <c r="AO146" s="343">
        <f>AO144*AM146</f>
        <v>20364.61375</v>
      </c>
      <c r="AP146" s="344"/>
      <c r="AQ146" s="236">
        <f t="shared" si="179"/>
        <v>78.497899999998481</v>
      </c>
      <c r="AR146" s="237">
        <f t="shared" si="180"/>
        <v>3.8695381895888399E-3</v>
      </c>
    </row>
    <row r="147" spans="1:44" s="233" customFormat="1" ht="15" thickBot="1" x14ac:dyDescent="0.4">
      <c r="A147" s="358"/>
      <c r="B147" s="467" t="s">
        <v>94</v>
      </c>
      <c r="C147" s="467"/>
      <c r="D147" s="467"/>
      <c r="E147" s="221"/>
      <c r="F147" s="360"/>
      <c r="G147" s="360"/>
      <c r="H147" s="360"/>
      <c r="I147" s="400">
        <f>SUM(I144:I146)</f>
        <v>176396.56176000004</v>
      </c>
      <c r="K147" s="360"/>
      <c r="L147" s="360"/>
      <c r="M147" s="361">
        <f>SUM(M144:M146)</f>
        <v>173538.20755000002</v>
      </c>
      <c r="N147" s="362"/>
      <c r="O147" s="236">
        <f>M147-I147</f>
        <v>-2858.3542100000195</v>
      </c>
      <c r="P147" s="237">
        <f>IF(OR(I147=0,M147=0),"",(O147/I147))</f>
        <v>-1.6204137889541247E-2</v>
      </c>
      <c r="Q147" s="209"/>
      <c r="R147" s="360"/>
      <c r="S147" s="360"/>
      <c r="T147" s="361">
        <f>SUM(T144:T146)</f>
        <v>173939.52705</v>
      </c>
      <c r="U147" s="362"/>
      <c r="V147" s="236">
        <f t="shared" si="173"/>
        <v>401.31949999998324</v>
      </c>
      <c r="W147" s="237">
        <f t="shared" si="174"/>
        <v>2.3125714254271907E-3</v>
      </c>
      <c r="X147" s="209"/>
      <c r="Y147" s="360"/>
      <c r="Z147" s="360"/>
      <c r="AA147" s="361">
        <f>SUM(AA144:AA146)</f>
        <v>175569.00964999999</v>
      </c>
      <c r="AB147" s="362"/>
      <c r="AC147" s="236">
        <f t="shared" si="175"/>
        <v>1629.4825999999885</v>
      </c>
      <c r="AD147" s="237">
        <f t="shared" si="176"/>
        <v>9.3680983709446535E-3</v>
      </c>
      <c r="AF147" s="360"/>
      <c r="AG147" s="360"/>
      <c r="AH147" s="361">
        <f>SUM(AH144:AH146)</f>
        <v>176333.16085000001</v>
      </c>
      <c r="AI147" s="362"/>
      <c r="AJ147" s="236">
        <f t="shared" si="177"/>
        <v>764.15120000002207</v>
      </c>
      <c r="AK147" s="237">
        <f t="shared" si="178"/>
        <v>4.352426442020556E-3</v>
      </c>
      <c r="AM147" s="360"/>
      <c r="AN147" s="360"/>
      <c r="AO147" s="361">
        <f>SUM(AO144:AO146)</f>
        <v>177015.48874999999</v>
      </c>
      <c r="AP147" s="362"/>
      <c r="AQ147" s="236">
        <f t="shared" si="179"/>
        <v>682.32789999997476</v>
      </c>
      <c r="AR147" s="237">
        <f t="shared" si="180"/>
        <v>3.8695381895887718E-3</v>
      </c>
    </row>
    <row r="148" spans="1:44" ht="15" thickBot="1" x14ac:dyDescent="0.4">
      <c r="A148" s="292"/>
      <c r="B148" s="327"/>
      <c r="C148" s="328"/>
      <c r="D148" s="329"/>
      <c r="E148" s="328"/>
      <c r="F148" s="345"/>
      <c r="G148" s="346"/>
      <c r="H148" s="347"/>
      <c r="I148" s="348"/>
      <c r="K148" s="346"/>
      <c r="L148" s="347"/>
      <c r="M148" s="348"/>
      <c r="N148" s="330"/>
      <c r="O148" s="333"/>
      <c r="P148" s="273"/>
      <c r="Q148" s="209"/>
      <c r="R148" s="346"/>
      <c r="S148" s="347"/>
      <c r="T148" s="348"/>
      <c r="U148" s="330"/>
      <c r="V148" s="333"/>
      <c r="W148" s="273"/>
      <c r="X148" s="209"/>
      <c r="Y148" s="346"/>
      <c r="Z148" s="347"/>
      <c r="AA148" s="348"/>
      <c r="AB148" s="330"/>
      <c r="AC148" s="333"/>
      <c r="AD148" s="273"/>
      <c r="AF148" s="346"/>
      <c r="AG148" s="347"/>
      <c r="AH148" s="348"/>
      <c r="AI148" s="330"/>
      <c r="AJ148" s="333"/>
      <c r="AK148" s="273"/>
      <c r="AM148" s="346"/>
      <c r="AN148" s="347"/>
      <c r="AO148" s="348"/>
      <c r="AP148" s="330"/>
      <c r="AQ148" s="333"/>
      <c r="AR148" s="273"/>
    </row>
    <row r="149" spans="1:44" x14ac:dyDescent="0.35">
      <c r="A149" s="193"/>
      <c r="B149" s="193"/>
      <c r="C149" s="193"/>
      <c r="D149" s="193"/>
      <c r="E149" s="193"/>
      <c r="F149" s="193"/>
      <c r="G149" s="193"/>
      <c r="H149" s="193"/>
      <c r="I149" s="207"/>
      <c r="K149" s="193"/>
      <c r="L149" s="193"/>
      <c r="M149" s="207"/>
      <c r="N149" s="193"/>
      <c r="O149" s="193"/>
      <c r="P149" s="363"/>
      <c r="Q149" s="209"/>
      <c r="R149" s="193"/>
      <c r="S149" s="193"/>
      <c r="T149" s="207"/>
      <c r="U149" s="193"/>
      <c r="V149" s="193"/>
      <c r="W149" s="363"/>
      <c r="X149" s="209"/>
      <c r="Y149" s="193"/>
      <c r="Z149" s="193"/>
      <c r="AA149" s="207"/>
      <c r="AB149" s="193"/>
      <c r="AC149" s="193"/>
      <c r="AD149" s="363"/>
      <c r="AF149" s="193"/>
      <c r="AG149" s="193"/>
      <c r="AH149" s="207"/>
      <c r="AI149" s="193"/>
      <c r="AJ149" s="193"/>
      <c r="AK149" s="363"/>
      <c r="AM149" s="193"/>
      <c r="AN149" s="193"/>
      <c r="AO149" s="207"/>
      <c r="AP149" s="193"/>
      <c r="AQ149" s="193"/>
      <c r="AR149" s="363"/>
    </row>
    <row r="150" spans="1:44" x14ac:dyDescent="0.35">
      <c r="A150" s="193"/>
      <c r="B150" s="205" t="s">
        <v>72</v>
      </c>
      <c r="C150" s="193"/>
      <c r="D150" s="193"/>
      <c r="E150" s="193"/>
      <c r="F150" s="193"/>
      <c r="G150" s="302">
        <v>3.7600000000000001E-2</v>
      </c>
      <c r="H150" s="193"/>
      <c r="I150" s="193"/>
      <c r="K150" s="303">
        <f>+RESIDENTIAL!$K$74</f>
        <v>2.9499999999999998E-2</v>
      </c>
      <c r="L150" s="193"/>
      <c r="M150" s="193"/>
      <c r="N150" s="193"/>
      <c r="O150" s="193"/>
      <c r="P150" s="363"/>
      <c r="Q150" s="209"/>
      <c r="R150" s="303">
        <f>+RESIDENTIAL!$K$74</f>
        <v>2.9499999999999998E-2</v>
      </c>
      <c r="S150" s="193"/>
      <c r="T150" s="193"/>
      <c r="U150" s="193"/>
      <c r="V150" s="193"/>
      <c r="W150" s="363"/>
      <c r="X150" s="209"/>
      <c r="Y150" s="303">
        <f>+RESIDENTIAL!$K$74</f>
        <v>2.9499999999999998E-2</v>
      </c>
      <c r="Z150" s="193"/>
      <c r="AA150" s="193"/>
      <c r="AB150" s="193"/>
      <c r="AC150" s="193"/>
      <c r="AD150" s="363"/>
      <c r="AE150" s="209"/>
      <c r="AF150" s="303">
        <f>+RESIDENTIAL!$K$74</f>
        <v>2.9499999999999998E-2</v>
      </c>
      <c r="AG150" s="193"/>
      <c r="AH150" s="193"/>
      <c r="AI150" s="193"/>
      <c r="AJ150" s="193"/>
      <c r="AK150" s="363"/>
      <c r="AM150" s="303">
        <f>+RESIDENTIAL!$K$74</f>
        <v>2.9499999999999998E-2</v>
      </c>
      <c r="AN150" s="193"/>
      <c r="AO150" s="193"/>
      <c r="AP150" s="193"/>
      <c r="AQ150" s="193"/>
      <c r="AR150" s="363"/>
    </row>
    <row r="151" spans="1:44" x14ac:dyDescent="0.35">
      <c r="A151" s="193"/>
      <c r="B151" s="193"/>
      <c r="C151" s="193"/>
      <c r="D151" s="193"/>
      <c r="E151" s="193"/>
      <c r="F151" s="193"/>
      <c r="G151" s="193"/>
      <c r="H151" s="193"/>
      <c r="I151" s="193"/>
      <c r="K151" s="209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404"/>
      <c r="X151" s="209"/>
      <c r="Y151" s="209"/>
      <c r="Z151" s="209"/>
      <c r="AA151" s="209"/>
      <c r="AB151" s="209"/>
      <c r="AC151" s="209"/>
      <c r="AD151" s="209"/>
      <c r="AE151" s="209"/>
      <c r="AK151" s="364"/>
      <c r="AR151" s="364"/>
    </row>
    <row r="152" spans="1:44" x14ac:dyDescent="0.35">
      <c r="A152" s="234"/>
      <c r="B152" s="193"/>
      <c r="C152" s="193"/>
      <c r="D152" s="193"/>
      <c r="E152" s="193"/>
      <c r="F152" s="193"/>
      <c r="G152" s="193"/>
      <c r="H152" s="193"/>
      <c r="I152" s="193"/>
      <c r="W152" s="364"/>
      <c r="AK152" s="364"/>
      <c r="AR152" s="364"/>
    </row>
    <row r="153" spans="1:44" x14ac:dyDescent="0.35">
      <c r="A153" s="234"/>
      <c r="B153" s="193"/>
      <c r="C153" s="193"/>
      <c r="D153" s="193"/>
      <c r="E153" s="193"/>
      <c r="F153" s="193"/>
      <c r="G153" s="193"/>
      <c r="H153" s="193"/>
      <c r="I153" s="193"/>
      <c r="W153" s="364"/>
      <c r="AK153" s="364"/>
      <c r="AR153" s="364"/>
    </row>
    <row r="154" spans="1:44" x14ac:dyDescent="0.35">
      <c r="A154" s="234"/>
      <c r="B154" s="193"/>
      <c r="C154" s="193"/>
      <c r="D154" s="193"/>
      <c r="E154" s="193"/>
      <c r="F154" s="193"/>
      <c r="G154" s="193"/>
      <c r="H154" s="193"/>
      <c r="I154" s="193"/>
      <c r="W154" s="364"/>
      <c r="AK154" s="364"/>
    </row>
    <row r="155" spans="1:44" x14ac:dyDescent="0.35">
      <c r="A155" s="234"/>
      <c r="B155" s="193"/>
      <c r="C155" s="193"/>
      <c r="D155" s="193"/>
      <c r="E155" s="193"/>
      <c r="F155" s="193"/>
      <c r="G155" s="193"/>
      <c r="H155" s="193"/>
      <c r="I155" s="193"/>
      <c r="W155" s="364"/>
      <c r="AK155" s="364"/>
    </row>
    <row r="156" spans="1:44" x14ac:dyDescent="0.35">
      <c r="A156" s="234"/>
      <c r="B156" s="193"/>
      <c r="C156" s="193"/>
      <c r="D156" s="193"/>
      <c r="E156" s="193"/>
      <c r="F156" s="193"/>
      <c r="G156" s="193"/>
      <c r="H156" s="193"/>
      <c r="I156" s="193"/>
      <c r="AK156" s="364"/>
    </row>
    <row r="157" spans="1:44" x14ac:dyDescent="0.35">
      <c r="A157" s="234"/>
      <c r="B157" s="193"/>
      <c r="C157" s="193"/>
      <c r="D157" s="193"/>
      <c r="E157" s="193"/>
      <c r="F157" s="193"/>
      <c r="G157" s="193"/>
      <c r="H157" s="193"/>
      <c r="I157" s="193"/>
    </row>
    <row r="158" spans="1:44" x14ac:dyDescent="0.35">
      <c r="A158" s="234"/>
      <c r="B158" s="193"/>
      <c r="C158" s="193"/>
      <c r="D158" s="193"/>
      <c r="E158" s="193"/>
      <c r="F158" s="193"/>
      <c r="G158" s="193"/>
      <c r="H158" s="193"/>
      <c r="I158" s="193"/>
    </row>
    <row r="159" spans="1:44" x14ac:dyDescent="0.35">
      <c r="A159" s="234"/>
      <c r="B159" s="193"/>
      <c r="C159" s="193"/>
      <c r="D159" s="193"/>
      <c r="E159" s="193"/>
      <c r="F159" s="193"/>
      <c r="G159" s="193"/>
      <c r="H159" s="193"/>
      <c r="I159" s="193"/>
    </row>
    <row r="160" spans="1:44" x14ac:dyDescent="0.35">
      <c r="A160" s="234"/>
      <c r="B160" s="193"/>
      <c r="C160" s="193"/>
      <c r="D160" s="193"/>
      <c r="E160" s="193"/>
      <c r="F160" s="193"/>
      <c r="G160" s="193"/>
      <c r="H160" s="193"/>
      <c r="I160" s="193"/>
    </row>
    <row r="161" spans="1:9" x14ac:dyDescent="0.35">
      <c r="A161" s="234"/>
      <c r="B161" s="193"/>
      <c r="C161" s="193"/>
      <c r="D161" s="193"/>
      <c r="E161" s="193"/>
      <c r="F161" s="193"/>
      <c r="G161" s="193"/>
      <c r="H161" s="193"/>
      <c r="I161" s="193"/>
    </row>
    <row r="162" spans="1:9" x14ac:dyDescent="0.35">
      <c r="A162" s="234"/>
      <c r="B162" s="193"/>
      <c r="C162" s="193"/>
      <c r="D162" s="193"/>
      <c r="E162" s="193"/>
      <c r="F162" s="193"/>
      <c r="G162" s="193"/>
      <c r="H162" s="193"/>
      <c r="I162" s="193"/>
    </row>
    <row r="163" spans="1:9" x14ac:dyDescent="0.35">
      <c r="A163" s="234"/>
      <c r="B163" s="193"/>
      <c r="C163" s="193"/>
      <c r="D163" s="193"/>
      <c r="E163" s="193"/>
      <c r="F163" s="193"/>
      <c r="G163" s="193"/>
      <c r="H163" s="193"/>
      <c r="I163" s="193"/>
    </row>
    <row r="164" spans="1:9" x14ac:dyDescent="0.35">
      <c r="A164" s="234"/>
      <c r="B164" s="193"/>
      <c r="C164" s="193"/>
      <c r="D164" s="193"/>
      <c r="E164" s="193"/>
      <c r="F164" s="193"/>
      <c r="G164" s="193"/>
      <c r="H164" s="193"/>
      <c r="I164" s="193"/>
    </row>
    <row r="165" spans="1:9" x14ac:dyDescent="0.35">
      <c r="A165" s="234"/>
      <c r="B165" s="193"/>
      <c r="C165" s="193"/>
      <c r="D165" s="193"/>
      <c r="E165" s="193"/>
      <c r="F165" s="193"/>
      <c r="G165" s="193"/>
      <c r="H165" s="193"/>
      <c r="I165" s="193"/>
    </row>
    <row r="166" spans="1:9" x14ac:dyDescent="0.35">
      <c r="A166" s="234"/>
      <c r="B166" s="193"/>
      <c r="C166" s="193"/>
      <c r="D166" s="193"/>
      <c r="E166" s="193"/>
      <c r="F166" s="193"/>
      <c r="G166" s="193"/>
      <c r="H166" s="193"/>
      <c r="I166" s="193"/>
    </row>
    <row r="167" spans="1:9" x14ac:dyDescent="0.35">
      <c r="A167" s="234"/>
      <c r="B167" s="193"/>
      <c r="C167" s="193"/>
      <c r="D167" s="193"/>
      <c r="E167" s="193"/>
      <c r="F167" s="193"/>
      <c r="G167" s="193"/>
      <c r="H167" s="193"/>
      <c r="I167" s="193"/>
    </row>
    <row r="168" spans="1:9" x14ac:dyDescent="0.35">
      <c r="A168" s="234"/>
      <c r="B168" s="193"/>
      <c r="C168" s="193"/>
      <c r="D168" s="193"/>
      <c r="E168" s="193"/>
      <c r="F168" s="193"/>
      <c r="G168" s="193"/>
      <c r="H168" s="193"/>
      <c r="I168" s="193"/>
    </row>
    <row r="169" spans="1:9" x14ac:dyDescent="0.35">
      <c r="A169" s="234"/>
      <c r="B169" s="193"/>
      <c r="C169" s="193"/>
      <c r="D169" s="193"/>
      <c r="E169" s="193"/>
      <c r="F169" s="193"/>
      <c r="G169" s="193"/>
      <c r="H169" s="193"/>
      <c r="I169" s="193"/>
    </row>
    <row r="170" spans="1:9" x14ac:dyDescent="0.35">
      <c r="A170" s="234"/>
      <c r="B170" s="193"/>
      <c r="C170" s="193"/>
      <c r="D170" s="193"/>
      <c r="E170" s="193"/>
      <c r="F170" s="193"/>
      <c r="G170" s="193"/>
      <c r="H170" s="193"/>
      <c r="I170" s="193"/>
    </row>
    <row r="171" spans="1:9" x14ac:dyDescent="0.35">
      <c r="A171" s="234"/>
      <c r="B171" s="193"/>
      <c r="C171" s="193"/>
      <c r="D171" s="193"/>
      <c r="E171" s="193"/>
      <c r="F171" s="193"/>
      <c r="G171" s="193"/>
      <c r="H171" s="193"/>
      <c r="I171" s="193"/>
    </row>
    <row r="172" spans="1:9" x14ac:dyDescent="0.35">
      <c r="A172" s="234"/>
      <c r="B172" s="193"/>
      <c r="C172" s="193"/>
      <c r="D172" s="193"/>
      <c r="E172" s="193"/>
      <c r="F172" s="193"/>
      <c r="G172" s="193"/>
      <c r="H172" s="193"/>
      <c r="I172" s="193"/>
    </row>
    <row r="173" spans="1:9" x14ac:dyDescent="0.35">
      <c r="A173" s="234"/>
      <c r="B173" s="193"/>
      <c r="C173" s="193"/>
      <c r="D173" s="193"/>
      <c r="E173" s="193"/>
      <c r="F173" s="193"/>
      <c r="G173" s="193"/>
      <c r="H173" s="193"/>
      <c r="I173" s="193"/>
    </row>
    <row r="174" spans="1:9" x14ac:dyDescent="0.35">
      <c r="A174" s="234"/>
      <c r="B174" s="193"/>
      <c r="C174" s="193"/>
      <c r="D174" s="193"/>
      <c r="E174" s="193"/>
      <c r="F174" s="193"/>
      <c r="G174" s="193"/>
      <c r="H174" s="193"/>
      <c r="I174" s="193"/>
    </row>
    <row r="175" spans="1:9" x14ac:dyDescent="0.35">
      <c r="A175" s="234"/>
      <c r="B175" s="193"/>
      <c r="C175" s="193"/>
      <c r="D175" s="193"/>
      <c r="E175" s="193"/>
      <c r="F175" s="193"/>
      <c r="G175" s="193"/>
      <c r="H175" s="193"/>
      <c r="I175" s="193"/>
    </row>
    <row r="176" spans="1:9" x14ac:dyDescent="0.35">
      <c r="A176" s="234"/>
      <c r="B176" s="193"/>
      <c r="C176" s="193"/>
      <c r="D176" s="193"/>
      <c r="E176" s="193"/>
      <c r="F176" s="193"/>
      <c r="G176" s="193"/>
      <c r="H176" s="193"/>
      <c r="I176" s="193"/>
    </row>
    <row r="177" spans="1:9" x14ac:dyDescent="0.35">
      <c r="A177" s="234"/>
      <c r="B177" s="193"/>
      <c r="C177" s="193"/>
      <c r="D177" s="193"/>
      <c r="E177" s="193"/>
      <c r="F177" s="193"/>
      <c r="G177" s="193"/>
      <c r="H177" s="193"/>
      <c r="I177" s="193"/>
    </row>
    <row r="178" spans="1:9" x14ac:dyDescent="0.35">
      <c r="A178" s="234"/>
      <c r="B178" s="193"/>
      <c r="C178" s="193"/>
      <c r="D178" s="193"/>
      <c r="E178" s="193"/>
      <c r="F178" s="193"/>
      <c r="G178" s="193"/>
      <c r="H178" s="193"/>
      <c r="I178" s="193"/>
    </row>
    <row r="179" spans="1:9" x14ac:dyDescent="0.35">
      <c r="A179" s="234"/>
      <c r="B179" s="193"/>
      <c r="C179" s="193"/>
      <c r="D179" s="193"/>
      <c r="E179" s="193"/>
      <c r="F179" s="193"/>
      <c r="G179" s="193"/>
      <c r="H179" s="193"/>
      <c r="I179" s="193"/>
    </row>
    <row r="180" spans="1:9" x14ac:dyDescent="0.35">
      <c r="A180" s="234"/>
      <c r="B180" s="193"/>
      <c r="C180" s="193"/>
      <c r="D180" s="193"/>
      <c r="E180" s="193"/>
      <c r="F180" s="193"/>
      <c r="G180" s="193"/>
      <c r="H180" s="193"/>
      <c r="I180" s="193"/>
    </row>
    <row r="181" spans="1:9" x14ac:dyDescent="0.35">
      <c r="A181" s="234"/>
      <c r="B181" s="193"/>
      <c r="C181" s="193"/>
      <c r="D181" s="193"/>
      <c r="E181" s="193"/>
      <c r="F181" s="193"/>
      <c r="G181" s="193"/>
      <c r="H181" s="193"/>
      <c r="I181" s="193"/>
    </row>
    <row r="182" spans="1:9" x14ac:dyDescent="0.35">
      <c r="A182" s="234"/>
      <c r="B182" s="193"/>
      <c r="C182" s="193"/>
      <c r="D182" s="193"/>
      <c r="E182" s="193"/>
      <c r="F182" s="193"/>
      <c r="G182" s="193"/>
      <c r="H182" s="193"/>
      <c r="I182" s="193"/>
    </row>
    <row r="183" spans="1:9" x14ac:dyDescent="0.35">
      <c r="A183" s="234"/>
      <c r="B183" s="193"/>
      <c r="C183" s="193"/>
      <c r="D183" s="193"/>
      <c r="E183" s="193"/>
      <c r="F183" s="193"/>
      <c r="G183" s="193"/>
      <c r="H183" s="193"/>
      <c r="I183" s="193"/>
    </row>
    <row r="184" spans="1:9" x14ac:dyDescent="0.35">
      <c r="A184" s="234"/>
      <c r="B184" s="193"/>
      <c r="C184" s="193"/>
      <c r="D184" s="193"/>
      <c r="E184" s="193"/>
      <c r="F184" s="193"/>
      <c r="G184" s="193"/>
      <c r="H184" s="193"/>
      <c r="I184" s="193"/>
    </row>
    <row r="185" spans="1:9" x14ac:dyDescent="0.35">
      <c r="A185" s="234"/>
      <c r="B185" s="193"/>
      <c r="C185" s="193"/>
      <c r="D185" s="193"/>
      <c r="E185" s="193"/>
      <c r="F185" s="193"/>
      <c r="G185" s="193"/>
      <c r="H185" s="193"/>
      <c r="I185" s="193"/>
    </row>
    <row r="186" spans="1:9" x14ac:dyDescent="0.35">
      <c r="A186" s="234"/>
      <c r="B186" s="193"/>
      <c r="C186" s="193"/>
      <c r="D186" s="193"/>
      <c r="E186" s="193"/>
      <c r="F186" s="193"/>
      <c r="G186" s="193"/>
      <c r="H186" s="193"/>
      <c r="I186" s="193"/>
    </row>
    <row r="187" spans="1:9" x14ac:dyDescent="0.35">
      <c r="A187" s="234"/>
      <c r="B187" s="193"/>
      <c r="C187" s="193"/>
      <c r="D187" s="193"/>
      <c r="E187" s="193"/>
      <c r="F187" s="193"/>
      <c r="G187" s="193"/>
      <c r="H187" s="193"/>
      <c r="I187" s="193"/>
    </row>
    <row r="188" spans="1:9" x14ac:dyDescent="0.35">
      <c r="A188" s="234"/>
      <c r="B188" s="193"/>
      <c r="C188" s="193"/>
      <c r="D188" s="193"/>
      <c r="E188" s="193"/>
      <c r="F188" s="193"/>
      <c r="G188" s="193"/>
      <c r="H188" s="193"/>
      <c r="I188" s="193"/>
    </row>
    <row r="189" spans="1:9" x14ac:dyDescent="0.35">
      <c r="A189" s="234"/>
      <c r="B189" s="193"/>
      <c r="C189" s="193"/>
      <c r="D189" s="193"/>
      <c r="E189" s="193"/>
      <c r="F189" s="193"/>
      <c r="G189" s="193"/>
      <c r="H189" s="193"/>
      <c r="I189" s="193"/>
    </row>
    <row r="190" spans="1:9" x14ac:dyDescent="0.35">
      <c r="A190" s="234"/>
      <c r="B190" s="193"/>
      <c r="C190" s="193"/>
      <c r="D190" s="193"/>
      <c r="E190" s="193"/>
      <c r="F190" s="193"/>
      <c r="G190" s="193"/>
      <c r="H190" s="193"/>
      <c r="I190" s="193"/>
    </row>
    <row r="191" spans="1:9" x14ac:dyDescent="0.35">
      <c r="A191" s="234"/>
      <c r="B191" s="193"/>
      <c r="C191" s="193"/>
      <c r="D191" s="193"/>
      <c r="E191" s="193"/>
      <c r="F191" s="193"/>
      <c r="G191" s="193"/>
      <c r="H191" s="193"/>
      <c r="I191" s="193"/>
    </row>
    <row r="192" spans="1:9" x14ac:dyDescent="0.35">
      <c r="A192" s="234"/>
      <c r="B192" s="193"/>
      <c r="C192" s="193"/>
      <c r="D192" s="193"/>
      <c r="E192" s="193"/>
      <c r="F192" s="193"/>
      <c r="G192" s="193"/>
      <c r="H192" s="193"/>
      <c r="I192" s="193"/>
    </row>
    <row r="193" spans="1:9" x14ac:dyDescent="0.35">
      <c r="A193" s="234"/>
      <c r="B193" s="193"/>
      <c r="C193" s="193"/>
      <c r="D193" s="193"/>
      <c r="E193" s="193"/>
      <c r="F193" s="193"/>
      <c r="G193" s="193"/>
      <c r="H193" s="193"/>
      <c r="I193" s="193"/>
    </row>
    <row r="194" spans="1:9" x14ac:dyDescent="0.35">
      <c r="A194" s="234"/>
      <c r="B194" s="193"/>
      <c r="C194" s="193"/>
      <c r="D194" s="193"/>
      <c r="E194" s="193"/>
      <c r="F194" s="193"/>
      <c r="G194" s="193"/>
      <c r="H194" s="193"/>
      <c r="I194" s="193"/>
    </row>
    <row r="195" spans="1:9" x14ac:dyDescent="0.35">
      <c r="A195" s="234"/>
      <c r="B195" s="193"/>
      <c r="C195" s="193"/>
      <c r="D195" s="193"/>
      <c r="E195" s="193"/>
      <c r="F195" s="193"/>
      <c r="G195" s="193"/>
      <c r="H195" s="193"/>
      <c r="I195" s="193"/>
    </row>
    <row r="196" spans="1:9" x14ac:dyDescent="0.35">
      <c r="A196" s="234"/>
      <c r="B196" s="193"/>
      <c r="C196" s="193"/>
      <c r="D196" s="193"/>
      <c r="E196" s="193"/>
      <c r="F196" s="193"/>
      <c r="G196" s="193"/>
      <c r="H196" s="193"/>
      <c r="I196" s="193"/>
    </row>
    <row r="197" spans="1:9" x14ac:dyDescent="0.35">
      <c r="A197" s="234"/>
      <c r="B197" s="193"/>
      <c r="C197" s="193"/>
      <c r="D197" s="193"/>
      <c r="E197" s="193"/>
      <c r="F197" s="193"/>
      <c r="G197" s="193"/>
      <c r="H197" s="193"/>
      <c r="I197" s="193"/>
    </row>
    <row r="198" spans="1:9" x14ac:dyDescent="0.35">
      <c r="A198" s="234"/>
      <c r="B198" s="193"/>
      <c r="C198" s="193"/>
      <c r="D198" s="193"/>
      <c r="E198" s="193"/>
      <c r="F198" s="193"/>
      <c r="G198" s="193"/>
      <c r="H198" s="193"/>
      <c r="I198" s="193"/>
    </row>
    <row r="199" spans="1:9" x14ac:dyDescent="0.35">
      <c r="A199" s="234"/>
      <c r="B199" s="193"/>
      <c r="C199" s="193"/>
      <c r="D199" s="193"/>
      <c r="E199" s="193"/>
      <c r="F199" s="193"/>
      <c r="G199" s="193"/>
      <c r="H199" s="193"/>
      <c r="I199" s="193"/>
    </row>
    <row r="200" spans="1:9" x14ac:dyDescent="0.35">
      <c r="A200" s="234"/>
      <c r="B200" s="193"/>
      <c r="C200" s="193"/>
      <c r="D200" s="193"/>
      <c r="E200" s="193"/>
      <c r="F200" s="193"/>
      <c r="G200" s="193"/>
      <c r="H200" s="193"/>
      <c r="I200" s="193"/>
    </row>
    <row r="201" spans="1:9" x14ac:dyDescent="0.35">
      <c r="A201" s="234"/>
      <c r="B201" s="193"/>
      <c r="C201" s="193"/>
      <c r="D201" s="193"/>
      <c r="E201" s="193"/>
      <c r="F201" s="193"/>
      <c r="G201" s="193"/>
      <c r="H201" s="193"/>
      <c r="I201" s="193"/>
    </row>
    <row r="202" spans="1:9" x14ac:dyDescent="0.35">
      <c r="A202" s="234"/>
      <c r="B202" s="193"/>
      <c r="C202" s="193"/>
      <c r="D202" s="193"/>
      <c r="E202" s="193"/>
      <c r="F202" s="193"/>
      <c r="G202" s="193"/>
      <c r="H202" s="193"/>
      <c r="I202" s="193"/>
    </row>
    <row r="203" spans="1:9" x14ac:dyDescent="0.35">
      <c r="A203" s="234"/>
      <c r="B203" s="193"/>
      <c r="C203" s="193"/>
      <c r="D203" s="193"/>
      <c r="E203" s="193"/>
      <c r="F203" s="193"/>
      <c r="G203" s="193"/>
      <c r="H203" s="193"/>
      <c r="I203" s="193"/>
    </row>
    <row r="204" spans="1:9" x14ac:dyDescent="0.35">
      <c r="A204" s="234"/>
      <c r="B204" s="193"/>
      <c r="C204" s="193"/>
      <c r="D204" s="193"/>
      <c r="E204" s="193"/>
      <c r="F204" s="193"/>
      <c r="G204" s="193"/>
      <c r="H204" s="193"/>
      <c r="I204" s="193"/>
    </row>
    <row r="205" spans="1:9" x14ac:dyDescent="0.35">
      <c r="A205" s="234"/>
      <c r="B205" s="193"/>
      <c r="C205" s="193"/>
      <c r="D205" s="193"/>
      <c r="E205" s="193"/>
      <c r="F205" s="193"/>
      <c r="G205" s="193"/>
      <c r="H205" s="193"/>
      <c r="I205" s="193"/>
    </row>
    <row r="206" spans="1:9" x14ac:dyDescent="0.35">
      <c r="A206" s="234"/>
      <c r="B206" s="193"/>
      <c r="C206" s="193"/>
      <c r="D206" s="193"/>
      <c r="E206" s="193"/>
      <c r="F206" s="193"/>
      <c r="G206" s="193"/>
      <c r="H206" s="193"/>
      <c r="I206" s="193"/>
    </row>
    <row r="207" spans="1:9" x14ac:dyDescent="0.35">
      <c r="A207" s="234"/>
      <c r="B207" s="193"/>
      <c r="C207" s="193"/>
      <c r="D207" s="193"/>
      <c r="E207" s="193"/>
      <c r="F207" s="193"/>
      <c r="G207" s="193"/>
      <c r="H207" s="193"/>
      <c r="I207" s="193"/>
    </row>
    <row r="208" spans="1:9" x14ac:dyDescent="0.35">
      <c r="A208" s="234"/>
      <c r="B208" s="193"/>
      <c r="C208" s="193"/>
      <c r="D208" s="193"/>
      <c r="E208" s="193"/>
      <c r="F208" s="193"/>
      <c r="G208" s="193"/>
      <c r="H208" s="193"/>
      <c r="I208" s="193"/>
    </row>
    <row r="209" spans="1:9" x14ac:dyDescent="0.35">
      <c r="A209" s="234"/>
      <c r="B209" s="193"/>
      <c r="C209" s="193"/>
      <c r="D209" s="193"/>
      <c r="E209" s="193"/>
      <c r="F209" s="193"/>
      <c r="G209" s="193"/>
      <c r="H209" s="193"/>
      <c r="I209" s="193"/>
    </row>
    <row r="210" spans="1:9" x14ac:dyDescent="0.35">
      <c r="A210" s="234"/>
      <c r="B210" s="193"/>
      <c r="C210" s="193"/>
      <c r="D210" s="193"/>
      <c r="E210" s="193"/>
      <c r="F210" s="193"/>
      <c r="G210" s="193"/>
      <c r="H210" s="193"/>
      <c r="I210" s="193"/>
    </row>
    <row r="211" spans="1:9" x14ac:dyDescent="0.35">
      <c r="A211" s="234"/>
      <c r="B211" s="193"/>
      <c r="C211" s="193"/>
      <c r="D211" s="193"/>
      <c r="E211" s="193"/>
      <c r="F211" s="193"/>
      <c r="G211" s="193"/>
      <c r="H211" s="193"/>
      <c r="I211" s="193"/>
    </row>
    <row r="212" spans="1:9" x14ac:dyDescent="0.35">
      <c r="A212" s="234"/>
      <c r="B212" s="193"/>
      <c r="C212" s="193"/>
      <c r="D212" s="193"/>
      <c r="E212" s="193"/>
      <c r="F212" s="193"/>
      <c r="G212" s="193"/>
      <c r="H212" s="193"/>
      <c r="I212" s="193"/>
    </row>
    <row r="213" spans="1:9" x14ac:dyDescent="0.35">
      <c r="A213" s="234"/>
      <c r="B213" s="193"/>
      <c r="C213" s="193"/>
      <c r="D213" s="193"/>
      <c r="E213" s="193"/>
      <c r="F213" s="193"/>
      <c r="G213" s="193"/>
      <c r="H213" s="193"/>
      <c r="I213" s="193"/>
    </row>
    <row r="214" spans="1:9" x14ac:dyDescent="0.35">
      <c r="A214" s="234"/>
      <c r="B214" s="193"/>
      <c r="C214" s="193"/>
      <c r="D214" s="193"/>
      <c r="E214" s="193"/>
      <c r="F214" s="193"/>
      <c r="G214" s="193"/>
      <c r="H214" s="193"/>
      <c r="I214" s="193"/>
    </row>
    <row r="215" spans="1:9" x14ac:dyDescent="0.35">
      <c r="A215" s="234"/>
      <c r="B215" s="193"/>
      <c r="C215" s="193"/>
      <c r="D215" s="193"/>
      <c r="E215" s="193"/>
      <c r="F215" s="193"/>
      <c r="G215" s="193"/>
      <c r="H215" s="193"/>
      <c r="I215" s="193"/>
    </row>
    <row r="216" spans="1:9" x14ac:dyDescent="0.35">
      <c r="A216" s="234"/>
      <c r="B216" s="193"/>
      <c r="C216" s="193"/>
      <c r="D216" s="193"/>
      <c r="E216" s="193"/>
      <c r="F216" s="193"/>
      <c r="G216" s="193"/>
      <c r="H216" s="193"/>
      <c r="I216" s="193"/>
    </row>
    <row r="217" spans="1:9" x14ac:dyDescent="0.35">
      <c r="A217" s="234"/>
      <c r="B217" s="193"/>
      <c r="C217" s="193"/>
      <c r="D217" s="193"/>
      <c r="E217" s="193"/>
      <c r="F217" s="193"/>
      <c r="G217" s="193"/>
      <c r="H217" s="193"/>
      <c r="I217" s="193"/>
    </row>
    <row r="218" spans="1:9" x14ac:dyDescent="0.35">
      <c r="A218" s="234"/>
      <c r="B218" s="193"/>
      <c r="C218" s="193"/>
      <c r="D218" s="193"/>
      <c r="E218" s="193"/>
      <c r="F218" s="193"/>
      <c r="G218" s="193"/>
      <c r="H218" s="193"/>
      <c r="I218" s="193"/>
    </row>
    <row r="219" spans="1:9" x14ac:dyDescent="0.35">
      <c r="A219" s="234"/>
      <c r="B219" s="193"/>
      <c r="C219" s="193"/>
      <c r="D219" s="193"/>
      <c r="E219" s="193"/>
      <c r="F219" s="193"/>
      <c r="G219" s="193"/>
      <c r="H219" s="193"/>
      <c r="I219" s="193"/>
    </row>
    <row r="220" spans="1:9" x14ac:dyDescent="0.35">
      <c r="A220" s="234"/>
      <c r="B220" s="193"/>
      <c r="C220" s="193"/>
      <c r="D220" s="193"/>
      <c r="E220" s="193"/>
      <c r="F220" s="193"/>
      <c r="G220" s="193"/>
      <c r="H220" s="193"/>
      <c r="I220" s="193"/>
    </row>
    <row r="221" spans="1:9" x14ac:dyDescent="0.35">
      <c r="A221" s="234"/>
      <c r="B221" s="193"/>
      <c r="C221" s="193"/>
      <c r="D221" s="193"/>
      <c r="E221" s="193"/>
      <c r="F221" s="193"/>
      <c r="G221" s="193"/>
      <c r="H221" s="193"/>
      <c r="I221" s="193"/>
    </row>
    <row r="222" spans="1:9" x14ac:dyDescent="0.35">
      <c r="A222" s="234"/>
      <c r="B222" s="193"/>
      <c r="C222" s="193"/>
      <c r="D222" s="193"/>
      <c r="E222" s="193"/>
      <c r="F222" s="193"/>
      <c r="G222" s="193"/>
      <c r="H222" s="193"/>
      <c r="I222" s="193"/>
    </row>
    <row r="223" spans="1:9" x14ac:dyDescent="0.35">
      <c r="A223" s="234"/>
      <c r="B223" s="193"/>
      <c r="C223" s="193"/>
      <c r="D223" s="193"/>
      <c r="E223" s="193"/>
      <c r="F223" s="193"/>
      <c r="G223" s="193"/>
      <c r="H223" s="193"/>
      <c r="I223" s="193"/>
    </row>
    <row r="224" spans="1:9" x14ac:dyDescent="0.35">
      <c r="A224" s="234"/>
      <c r="B224" s="193"/>
      <c r="C224" s="193"/>
      <c r="D224" s="193"/>
      <c r="E224" s="193"/>
      <c r="F224" s="193"/>
      <c r="G224" s="193"/>
      <c r="H224" s="193"/>
      <c r="I224" s="193"/>
    </row>
    <row r="225" spans="1:9" x14ac:dyDescent="0.35">
      <c r="A225" s="234"/>
      <c r="B225" s="193"/>
      <c r="C225" s="193"/>
      <c r="D225" s="193"/>
      <c r="E225" s="193"/>
      <c r="F225" s="193"/>
      <c r="G225" s="193"/>
      <c r="H225" s="193"/>
      <c r="I225" s="193"/>
    </row>
    <row r="226" spans="1:9" x14ac:dyDescent="0.35">
      <c r="A226" s="234"/>
      <c r="B226" s="193"/>
      <c r="C226" s="193"/>
      <c r="D226" s="193"/>
      <c r="E226" s="193"/>
      <c r="F226" s="193"/>
      <c r="G226" s="193"/>
      <c r="H226" s="193"/>
      <c r="I226" s="193"/>
    </row>
    <row r="227" spans="1:9" x14ac:dyDescent="0.35">
      <c r="A227" s="234"/>
      <c r="B227" s="193"/>
      <c r="C227" s="193"/>
      <c r="D227" s="193"/>
      <c r="E227" s="193"/>
      <c r="F227" s="193"/>
      <c r="G227" s="193"/>
      <c r="H227" s="193"/>
      <c r="I227" s="193"/>
    </row>
    <row r="228" spans="1:9" x14ac:dyDescent="0.35">
      <c r="A228" s="234"/>
      <c r="B228" s="193"/>
      <c r="C228" s="193"/>
      <c r="D228" s="193"/>
      <c r="E228" s="193"/>
      <c r="F228" s="193"/>
      <c r="G228" s="193"/>
      <c r="H228" s="193"/>
      <c r="I228" s="193"/>
    </row>
    <row r="229" spans="1:9" x14ac:dyDescent="0.35">
      <c r="A229" s="234"/>
      <c r="B229" s="193"/>
      <c r="C229" s="193"/>
      <c r="D229" s="193"/>
      <c r="E229" s="193"/>
      <c r="F229" s="193"/>
      <c r="G229" s="193"/>
      <c r="H229" s="193"/>
      <c r="I229" s="193"/>
    </row>
    <row r="230" spans="1:9" x14ac:dyDescent="0.35">
      <c r="A230" s="234"/>
      <c r="B230" s="193"/>
      <c r="C230" s="193"/>
      <c r="D230" s="193"/>
      <c r="E230" s="193"/>
      <c r="F230" s="193"/>
      <c r="G230" s="193"/>
      <c r="H230" s="193"/>
      <c r="I230" s="193"/>
    </row>
    <row r="231" spans="1:9" x14ac:dyDescent="0.35">
      <c r="A231" s="234"/>
      <c r="B231" s="193"/>
      <c r="C231" s="193"/>
      <c r="D231" s="193"/>
      <c r="E231" s="193"/>
      <c r="F231" s="193"/>
      <c r="G231" s="193"/>
      <c r="H231" s="193"/>
      <c r="I231" s="193"/>
    </row>
    <row r="232" spans="1:9" x14ac:dyDescent="0.35">
      <c r="A232" s="234"/>
      <c r="B232" s="193"/>
      <c r="C232" s="193"/>
      <c r="D232" s="193"/>
      <c r="E232" s="193"/>
      <c r="F232" s="193"/>
      <c r="G232" s="193"/>
      <c r="H232" s="193"/>
      <c r="I232" s="193"/>
    </row>
    <row r="233" spans="1:9" x14ac:dyDescent="0.35">
      <c r="A233" s="234"/>
      <c r="B233" s="193"/>
      <c r="C233" s="193"/>
      <c r="D233" s="193"/>
      <c r="E233" s="193"/>
      <c r="F233" s="193"/>
      <c r="G233" s="193"/>
      <c r="H233" s="193"/>
      <c r="I233" s="193"/>
    </row>
    <row r="234" spans="1:9" x14ac:dyDescent="0.35">
      <c r="A234" s="234"/>
      <c r="B234" s="193"/>
      <c r="C234" s="193"/>
      <c r="D234" s="193"/>
      <c r="E234" s="193"/>
      <c r="F234" s="193"/>
      <c r="G234" s="193"/>
      <c r="H234" s="193"/>
      <c r="I234" s="193"/>
    </row>
    <row r="235" spans="1:9" x14ac:dyDescent="0.35">
      <c r="A235" s="234"/>
      <c r="B235" s="193"/>
      <c r="C235" s="193"/>
      <c r="D235" s="193"/>
      <c r="E235" s="193"/>
      <c r="F235" s="193"/>
      <c r="G235" s="193"/>
      <c r="H235" s="193"/>
      <c r="I235" s="193"/>
    </row>
    <row r="236" spans="1:9" x14ac:dyDescent="0.35">
      <c r="A236" s="234"/>
      <c r="B236" s="193"/>
      <c r="C236" s="193"/>
      <c r="D236" s="193"/>
      <c r="E236" s="193"/>
      <c r="F236" s="193"/>
      <c r="G236" s="193"/>
      <c r="H236" s="193"/>
      <c r="I236" s="193"/>
    </row>
    <row r="237" spans="1:9" x14ac:dyDescent="0.35">
      <c r="A237" s="234"/>
      <c r="B237" s="193"/>
      <c r="C237" s="193"/>
      <c r="D237" s="193"/>
      <c r="E237" s="193"/>
      <c r="F237" s="193"/>
      <c r="G237" s="193"/>
      <c r="H237" s="193"/>
      <c r="I237" s="193"/>
    </row>
    <row r="238" spans="1:9" x14ac:dyDescent="0.35">
      <c r="A238" s="234"/>
      <c r="B238" s="193"/>
      <c r="C238" s="193"/>
      <c r="D238" s="193"/>
      <c r="E238" s="193"/>
      <c r="F238" s="193"/>
      <c r="G238" s="193"/>
      <c r="H238" s="193"/>
      <c r="I238" s="193"/>
    </row>
    <row r="239" spans="1:9" x14ac:dyDescent="0.35">
      <c r="A239" s="234"/>
      <c r="B239" s="193"/>
      <c r="C239" s="193"/>
      <c r="D239" s="193"/>
      <c r="E239" s="193"/>
      <c r="F239" s="193"/>
      <c r="G239" s="193"/>
      <c r="H239" s="193"/>
      <c r="I239" s="193"/>
    </row>
    <row r="240" spans="1:9" x14ac:dyDescent="0.35">
      <c r="A240" s="234"/>
      <c r="B240" s="193"/>
      <c r="C240" s="193"/>
      <c r="D240" s="193"/>
      <c r="E240" s="193"/>
      <c r="F240" s="193"/>
      <c r="G240" s="193"/>
      <c r="H240" s="193"/>
      <c r="I240" s="193"/>
    </row>
    <row r="241" spans="1:9" x14ac:dyDescent="0.35">
      <c r="A241" s="234"/>
      <c r="B241" s="193"/>
      <c r="C241" s="193"/>
      <c r="D241" s="193"/>
      <c r="E241" s="193"/>
      <c r="F241" s="193"/>
      <c r="G241" s="193"/>
      <c r="H241" s="193"/>
      <c r="I241" s="193"/>
    </row>
    <row r="242" spans="1:9" x14ac:dyDescent="0.35">
      <c r="A242" s="234"/>
      <c r="B242" s="193"/>
      <c r="C242" s="193"/>
      <c r="D242" s="193"/>
      <c r="E242" s="193"/>
      <c r="F242" s="193"/>
      <c r="G242" s="193"/>
      <c r="H242" s="193"/>
      <c r="I242" s="193"/>
    </row>
    <row r="243" spans="1:9" x14ac:dyDescent="0.35">
      <c r="A243" s="234"/>
      <c r="B243" s="193"/>
      <c r="C243" s="193"/>
      <c r="D243" s="193"/>
      <c r="E243" s="193"/>
      <c r="F243" s="193"/>
      <c r="G243" s="193"/>
      <c r="H243" s="193"/>
      <c r="I243" s="193"/>
    </row>
    <row r="244" spans="1:9" x14ac:dyDescent="0.35">
      <c r="A244" s="234"/>
      <c r="B244" s="193"/>
      <c r="C244" s="193"/>
      <c r="D244" s="193"/>
      <c r="E244" s="193"/>
      <c r="F244" s="193"/>
      <c r="G244" s="193"/>
      <c r="H244" s="193"/>
      <c r="I244" s="193"/>
    </row>
    <row r="245" spans="1:9" x14ac:dyDescent="0.35">
      <c r="A245" s="234"/>
      <c r="B245" s="193"/>
      <c r="C245" s="193"/>
      <c r="D245" s="193"/>
      <c r="E245" s="193"/>
      <c r="F245" s="193"/>
      <c r="G245" s="193"/>
      <c r="H245" s="193"/>
      <c r="I245" s="193"/>
    </row>
    <row r="246" spans="1:9" x14ac:dyDescent="0.35">
      <c r="A246" s="234"/>
      <c r="B246" s="193"/>
      <c r="C246" s="193"/>
      <c r="D246" s="193"/>
      <c r="E246" s="193"/>
      <c r="F246" s="193"/>
      <c r="G246" s="193"/>
      <c r="H246" s="193"/>
      <c r="I246" s="193"/>
    </row>
    <row r="247" spans="1:9" x14ac:dyDescent="0.35">
      <c r="A247" s="234"/>
      <c r="B247" s="193"/>
      <c r="C247" s="193"/>
      <c r="D247" s="193"/>
      <c r="E247" s="193"/>
      <c r="F247" s="193"/>
      <c r="G247" s="193"/>
      <c r="H247" s="193"/>
      <c r="I247" s="193"/>
    </row>
    <row r="248" spans="1:9" x14ac:dyDescent="0.35">
      <c r="A248" s="234"/>
      <c r="B248" s="193"/>
      <c r="C248" s="193"/>
      <c r="D248" s="193"/>
      <c r="E248" s="193"/>
      <c r="F248" s="193"/>
      <c r="G248" s="193"/>
      <c r="H248" s="193"/>
      <c r="I248" s="193"/>
    </row>
    <row r="249" spans="1:9" x14ac:dyDescent="0.35">
      <c r="A249" s="234"/>
      <c r="B249" s="193"/>
      <c r="C249" s="193"/>
      <c r="D249" s="193"/>
      <c r="E249" s="193"/>
      <c r="F249" s="193"/>
      <c r="G249" s="193"/>
      <c r="H249" s="193"/>
      <c r="I249" s="193"/>
    </row>
    <row r="250" spans="1:9" x14ac:dyDescent="0.35">
      <c r="A250" s="234"/>
      <c r="B250" s="193"/>
      <c r="C250" s="193"/>
      <c r="D250" s="193"/>
      <c r="E250" s="193"/>
      <c r="F250" s="193"/>
      <c r="G250" s="193"/>
      <c r="H250" s="193"/>
      <c r="I250" s="193"/>
    </row>
    <row r="251" spans="1:9" x14ac:dyDescent="0.35">
      <c r="A251" s="234"/>
      <c r="B251" s="193"/>
      <c r="C251" s="193"/>
      <c r="D251" s="193"/>
      <c r="E251" s="193"/>
      <c r="F251" s="193"/>
      <c r="G251" s="193"/>
      <c r="H251" s="193"/>
      <c r="I251" s="193"/>
    </row>
    <row r="252" spans="1:9" x14ac:dyDescent="0.35">
      <c r="A252" s="234"/>
      <c r="B252" s="193"/>
      <c r="C252" s="193"/>
      <c r="D252" s="193"/>
      <c r="E252" s="193"/>
      <c r="F252" s="193"/>
      <c r="G252" s="193"/>
      <c r="H252" s="193"/>
      <c r="I252" s="193"/>
    </row>
    <row r="253" spans="1:9" x14ac:dyDescent="0.35">
      <c r="A253" s="234"/>
      <c r="B253" s="193"/>
      <c r="C253" s="193"/>
      <c r="D253" s="193"/>
      <c r="E253" s="193"/>
      <c r="F253" s="193"/>
      <c r="G253" s="193"/>
      <c r="H253" s="193"/>
      <c r="I253" s="193"/>
    </row>
    <row r="254" spans="1:9" x14ac:dyDescent="0.35">
      <c r="A254" s="234"/>
      <c r="B254" s="193"/>
      <c r="C254" s="193"/>
      <c r="D254" s="193"/>
      <c r="E254" s="193"/>
      <c r="F254" s="193"/>
      <c r="G254" s="193"/>
      <c r="H254" s="193"/>
      <c r="I254" s="193"/>
    </row>
    <row r="255" spans="1:9" x14ac:dyDescent="0.35">
      <c r="A255" s="234"/>
      <c r="B255" s="193"/>
      <c r="C255" s="193"/>
      <c r="D255" s="193"/>
      <c r="E255" s="193"/>
      <c r="F255" s="193"/>
      <c r="G255" s="193"/>
      <c r="H255" s="193"/>
      <c r="I255" s="193"/>
    </row>
    <row r="256" spans="1:9" x14ac:dyDescent="0.35">
      <c r="A256" s="234"/>
      <c r="B256" s="193"/>
      <c r="C256" s="193"/>
      <c r="D256" s="193"/>
      <c r="E256" s="193"/>
      <c r="F256" s="193"/>
      <c r="G256" s="193"/>
      <c r="H256" s="193"/>
      <c r="I256" s="193"/>
    </row>
    <row r="257" spans="1:9" x14ac:dyDescent="0.35">
      <c r="A257" s="234"/>
      <c r="B257" s="193"/>
      <c r="C257" s="193"/>
      <c r="D257" s="193"/>
      <c r="E257" s="193"/>
      <c r="F257" s="193"/>
      <c r="G257" s="193"/>
      <c r="H257" s="193"/>
      <c r="I257" s="193"/>
    </row>
    <row r="258" spans="1:9" x14ac:dyDescent="0.35">
      <c r="A258" s="234"/>
      <c r="B258" s="193"/>
      <c r="C258" s="193"/>
      <c r="D258" s="193"/>
      <c r="E258" s="193"/>
      <c r="F258" s="193"/>
      <c r="G258" s="193"/>
      <c r="H258" s="193"/>
      <c r="I258" s="193"/>
    </row>
    <row r="259" spans="1:9" x14ac:dyDescent="0.35">
      <c r="A259" s="234"/>
      <c r="B259" s="193"/>
      <c r="C259" s="193"/>
      <c r="D259" s="193"/>
      <c r="E259" s="193"/>
      <c r="F259" s="193"/>
      <c r="G259" s="193"/>
      <c r="H259" s="193"/>
      <c r="I259" s="193"/>
    </row>
    <row r="260" spans="1:9" x14ac:dyDescent="0.35">
      <c r="A260" s="234"/>
      <c r="B260" s="193"/>
      <c r="C260" s="193"/>
      <c r="D260" s="193"/>
      <c r="E260" s="193"/>
      <c r="F260" s="193"/>
      <c r="G260" s="193"/>
      <c r="H260" s="193"/>
      <c r="I260" s="193"/>
    </row>
    <row r="261" spans="1:9" x14ac:dyDescent="0.35">
      <c r="A261" s="234"/>
      <c r="B261" s="193"/>
      <c r="C261" s="193"/>
      <c r="D261" s="193"/>
      <c r="E261" s="193"/>
      <c r="F261" s="193"/>
      <c r="G261" s="193"/>
      <c r="H261" s="193"/>
      <c r="I261" s="193"/>
    </row>
    <row r="262" spans="1:9" x14ac:dyDescent="0.35">
      <c r="A262" s="234"/>
      <c r="B262" s="193"/>
      <c r="C262" s="193"/>
      <c r="D262" s="193"/>
      <c r="E262" s="193"/>
      <c r="F262" s="193"/>
      <c r="G262" s="193"/>
      <c r="H262" s="193"/>
      <c r="I262" s="193"/>
    </row>
    <row r="263" spans="1:9" x14ac:dyDescent="0.35">
      <c r="A263" s="234"/>
      <c r="B263" s="193"/>
      <c r="C263" s="193"/>
      <c r="D263" s="193"/>
      <c r="E263" s="193"/>
      <c r="F263" s="193"/>
      <c r="G263" s="193"/>
      <c r="H263" s="193"/>
      <c r="I263" s="193"/>
    </row>
    <row r="264" spans="1:9" x14ac:dyDescent="0.35">
      <c r="A264" s="234"/>
      <c r="B264" s="193"/>
      <c r="C264" s="193"/>
      <c r="D264" s="193"/>
      <c r="E264" s="193"/>
      <c r="F264" s="193"/>
      <c r="G264" s="193"/>
      <c r="H264" s="193"/>
      <c r="I264" s="193"/>
    </row>
    <row r="265" spans="1:9" x14ac:dyDescent="0.35">
      <c r="A265" s="234"/>
      <c r="B265" s="193"/>
      <c r="C265" s="193"/>
      <c r="D265" s="193"/>
      <c r="E265" s="193"/>
      <c r="F265" s="193"/>
      <c r="G265" s="193"/>
      <c r="H265" s="193"/>
      <c r="I265" s="193"/>
    </row>
    <row r="266" spans="1:9" x14ac:dyDescent="0.35">
      <c r="A266" s="234"/>
      <c r="B266" s="193"/>
      <c r="C266" s="193"/>
      <c r="D266" s="193"/>
      <c r="E266" s="193"/>
      <c r="F266" s="193"/>
      <c r="G266" s="193"/>
      <c r="H266" s="193"/>
      <c r="I266" s="193"/>
    </row>
    <row r="267" spans="1:9" x14ac:dyDescent="0.35">
      <c r="A267" s="234"/>
      <c r="B267" s="193"/>
      <c r="C267" s="193"/>
      <c r="D267" s="193"/>
      <c r="E267" s="193"/>
      <c r="F267" s="193"/>
      <c r="G267" s="193"/>
      <c r="H267" s="193"/>
      <c r="I267" s="193"/>
    </row>
    <row r="268" spans="1:9" x14ac:dyDescent="0.35">
      <c r="A268" s="234"/>
      <c r="B268" s="193"/>
      <c r="C268" s="193"/>
      <c r="D268" s="193"/>
      <c r="E268" s="193"/>
      <c r="F268" s="193"/>
      <c r="G268" s="193"/>
      <c r="H268" s="193"/>
      <c r="I268" s="193"/>
    </row>
    <row r="269" spans="1:9" x14ac:dyDescent="0.35">
      <c r="A269" s="234"/>
      <c r="B269" s="193"/>
      <c r="C269" s="193"/>
      <c r="D269" s="193"/>
      <c r="E269" s="193"/>
      <c r="F269" s="193"/>
      <c r="G269" s="193"/>
      <c r="H269" s="193"/>
      <c r="I269" s="193"/>
    </row>
    <row r="270" spans="1:9" x14ac:dyDescent="0.35">
      <c r="A270" s="234"/>
      <c r="B270" s="193"/>
      <c r="C270" s="193"/>
      <c r="D270" s="193"/>
      <c r="E270" s="193"/>
      <c r="F270" s="193"/>
      <c r="G270" s="193"/>
      <c r="H270" s="193"/>
      <c r="I270" s="193"/>
    </row>
    <row r="271" spans="1:9" x14ac:dyDescent="0.35">
      <c r="A271" s="234"/>
      <c r="B271" s="193"/>
      <c r="C271" s="193"/>
      <c r="D271" s="193"/>
      <c r="E271" s="193"/>
      <c r="F271" s="193"/>
      <c r="G271" s="193"/>
      <c r="H271" s="193"/>
      <c r="I271" s="193"/>
    </row>
    <row r="272" spans="1:9" x14ac:dyDescent="0.35">
      <c r="A272" s="234"/>
      <c r="B272" s="193"/>
      <c r="C272" s="193"/>
      <c r="D272" s="193"/>
      <c r="E272" s="193"/>
      <c r="F272" s="193"/>
      <c r="G272" s="193"/>
      <c r="H272" s="193"/>
      <c r="I272" s="193"/>
    </row>
    <row r="273" spans="1:9" x14ac:dyDescent="0.35">
      <c r="A273" s="234"/>
      <c r="B273" s="193"/>
      <c r="C273" s="193"/>
      <c r="D273" s="193"/>
      <c r="E273" s="193"/>
      <c r="F273" s="193"/>
      <c r="G273" s="193"/>
      <c r="H273" s="193"/>
      <c r="I273" s="193"/>
    </row>
    <row r="274" spans="1:9" x14ac:dyDescent="0.35">
      <c r="A274" s="234"/>
      <c r="B274" s="193"/>
      <c r="C274" s="193"/>
      <c r="D274" s="193"/>
      <c r="E274" s="193"/>
      <c r="F274" s="193"/>
      <c r="G274" s="193"/>
      <c r="H274" s="193"/>
      <c r="I274" s="193"/>
    </row>
    <row r="275" spans="1:9" x14ac:dyDescent="0.35">
      <c r="A275" s="234"/>
      <c r="B275" s="193"/>
      <c r="C275" s="193"/>
      <c r="D275" s="193"/>
      <c r="E275" s="193"/>
      <c r="F275" s="193"/>
      <c r="G275" s="193"/>
      <c r="H275" s="193"/>
      <c r="I275" s="193"/>
    </row>
    <row r="276" spans="1:9" x14ac:dyDescent="0.35">
      <c r="A276" s="234"/>
      <c r="B276" s="193"/>
      <c r="C276" s="193"/>
      <c r="D276" s="193"/>
      <c r="E276" s="193"/>
      <c r="F276" s="193"/>
      <c r="G276" s="193"/>
      <c r="H276" s="193"/>
      <c r="I276" s="193"/>
    </row>
    <row r="277" spans="1:9" x14ac:dyDescent="0.35">
      <c r="A277" s="234"/>
      <c r="B277" s="193"/>
      <c r="C277" s="193"/>
      <c r="D277" s="193"/>
      <c r="E277" s="193"/>
      <c r="F277" s="193"/>
      <c r="G277" s="193"/>
      <c r="H277" s="193"/>
      <c r="I277" s="193"/>
    </row>
    <row r="278" spans="1:9" x14ac:dyDescent="0.35">
      <c r="A278" s="234"/>
      <c r="B278" s="193"/>
      <c r="C278" s="193"/>
      <c r="D278" s="193"/>
      <c r="E278" s="193"/>
      <c r="F278" s="193"/>
      <c r="G278" s="193"/>
      <c r="H278" s="193"/>
      <c r="I278" s="193"/>
    </row>
    <row r="279" spans="1:9" x14ac:dyDescent="0.35">
      <c r="A279" s="234"/>
      <c r="B279" s="193"/>
      <c r="C279" s="193"/>
      <c r="D279" s="193"/>
      <c r="E279" s="193"/>
      <c r="F279" s="193"/>
      <c r="G279" s="193"/>
      <c r="H279" s="193"/>
      <c r="I279" s="193"/>
    </row>
    <row r="280" spans="1:9" x14ac:dyDescent="0.35">
      <c r="A280" s="234"/>
      <c r="B280" s="193"/>
      <c r="C280" s="193"/>
      <c r="D280" s="193"/>
      <c r="E280" s="193"/>
      <c r="F280" s="193"/>
      <c r="G280" s="193"/>
      <c r="H280" s="193"/>
      <c r="I280" s="193"/>
    </row>
    <row r="281" spans="1:9" x14ac:dyDescent="0.35">
      <c r="A281" s="234"/>
      <c r="B281" s="193"/>
      <c r="C281" s="193"/>
      <c r="D281" s="193"/>
      <c r="E281" s="193"/>
      <c r="F281" s="193"/>
      <c r="G281" s="193"/>
      <c r="H281" s="193"/>
      <c r="I281" s="193"/>
    </row>
    <row r="282" spans="1:9" x14ac:dyDescent="0.35">
      <c r="A282" s="234"/>
      <c r="B282" s="193"/>
      <c r="C282" s="193"/>
      <c r="D282" s="193"/>
      <c r="E282" s="193"/>
      <c r="F282" s="193"/>
      <c r="G282" s="193"/>
      <c r="H282" s="193"/>
      <c r="I282" s="193"/>
    </row>
    <row r="283" spans="1:9" x14ac:dyDescent="0.35">
      <c r="A283" s="234"/>
      <c r="B283" s="193"/>
      <c r="C283" s="193"/>
      <c r="D283" s="193"/>
      <c r="E283" s="193"/>
      <c r="F283" s="193"/>
      <c r="G283" s="193"/>
      <c r="H283" s="193"/>
      <c r="I283" s="193"/>
    </row>
    <row r="284" spans="1:9" x14ac:dyDescent="0.35">
      <c r="A284" s="234"/>
      <c r="B284" s="193"/>
      <c r="C284" s="193"/>
      <c r="D284" s="193"/>
      <c r="E284" s="193"/>
      <c r="F284" s="193"/>
      <c r="G284" s="193"/>
      <c r="H284" s="193"/>
      <c r="I284" s="193"/>
    </row>
    <row r="285" spans="1:9" x14ac:dyDescent="0.35">
      <c r="A285" s="234"/>
      <c r="B285" s="193"/>
      <c r="C285" s="193"/>
      <c r="D285" s="193"/>
      <c r="E285" s="193"/>
      <c r="F285" s="193"/>
      <c r="G285" s="193"/>
      <c r="H285" s="193"/>
      <c r="I285" s="193"/>
    </row>
    <row r="286" spans="1:9" x14ac:dyDescent="0.35">
      <c r="A286" s="234"/>
      <c r="B286" s="193"/>
      <c r="C286" s="193"/>
      <c r="D286" s="193"/>
      <c r="E286" s="193"/>
      <c r="F286" s="193"/>
      <c r="G286" s="193"/>
      <c r="H286" s="193"/>
      <c r="I286" s="193"/>
    </row>
    <row r="287" spans="1:9" x14ac:dyDescent="0.35">
      <c r="A287" s="234"/>
      <c r="B287" s="193"/>
      <c r="C287" s="193"/>
      <c r="D287" s="193"/>
      <c r="E287" s="193"/>
      <c r="F287" s="193"/>
      <c r="G287" s="193"/>
      <c r="H287" s="193"/>
      <c r="I287" s="193"/>
    </row>
    <row r="288" spans="1:9" x14ac:dyDescent="0.35">
      <c r="A288" s="234"/>
      <c r="B288" s="193"/>
      <c r="C288" s="193"/>
      <c r="D288" s="193"/>
      <c r="E288" s="193"/>
      <c r="F288" s="193"/>
      <c r="G288" s="193"/>
      <c r="H288" s="193"/>
      <c r="I288" s="193"/>
    </row>
    <row r="289" spans="1:9" x14ac:dyDescent="0.35">
      <c r="A289" s="234"/>
      <c r="B289" s="193"/>
      <c r="C289" s="193"/>
      <c r="D289" s="193"/>
      <c r="E289" s="193"/>
      <c r="F289" s="193"/>
      <c r="G289" s="193"/>
      <c r="H289" s="193"/>
      <c r="I289" s="193"/>
    </row>
    <row r="290" spans="1:9" x14ac:dyDescent="0.35">
      <c r="A290" s="234"/>
      <c r="B290" s="193"/>
      <c r="C290" s="193"/>
      <c r="D290" s="193"/>
      <c r="E290" s="193"/>
      <c r="F290" s="193"/>
      <c r="G290" s="193"/>
      <c r="H290" s="193"/>
      <c r="I290" s="193"/>
    </row>
    <row r="291" spans="1:9" x14ac:dyDescent="0.35">
      <c r="A291" s="234"/>
      <c r="B291" s="193"/>
      <c r="C291" s="193"/>
      <c r="D291" s="193"/>
      <c r="E291" s="193"/>
      <c r="F291" s="193"/>
      <c r="G291" s="193"/>
      <c r="H291" s="193"/>
      <c r="I291" s="193"/>
    </row>
    <row r="292" spans="1:9" x14ac:dyDescent="0.35">
      <c r="A292" s="234"/>
      <c r="B292" s="193"/>
      <c r="C292" s="193"/>
      <c r="D292" s="193"/>
      <c r="E292" s="193"/>
      <c r="F292" s="193"/>
      <c r="G292" s="193"/>
      <c r="H292" s="193"/>
      <c r="I292" s="193"/>
    </row>
    <row r="293" spans="1:9" x14ac:dyDescent="0.35">
      <c r="A293" s="234"/>
      <c r="B293" s="193"/>
      <c r="C293" s="193"/>
      <c r="D293" s="193"/>
      <c r="E293" s="193"/>
      <c r="F293" s="193"/>
      <c r="G293" s="193"/>
      <c r="H293" s="193"/>
      <c r="I293" s="193"/>
    </row>
    <row r="294" spans="1:9" x14ac:dyDescent="0.35">
      <c r="A294" s="234"/>
      <c r="B294" s="193"/>
      <c r="C294" s="193"/>
      <c r="D294" s="193"/>
      <c r="E294" s="193"/>
      <c r="F294" s="193"/>
      <c r="G294" s="193"/>
      <c r="H294" s="193"/>
      <c r="I294" s="193"/>
    </row>
    <row r="295" spans="1:9" x14ac:dyDescent="0.35">
      <c r="A295" s="234"/>
      <c r="B295" s="193"/>
      <c r="C295" s="193"/>
      <c r="D295" s="193"/>
      <c r="E295" s="193"/>
      <c r="F295" s="193"/>
      <c r="G295" s="193"/>
      <c r="H295" s="193"/>
      <c r="I295" s="193"/>
    </row>
    <row r="296" spans="1:9" x14ac:dyDescent="0.35">
      <c r="A296" s="234"/>
      <c r="B296" s="193"/>
      <c r="C296" s="193"/>
      <c r="D296" s="193"/>
      <c r="E296" s="193"/>
      <c r="F296" s="193"/>
      <c r="G296" s="193"/>
      <c r="H296" s="193"/>
      <c r="I296" s="193"/>
    </row>
    <row r="297" spans="1:9" x14ac:dyDescent="0.35">
      <c r="A297" s="234"/>
      <c r="B297" s="193"/>
      <c r="C297" s="193"/>
      <c r="D297" s="193"/>
      <c r="E297" s="193"/>
      <c r="F297" s="193"/>
      <c r="G297" s="193"/>
      <c r="H297" s="193"/>
      <c r="I297" s="193"/>
    </row>
    <row r="298" spans="1:9" x14ac:dyDescent="0.35">
      <c r="A298" s="234"/>
      <c r="B298" s="193"/>
      <c r="C298" s="193"/>
      <c r="D298" s="193"/>
      <c r="E298" s="193"/>
      <c r="F298" s="193"/>
      <c r="G298" s="193"/>
      <c r="H298" s="193"/>
      <c r="I298" s="193"/>
    </row>
    <row r="299" spans="1:9" x14ac:dyDescent="0.35">
      <c r="A299" s="234"/>
      <c r="B299" s="193"/>
      <c r="C299" s="193"/>
      <c r="D299" s="193"/>
      <c r="E299" s="193"/>
      <c r="F299" s="193"/>
      <c r="G299" s="193"/>
      <c r="H299" s="193"/>
      <c r="I299" s="193"/>
    </row>
    <row r="300" spans="1:9" x14ac:dyDescent="0.35">
      <c r="A300" s="234"/>
      <c r="B300" s="193"/>
      <c r="C300" s="193"/>
      <c r="D300" s="193"/>
      <c r="E300" s="193"/>
      <c r="F300" s="193"/>
      <c r="G300" s="193"/>
      <c r="H300" s="193"/>
      <c r="I300" s="193"/>
    </row>
    <row r="301" spans="1:9" x14ac:dyDescent="0.35">
      <c r="A301" s="234"/>
      <c r="B301" s="193"/>
      <c r="C301" s="193"/>
      <c r="D301" s="193"/>
      <c r="E301" s="193"/>
      <c r="F301" s="193"/>
      <c r="G301" s="193"/>
      <c r="H301" s="193"/>
      <c r="I301" s="193"/>
    </row>
    <row r="302" spans="1:9" x14ac:dyDescent="0.35">
      <c r="A302" s="234"/>
      <c r="B302" s="193"/>
      <c r="C302" s="193"/>
      <c r="D302" s="193"/>
      <c r="E302" s="193"/>
      <c r="F302" s="193"/>
      <c r="G302" s="193"/>
      <c r="H302" s="193"/>
      <c r="I302" s="193"/>
    </row>
    <row r="303" spans="1:9" x14ac:dyDescent="0.35">
      <c r="A303" s="234"/>
      <c r="B303" s="193"/>
      <c r="C303" s="193"/>
      <c r="D303" s="193"/>
      <c r="E303" s="193"/>
      <c r="F303" s="193"/>
      <c r="G303" s="193"/>
      <c r="H303" s="193"/>
      <c r="I303" s="193"/>
    </row>
    <row r="304" spans="1:9" x14ac:dyDescent="0.35">
      <c r="A304" s="234"/>
      <c r="B304" s="193"/>
      <c r="C304" s="193"/>
      <c r="D304" s="193"/>
      <c r="E304" s="193"/>
      <c r="F304" s="193"/>
      <c r="G304" s="193"/>
      <c r="H304" s="193"/>
      <c r="I304" s="193"/>
    </row>
    <row r="305" spans="1:9" x14ac:dyDescent="0.35">
      <c r="A305" s="234"/>
      <c r="B305" s="193"/>
      <c r="C305" s="193"/>
      <c r="D305" s="193"/>
      <c r="E305" s="193"/>
      <c r="F305" s="193"/>
      <c r="G305" s="193"/>
      <c r="H305" s="193"/>
      <c r="I305" s="193"/>
    </row>
    <row r="306" spans="1:9" x14ac:dyDescent="0.35">
      <c r="A306" s="234"/>
      <c r="B306" s="193"/>
      <c r="C306" s="193"/>
      <c r="D306" s="193"/>
      <c r="E306" s="193"/>
      <c r="F306" s="193"/>
      <c r="G306" s="193"/>
      <c r="H306" s="193"/>
      <c r="I306" s="193"/>
    </row>
    <row r="307" spans="1:9" x14ac:dyDescent="0.35">
      <c r="A307" s="234"/>
      <c r="B307" s="193"/>
      <c r="C307" s="193"/>
      <c r="D307" s="193"/>
      <c r="E307" s="193"/>
      <c r="F307" s="193"/>
      <c r="G307" s="193"/>
      <c r="H307" s="193"/>
      <c r="I307" s="193"/>
    </row>
    <row r="308" spans="1:9" x14ac:dyDescent="0.35">
      <c r="A308" s="234"/>
      <c r="B308" s="193"/>
      <c r="C308" s="193"/>
      <c r="D308" s="193"/>
      <c r="E308" s="193"/>
      <c r="F308" s="193"/>
      <c r="G308" s="193"/>
      <c r="H308" s="193"/>
      <c r="I308" s="193"/>
    </row>
    <row r="309" spans="1:9" x14ac:dyDescent="0.35">
      <c r="A309" s="234"/>
      <c r="B309" s="193"/>
      <c r="C309" s="193"/>
      <c r="D309" s="193"/>
      <c r="E309" s="193"/>
      <c r="F309" s="193"/>
      <c r="G309" s="193"/>
      <c r="H309" s="193"/>
      <c r="I309" s="193"/>
    </row>
    <row r="310" spans="1:9" x14ac:dyDescent="0.35">
      <c r="A310" s="234"/>
      <c r="B310" s="193"/>
      <c r="C310" s="193"/>
      <c r="D310" s="193"/>
      <c r="E310" s="193"/>
      <c r="F310" s="193"/>
      <c r="G310" s="193"/>
      <c r="H310" s="193"/>
      <c r="I310" s="193"/>
    </row>
    <row r="311" spans="1:9" x14ac:dyDescent="0.35">
      <c r="A311" s="234"/>
      <c r="B311" s="193"/>
      <c r="C311" s="193"/>
      <c r="D311" s="193"/>
      <c r="E311" s="193"/>
      <c r="F311" s="193"/>
      <c r="G311" s="193"/>
      <c r="H311" s="193"/>
      <c r="I311" s="193"/>
    </row>
    <row r="312" spans="1:9" x14ac:dyDescent="0.35">
      <c r="A312" s="234"/>
      <c r="B312" s="193"/>
      <c r="C312" s="193"/>
      <c r="D312" s="193"/>
      <c r="E312" s="193"/>
      <c r="F312" s="193"/>
      <c r="G312" s="193"/>
      <c r="H312" s="193"/>
      <c r="I312" s="193"/>
    </row>
    <row r="313" spans="1:9" x14ac:dyDescent="0.35">
      <c r="A313" s="234"/>
      <c r="B313" s="193"/>
      <c r="C313" s="193"/>
      <c r="D313" s="193"/>
      <c r="E313" s="193"/>
      <c r="F313" s="193"/>
      <c r="G313" s="193"/>
      <c r="H313" s="193"/>
      <c r="I313" s="193"/>
    </row>
    <row r="314" spans="1:9" x14ac:dyDescent="0.35">
      <c r="A314" s="234"/>
      <c r="B314" s="193"/>
      <c r="C314" s="193"/>
      <c r="D314" s="193"/>
      <c r="E314" s="193"/>
      <c r="F314" s="193"/>
      <c r="G314" s="193"/>
      <c r="H314" s="193"/>
      <c r="I314" s="193"/>
    </row>
    <row r="315" spans="1:9" x14ac:dyDescent="0.35">
      <c r="A315" s="234"/>
      <c r="B315" s="193"/>
      <c r="C315" s="193"/>
      <c r="D315" s="193"/>
      <c r="E315" s="193"/>
      <c r="F315" s="193"/>
      <c r="G315" s="193"/>
      <c r="H315" s="193"/>
      <c r="I315" s="193"/>
    </row>
    <row r="316" spans="1:9" x14ac:dyDescent="0.35">
      <c r="A316" s="234"/>
      <c r="B316" s="193"/>
      <c r="C316" s="193"/>
      <c r="D316" s="193"/>
      <c r="E316" s="193"/>
      <c r="F316" s="193"/>
      <c r="G316" s="193"/>
      <c r="H316" s="193"/>
      <c r="I316" s="193"/>
    </row>
    <row r="317" spans="1:9" x14ac:dyDescent="0.35">
      <c r="A317" s="234"/>
      <c r="B317" s="193"/>
      <c r="C317" s="193"/>
      <c r="D317" s="193"/>
      <c r="E317" s="193"/>
      <c r="F317" s="193"/>
      <c r="G317" s="193"/>
      <c r="H317" s="193"/>
      <c r="I317" s="193"/>
    </row>
    <row r="318" spans="1:9" x14ac:dyDescent="0.35">
      <c r="A318" s="234"/>
      <c r="B318" s="193"/>
      <c r="C318" s="193"/>
      <c r="D318" s="193"/>
      <c r="E318" s="193"/>
      <c r="F318" s="193"/>
      <c r="G318" s="193"/>
      <c r="H318" s="193"/>
      <c r="I318" s="193"/>
    </row>
    <row r="319" spans="1:9" x14ac:dyDescent="0.35">
      <c r="A319" s="234"/>
      <c r="B319" s="193"/>
      <c r="C319" s="193"/>
      <c r="D319" s="193"/>
      <c r="E319" s="193"/>
      <c r="F319" s="193"/>
      <c r="G319" s="193"/>
      <c r="H319" s="193"/>
      <c r="I319" s="193"/>
    </row>
    <row r="320" spans="1:9" x14ac:dyDescent="0.35">
      <c r="A320" s="234"/>
      <c r="B320" s="193"/>
      <c r="C320" s="193"/>
      <c r="D320" s="193"/>
      <c r="E320" s="193"/>
      <c r="F320" s="193"/>
      <c r="G320" s="193"/>
      <c r="H320" s="193"/>
      <c r="I320" s="193"/>
    </row>
    <row r="321" spans="1:9" x14ac:dyDescent="0.35">
      <c r="A321" s="234"/>
      <c r="B321" s="193"/>
      <c r="C321" s="193"/>
      <c r="D321" s="193"/>
      <c r="E321" s="193"/>
      <c r="F321" s="193"/>
      <c r="G321" s="193"/>
      <c r="H321" s="193"/>
      <c r="I321" s="193"/>
    </row>
    <row r="322" spans="1:9" x14ac:dyDescent="0.35">
      <c r="A322" s="234"/>
      <c r="B322" s="193"/>
      <c r="C322" s="193"/>
      <c r="D322" s="193"/>
      <c r="E322" s="193"/>
      <c r="F322" s="193"/>
      <c r="G322" s="193"/>
      <c r="H322" s="193"/>
      <c r="I322" s="193"/>
    </row>
    <row r="323" spans="1:9" x14ac:dyDescent="0.35">
      <c r="A323" s="234"/>
      <c r="B323" s="193"/>
      <c r="C323" s="193"/>
      <c r="D323" s="193"/>
      <c r="E323" s="193"/>
      <c r="F323" s="193"/>
      <c r="G323" s="193"/>
      <c r="H323" s="193"/>
      <c r="I323" s="193"/>
    </row>
    <row r="324" spans="1:9" x14ac:dyDescent="0.35">
      <c r="A324" s="234"/>
      <c r="B324" s="193"/>
      <c r="C324" s="193"/>
      <c r="D324" s="193"/>
      <c r="E324" s="193"/>
      <c r="F324" s="193"/>
      <c r="G324" s="193"/>
      <c r="H324" s="193"/>
      <c r="I324" s="193"/>
    </row>
    <row r="325" spans="1:9" x14ac:dyDescent="0.35">
      <c r="A325" s="234"/>
      <c r="B325" s="193"/>
      <c r="C325" s="193"/>
      <c r="D325" s="193"/>
      <c r="E325" s="193"/>
      <c r="F325" s="193"/>
      <c r="G325" s="193"/>
      <c r="H325" s="193"/>
      <c r="I325" s="193"/>
    </row>
    <row r="326" spans="1:9" x14ac:dyDescent="0.35">
      <c r="A326" s="234"/>
      <c r="B326" s="193"/>
      <c r="C326" s="193"/>
      <c r="D326" s="193"/>
      <c r="E326" s="193"/>
      <c r="F326" s="193"/>
      <c r="G326" s="193"/>
      <c r="H326" s="193"/>
      <c r="I326" s="193"/>
    </row>
    <row r="327" spans="1:9" x14ac:dyDescent="0.35">
      <c r="A327" s="234"/>
      <c r="B327" s="193"/>
      <c r="C327" s="193"/>
      <c r="D327" s="193"/>
      <c r="E327" s="193"/>
      <c r="F327" s="193"/>
      <c r="G327" s="193"/>
      <c r="H327" s="193"/>
      <c r="I327" s="193"/>
    </row>
    <row r="328" spans="1:9" x14ac:dyDescent="0.35">
      <c r="A328" s="234"/>
      <c r="B328" s="193"/>
      <c r="C328" s="193"/>
      <c r="D328" s="193"/>
      <c r="E328" s="193"/>
      <c r="F328" s="193"/>
      <c r="G328" s="193"/>
      <c r="H328" s="193"/>
      <c r="I328" s="193"/>
    </row>
    <row r="329" spans="1:9" x14ac:dyDescent="0.35">
      <c r="A329" s="234"/>
      <c r="B329" s="193"/>
      <c r="C329" s="193"/>
      <c r="D329" s="193"/>
      <c r="E329" s="193"/>
      <c r="F329" s="193"/>
      <c r="G329" s="193"/>
      <c r="H329" s="193"/>
      <c r="I329" s="193"/>
    </row>
    <row r="330" spans="1:9" x14ac:dyDescent="0.35">
      <c r="A330" s="234"/>
      <c r="B330" s="193"/>
      <c r="C330" s="193"/>
      <c r="D330" s="193"/>
      <c r="E330" s="193"/>
      <c r="F330" s="193"/>
      <c r="G330" s="193"/>
      <c r="H330" s="193"/>
      <c r="I330" s="193"/>
    </row>
    <row r="331" spans="1:9" x14ac:dyDescent="0.35">
      <c r="A331" s="234"/>
      <c r="B331" s="193"/>
      <c r="C331" s="193"/>
      <c r="D331" s="193"/>
      <c r="E331" s="193"/>
      <c r="F331" s="193"/>
      <c r="G331" s="193"/>
      <c r="H331" s="193"/>
      <c r="I331" s="193"/>
    </row>
    <row r="332" spans="1:9" x14ac:dyDescent="0.35">
      <c r="A332" s="234"/>
      <c r="B332" s="193"/>
      <c r="C332" s="193"/>
      <c r="D332" s="193"/>
      <c r="E332" s="193"/>
      <c r="F332" s="193"/>
      <c r="G332" s="193"/>
      <c r="H332" s="193"/>
      <c r="I332" s="193"/>
    </row>
    <row r="333" spans="1:9" x14ac:dyDescent="0.35">
      <c r="A333" s="234"/>
      <c r="B333" s="193"/>
      <c r="C333" s="193"/>
      <c r="D333" s="193"/>
      <c r="E333" s="193"/>
      <c r="F333" s="193"/>
      <c r="G333" s="193"/>
      <c r="H333" s="193"/>
      <c r="I333" s="193"/>
    </row>
    <row r="334" spans="1:9" x14ac:dyDescent="0.35">
      <c r="A334" s="234"/>
      <c r="B334" s="193"/>
      <c r="C334" s="193"/>
      <c r="D334" s="193"/>
      <c r="E334" s="193"/>
      <c r="F334" s="193"/>
      <c r="G334" s="193"/>
      <c r="H334" s="193"/>
      <c r="I334" s="193"/>
    </row>
    <row r="335" spans="1:9" x14ac:dyDescent="0.35">
      <c r="A335" s="234"/>
      <c r="B335" s="193"/>
      <c r="C335" s="193"/>
      <c r="D335" s="193"/>
      <c r="E335" s="193"/>
      <c r="F335" s="193"/>
      <c r="G335" s="193"/>
      <c r="H335" s="193"/>
      <c r="I335" s="193"/>
    </row>
    <row r="336" spans="1:9" x14ac:dyDescent="0.35">
      <c r="A336" s="234"/>
      <c r="B336" s="193"/>
      <c r="C336" s="193"/>
      <c r="D336" s="193"/>
      <c r="E336" s="193"/>
      <c r="F336" s="193"/>
      <c r="G336" s="193"/>
      <c r="H336" s="193"/>
      <c r="I336" s="193"/>
    </row>
    <row r="337" spans="1:9" x14ac:dyDescent="0.35">
      <c r="A337" s="234"/>
      <c r="B337" s="193"/>
      <c r="C337" s="193"/>
      <c r="D337" s="193"/>
      <c r="E337" s="193"/>
      <c r="F337" s="193"/>
      <c r="G337" s="193"/>
      <c r="H337" s="193"/>
      <c r="I337" s="193"/>
    </row>
    <row r="338" spans="1:9" x14ac:dyDescent="0.35">
      <c r="A338" s="234"/>
      <c r="B338" s="193"/>
      <c r="C338" s="193"/>
      <c r="D338" s="193"/>
      <c r="E338" s="193"/>
      <c r="F338" s="193"/>
      <c r="G338" s="193"/>
      <c r="H338" s="193"/>
      <c r="I338" s="193"/>
    </row>
    <row r="339" spans="1:9" x14ac:dyDescent="0.35">
      <c r="A339" s="234"/>
      <c r="B339" s="193"/>
      <c r="C339" s="193"/>
      <c r="D339" s="193"/>
      <c r="E339" s="193"/>
      <c r="F339" s="193"/>
      <c r="G339" s="193"/>
      <c r="H339" s="193"/>
      <c r="I339" s="193"/>
    </row>
    <row r="340" spans="1:9" x14ac:dyDescent="0.35">
      <c r="A340" s="234"/>
      <c r="B340" s="193"/>
      <c r="C340" s="193"/>
      <c r="D340" s="193"/>
      <c r="E340" s="193"/>
      <c r="F340" s="193"/>
      <c r="G340" s="193"/>
      <c r="H340" s="193"/>
      <c r="I340" s="193"/>
    </row>
    <row r="341" spans="1:9" x14ac:dyDescent="0.35">
      <c r="A341" s="234"/>
      <c r="B341" s="193"/>
      <c r="C341" s="193"/>
      <c r="D341" s="193"/>
      <c r="E341" s="193"/>
      <c r="F341" s="193"/>
      <c r="G341" s="193"/>
      <c r="H341" s="193"/>
      <c r="I341" s="193"/>
    </row>
    <row r="342" spans="1:9" x14ac:dyDescent="0.35">
      <c r="A342" s="234"/>
      <c r="B342" s="193"/>
      <c r="C342" s="193"/>
      <c r="D342" s="193"/>
      <c r="E342" s="193"/>
      <c r="F342" s="193"/>
      <c r="G342" s="193"/>
      <c r="H342" s="193"/>
      <c r="I342" s="193"/>
    </row>
    <row r="343" spans="1:9" x14ac:dyDescent="0.35">
      <c r="A343" s="234"/>
      <c r="B343" s="193"/>
      <c r="C343" s="193"/>
      <c r="D343" s="193"/>
      <c r="E343" s="193"/>
      <c r="F343" s="193"/>
      <c r="G343" s="193"/>
      <c r="H343" s="193"/>
      <c r="I343" s="193"/>
    </row>
    <row r="344" spans="1:9" x14ac:dyDescent="0.35">
      <c r="A344" s="234"/>
      <c r="B344" s="193"/>
      <c r="C344" s="193"/>
      <c r="D344" s="193"/>
      <c r="E344" s="193"/>
      <c r="F344" s="193"/>
      <c r="G344" s="193"/>
      <c r="H344" s="193"/>
      <c r="I344" s="193"/>
    </row>
    <row r="345" spans="1:9" x14ac:dyDescent="0.35">
      <c r="A345" s="234"/>
      <c r="B345" s="193"/>
      <c r="C345" s="193"/>
      <c r="D345" s="193"/>
      <c r="E345" s="193"/>
      <c r="F345" s="193"/>
      <c r="G345" s="193"/>
      <c r="H345" s="193"/>
      <c r="I345" s="193"/>
    </row>
    <row r="346" spans="1:9" x14ac:dyDescent="0.35">
      <c r="A346" s="234"/>
      <c r="B346" s="193"/>
      <c r="C346" s="193"/>
      <c r="D346" s="193"/>
      <c r="E346" s="193"/>
      <c r="F346" s="193"/>
      <c r="G346" s="193"/>
      <c r="H346" s="193"/>
      <c r="I346" s="193"/>
    </row>
    <row r="347" spans="1:9" x14ac:dyDescent="0.35">
      <c r="A347" s="234"/>
      <c r="B347" s="193"/>
      <c r="C347" s="193"/>
      <c r="D347" s="193"/>
      <c r="E347" s="193"/>
      <c r="F347" s="193"/>
      <c r="G347" s="193"/>
      <c r="H347" s="193"/>
      <c r="I347" s="193"/>
    </row>
    <row r="348" spans="1:9" x14ac:dyDescent="0.35">
      <c r="A348" s="234"/>
      <c r="B348" s="193"/>
      <c r="C348" s="193"/>
      <c r="D348" s="193"/>
      <c r="E348" s="193"/>
      <c r="F348" s="193"/>
      <c r="G348" s="193"/>
      <c r="H348" s="193"/>
      <c r="I348" s="193"/>
    </row>
    <row r="349" spans="1:9" x14ac:dyDescent="0.35">
      <c r="A349" s="234"/>
      <c r="B349" s="193"/>
      <c r="C349" s="193"/>
      <c r="D349" s="193"/>
      <c r="E349" s="193"/>
      <c r="F349" s="193"/>
      <c r="G349" s="193"/>
      <c r="H349" s="193"/>
      <c r="I349" s="193"/>
    </row>
    <row r="350" spans="1:9" x14ac:dyDescent="0.35">
      <c r="A350" s="234"/>
      <c r="B350" s="193"/>
      <c r="C350" s="193"/>
      <c r="D350" s="193"/>
      <c r="E350" s="193"/>
      <c r="F350" s="193"/>
      <c r="G350" s="193"/>
      <c r="H350" s="193"/>
      <c r="I350" s="193"/>
    </row>
    <row r="351" spans="1:9" x14ac:dyDescent="0.35">
      <c r="A351" s="234"/>
      <c r="B351" s="193"/>
      <c r="C351" s="193"/>
      <c r="D351" s="193"/>
      <c r="E351" s="193"/>
      <c r="F351" s="193"/>
      <c r="G351" s="193"/>
      <c r="H351" s="193"/>
      <c r="I351" s="193"/>
    </row>
    <row r="352" spans="1:9" x14ac:dyDescent="0.35">
      <c r="A352" s="234"/>
      <c r="B352" s="193"/>
      <c r="C352" s="193"/>
      <c r="D352" s="193"/>
      <c r="E352" s="193"/>
      <c r="F352" s="193"/>
      <c r="G352" s="193"/>
      <c r="H352" s="193"/>
      <c r="I352" s="193"/>
    </row>
    <row r="353" spans="1:9" x14ac:dyDescent="0.35">
      <c r="A353" s="234"/>
      <c r="B353" s="193"/>
      <c r="C353" s="193"/>
      <c r="D353" s="193"/>
      <c r="E353" s="193"/>
      <c r="F353" s="193"/>
      <c r="G353" s="193"/>
      <c r="H353" s="193"/>
      <c r="I353" s="193"/>
    </row>
    <row r="354" spans="1:9" x14ac:dyDescent="0.35">
      <c r="A354" s="234"/>
      <c r="B354" s="193"/>
      <c r="C354" s="193"/>
      <c r="D354" s="193"/>
      <c r="E354" s="193"/>
      <c r="F354" s="193"/>
      <c r="G354" s="193"/>
      <c r="H354" s="193"/>
      <c r="I354" s="193"/>
    </row>
    <row r="355" spans="1:9" x14ac:dyDescent="0.35">
      <c r="A355" s="234"/>
      <c r="B355" s="193"/>
      <c r="C355" s="193"/>
      <c r="D355" s="193"/>
      <c r="E355" s="193"/>
      <c r="F355" s="193"/>
      <c r="G355" s="193"/>
      <c r="H355" s="193"/>
      <c r="I355" s="193"/>
    </row>
    <row r="356" spans="1:9" x14ac:dyDescent="0.35">
      <c r="A356" s="234"/>
      <c r="B356" s="193"/>
      <c r="C356" s="193"/>
      <c r="D356" s="193"/>
      <c r="E356" s="193"/>
      <c r="F356" s="193"/>
      <c r="G356" s="193"/>
      <c r="H356" s="193"/>
      <c r="I356" s="193"/>
    </row>
    <row r="357" spans="1:9" x14ac:dyDescent="0.35">
      <c r="A357" s="234"/>
      <c r="B357" s="193"/>
      <c r="C357" s="193"/>
      <c r="D357" s="193"/>
      <c r="E357" s="193"/>
      <c r="F357" s="193"/>
      <c r="G357" s="193"/>
      <c r="H357" s="193"/>
      <c r="I357" s="193"/>
    </row>
    <row r="358" spans="1:9" x14ac:dyDescent="0.35">
      <c r="A358" s="234"/>
      <c r="B358" s="193"/>
      <c r="C358" s="193"/>
      <c r="D358" s="193"/>
      <c r="E358" s="193"/>
      <c r="F358" s="193"/>
      <c r="G358" s="193"/>
      <c r="H358" s="193"/>
      <c r="I358" s="193"/>
    </row>
    <row r="359" spans="1:9" x14ac:dyDescent="0.35">
      <c r="A359" s="234"/>
      <c r="B359" s="193"/>
      <c r="C359" s="193"/>
      <c r="D359" s="193"/>
      <c r="E359" s="193"/>
      <c r="F359" s="193"/>
      <c r="G359" s="193"/>
      <c r="H359" s="193"/>
      <c r="I359" s="193"/>
    </row>
    <row r="360" spans="1:9" x14ac:dyDescent="0.35">
      <c r="A360" s="234"/>
      <c r="B360" s="193"/>
      <c r="C360" s="193"/>
      <c r="D360" s="193"/>
      <c r="E360" s="193"/>
      <c r="F360" s="193"/>
      <c r="G360" s="193"/>
      <c r="H360" s="193"/>
      <c r="I360" s="193"/>
    </row>
    <row r="361" spans="1:9" x14ac:dyDescent="0.35">
      <c r="A361" s="234"/>
      <c r="B361" s="193"/>
      <c r="C361" s="193"/>
      <c r="D361" s="193"/>
      <c r="E361" s="193"/>
      <c r="F361" s="193"/>
      <c r="G361" s="193"/>
      <c r="H361" s="193"/>
      <c r="I361" s="193"/>
    </row>
    <row r="362" spans="1:9" x14ac:dyDescent="0.35">
      <c r="A362" s="234"/>
      <c r="B362" s="193"/>
      <c r="C362" s="193"/>
      <c r="D362" s="193"/>
      <c r="E362" s="193"/>
      <c r="F362" s="193"/>
      <c r="G362" s="193"/>
      <c r="H362" s="193"/>
      <c r="I362" s="193"/>
    </row>
    <row r="363" spans="1:9" x14ac:dyDescent="0.35">
      <c r="A363" s="234"/>
      <c r="B363" s="193"/>
      <c r="C363" s="193"/>
      <c r="D363" s="193"/>
      <c r="E363" s="193"/>
      <c r="F363" s="193"/>
      <c r="G363" s="193"/>
      <c r="H363" s="193"/>
      <c r="I363" s="193"/>
    </row>
    <row r="364" spans="1:9" x14ac:dyDescent="0.35">
      <c r="A364" s="233"/>
    </row>
    <row r="365" spans="1:9" x14ac:dyDescent="0.35">
      <c r="A365" s="233"/>
    </row>
    <row r="366" spans="1:9" x14ac:dyDescent="0.35">
      <c r="A366" s="233"/>
    </row>
    <row r="367" spans="1:9" x14ac:dyDescent="0.35">
      <c r="A367" s="233"/>
    </row>
    <row r="368" spans="1:9" x14ac:dyDescent="0.35">
      <c r="A368" s="233"/>
    </row>
    <row r="369" spans="1:1" x14ac:dyDescent="0.35">
      <c r="A369" s="233"/>
    </row>
    <row r="370" spans="1:1" x14ac:dyDescent="0.35">
      <c r="A370" s="233"/>
    </row>
    <row r="371" spans="1:1" x14ac:dyDescent="0.35">
      <c r="A371" s="233"/>
    </row>
    <row r="372" spans="1:1" x14ac:dyDescent="0.35">
      <c r="A372" s="233"/>
    </row>
    <row r="373" spans="1:1" x14ac:dyDescent="0.35">
      <c r="A373" s="233"/>
    </row>
    <row r="374" spans="1:1" x14ac:dyDescent="0.35">
      <c r="A374" s="233"/>
    </row>
    <row r="375" spans="1:1" x14ac:dyDescent="0.35">
      <c r="A375" s="233"/>
    </row>
    <row r="376" spans="1:1" x14ac:dyDescent="0.35">
      <c r="A376" s="233"/>
    </row>
    <row r="377" spans="1:1" x14ac:dyDescent="0.35">
      <c r="A377" s="233"/>
    </row>
    <row r="378" spans="1:1" x14ac:dyDescent="0.35">
      <c r="A378" s="233"/>
    </row>
    <row r="379" spans="1:1" x14ac:dyDescent="0.35">
      <c r="A379" s="233"/>
    </row>
    <row r="380" spans="1:1" x14ac:dyDescent="0.35">
      <c r="A380" s="233"/>
    </row>
    <row r="381" spans="1:1" x14ac:dyDescent="0.35">
      <c r="A381" s="233"/>
    </row>
    <row r="382" spans="1:1" x14ac:dyDescent="0.35">
      <c r="A382" s="233"/>
    </row>
    <row r="383" spans="1:1" x14ac:dyDescent="0.35">
      <c r="A383" s="233"/>
    </row>
    <row r="384" spans="1:1" x14ac:dyDescent="0.35">
      <c r="A384" s="233"/>
    </row>
    <row r="385" spans="1:1" x14ac:dyDescent="0.35">
      <c r="A385" s="233"/>
    </row>
    <row r="386" spans="1:1" x14ac:dyDescent="0.35">
      <c r="A386" s="233"/>
    </row>
    <row r="387" spans="1:1" x14ac:dyDescent="0.35">
      <c r="A387" s="233"/>
    </row>
    <row r="388" spans="1:1" x14ac:dyDescent="0.35">
      <c r="A388" s="233"/>
    </row>
    <row r="389" spans="1:1" x14ac:dyDescent="0.35">
      <c r="A389" s="233"/>
    </row>
    <row r="390" spans="1:1" x14ac:dyDescent="0.35">
      <c r="A390" s="233"/>
    </row>
    <row r="391" spans="1:1" x14ac:dyDescent="0.35">
      <c r="A391" s="233"/>
    </row>
    <row r="392" spans="1:1" x14ac:dyDescent="0.35">
      <c r="A392" s="233"/>
    </row>
    <row r="393" spans="1:1" x14ac:dyDescent="0.35">
      <c r="A393" s="233"/>
    </row>
    <row r="394" spans="1:1" x14ac:dyDescent="0.35">
      <c r="A394" s="233"/>
    </row>
    <row r="395" spans="1:1" x14ac:dyDescent="0.35">
      <c r="A395" s="233"/>
    </row>
    <row r="396" spans="1:1" x14ac:dyDescent="0.35">
      <c r="A396" s="233"/>
    </row>
    <row r="397" spans="1:1" x14ac:dyDescent="0.35">
      <c r="A397" s="233"/>
    </row>
    <row r="398" spans="1:1" x14ac:dyDescent="0.35">
      <c r="A398" s="233"/>
    </row>
    <row r="399" spans="1:1" x14ac:dyDescent="0.35">
      <c r="A399" s="233"/>
    </row>
    <row r="400" spans="1:1" x14ac:dyDescent="0.35">
      <c r="A400" s="233"/>
    </row>
    <row r="401" spans="1:1" x14ac:dyDescent="0.35">
      <c r="A401" s="233"/>
    </row>
    <row r="402" spans="1:1" x14ac:dyDescent="0.35">
      <c r="A402" s="233"/>
    </row>
    <row r="403" spans="1:1" x14ac:dyDescent="0.35">
      <c r="A403" s="233"/>
    </row>
    <row r="404" spans="1:1" x14ac:dyDescent="0.35">
      <c r="A404" s="233"/>
    </row>
    <row r="405" spans="1:1" x14ac:dyDescent="0.35">
      <c r="A405" s="233"/>
    </row>
    <row r="406" spans="1:1" x14ac:dyDescent="0.35">
      <c r="A406" s="233"/>
    </row>
    <row r="407" spans="1:1" x14ac:dyDescent="0.35">
      <c r="A407" s="233"/>
    </row>
    <row r="408" spans="1:1" x14ac:dyDescent="0.35">
      <c r="A408" s="233"/>
    </row>
    <row r="409" spans="1:1" x14ac:dyDescent="0.35">
      <c r="A409" s="233"/>
    </row>
    <row r="410" spans="1:1" x14ac:dyDescent="0.35">
      <c r="A410" s="233"/>
    </row>
    <row r="411" spans="1:1" x14ac:dyDescent="0.35">
      <c r="A411" s="233"/>
    </row>
    <row r="412" spans="1:1" x14ac:dyDescent="0.35">
      <c r="A412" s="233"/>
    </row>
    <row r="413" spans="1:1" x14ac:dyDescent="0.35">
      <c r="A413" s="233"/>
    </row>
    <row r="414" spans="1:1" x14ac:dyDescent="0.35">
      <c r="A414" s="233"/>
    </row>
    <row r="415" spans="1:1" x14ac:dyDescent="0.35">
      <c r="A415" s="233"/>
    </row>
    <row r="416" spans="1:1" x14ac:dyDescent="0.35">
      <c r="A416" s="233"/>
    </row>
    <row r="417" spans="1:1" x14ac:dyDescent="0.35">
      <c r="A417" s="233"/>
    </row>
    <row r="418" spans="1:1" x14ac:dyDescent="0.35">
      <c r="A418" s="233"/>
    </row>
    <row r="419" spans="1:1" x14ac:dyDescent="0.35">
      <c r="A419" s="233"/>
    </row>
    <row r="420" spans="1:1" x14ac:dyDescent="0.35">
      <c r="A420" s="233"/>
    </row>
    <row r="421" spans="1:1" x14ac:dyDescent="0.35">
      <c r="A421" s="233"/>
    </row>
    <row r="422" spans="1:1" x14ac:dyDescent="0.35">
      <c r="A422" s="233"/>
    </row>
    <row r="423" spans="1:1" x14ac:dyDescent="0.35">
      <c r="A423" s="233"/>
    </row>
    <row r="424" spans="1:1" x14ac:dyDescent="0.35">
      <c r="A424" s="233"/>
    </row>
    <row r="425" spans="1:1" x14ac:dyDescent="0.35">
      <c r="A425" s="233"/>
    </row>
    <row r="426" spans="1:1" x14ac:dyDescent="0.35">
      <c r="A426" s="233"/>
    </row>
    <row r="427" spans="1:1" x14ac:dyDescent="0.35">
      <c r="A427" s="233"/>
    </row>
    <row r="428" spans="1:1" x14ac:dyDescent="0.35">
      <c r="A428" s="233"/>
    </row>
    <row r="429" spans="1:1" x14ac:dyDescent="0.35">
      <c r="A429" s="233"/>
    </row>
    <row r="430" spans="1:1" x14ac:dyDescent="0.35">
      <c r="A430" s="233"/>
    </row>
    <row r="431" spans="1:1" x14ac:dyDescent="0.35">
      <c r="A431" s="233"/>
    </row>
    <row r="432" spans="1:1" x14ac:dyDescent="0.35">
      <c r="A432" s="233"/>
    </row>
    <row r="433" spans="1:1" x14ac:dyDescent="0.35">
      <c r="A433" s="233"/>
    </row>
    <row r="434" spans="1:1" x14ac:dyDescent="0.35">
      <c r="A434" s="233"/>
    </row>
    <row r="435" spans="1:1" x14ac:dyDescent="0.35">
      <c r="A435" s="233"/>
    </row>
    <row r="436" spans="1:1" x14ac:dyDescent="0.35">
      <c r="A436" s="233"/>
    </row>
    <row r="437" spans="1:1" x14ac:dyDescent="0.35">
      <c r="A437" s="233"/>
    </row>
  </sheetData>
  <mergeCells count="54">
    <mergeCell ref="AQ92:AQ93"/>
    <mergeCell ref="AR92:AR93"/>
    <mergeCell ref="B142:D142"/>
    <mergeCell ref="B147:D147"/>
    <mergeCell ref="AQ91:AR91"/>
    <mergeCell ref="D92:D93"/>
    <mergeCell ref="O92:O93"/>
    <mergeCell ref="P92:P93"/>
    <mergeCell ref="V92:V93"/>
    <mergeCell ref="W92:W93"/>
    <mergeCell ref="AC92:AC93"/>
    <mergeCell ref="AD92:AD93"/>
    <mergeCell ref="AJ92:AJ93"/>
    <mergeCell ref="AK92:AK93"/>
    <mergeCell ref="V91:W91"/>
    <mergeCell ref="Y91:AA91"/>
    <mergeCell ref="AC91:AD91"/>
    <mergeCell ref="AF91:AH91"/>
    <mergeCell ref="AJ91:AK91"/>
    <mergeCell ref="AM91:AO91"/>
    <mergeCell ref="B81:I81"/>
    <mergeCell ref="B82:I82"/>
    <mergeCell ref="G91:I91"/>
    <mergeCell ref="K91:M91"/>
    <mergeCell ref="O91:P91"/>
    <mergeCell ref="R91:T91"/>
    <mergeCell ref="AJ21:AJ22"/>
    <mergeCell ref="AK21:AK22"/>
    <mergeCell ref="AQ21:AQ22"/>
    <mergeCell ref="AR21:AR22"/>
    <mergeCell ref="B71:D71"/>
    <mergeCell ref="B76:D76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A3:H3"/>
    <mergeCell ref="B10:I10"/>
    <mergeCell ref="B11:I11"/>
    <mergeCell ref="D14:K14"/>
    <mergeCell ref="G20:I20"/>
    <mergeCell ref="K20:M20"/>
  </mergeCells>
  <dataValidations count="5">
    <dataValidation type="list" allowBlank="1" showInputMessage="1" showErrorMessage="1" sqref="D94 D23 D31 D102" xr:uid="{56835854-2F23-463D-A67D-446A5B1B06E1}">
      <formula1>"per 30 days, per kWh, per kW, per kVA"</formula1>
    </dataValidation>
    <dataValidation type="list" allowBlank="1" showInputMessage="1" showErrorMessage="1" sqref="D87 D16" xr:uid="{A4F1763E-8D8F-450A-BCF2-CDD1F7F39069}">
      <formula1>"TOU, non-TOU"</formula1>
    </dataValidation>
    <dataValidation type="list" allowBlank="1" showInputMessage="1" showErrorMessage="1" prompt="Select Charge Unit - per 30 days, per kWh, per kW, per kVA." sqref="D124:D125 D118:D122 D127:D137 D53:D54 D47:D51 D56:D66 D24:D30 D95:D101 D32:D45 D103:D116" xr:uid="{327F115B-147D-41C5-8C78-3F72D09E6CAD}">
      <formula1>"per 30 days, per kWh, per kW, per kVA"</formula1>
    </dataValidation>
    <dataValidation type="list" allowBlank="1" showInputMessage="1" showErrorMessage="1" sqref="E124:E125 E118:E122 E53:E54 E47:E51 E23:E45 E94:E116 E143 E148 E127:E138 E72 E77 E56:E67" xr:uid="{8BB211A7-58DD-4828-B795-AFAF4EDD609C}">
      <formula1>#REF!</formula1>
    </dataValidation>
    <dataValidation type="list" allowBlank="1" showInputMessage="1" showErrorMessage="1" prompt="Select Charge Unit - monthly, per kWh, per kW" sqref="D143 D138 D148 D72 D67 D77" xr:uid="{405DB5A3-C407-425A-BF06-23F7FAEC9A99}">
      <formula1>"Monthly, per kWh, per kW"</formula1>
    </dataValidation>
  </dataValidations>
  <pageMargins left="0.70866141732283472" right="0.70866141732283472" top="1.3385826771653544" bottom="0.70866141732283472" header="0.31496062992125984" footer="0.31496062992125984"/>
  <pageSetup paperSize="17" scale="42" fitToHeight="0" orientation="landscape" r:id="rId1"/>
  <headerFooter scaleWithDoc="0">
    <oddHeader>&amp;R&amp;7Toronto Hydro-Electric System Limited
EB-2018-0165
Draft Rate Order&amp;"-,Bold"
Schedule 16&amp;"-,Regular"
UPDATED:  February 12, 2020
Page &amp;P of &amp;N</oddHeader>
    <oddFooter>&amp;C&amp;7&amp;A</oddFooter>
  </headerFooter>
  <rowBreaks count="1" manualBreakCount="1">
    <brk id="80" min="1" max="43" man="1"/>
  </rowBreaks>
  <colBreaks count="1" manualBreakCount="1">
    <brk id="1" min="9" max="15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87</xdr:row>
                    <xdr:rowOff>57150</xdr:rowOff>
                  </from>
                  <to>
                    <xdr:col>15</xdr:col>
                    <xdr:colOff>806450</xdr:colOff>
                    <xdr:row>89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546100</xdr:colOff>
                    <xdr:row>88</xdr:row>
                    <xdr:rowOff>31750</xdr:rowOff>
                  </from>
                  <to>
                    <xdr:col>10</xdr:col>
                    <xdr:colOff>584200</xdr:colOff>
                    <xdr:row>89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95250</xdr:rowOff>
                  </from>
                  <to>
                    <xdr:col>15</xdr:col>
                    <xdr:colOff>539750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12700</xdr:rowOff>
                  </from>
                  <to>
                    <xdr:col>10</xdr:col>
                    <xdr:colOff>488950</xdr:colOff>
                    <xdr:row>18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BF4BC-D9BC-42C7-9485-0BE1AB394E78}">
  <sheetPr>
    <pageSetUpPr fitToPage="1"/>
  </sheetPr>
  <dimension ref="A1:AR136"/>
  <sheetViews>
    <sheetView showGridLines="0" zoomScale="85" zoomScaleNormal="85" zoomScaleSheetLayoutView="85" workbookViewId="0">
      <selection activeCell="W44" sqref="W44"/>
    </sheetView>
  </sheetViews>
  <sheetFormatPr defaultColWidth="9.1796875" defaultRowHeight="14.5" x14ac:dyDescent="0.35"/>
  <cols>
    <col min="1" max="1" width="1.81640625" style="188" customWidth="1"/>
    <col min="2" max="2" width="107.26953125" style="188" customWidth="1"/>
    <col min="3" max="3" width="1.54296875" style="188" customWidth="1"/>
    <col min="4" max="4" width="12.7265625" style="188" customWidth="1"/>
    <col min="5" max="5" width="1.7265625" style="188" customWidth="1"/>
    <col min="6" max="6" width="1.26953125" style="188" customWidth="1"/>
    <col min="7" max="7" width="13.54296875" style="188" customWidth="1"/>
    <col min="8" max="8" width="10.36328125" style="188" customWidth="1"/>
    <col min="9" max="9" width="12.54296875" style="188" bestFit="1" customWidth="1"/>
    <col min="10" max="10" width="0.81640625" style="188" customWidth="1"/>
    <col min="11" max="11" width="10.54296875" style="188" bestFit="1" customWidth="1"/>
    <col min="12" max="12" width="10.7265625" style="188" customWidth="1"/>
    <col min="13" max="13" width="12.54296875" style="188" bestFit="1" customWidth="1"/>
    <col min="14" max="14" width="2.1796875" style="188" bestFit="1" customWidth="1"/>
    <col min="15" max="15" width="10.54296875" style="188" bestFit="1" customWidth="1"/>
    <col min="16" max="16" width="10.26953125" style="188" bestFit="1" customWidth="1"/>
    <col min="17" max="17" width="1.26953125" style="188" customWidth="1"/>
    <col min="18" max="18" width="10.54296875" style="188" bestFit="1" customWidth="1"/>
    <col min="19" max="19" width="10.90625" style="188" customWidth="1"/>
    <col min="20" max="20" width="12.54296875" style="188" customWidth="1"/>
    <col min="21" max="21" width="1.26953125" style="188" customWidth="1"/>
    <col min="22" max="22" width="13.453125" style="188" bestFit="1" customWidth="1"/>
    <col min="23" max="23" width="9.1796875" style="188"/>
    <col min="24" max="24" width="0.81640625" style="188" customWidth="1"/>
    <col min="25" max="25" width="10.54296875" style="188" bestFit="1" customWidth="1"/>
    <col min="26" max="26" width="9.54296875" style="188" customWidth="1"/>
    <col min="27" max="27" width="12.453125" style="188" customWidth="1"/>
    <col min="28" max="28" width="1.1796875" style="188" customWidth="1"/>
    <col min="29" max="29" width="10.54296875" style="188" bestFit="1" customWidth="1"/>
    <col min="30" max="30" width="10.26953125" style="188" bestFit="1" customWidth="1"/>
    <col min="31" max="31" width="0.81640625" style="188" customWidth="1"/>
    <col min="32" max="32" width="11.08984375" style="188" customWidth="1"/>
    <col min="33" max="33" width="9.54296875" style="188" customWidth="1"/>
    <col min="34" max="34" width="12.6328125" style="188" customWidth="1"/>
    <col min="35" max="35" width="1.26953125" style="188" customWidth="1"/>
    <col min="36" max="36" width="10.54296875" style="188" bestFit="1" customWidth="1"/>
    <col min="37" max="37" width="10.26953125" style="188" bestFit="1" customWidth="1"/>
    <col min="38" max="38" width="1.1796875" style="188" customWidth="1"/>
    <col min="39" max="39" width="10.54296875" style="188" bestFit="1" customWidth="1"/>
    <col min="40" max="40" width="9.54296875" style="188" customWidth="1"/>
    <col min="41" max="41" width="12.6328125" style="188" customWidth="1"/>
    <col min="42" max="42" width="1.453125" style="188" customWidth="1"/>
    <col min="43" max="43" width="10.54296875" style="188" bestFit="1" customWidth="1"/>
    <col min="44" max="44" width="10.26953125" style="188" bestFit="1" customWidth="1"/>
    <col min="45" max="16384" width="9.1796875" style="188"/>
  </cols>
  <sheetData>
    <row r="1" spans="1:44" ht="20" x14ac:dyDescent="0.35">
      <c r="A1" s="186"/>
      <c r="B1" s="187"/>
      <c r="C1" s="187"/>
      <c r="D1" s="187"/>
      <c r="E1" s="187"/>
      <c r="F1" s="187"/>
      <c r="G1" s="187"/>
      <c r="H1" s="187"/>
      <c r="I1" s="186"/>
      <c r="J1" s="186"/>
      <c r="N1" s="188">
        <v>2</v>
      </c>
    </row>
    <row r="2" spans="1:44" ht="17.5" x14ac:dyDescent="0.35">
      <c r="A2" s="189"/>
      <c r="B2" s="189"/>
      <c r="C2" s="189"/>
      <c r="D2" s="189"/>
      <c r="E2" s="189"/>
      <c r="F2" s="189"/>
      <c r="G2" s="189"/>
      <c r="H2" s="189"/>
      <c r="I2" s="186"/>
      <c r="J2" s="186"/>
    </row>
    <row r="3" spans="1:44" ht="17.5" x14ac:dyDescent="0.35">
      <c r="A3" s="449"/>
      <c r="B3" s="449"/>
      <c r="C3" s="449"/>
      <c r="D3" s="449"/>
      <c r="E3" s="449"/>
      <c r="F3" s="449"/>
      <c r="G3" s="449"/>
      <c r="H3" s="449"/>
      <c r="I3" s="186"/>
      <c r="J3" s="186"/>
    </row>
    <row r="4" spans="1:44" ht="17.5" x14ac:dyDescent="0.35">
      <c r="A4" s="189"/>
      <c r="B4" s="189"/>
      <c r="C4" s="189"/>
      <c r="D4" s="189"/>
      <c r="E4" s="189"/>
      <c r="F4" s="190"/>
      <c r="G4" s="190"/>
      <c r="H4" s="190"/>
      <c r="I4" s="186"/>
      <c r="J4" s="186"/>
    </row>
    <row r="5" spans="1:44" ht="15.5" x14ac:dyDescent="0.35">
      <c r="A5" s="186"/>
      <c r="B5" s="186"/>
      <c r="C5" s="191"/>
      <c r="D5" s="191"/>
      <c r="E5" s="191"/>
      <c r="F5" s="186"/>
      <c r="G5" s="186"/>
      <c r="H5" s="186"/>
      <c r="I5" s="186"/>
      <c r="J5" s="186"/>
    </row>
    <row r="6" spans="1:44" x14ac:dyDescent="0.35">
      <c r="A6" s="186"/>
      <c r="B6" s="186"/>
      <c r="C6" s="186"/>
      <c r="D6" s="186"/>
      <c r="E6" s="186"/>
      <c r="F6" s="186"/>
      <c r="G6" s="186"/>
      <c r="H6" s="186"/>
      <c r="I6" s="186"/>
      <c r="J6" s="186"/>
    </row>
    <row r="7" spans="1:44" x14ac:dyDescent="0.35">
      <c r="A7" s="186"/>
      <c r="B7" s="186"/>
      <c r="C7" s="186"/>
      <c r="D7" s="186"/>
      <c r="E7" s="186"/>
      <c r="F7" s="186"/>
      <c r="G7" s="186"/>
      <c r="H7" s="186"/>
      <c r="I7" s="186"/>
      <c r="J7" s="186"/>
    </row>
    <row r="8" spans="1:44" x14ac:dyDescent="0.35">
      <c r="A8" s="192"/>
      <c r="B8" s="186"/>
      <c r="C8" s="186"/>
      <c r="D8" s="186"/>
      <c r="E8" s="186"/>
      <c r="F8" s="186"/>
      <c r="G8" s="186"/>
      <c r="H8" s="186"/>
      <c r="I8" s="186"/>
      <c r="J8" s="186"/>
    </row>
    <row r="9" spans="1:44" x14ac:dyDescent="0.35">
      <c r="A9" s="193"/>
      <c r="B9" s="193"/>
      <c r="C9" s="193"/>
      <c r="D9" s="193"/>
      <c r="E9" s="193"/>
      <c r="F9" s="193"/>
      <c r="G9" s="193"/>
      <c r="H9" s="193"/>
    </row>
    <row r="10" spans="1:44" ht="18" x14ac:dyDescent="0.4">
      <c r="A10" s="193"/>
      <c r="B10" s="450" t="s">
        <v>115</v>
      </c>
      <c r="C10" s="450"/>
      <c r="D10" s="450"/>
      <c r="E10" s="450"/>
      <c r="F10" s="450"/>
      <c r="G10" s="450"/>
      <c r="H10" s="450"/>
      <c r="I10" s="450"/>
      <c r="J10" s="450"/>
    </row>
    <row r="11" spans="1:44" ht="18" x14ac:dyDescent="0.4">
      <c r="A11" s="193"/>
      <c r="B11" s="450" t="s">
        <v>0</v>
      </c>
      <c r="C11" s="450"/>
      <c r="D11" s="450"/>
      <c r="E11" s="450"/>
      <c r="F11" s="450"/>
      <c r="G11" s="450"/>
      <c r="H11" s="450"/>
      <c r="I11" s="450"/>
      <c r="J11" s="450"/>
    </row>
    <row r="12" spans="1:44" x14ac:dyDescent="0.35">
      <c r="A12" s="193"/>
      <c r="B12" s="193"/>
      <c r="C12" s="193"/>
      <c r="D12" s="193"/>
      <c r="E12" s="193"/>
      <c r="F12" s="193"/>
      <c r="G12" s="193"/>
      <c r="H12" s="193"/>
    </row>
    <row r="13" spans="1:44" x14ac:dyDescent="0.35">
      <c r="A13" s="193"/>
      <c r="B13" s="193"/>
      <c r="C13" s="193"/>
      <c r="D13" s="193"/>
      <c r="E13" s="193"/>
      <c r="F13" s="193"/>
      <c r="G13" s="193"/>
      <c r="H13" s="193"/>
    </row>
    <row r="14" spans="1:44" ht="15.5" x14ac:dyDescent="0.35">
      <c r="A14" s="193"/>
      <c r="B14" s="194" t="s">
        <v>4</v>
      </c>
      <c r="C14" s="193"/>
      <c r="D14" s="451" t="s">
        <v>98</v>
      </c>
      <c r="E14" s="451"/>
      <c r="F14" s="451"/>
      <c r="G14" s="451"/>
      <c r="H14" s="451"/>
      <c r="I14" s="451"/>
      <c r="J14" s="451"/>
    </row>
    <row r="15" spans="1:44" ht="15.5" x14ac:dyDescent="0.35">
      <c r="A15" s="193"/>
      <c r="B15" s="195"/>
      <c r="C15" s="193"/>
      <c r="D15" s="196"/>
      <c r="E15" s="196"/>
      <c r="F15" s="197"/>
      <c r="G15" s="197"/>
      <c r="H15" s="197"/>
      <c r="I15" s="197"/>
      <c r="J15" s="197"/>
      <c r="K15" s="198"/>
      <c r="L15" s="198"/>
      <c r="M15" s="197"/>
      <c r="N15" s="198"/>
      <c r="O15" s="198"/>
      <c r="P15" s="198"/>
      <c r="Q15" s="198"/>
      <c r="R15" s="198"/>
      <c r="S15" s="198"/>
      <c r="T15" s="197"/>
      <c r="U15" s="198"/>
      <c r="V15" s="198"/>
      <c r="W15" s="198"/>
      <c r="X15" s="198"/>
      <c r="Y15" s="198"/>
      <c r="Z15" s="198"/>
      <c r="AA15" s="197"/>
      <c r="AB15" s="198"/>
      <c r="AC15" s="198"/>
      <c r="AD15" s="198"/>
      <c r="AE15" s="198"/>
      <c r="AF15" s="198"/>
      <c r="AG15" s="198"/>
      <c r="AH15" s="197"/>
      <c r="AI15" s="198"/>
      <c r="AJ15" s="198"/>
      <c r="AK15" s="198"/>
      <c r="AL15" s="198"/>
      <c r="AM15" s="198"/>
      <c r="AN15" s="198"/>
      <c r="AO15" s="197"/>
      <c r="AP15" s="198"/>
      <c r="AQ15" s="198"/>
      <c r="AR15" s="198"/>
    </row>
    <row r="16" spans="1:44" ht="15.5" x14ac:dyDescent="0.35">
      <c r="A16" s="193"/>
      <c r="B16" s="194" t="s">
        <v>6</v>
      </c>
      <c r="C16" s="193"/>
      <c r="D16" s="199" t="s">
        <v>83</v>
      </c>
      <c r="E16" s="196"/>
      <c r="F16" s="197"/>
      <c r="G16" s="405" t="s">
        <v>99</v>
      </c>
      <c r="H16" s="197"/>
      <c r="I16" s="200"/>
      <c r="J16" s="197"/>
      <c r="K16" s="201"/>
      <c r="L16" s="198"/>
      <c r="M16" s="200"/>
      <c r="N16" s="198"/>
      <c r="O16" s="202"/>
      <c r="P16" s="203"/>
      <c r="Q16" s="198"/>
      <c r="R16" s="201"/>
      <c r="S16" s="198"/>
      <c r="T16" s="200"/>
      <c r="U16" s="198"/>
      <c r="V16" s="202"/>
      <c r="W16" s="203"/>
      <c r="X16" s="198"/>
      <c r="Y16" s="201"/>
      <c r="Z16" s="198"/>
      <c r="AA16" s="200"/>
      <c r="AB16" s="198"/>
      <c r="AC16" s="202"/>
      <c r="AD16" s="203"/>
      <c r="AE16" s="198"/>
      <c r="AF16" s="201"/>
      <c r="AG16" s="198"/>
      <c r="AH16" s="200"/>
      <c r="AI16" s="198"/>
      <c r="AJ16" s="202"/>
      <c r="AK16" s="203"/>
      <c r="AL16" s="198"/>
      <c r="AM16" s="201"/>
      <c r="AN16" s="198"/>
      <c r="AO16" s="200"/>
      <c r="AP16" s="198"/>
      <c r="AQ16" s="202"/>
      <c r="AR16" s="203"/>
    </row>
    <row r="17" spans="1:44" ht="15.5" x14ac:dyDescent="0.35">
      <c r="A17" s="193"/>
      <c r="B17" s="195"/>
      <c r="C17" s="193"/>
      <c r="D17" s="196"/>
      <c r="E17" s="196"/>
      <c r="F17" s="196"/>
      <c r="G17" s="375">
        <v>8900</v>
      </c>
      <c r="H17" s="373" t="s">
        <v>85</v>
      </c>
      <c r="I17" s="196"/>
      <c r="J17" s="196"/>
    </row>
    <row r="18" spans="1:44" x14ac:dyDescent="0.35">
      <c r="A18" s="193"/>
      <c r="B18" s="204"/>
      <c r="C18" s="193"/>
      <c r="D18" s="205"/>
      <c r="E18" s="205"/>
      <c r="F18" s="193"/>
      <c r="G18" s="375">
        <v>9700</v>
      </c>
      <c r="H18" s="205" t="s">
        <v>86</v>
      </c>
      <c r="I18" s="193"/>
      <c r="J18" s="193"/>
    </row>
    <row r="19" spans="1:44" x14ac:dyDescent="0.35">
      <c r="A19" s="193"/>
      <c r="B19" s="374"/>
      <c r="C19" s="193"/>
      <c r="D19" s="205" t="s">
        <v>8</v>
      </c>
      <c r="E19" s="193"/>
      <c r="F19" s="193"/>
      <c r="G19" s="375">
        <v>4100000</v>
      </c>
      <c r="H19" s="373" t="s">
        <v>9</v>
      </c>
      <c r="I19" s="207"/>
      <c r="J19" s="193"/>
      <c r="M19" s="376"/>
    </row>
    <row r="20" spans="1:44" x14ac:dyDescent="0.35">
      <c r="A20" s="193"/>
      <c r="B20" s="204"/>
      <c r="C20" s="193"/>
      <c r="D20" s="208"/>
      <c r="E20" s="208"/>
      <c r="F20" s="193"/>
      <c r="G20" s="446" t="s">
        <v>10</v>
      </c>
      <c r="H20" s="447"/>
      <c r="I20" s="448"/>
      <c r="J20" s="193"/>
      <c r="K20" s="446" t="s">
        <v>11</v>
      </c>
      <c r="L20" s="447"/>
      <c r="M20" s="448"/>
      <c r="N20" s="193"/>
      <c r="O20" s="446" t="s">
        <v>12</v>
      </c>
      <c r="P20" s="448"/>
      <c r="Q20" s="209"/>
      <c r="R20" s="446" t="s">
        <v>13</v>
      </c>
      <c r="S20" s="447"/>
      <c r="T20" s="448"/>
      <c r="U20" s="193"/>
      <c r="V20" s="446" t="s">
        <v>12</v>
      </c>
      <c r="W20" s="448"/>
      <c r="X20" s="209"/>
      <c r="Y20" s="446" t="s">
        <v>14</v>
      </c>
      <c r="Z20" s="447"/>
      <c r="AA20" s="448"/>
      <c r="AB20" s="193"/>
      <c r="AC20" s="446" t="s">
        <v>12</v>
      </c>
      <c r="AD20" s="448"/>
      <c r="AE20" s="209"/>
      <c r="AF20" s="446" t="s">
        <v>15</v>
      </c>
      <c r="AG20" s="447"/>
      <c r="AH20" s="448"/>
      <c r="AI20" s="193"/>
      <c r="AJ20" s="446" t="s">
        <v>12</v>
      </c>
      <c r="AK20" s="448"/>
      <c r="AM20" s="446" t="s">
        <v>16</v>
      </c>
      <c r="AN20" s="447"/>
      <c r="AO20" s="448"/>
      <c r="AP20" s="193"/>
      <c r="AQ20" s="446" t="s">
        <v>12</v>
      </c>
      <c r="AR20" s="448"/>
    </row>
    <row r="21" spans="1:44" x14ac:dyDescent="0.35">
      <c r="A21" s="193"/>
      <c r="B21" s="204"/>
      <c r="C21" s="193"/>
      <c r="D21" s="452" t="s">
        <v>17</v>
      </c>
      <c r="E21" s="210"/>
      <c r="F21" s="193"/>
      <c r="G21" s="214" t="s">
        <v>18</v>
      </c>
      <c r="H21" s="212" t="s">
        <v>19</v>
      </c>
      <c r="I21" s="213" t="s">
        <v>20</v>
      </c>
      <c r="J21" s="193"/>
      <c r="K21" s="214" t="s">
        <v>18</v>
      </c>
      <c r="L21" s="212" t="s">
        <v>19</v>
      </c>
      <c r="M21" s="213" t="s">
        <v>20</v>
      </c>
      <c r="N21" s="193"/>
      <c r="O21" s="454" t="s">
        <v>21</v>
      </c>
      <c r="P21" s="456" t="s">
        <v>22</v>
      </c>
      <c r="Q21" s="209"/>
      <c r="R21" s="214" t="s">
        <v>18</v>
      </c>
      <c r="S21" s="212" t="s">
        <v>19</v>
      </c>
      <c r="T21" s="213" t="s">
        <v>20</v>
      </c>
      <c r="U21" s="193"/>
      <c r="V21" s="454" t="s">
        <v>21</v>
      </c>
      <c r="W21" s="456" t="s">
        <v>22</v>
      </c>
      <c r="X21" s="209"/>
      <c r="Y21" s="214" t="s">
        <v>18</v>
      </c>
      <c r="Z21" s="212" t="s">
        <v>19</v>
      </c>
      <c r="AA21" s="213" t="s">
        <v>20</v>
      </c>
      <c r="AB21" s="193"/>
      <c r="AC21" s="454" t="s">
        <v>21</v>
      </c>
      <c r="AD21" s="456" t="s">
        <v>22</v>
      </c>
      <c r="AE21" s="209"/>
      <c r="AF21" s="214" t="s">
        <v>18</v>
      </c>
      <c r="AG21" s="212" t="s">
        <v>19</v>
      </c>
      <c r="AH21" s="213" t="s">
        <v>20</v>
      </c>
      <c r="AI21" s="193"/>
      <c r="AJ21" s="454" t="s">
        <v>21</v>
      </c>
      <c r="AK21" s="456" t="s">
        <v>22</v>
      </c>
      <c r="AM21" s="214" t="s">
        <v>18</v>
      </c>
      <c r="AN21" s="212" t="s">
        <v>19</v>
      </c>
      <c r="AO21" s="213" t="s">
        <v>20</v>
      </c>
      <c r="AP21" s="193"/>
      <c r="AQ21" s="454" t="s">
        <v>21</v>
      </c>
      <c r="AR21" s="456" t="s">
        <v>22</v>
      </c>
    </row>
    <row r="22" spans="1:44" x14ac:dyDescent="0.35">
      <c r="A22" s="193"/>
      <c r="B22" s="204"/>
      <c r="C22" s="193"/>
      <c r="D22" s="453"/>
      <c r="E22" s="210"/>
      <c r="F22" s="193"/>
      <c r="G22" s="217" t="s">
        <v>23</v>
      </c>
      <c r="H22" s="216"/>
      <c r="I22" s="216" t="s">
        <v>23</v>
      </c>
      <c r="J22" s="193"/>
      <c r="K22" s="217" t="s">
        <v>23</v>
      </c>
      <c r="L22" s="216"/>
      <c r="M22" s="216" t="s">
        <v>23</v>
      </c>
      <c r="N22" s="193"/>
      <c r="O22" s="455"/>
      <c r="P22" s="457"/>
      <c r="Q22" s="209"/>
      <c r="R22" s="217" t="s">
        <v>23</v>
      </c>
      <c r="S22" s="216"/>
      <c r="T22" s="216" t="s">
        <v>23</v>
      </c>
      <c r="U22" s="193"/>
      <c r="V22" s="455"/>
      <c r="W22" s="457"/>
      <c r="X22" s="209"/>
      <c r="Y22" s="217" t="s">
        <v>23</v>
      </c>
      <c r="Z22" s="216"/>
      <c r="AA22" s="216" t="s">
        <v>23</v>
      </c>
      <c r="AB22" s="193"/>
      <c r="AC22" s="455"/>
      <c r="AD22" s="457"/>
      <c r="AE22" s="209"/>
      <c r="AF22" s="217" t="s">
        <v>23</v>
      </c>
      <c r="AG22" s="216"/>
      <c r="AH22" s="216" t="s">
        <v>23</v>
      </c>
      <c r="AI22" s="193"/>
      <c r="AJ22" s="455"/>
      <c r="AK22" s="457"/>
      <c r="AM22" s="217" t="s">
        <v>23</v>
      </c>
      <c r="AN22" s="216"/>
      <c r="AO22" s="216" t="s">
        <v>23</v>
      </c>
      <c r="AP22" s="193"/>
      <c r="AQ22" s="455"/>
      <c r="AR22" s="457"/>
    </row>
    <row r="23" spans="1:44" x14ac:dyDescent="0.35">
      <c r="A23" s="193"/>
      <c r="B23" s="283" t="s">
        <v>24</v>
      </c>
      <c r="C23" s="221"/>
      <c r="D23" s="220" t="s">
        <v>25</v>
      </c>
      <c r="E23" s="221"/>
      <c r="F23" s="222"/>
      <c r="G23" s="93">
        <v>4342.2299999999996</v>
      </c>
      <c r="H23" s="226">
        <v>1</v>
      </c>
      <c r="I23" s="225">
        <f t="shared" ref="I23:I45" si="0">H23*G23</f>
        <v>4342.2299999999996</v>
      </c>
      <c r="J23" s="222"/>
      <c r="K23" s="223">
        <v>4099.1400000000003</v>
      </c>
      <c r="L23" s="226">
        <v>1</v>
      </c>
      <c r="M23" s="225">
        <f t="shared" ref="M23:M38" si="1">L23*K23</f>
        <v>4099.1400000000003</v>
      </c>
      <c r="N23" s="222"/>
      <c r="O23" s="227">
        <f t="shared" ref="O23:O31" si="2">M23-I23</f>
        <v>-243.08999999999924</v>
      </c>
      <c r="P23" s="228">
        <f t="shared" ref="P23:P31" si="3">IF(OR(I23=0,M23=0),"",(O23/I23))</f>
        <v>-5.5982755404480937E-2</v>
      </c>
      <c r="Q23" s="209"/>
      <c r="R23" s="223">
        <v>4284.83</v>
      </c>
      <c r="S23" s="226">
        <v>1</v>
      </c>
      <c r="T23" s="225">
        <f t="shared" ref="T23:T38" si="4">S23*R23</f>
        <v>4284.83</v>
      </c>
      <c r="U23" s="222"/>
      <c r="V23" s="227">
        <f>T23-M23</f>
        <v>185.6899999999996</v>
      </c>
      <c r="W23" s="228">
        <f>IF(OR(M23=0,T23=0),"",(V23/M23))</f>
        <v>4.5299745800338506E-2</v>
      </c>
      <c r="X23" s="209"/>
      <c r="Y23" s="223">
        <v>4332.82</v>
      </c>
      <c r="Z23" s="226">
        <v>1</v>
      </c>
      <c r="AA23" s="225">
        <f t="shared" ref="AA23:AA38" si="5">Z23*Y23</f>
        <v>4332.82</v>
      </c>
      <c r="AB23" s="222"/>
      <c r="AC23" s="227">
        <f>AA23-T23</f>
        <v>47.989999999999782</v>
      </c>
      <c r="AD23" s="228">
        <f>IF(OR(T23=0,AA23=0),"",(AC23/T23))</f>
        <v>1.1199977595377129E-2</v>
      </c>
      <c r="AE23" s="209"/>
      <c r="AF23" s="223">
        <v>4590.62</v>
      </c>
      <c r="AG23" s="226">
        <v>1</v>
      </c>
      <c r="AH23" s="225">
        <f t="shared" ref="AH23:AH38" si="6">AG23*AF23</f>
        <v>4590.62</v>
      </c>
      <c r="AI23" s="222"/>
      <c r="AJ23" s="227">
        <f>AH23-AA23</f>
        <v>257.80000000000018</v>
      </c>
      <c r="AK23" s="228">
        <f>IF(OR(AA23=0,AH23=0),"",(AJ23/AA23))</f>
        <v>5.9499356077566158E-2</v>
      </c>
      <c r="AM23" s="223">
        <v>4767.82</v>
      </c>
      <c r="AN23" s="226">
        <v>1</v>
      </c>
      <c r="AO23" s="225">
        <f t="shared" ref="AO23:AO38" si="7">AN23*AM23</f>
        <v>4767.82</v>
      </c>
      <c r="AP23" s="222"/>
      <c r="AQ23" s="227">
        <f>AO23-AH23</f>
        <v>177.19999999999982</v>
      </c>
      <c r="AR23" s="228">
        <f>IF(OR(AH23=0,AO23=0),"",(AQ23/AH23))</f>
        <v>3.8600450483812603E-2</v>
      </c>
    </row>
    <row r="24" spans="1:44" x14ac:dyDescent="0.35">
      <c r="A24" s="193"/>
      <c r="B24" s="221" t="s">
        <v>26</v>
      </c>
      <c r="C24" s="221"/>
      <c r="D24" s="220" t="s">
        <v>87</v>
      </c>
      <c r="E24" s="221"/>
      <c r="F24" s="229"/>
      <c r="G24" s="238"/>
      <c r="H24" s="231"/>
      <c r="I24" s="232"/>
      <c r="J24" s="229"/>
      <c r="K24" s="92">
        <v>8.1299999999999997E-2</v>
      </c>
      <c r="L24" s="314">
        <f t="shared" ref="L24:L34" si="8">$G$18</f>
        <v>9700</v>
      </c>
      <c r="M24" s="232">
        <f t="shared" si="1"/>
        <v>788.61</v>
      </c>
      <c r="N24" s="229"/>
      <c r="O24" s="227">
        <f t="shared" si="2"/>
        <v>788.61</v>
      </c>
      <c r="P24" s="228" t="str">
        <f t="shared" si="3"/>
        <v/>
      </c>
      <c r="Q24" s="209"/>
      <c r="R24" s="92">
        <v>0</v>
      </c>
      <c r="S24" s="314">
        <f t="shared" ref="S24:S34" si="9">$G$18</f>
        <v>9700</v>
      </c>
      <c r="T24" s="232">
        <f t="shared" si="4"/>
        <v>0</v>
      </c>
      <c r="U24" s="229"/>
      <c r="V24" s="227">
        <f t="shared" ref="V24:V45" si="10">T24-M24</f>
        <v>-788.61</v>
      </c>
      <c r="W24" s="228" t="str">
        <f t="shared" ref="W24:W45" si="11">IF(OR(M24=0,T24=0),"",(V24/M24))</f>
        <v/>
      </c>
      <c r="X24" s="209"/>
      <c r="Y24" s="92">
        <v>0</v>
      </c>
      <c r="Z24" s="314">
        <f t="shared" ref="Z24:Z34" si="12">$G$18</f>
        <v>9700</v>
      </c>
      <c r="AA24" s="232">
        <f t="shared" si="5"/>
        <v>0</v>
      </c>
      <c r="AB24" s="229"/>
      <c r="AC24" s="227">
        <f t="shared" ref="AC24:AC45" si="13">AA24-T24</f>
        <v>0</v>
      </c>
      <c r="AD24" s="228" t="str">
        <f t="shared" ref="AD24:AD45" si="14">IF(OR(T24=0,AA24=0),"",(AC24/T24))</f>
        <v/>
      </c>
      <c r="AE24" s="209"/>
      <c r="AF24" s="92">
        <v>0</v>
      </c>
      <c r="AG24" s="314">
        <f t="shared" ref="AG24:AG34" si="15">$G$18</f>
        <v>9700</v>
      </c>
      <c r="AH24" s="232">
        <f t="shared" si="6"/>
        <v>0</v>
      </c>
      <c r="AI24" s="229"/>
      <c r="AJ24" s="227">
        <f t="shared" ref="AJ24:AJ45" si="16">AH24-AA24</f>
        <v>0</v>
      </c>
      <c r="AK24" s="228" t="str">
        <f t="shared" ref="AK24:AK45" si="17">IF(OR(AA24=0,AH24=0),"",(AJ24/AA24))</f>
        <v/>
      </c>
      <c r="AL24" s="233"/>
      <c r="AM24" s="92">
        <v>0</v>
      </c>
      <c r="AN24" s="314">
        <f t="shared" ref="AN24:AN34" si="18">$G$18</f>
        <v>9700</v>
      </c>
      <c r="AO24" s="232">
        <f t="shared" si="7"/>
        <v>0</v>
      </c>
      <c r="AP24" s="229"/>
      <c r="AQ24" s="227">
        <f t="shared" ref="AQ24:AQ45" si="19">AO24-AH24</f>
        <v>0</v>
      </c>
      <c r="AR24" s="228" t="str">
        <f t="shared" ref="AR24:AR45" si="20">IF(OR(AH24=0,AO24=0),"",(AQ24/AH24))</f>
        <v/>
      </c>
    </row>
    <row r="25" spans="1:44" x14ac:dyDescent="0.35">
      <c r="A25" s="193"/>
      <c r="B25" s="221" t="s">
        <v>27</v>
      </c>
      <c r="C25" s="221"/>
      <c r="D25" s="220" t="s">
        <v>87</v>
      </c>
      <c r="E25" s="221"/>
      <c r="F25" s="229"/>
      <c r="G25" s="238"/>
      <c r="H25" s="231"/>
      <c r="I25" s="232"/>
      <c r="J25" s="229"/>
      <c r="K25" s="92">
        <v>7.3599999999999999E-2</v>
      </c>
      <c r="L25" s="314">
        <f t="shared" si="8"/>
        <v>9700</v>
      </c>
      <c r="M25" s="232">
        <f t="shared" si="1"/>
        <v>713.92</v>
      </c>
      <c r="N25" s="229"/>
      <c r="O25" s="227">
        <f t="shared" si="2"/>
        <v>713.92</v>
      </c>
      <c r="P25" s="228" t="str">
        <f t="shared" si="3"/>
        <v/>
      </c>
      <c r="Q25" s="209"/>
      <c r="R25" s="92">
        <v>0</v>
      </c>
      <c r="S25" s="314">
        <f t="shared" si="9"/>
        <v>9700</v>
      </c>
      <c r="T25" s="232">
        <f t="shared" si="4"/>
        <v>0</v>
      </c>
      <c r="U25" s="229"/>
      <c r="V25" s="227">
        <f t="shared" si="10"/>
        <v>-713.92</v>
      </c>
      <c r="W25" s="228" t="str">
        <f t="shared" si="11"/>
        <v/>
      </c>
      <c r="X25" s="209"/>
      <c r="Y25" s="92">
        <v>0</v>
      </c>
      <c r="Z25" s="314">
        <f t="shared" si="12"/>
        <v>9700</v>
      </c>
      <c r="AA25" s="232">
        <f t="shared" si="5"/>
        <v>0</v>
      </c>
      <c r="AB25" s="229"/>
      <c r="AC25" s="227">
        <f t="shared" si="13"/>
        <v>0</v>
      </c>
      <c r="AD25" s="228" t="str">
        <f t="shared" si="14"/>
        <v/>
      </c>
      <c r="AE25" s="209"/>
      <c r="AF25" s="92">
        <v>0</v>
      </c>
      <c r="AG25" s="314">
        <f t="shared" si="15"/>
        <v>9700</v>
      </c>
      <c r="AH25" s="232">
        <f t="shared" si="6"/>
        <v>0</v>
      </c>
      <c r="AI25" s="229"/>
      <c r="AJ25" s="227">
        <f t="shared" si="16"/>
        <v>0</v>
      </c>
      <c r="AK25" s="228" t="str">
        <f t="shared" si="17"/>
        <v/>
      </c>
      <c r="AL25" s="233"/>
      <c r="AM25" s="92">
        <v>0</v>
      </c>
      <c r="AN25" s="314">
        <f t="shared" si="18"/>
        <v>9700</v>
      </c>
      <c r="AO25" s="232">
        <f t="shared" si="7"/>
        <v>0</v>
      </c>
      <c r="AP25" s="229"/>
      <c r="AQ25" s="227">
        <f t="shared" si="19"/>
        <v>0</v>
      </c>
      <c r="AR25" s="228" t="str">
        <f t="shared" si="20"/>
        <v/>
      </c>
    </row>
    <row r="26" spans="1:44" x14ac:dyDescent="0.35">
      <c r="A26" s="193"/>
      <c r="B26" s="221" t="s">
        <v>30</v>
      </c>
      <c r="C26" s="221"/>
      <c r="D26" s="220" t="s">
        <v>87</v>
      </c>
      <c r="E26" s="221"/>
      <c r="F26" s="229"/>
      <c r="G26" s="238"/>
      <c r="H26" s="231"/>
      <c r="I26" s="232"/>
      <c r="J26" s="229"/>
      <c r="K26" s="92">
        <v>-0.38269999999999998</v>
      </c>
      <c r="L26" s="314">
        <f t="shared" si="8"/>
        <v>9700</v>
      </c>
      <c r="M26" s="232">
        <f t="shared" si="1"/>
        <v>-3712.19</v>
      </c>
      <c r="N26" s="229"/>
      <c r="O26" s="227">
        <f t="shared" si="2"/>
        <v>-3712.19</v>
      </c>
      <c r="P26" s="228" t="str">
        <f t="shared" si="3"/>
        <v/>
      </c>
      <c r="Q26" s="209"/>
      <c r="R26" s="92">
        <v>-0.38269999999999998</v>
      </c>
      <c r="S26" s="314">
        <f t="shared" si="9"/>
        <v>9700</v>
      </c>
      <c r="T26" s="232">
        <f t="shared" si="4"/>
        <v>-3712.19</v>
      </c>
      <c r="U26" s="229"/>
      <c r="V26" s="227">
        <f t="shared" si="10"/>
        <v>0</v>
      </c>
      <c r="W26" s="228">
        <f t="shared" si="11"/>
        <v>0</v>
      </c>
      <c r="X26" s="209"/>
      <c r="Y26" s="92">
        <v>0</v>
      </c>
      <c r="Z26" s="314">
        <f t="shared" si="12"/>
        <v>9700</v>
      </c>
      <c r="AA26" s="232">
        <f t="shared" si="5"/>
        <v>0</v>
      </c>
      <c r="AB26" s="229"/>
      <c r="AC26" s="227">
        <f t="shared" si="13"/>
        <v>3712.19</v>
      </c>
      <c r="AD26" s="228" t="str">
        <f t="shared" si="14"/>
        <v/>
      </c>
      <c r="AE26" s="209"/>
      <c r="AF26" s="92">
        <v>0</v>
      </c>
      <c r="AG26" s="314">
        <f t="shared" si="15"/>
        <v>9700</v>
      </c>
      <c r="AH26" s="232">
        <f t="shared" si="6"/>
        <v>0</v>
      </c>
      <c r="AI26" s="229"/>
      <c r="AJ26" s="227">
        <f t="shared" si="16"/>
        <v>0</v>
      </c>
      <c r="AK26" s="228" t="str">
        <f t="shared" si="17"/>
        <v/>
      </c>
      <c r="AL26" s="233"/>
      <c r="AM26" s="92">
        <v>0</v>
      </c>
      <c r="AN26" s="314">
        <f t="shared" si="18"/>
        <v>9700</v>
      </c>
      <c r="AO26" s="232">
        <f t="shared" si="7"/>
        <v>0</v>
      </c>
      <c r="AP26" s="229"/>
      <c r="AQ26" s="227">
        <f t="shared" si="19"/>
        <v>0</v>
      </c>
      <c r="AR26" s="228" t="str">
        <f t="shared" si="20"/>
        <v/>
      </c>
    </row>
    <row r="27" spans="1:44" x14ac:dyDescent="0.35">
      <c r="A27" s="193"/>
      <c r="B27" s="221" t="s">
        <v>31</v>
      </c>
      <c r="C27" s="221"/>
      <c r="D27" s="220" t="s">
        <v>87</v>
      </c>
      <c r="E27" s="221"/>
      <c r="F27" s="229"/>
      <c r="G27" s="238"/>
      <c r="H27" s="231"/>
      <c r="I27" s="232"/>
      <c r="J27" s="229"/>
      <c r="K27" s="92">
        <v>-6.13E-2</v>
      </c>
      <c r="L27" s="314">
        <f t="shared" si="8"/>
        <v>9700</v>
      </c>
      <c r="M27" s="232">
        <f t="shared" si="1"/>
        <v>-594.61</v>
      </c>
      <c r="N27" s="229"/>
      <c r="O27" s="227">
        <f t="shared" si="2"/>
        <v>-594.61</v>
      </c>
      <c r="P27" s="228" t="str">
        <f t="shared" si="3"/>
        <v/>
      </c>
      <c r="Q27" s="209"/>
      <c r="R27" s="92">
        <v>-6.13E-2</v>
      </c>
      <c r="S27" s="314">
        <f t="shared" si="9"/>
        <v>9700</v>
      </c>
      <c r="T27" s="232">
        <f t="shared" si="4"/>
        <v>-594.61</v>
      </c>
      <c r="U27" s="229"/>
      <c r="V27" s="227">
        <f t="shared" si="10"/>
        <v>0</v>
      </c>
      <c r="W27" s="228">
        <f t="shared" si="11"/>
        <v>0</v>
      </c>
      <c r="X27" s="209"/>
      <c r="Y27" s="92">
        <v>0</v>
      </c>
      <c r="Z27" s="314">
        <f t="shared" si="12"/>
        <v>9700</v>
      </c>
      <c r="AA27" s="232">
        <f t="shared" si="5"/>
        <v>0</v>
      </c>
      <c r="AB27" s="229"/>
      <c r="AC27" s="227">
        <f t="shared" si="13"/>
        <v>594.61</v>
      </c>
      <c r="AD27" s="228" t="str">
        <f t="shared" si="14"/>
        <v/>
      </c>
      <c r="AE27" s="209"/>
      <c r="AF27" s="92">
        <v>0</v>
      </c>
      <c r="AG27" s="314">
        <f t="shared" si="15"/>
        <v>9700</v>
      </c>
      <c r="AH27" s="232">
        <f t="shared" si="6"/>
        <v>0</v>
      </c>
      <c r="AI27" s="229"/>
      <c r="AJ27" s="227">
        <f t="shared" si="16"/>
        <v>0</v>
      </c>
      <c r="AK27" s="228" t="str">
        <f t="shared" si="17"/>
        <v/>
      </c>
      <c r="AL27" s="233"/>
      <c r="AM27" s="92">
        <v>0</v>
      </c>
      <c r="AN27" s="314">
        <f t="shared" si="18"/>
        <v>9700</v>
      </c>
      <c r="AO27" s="232">
        <f t="shared" si="7"/>
        <v>0</v>
      </c>
      <c r="AP27" s="229"/>
      <c r="AQ27" s="227">
        <f t="shared" si="19"/>
        <v>0</v>
      </c>
      <c r="AR27" s="228" t="str">
        <f t="shared" si="20"/>
        <v/>
      </c>
    </row>
    <row r="28" spans="1:44" x14ac:dyDescent="0.35">
      <c r="A28" s="193"/>
      <c r="B28" s="221" t="s">
        <v>32</v>
      </c>
      <c r="C28" s="221"/>
      <c r="D28" s="220" t="s">
        <v>87</v>
      </c>
      <c r="E28" s="221"/>
      <c r="F28" s="229"/>
      <c r="G28" s="238"/>
      <c r="H28" s="231"/>
      <c r="I28" s="232"/>
      <c r="J28" s="229"/>
      <c r="K28" s="92">
        <v>0</v>
      </c>
      <c r="L28" s="314">
        <f t="shared" si="8"/>
        <v>9700</v>
      </c>
      <c r="M28" s="232">
        <f t="shared" si="1"/>
        <v>0</v>
      </c>
      <c r="N28" s="229"/>
      <c r="O28" s="227">
        <f t="shared" si="2"/>
        <v>0</v>
      </c>
      <c r="P28" s="228" t="str">
        <f t="shared" si="3"/>
        <v/>
      </c>
      <c r="Q28" s="209"/>
      <c r="R28" s="92">
        <v>-5.9999999999999995E-4</v>
      </c>
      <c r="S28" s="314">
        <f t="shared" si="9"/>
        <v>9700</v>
      </c>
      <c r="T28" s="232">
        <f t="shared" si="4"/>
        <v>-5.8199999999999994</v>
      </c>
      <c r="U28" s="229"/>
      <c r="V28" s="227">
        <f t="shared" si="10"/>
        <v>-5.8199999999999994</v>
      </c>
      <c r="W28" s="228" t="str">
        <f t="shared" si="11"/>
        <v/>
      </c>
      <c r="X28" s="209"/>
      <c r="Y28" s="92">
        <v>-5.9999999999999995E-4</v>
      </c>
      <c r="Z28" s="314">
        <f t="shared" si="12"/>
        <v>9700</v>
      </c>
      <c r="AA28" s="232">
        <f t="shared" si="5"/>
        <v>-5.8199999999999994</v>
      </c>
      <c r="AB28" s="229"/>
      <c r="AC28" s="227">
        <f t="shared" si="13"/>
        <v>0</v>
      </c>
      <c r="AD28" s="228">
        <f t="shared" si="14"/>
        <v>0</v>
      </c>
      <c r="AE28" s="209"/>
      <c r="AF28" s="92">
        <v>-5.9999999999999995E-4</v>
      </c>
      <c r="AG28" s="314">
        <f t="shared" si="15"/>
        <v>9700</v>
      </c>
      <c r="AH28" s="232">
        <f t="shared" si="6"/>
        <v>-5.8199999999999994</v>
      </c>
      <c r="AI28" s="229"/>
      <c r="AJ28" s="227">
        <f t="shared" si="16"/>
        <v>0</v>
      </c>
      <c r="AK28" s="228">
        <f t="shared" si="17"/>
        <v>0</v>
      </c>
      <c r="AL28" s="233"/>
      <c r="AM28" s="92">
        <v>-5.9999999999999995E-4</v>
      </c>
      <c r="AN28" s="314">
        <f t="shared" si="18"/>
        <v>9700</v>
      </c>
      <c r="AO28" s="232">
        <f t="shared" si="7"/>
        <v>-5.8199999999999994</v>
      </c>
      <c r="AP28" s="229"/>
      <c r="AQ28" s="227">
        <f t="shared" si="19"/>
        <v>0</v>
      </c>
      <c r="AR28" s="228">
        <f t="shared" si="20"/>
        <v>0</v>
      </c>
    </row>
    <row r="29" spans="1:44" x14ac:dyDescent="0.35">
      <c r="A29" s="193"/>
      <c r="B29" s="221" t="s">
        <v>33</v>
      </c>
      <c r="C29" s="221"/>
      <c r="D29" s="220" t="s">
        <v>87</v>
      </c>
      <c r="E29" s="221"/>
      <c r="F29" s="229"/>
      <c r="G29" s="238"/>
      <c r="H29" s="231"/>
      <c r="I29" s="232"/>
      <c r="J29" s="229"/>
      <c r="K29" s="92">
        <v>-1.78E-2</v>
      </c>
      <c r="L29" s="314">
        <f t="shared" si="8"/>
        <v>9700</v>
      </c>
      <c r="M29" s="232">
        <f t="shared" si="1"/>
        <v>-172.66</v>
      </c>
      <c r="N29" s="229"/>
      <c r="O29" s="227">
        <f t="shared" si="2"/>
        <v>-172.66</v>
      </c>
      <c r="P29" s="228" t="str">
        <f t="shared" si="3"/>
        <v/>
      </c>
      <c r="Q29" s="209"/>
      <c r="R29" s="92">
        <v>0</v>
      </c>
      <c r="S29" s="314">
        <f t="shared" si="9"/>
        <v>9700</v>
      </c>
      <c r="T29" s="232">
        <f t="shared" si="4"/>
        <v>0</v>
      </c>
      <c r="U29" s="229"/>
      <c r="V29" s="227">
        <f t="shared" si="10"/>
        <v>172.66</v>
      </c>
      <c r="W29" s="228" t="str">
        <f t="shared" si="11"/>
        <v/>
      </c>
      <c r="X29" s="209"/>
      <c r="Y29" s="92">
        <v>0</v>
      </c>
      <c r="Z29" s="314">
        <f t="shared" si="12"/>
        <v>9700</v>
      </c>
      <c r="AA29" s="232">
        <f t="shared" si="5"/>
        <v>0</v>
      </c>
      <c r="AB29" s="229"/>
      <c r="AC29" s="227">
        <f t="shared" si="13"/>
        <v>0</v>
      </c>
      <c r="AD29" s="228" t="str">
        <f t="shared" si="14"/>
        <v/>
      </c>
      <c r="AE29" s="209"/>
      <c r="AF29" s="92">
        <v>0</v>
      </c>
      <c r="AG29" s="314">
        <f t="shared" si="15"/>
        <v>9700</v>
      </c>
      <c r="AH29" s="232">
        <f t="shared" si="6"/>
        <v>0</v>
      </c>
      <c r="AI29" s="229"/>
      <c r="AJ29" s="227">
        <f t="shared" si="16"/>
        <v>0</v>
      </c>
      <c r="AK29" s="228" t="str">
        <f t="shared" si="17"/>
        <v/>
      </c>
      <c r="AL29" s="233"/>
      <c r="AM29" s="92">
        <v>0</v>
      </c>
      <c r="AN29" s="314">
        <f t="shared" si="18"/>
        <v>9700</v>
      </c>
      <c r="AO29" s="232">
        <f t="shared" si="7"/>
        <v>0</v>
      </c>
      <c r="AP29" s="229"/>
      <c r="AQ29" s="227">
        <f t="shared" si="19"/>
        <v>0</v>
      </c>
      <c r="AR29" s="228" t="str">
        <f t="shared" si="20"/>
        <v/>
      </c>
    </row>
    <row r="30" spans="1:44" x14ac:dyDescent="0.35">
      <c r="A30" s="193"/>
      <c r="B30" s="221" t="s">
        <v>34</v>
      </c>
      <c r="C30" s="221"/>
      <c r="D30" s="220" t="s">
        <v>87</v>
      </c>
      <c r="E30" s="221"/>
      <c r="F30" s="229"/>
      <c r="G30" s="238"/>
      <c r="H30" s="231"/>
      <c r="I30" s="232"/>
      <c r="J30" s="229"/>
      <c r="K30" s="92">
        <v>0</v>
      </c>
      <c r="L30" s="314">
        <f t="shared" si="8"/>
        <v>9700</v>
      </c>
      <c r="M30" s="232">
        <f t="shared" si="1"/>
        <v>0</v>
      </c>
      <c r="N30" s="229"/>
      <c r="O30" s="227">
        <f t="shared" si="2"/>
        <v>0</v>
      </c>
      <c r="P30" s="228" t="str">
        <f t="shared" si="3"/>
        <v/>
      </c>
      <c r="Q30" s="209"/>
      <c r="R30" s="92">
        <v>0</v>
      </c>
      <c r="S30" s="314">
        <f t="shared" si="9"/>
        <v>9700</v>
      </c>
      <c r="T30" s="232">
        <f t="shared" si="4"/>
        <v>0</v>
      </c>
      <c r="U30" s="229"/>
      <c r="V30" s="227">
        <f t="shared" si="10"/>
        <v>0</v>
      </c>
      <c r="W30" s="228" t="str">
        <f t="shared" si="11"/>
        <v/>
      </c>
      <c r="X30" s="209"/>
      <c r="Y30" s="92">
        <v>0</v>
      </c>
      <c r="Z30" s="314">
        <f t="shared" si="12"/>
        <v>9700</v>
      </c>
      <c r="AA30" s="232">
        <f t="shared" si="5"/>
        <v>0</v>
      </c>
      <c r="AB30" s="229"/>
      <c r="AC30" s="227">
        <f t="shared" si="13"/>
        <v>0</v>
      </c>
      <c r="AD30" s="228" t="str">
        <f t="shared" si="14"/>
        <v/>
      </c>
      <c r="AE30" s="209"/>
      <c r="AF30" s="92">
        <v>-0.38940000000000002</v>
      </c>
      <c r="AG30" s="314">
        <f t="shared" si="15"/>
        <v>9700</v>
      </c>
      <c r="AH30" s="232">
        <f t="shared" si="6"/>
        <v>-3777.1800000000003</v>
      </c>
      <c r="AI30" s="229"/>
      <c r="AJ30" s="227">
        <f t="shared" si="16"/>
        <v>-3777.1800000000003</v>
      </c>
      <c r="AK30" s="228" t="str">
        <f t="shared" si="17"/>
        <v/>
      </c>
      <c r="AL30" s="233"/>
      <c r="AM30" s="92">
        <v>-0.38940000000000002</v>
      </c>
      <c r="AN30" s="314">
        <f t="shared" si="18"/>
        <v>9700</v>
      </c>
      <c r="AO30" s="232">
        <f t="shared" si="7"/>
        <v>-3777.1800000000003</v>
      </c>
      <c r="AP30" s="229"/>
      <c r="AQ30" s="227">
        <f t="shared" si="19"/>
        <v>0</v>
      </c>
      <c r="AR30" s="228">
        <f t="shared" si="20"/>
        <v>0</v>
      </c>
    </row>
    <row r="31" spans="1:44" x14ac:dyDescent="0.35">
      <c r="A31" s="193"/>
      <c r="B31" s="221" t="s">
        <v>35</v>
      </c>
      <c r="C31" s="221"/>
      <c r="D31" s="220" t="s">
        <v>87</v>
      </c>
      <c r="E31" s="221"/>
      <c r="F31" s="229"/>
      <c r="G31" s="238"/>
      <c r="H31" s="231"/>
      <c r="I31" s="232">
        <f t="shared" ref="I31" si="21">H31*G31</f>
        <v>0</v>
      </c>
      <c r="J31" s="229"/>
      <c r="K31" s="92">
        <v>0</v>
      </c>
      <c r="L31" s="314">
        <f t="shared" si="8"/>
        <v>9700</v>
      </c>
      <c r="M31" s="232">
        <f t="shared" si="1"/>
        <v>0</v>
      </c>
      <c r="N31" s="229"/>
      <c r="O31" s="227">
        <f t="shared" si="2"/>
        <v>0</v>
      </c>
      <c r="P31" s="228" t="str">
        <f t="shared" si="3"/>
        <v/>
      </c>
      <c r="Q31" s="209"/>
      <c r="R31" s="92">
        <v>0</v>
      </c>
      <c r="S31" s="314">
        <f t="shared" si="9"/>
        <v>9700</v>
      </c>
      <c r="T31" s="232">
        <f t="shared" si="4"/>
        <v>0</v>
      </c>
      <c r="U31" s="229"/>
      <c r="V31" s="227">
        <f t="shared" si="10"/>
        <v>0</v>
      </c>
      <c r="W31" s="228" t="str">
        <f t="shared" si="11"/>
        <v/>
      </c>
      <c r="X31" s="209"/>
      <c r="Y31" s="92">
        <v>0</v>
      </c>
      <c r="Z31" s="314">
        <f t="shared" si="12"/>
        <v>9700</v>
      </c>
      <c r="AA31" s="232">
        <f t="shared" si="5"/>
        <v>0</v>
      </c>
      <c r="AB31" s="229"/>
      <c r="AC31" s="227">
        <f t="shared" si="13"/>
        <v>0</v>
      </c>
      <c r="AD31" s="228" t="str">
        <f t="shared" si="14"/>
        <v/>
      </c>
      <c r="AE31" s="209"/>
      <c r="AF31" s="92">
        <v>-5.5199999999999999E-2</v>
      </c>
      <c r="AG31" s="314">
        <f t="shared" si="15"/>
        <v>9700</v>
      </c>
      <c r="AH31" s="232">
        <f t="shared" si="6"/>
        <v>-535.43999999999994</v>
      </c>
      <c r="AI31" s="229"/>
      <c r="AJ31" s="227">
        <f t="shared" si="16"/>
        <v>-535.43999999999994</v>
      </c>
      <c r="AK31" s="228" t="str">
        <f t="shared" si="17"/>
        <v/>
      </c>
      <c r="AL31" s="233"/>
      <c r="AM31" s="92">
        <v>-5.5199999999999999E-2</v>
      </c>
      <c r="AN31" s="314">
        <f t="shared" si="18"/>
        <v>9700</v>
      </c>
      <c r="AO31" s="232">
        <f t="shared" si="7"/>
        <v>-535.43999999999994</v>
      </c>
      <c r="AP31" s="229"/>
      <c r="AQ31" s="227">
        <f t="shared" si="19"/>
        <v>0</v>
      </c>
      <c r="AR31" s="228">
        <f t="shared" si="20"/>
        <v>0</v>
      </c>
    </row>
    <row r="32" spans="1:44" x14ac:dyDescent="0.35">
      <c r="A32" s="193"/>
      <c r="B32" s="221" t="s">
        <v>36</v>
      </c>
      <c r="C32" s="221"/>
      <c r="D32" s="220" t="s">
        <v>87</v>
      </c>
      <c r="E32" s="221"/>
      <c r="F32" s="229"/>
      <c r="G32" s="238"/>
      <c r="H32" s="231"/>
      <c r="I32" s="232"/>
      <c r="J32" s="229"/>
      <c r="K32" s="92">
        <v>-3.6200000000000003E-2</v>
      </c>
      <c r="L32" s="314">
        <f t="shared" si="8"/>
        <v>9700</v>
      </c>
      <c r="M32" s="232">
        <f t="shared" si="1"/>
        <v>-351.14000000000004</v>
      </c>
      <c r="N32" s="229"/>
      <c r="O32" s="227">
        <f>M32-I32</f>
        <v>-351.14000000000004</v>
      </c>
      <c r="P32" s="228" t="str">
        <f>IF(OR(I32=0,M32=0),"",(O32/I32))</f>
        <v/>
      </c>
      <c r="Q32" s="209"/>
      <c r="R32" s="92">
        <v>0</v>
      </c>
      <c r="S32" s="314">
        <f t="shared" si="9"/>
        <v>9700</v>
      </c>
      <c r="T32" s="232">
        <f t="shared" si="4"/>
        <v>0</v>
      </c>
      <c r="U32" s="229"/>
      <c r="V32" s="227">
        <f t="shared" si="10"/>
        <v>351.14000000000004</v>
      </c>
      <c r="W32" s="228" t="str">
        <f t="shared" si="11"/>
        <v/>
      </c>
      <c r="X32" s="209"/>
      <c r="Y32" s="92">
        <v>0</v>
      </c>
      <c r="Z32" s="314">
        <f t="shared" si="12"/>
        <v>9700</v>
      </c>
      <c r="AA32" s="232">
        <f t="shared" si="5"/>
        <v>0</v>
      </c>
      <c r="AB32" s="229"/>
      <c r="AC32" s="227">
        <f t="shared" si="13"/>
        <v>0</v>
      </c>
      <c r="AD32" s="228" t="str">
        <f t="shared" si="14"/>
        <v/>
      </c>
      <c r="AE32" s="209"/>
      <c r="AF32" s="92">
        <v>0</v>
      </c>
      <c r="AG32" s="314">
        <f t="shared" si="15"/>
        <v>9700</v>
      </c>
      <c r="AH32" s="232">
        <f t="shared" si="6"/>
        <v>0</v>
      </c>
      <c r="AI32" s="229"/>
      <c r="AJ32" s="227">
        <f t="shared" si="16"/>
        <v>0</v>
      </c>
      <c r="AK32" s="228" t="str">
        <f t="shared" si="17"/>
        <v/>
      </c>
      <c r="AL32" s="233"/>
      <c r="AM32" s="92">
        <v>0</v>
      </c>
      <c r="AN32" s="314">
        <f t="shared" si="18"/>
        <v>9700</v>
      </c>
      <c r="AO32" s="232">
        <f t="shared" si="7"/>
        <v>0</v>
      </c>
      <c r="AP32" s="229"/>
      <c r="AQ32" s="227">
        <f t="shared" si="19"/>
        <v>0</v>
      </c>
      <c r="AR32" s="228" t="str">
        <f t="shared" si="20"/>
        <v/>
      </c>
    </row>
    <row r="33" spans="1:44" x14ac:dyDescent="0.35">
      <c r="A33" s="193"/>
      <c r="B33" s="221" t="s">
        <v>37</v>
      </c>
      <c r="C33" s="221"/>
      <c r="D33" s="220" t="s">
        <v>87</v>
      </c>
      <c r="E33" s="221"/>
      <c r="F33" s="229"/>
      <c r="G33" s="238"/>
      <c r="H33" s="231"/>
      <c r="I33" s="232"/>
      <c r="J33" s="229"/>
      <c r="K33" s="92">
        <v>0</v>
      </c>
      <c r="L33" s="314">
        <f t="shared" si="8"/>
        <v>9700</v>
      </c>
      <c r="M33" s="232">
        <f t="shared" si="1"/>
        <v>0</v>
      </c>
      <c r="N33" s="229"/>
      <c r="O33" s="227">
        <f>M33-I33</f>
        <v>0</v>
      </c>
      <c r="P33" s="228" t="str">
        <f>IF(OR(I33=0,M33=0),"",(O33/I33))</f>
        <v/>
      </c>
      <c r="Q33" s="209"/>
      <c r="R33" s="92">
        <v>0</v>
      </c>
      <c r="S33" s="314">
        <f t="shared" si="9"/>
        <v>9700</v>
      </c>
      <c r="T33" s="232">
        <f t="shared" si="4"/>
        <v>0</v>
      </c>
      <c r="U33" s="229"/>
      <c r="V33" s="227">
        <f t="shared" si="10"/>
        <v>0</v>
      </c>
      <c r="W33" s="228" t="str">
        <f t="shared" si="11"/>
        <v/>
      </c>
      <c r="X33" s="209"/>
      <c r="Y33" s="92">
        <v>-0.32529999999999998</v>
      </c>
      <c r="Z33" s="314">
        <f t="shared" si="12"/>
        <v>9700</v>
      </c>
      <c r="AA33" s="232">
        <f t="shared" si="5"/>
        <v>-3155.41</v>
      </c>
      <c r="AB33" s="229"/>
      <c r="AC33" s="227">
        <f t="shared" si="13"/>
        <v>-3155.41</v>
      </c>
      <c r="AD33" s="228" t="str">
        <f t="shared" si="14"/>
        <v/>
      </c>
      <c r="AE33" s="209"/>
      <c r="AF33" s="92">
        <v>0</v>
      </c>
      <c r="AG33" s="314">
        <f t="shared" si="15"/>
        <v>9700</v>
      </c>
      <c r="AH33" s="232">
        <f t="shared" si="6"/>
        <v>0</v>
      </c>
      <c r="AI33" s="229"/>
      <c r="AJ33" s="227">
        <f t="shared" si="16"/>
        <v>3155.41</v>
      </c>
      <c r="AK33" s="228" t="str">
        <f t="shared" si="17"/>
        <v/>
      </c>
      <c r="AL33" s="233"/>
      <c r="AM33" s="92">
        <v>0</v>
      </c>
      <c r="AN33" s="314">
        <f t="shared" si="18"/>
        <v>9700</v>
      </c>
      <c r="AO33" s="232">
        <f t="shared" si="7"/>
        <v>0</v>
      </c>
      <c r="AP33" s="229"/>
      <c r="AQ33" s="227">
        <f t="shared" si="19"/>
        <v>0</v>
      </c>
      <c r="AR33" s="228" t="str">
        <f t="shared" si="20"/>
        <v/>
      </c>
    </row>
    <row r="34" spans="1:44" x14ac:dyDescent="0.35">
      <c r="A34" s="193"/>
      <c r="B34" s="221" t="s">
        <v>89</v>
      </c>
      <c r="C34" s="221"/>
      <c r="D34" s="220" t="s">
        <v>87</v>
      </c>
      <c r="E34" s="221"/>
      <c r="F34" s="229"/>
      <c r="G34" s="238"/>
      <c r="H34" s="231"/>
      <c r="I34" s="232"/>
      <c r="J34" s="229"/>
      <c r="K34" s="92">
        <v>0</v>
      </c>
      <c r="L34" s="314">
        <f t="shared" si="8"/>
        <v>9700</v>
      </c>
      <c r="M34" s="232">
        <f t="shared" si="1"/>
        <v>0</v>
      </c>
      <c r="N34" s="229"/>
      <c r="O34" s="227">
        <f>M34-I34</f>
        <v>0</v>
      </c>
      <c r="P34" s="228" t="str">
        <f>IF(OR(I34=0,M34=0),"",(O34/I34))</f>
        <v/>
      </c>
      <c r="Q34" s="209"/>
      <c r="R34" s="92">
        <v>-6.2199999999999998E-2</v>
      </c>
      <c r="S34" s="314">
        <f t="shared" si="9"/>
        <v>9700</v>
      </c>
      <c r="T34" s="232">
        <f t="shared" si="4"/>
        <v>-603.34</v>
      </c>
      <c r="U34" s="229"/>
      <c r="V34" s="227">
        <f t="shared" si="10"/>
        <v>-603.34</v>
      </c>
      <c r="W34" s="228" t="str">
        <f t="shared" si="11"/>
        <v/>
      </c>
      <c r="X34" s="209"/>
      <c r="Y34" s="92">
        <v>-6.2199999999999998E-2</v>
      </c>
      <c r="Z34" s="314">
        <f t="shared" si="12"/>
        <v>9700</v>
      </c>
      <c r="AA34" s="232">
        <f t="shared" si="5"/>
        <v>-603.34</v>
      </c>
      <c r="AB34" s="229"/>
      <c r="AC34" s="227">
        <f t="shared" si="13"/>
        <v>0</v>
      </c>
      <c r="AD34" s="228">
        <f t="shared" si="14"/>
        <v>0</v>
      </c>
      <c r="AE34" s="209"/>
      <c r="AF34" s="92">
        <v>-6.2199999999999998E-2</v>
      </c>
      <c r="AG34" s="314">
        <f t="shared" si="15"/>
        <v>9700</v>
      </c>
      <c r="AH34" s="232">
        <f t="shared" si="6"/>
        <v>-603.34</v>
      </c>
      <c r="AI34" s="229"/>
      <c r="AJ34" s="227">
        <f t="shared" si="16"/>
        <v>0</v>
      </c>
      <c r="AK34" s="228">
        <f t="shared" si="17"/>
        <v>0</v>
      </c>
      <c r="AL34" s="233"/>
      <c r="AM34" s="92">
        <v>-6.2199999999999998E-2</v>
      </c>
      <c r="AN34" s="314">
        <f t="shared" si="18"/>
        <v>9700</v>
      </c>
      <c r="AO34" s="232">
        <f t="shared" si="7"/>
        <v>-603.34</v>
      </c>
      <c r="AP34" s="229"/>
      <c r="AQ34" s="227">
        <f t="shared" si="19"/>
        <v>0</v>
      </c>
      <c r="AR34" s="228">
        <f t="shared" si="20"/>
        <v>0</v>
      </c>
    </row>
    <row r="35" spans="1:44" x14ac:dyDescent="0.35">
      <c r="A35" s="193"/>
      <c r="B35" s="221" t="s">
        <v>39</v>
      </c>
      <c r="C35" s="221"/>
      <c r="D35" s="220" t="s">
        <v>25</v>
      </c>
      <c r="E35" s="221"/>
      <c r="F35" s="229"/>
      <c r="G35" s="238"/>
      <c r="H35" s="226"/>
      <c r="I35" s="225">
        <f t="shared" ref="I35:I38" si="22">H35*G35</f>
        <v>0</v>
      </c>
      <c r="J35" s="229"/>
      <c r="K35" s="230">
        <v>-21.8</v>
      </c>
      <c r="L35" s="226">
        <v>1</v>
      </c>
      <c r="M35" s="232">
        <f t="shared" si="1"/>
        <v>-21.8</v>
      </c>
      <c r="N35" s="229"/>
      <c r="O35" s="227">
        <f t="shared" ref="O35:O66" si="23">M35-I35</f>
        <v>-21.8</v>
      </c>
      <c r="P35" s="228" t="str">
        <f t="shared" ref="P35:P66" si="24">IF(OR(I35=0,M35=0),"",(O35/I35))</f>
        <v/>
      </c>
      <c r="Q35" s="209"/>
      <c r="R35" s="230">
        <v>-21.8</v>
      </c>
      <c r="S35" s="226">
        <v>1</v>
      </c>
      <c r="T35" s="232">
        <f t="shared" si="4"/>
        <v>-21.8</v>
      </c>
      <c r="U35" s="229"/>
      <c r="V35" s="227">
        <f t="shared" si="10"/>
        <v>0</v>
      </c>
      <c r="W35" s="228">
        <f t="shared" si="11"/>
        <v>0</v>
      </c>
      <c r="X35" s="209"/>
      <c r="Y35" s="230">
        <v>0</v>
      </c>
      <c r="Z35" s="226">
        <v>1</v>
      </c>
      <c r="AA35" s="232">
        <f t="shared" si="5"/>
        <v>0</v>
      </c>
      <c r="AB35" s="229"/>
      <c r="AC35" s="227">
        <f t="shared" si="13"/>
        <v>21.8</v>
      </c>
      <c r="AD35" s="228" t="str">
        <f t="shared" si="14"/>
        <v/>
      </c>
      <c r="AE35" s="209"/>
      <c r="AF35" s="230">
        <v>0</v>
      </c>
      <c r="AG35" s="226">
        <v>1</v>
      </c>
      <c r="AH35" s="232">
        <f t="shared" si="6"/>
        <v>0</v>
      </c>
      <c r="AI35" s="229"/>
      <c r="AJ35" s="227">
        <f t="shared" si="16"/>
        <v>0</v>
      </c>
      <c r="AK35" s="228" t="str">
        <f t="shared" si="17"/>
        <v/>
      </c>
      <c r="AL35" s="233"/>
      <c r="AM35" s="230">
        <v>0</v>
      </c>
      <c r="AN35" s="226">
        <v>1</v>
      </c>
      <c r="AO35" s="232">
        <f t="shared" si="7"/>
        <v>0</v>
      </c>
      <c r="AP35" s="229"/>
      <c r="AQ35" s="227">
        <f t="shared" si="19"/>
        <v>0</v>
      </c>
      <c r="AR35" s="228" t="str">
        <f t="shared" si="20"/>
        <v/>
      </c>
    </row>
    <row r="36" spans="1:44" x14ac:dyDescent="0.35">
      <c r="A36" s="193"/>
      <c r="B36" s="221" t="s">
        <v>39</v>
      </c>
      <c r="C36" s="221"/>
      <c r="D36" s="220" t="s">
        <v>87</v>
      </c>
      <c r="E36" s="221"/>
      <c r="F36" s="229"/>
      <c r="G36" s="238"/>
      <c r="H36" s="314"/>
      <c r="I36" s="225">
        <f t="shared" si="22"/>
        <v>0</v>
      </c>
      <c r="J36" s="229"/>
      <c r="K36" s="92">
        <v>1.95E-2</v>
      </c>
      <c r="L36" s="314">
        <f t="shared" ref="L36" si="25">$G$18</f>
        <v>9700</v>
      </c>
      <c r="M36" s="232">
        <f t="shared" si="1"/>
        <v>189.15</v>
      </c>
      <c r="N36" s="229"/>
      <c r="O36" s="227">
        <f t="shared" si="23"/>
        <v>189.15</v>
      </c>
      <c r="P36" s="228" t="str">
        <f t="shared" si="24"/>
        <v/>
      </c>
      <c r="Q36" s="209"/>
      <c r="R36" s="92">
        <v>1.95E-2</v>
      </c>
      <c r="S36" s="314">
        <f t="shared" ref="S36" si="26">$G$18</f>
        <v>9700</v>
      </c>
      <c r="T36" s="232">
        <f t="shared" si="4"/>
        <v>189.15</v>
      </c>
      <c r="U36" s="229"/>
      <c r="V36" s="227">
        <f t="shared" si="10"/>
        <v>0</v>
      </c>
      <c r="W36" s="228">
        <f t="shared" si="11"/>
        <v>0</v>
      </c>
      <c r="X36" s="209"/>
      <c r="Y36" s="230">
        <v>0</v>
      </c>
      <c r="Z36" s="314">
        <f t="shared" ref="Z36" si="27">$G$18</f>
        <v>9700</v>
      </c>
      <c r="AA36" s="232">
        <f t="shared" si="5"/>
        <v>0</v>
      </c>
      <c r="AB36" s="229"/>
      <c r="AC36" s="227">
        <f t="shared" si="13"/>
        <v>-189.15</v>
      </c>
      <c r="AD36" s="228" t="str">
        <f t="shared" si="14"/>
        <v/>
      </c>
      <c r="AE36" s="209"/>
      <c r="AF36" s="230">
        <v>0</v>
      </c>
      <c r="AG36" s="314">
        <f t="shared" ref="AG36" si="28">$G$18</f>
        <v>9700</v>
      </c>
      <c r="AH36" s="232">
        <f t="shared" si="6"/>
        <v>0</v>
      </c>
      <c r="AI36" s="229"/>
      <c r="AJ36" s="227">
        <f t="shared" si="16"/>
        <v>0</v>
      </c>
      <c r="AK36" s="228" t="str">
        <f t="shared" si="17"/>
        <v/>
      </c>
      <c r="AL36" s="233"/>
      <c r="AM36" s="230">
        <v>0</v>
      </c>
      <c r="AN36" s="314">
        <f t="shared" ref="AN36" si="29">$G$18</f>
        <v>9700</v>
      </c>
      <c r="AO36" s="232">
        <f t="shared" si="7"/>
        <v>0</v>
      </c>
      <c r="AP36" s="229"/>
      <c r="AQ36" s="227">
        <f t="shared" si="19"/>
        <v>0</v>
      </c>
      <c r="AR36" s="228" t="str">
        <f t="shared" si="20"/>
        <v/>
      </c>
    </row>
    <row r="37" spans="1:44" s="233" customFormat="1" x14ac:dyDescent="0.35">
      <c r="A37" s="234"/>
      <c r="B37" s="221" t="s">
        <v>44</v>
      </c>
      <c r="C37" s="221"/>
      <c r="D37" s="220" t="s">
        <v>25</v>
      </c>
      <c r="E37" s="221"/>
      <c r="F37" s="229"/>
      <c r="G37" s="93">
        <v>85.84</v>
      </c>
      <c r="H37" s="226">
        <v>1</v>
      </c>
      <c r="I37" s="241">
        <f t="shared" si="22"/>
        <v>85.84</v>
      </c>
      <c r="J37" s="229"/>
      <c r="K37" s="223"/>
      <c r="L37" s="226">
        <v>1</v>
      </c>
      <c r="M37" s="225">
        <f t="shared" si="1"/>
        <v>0</v>
      </c>
      <c r="N37" s="222"/>
      <c r="O37" s="227">
        <f t="shared" si="23"/>
        <v>-85.84</v>
      </c>
      <c r="P37" s="228" t="str">
        <f t="shared" si="24"/>
        <v/>
      </c>
      <c r="Q37" s="209"/>
      <c r="R37" s="223"/>
      <c r="S37" s="226">
        <v>1</v>
      </c>
      <c r="T37" s="225">
        <f t="shared" si="4"/>
        <v>0</v>
      </c>
      <c r="U37" s="222"/>
      <c r="V37" s="227">
        <f t="shared" si="10"/>
        <v>0</v>
      </c>
      <c r="W37" s="228" t="str">
        <f t="shared" si="11"/>
        <v/>
      </c>
      <c r="X37" s="209"/>
      <c r="Y37" s="223"/>
      <c r="Z37" s="226">
        <v>1</v>
      </c>
      <c r="AA37" s="225">
        <f t="shared" si="5"/>
        <v>0</v>
      </c>
      <c r="AB37" s="222"/>
      <c r="AC37" s="227">
        <f t="shared" si="13"/>
        <v>0</v>
      </c>
      <c r="AD37" s="228" t="str">
        <f t="shared" si="14"/>
        <v/>
      </c>
      <c r="AE37" s="209"/>
      <c r="AF37" s="223"/>
      <c r="AG37" s="226">
        <v>1</v>
      </c>
      <c r="AH37" s="225">
        <f t="shared" si="6"/>
        <v>0</v>
      </c>
      <c r="AI37" s="222"/>
      <c r="AJ37" s="227">
        <f t="shared" si="16"/>
        <v>0</v>
      </c>
      <c r="AK37" s="228" t="str">
        <f t="shared" si="17"/>
        <v/>
      </c>
      <c r="AL37" s="188"/>
      <c r="AM37" s="223"/>
      <c r="AN37" s="226">
        <v>1</v>
      </c>
      <c r="AO37" s="225">
        <f t="shared" si="7"/>
        <v>0</v>
      </c>
      <c r="AP37" s="222"/>
      <c r="AQ37" s="227">
        <f t="shared" si="19"/>
        <v>0</v>
      </c>
      <c r="AR37" s="228" t="str">
        <f t="shared" si="20"/>
        <v/>
      </c>
    </row>
    <row r="38" spans="1:44" s="233" customFormat="1" x14ac:dyDescent="0.35">
      <c r="A38" s="234"/>
      <c r="B38" s="221" t="s">
        <v>45</v>
      </c>
      <c r="C38" s="221"/>
      <c r="D38" s="220" t="s">
        <v>25</v>
      </c>
      <c r="E38" s="221"/>
      <c r="F38" s="229"/>
      <c r="G38" s="93">
        <v>25.18</v>
      </c>
      <c r="H38" s="226">
        <v>1</v>
      </c>
      <c r="I38" s="241">
        <f t="shared" si="22"/>
        <v>25.18</v>
      </c>
      <c r="J38" s="229"/>
      <c r="K38" s="223"/>
      <c r="L38" s="226">
        <v>1</v>
      </c>
      <c r="M38" s="225">
        <f t="shared" si="1"/>
        <v>0</v>
      </c>
      <c r="N38" s="222"/>
      <c r="O38" s="227">
        <f t="shared" si="23"/>
        <v>-25.18</v>
      </c>
      <c r="P38" s="228" t="str">
        <f t="shared" si="24"/>
        <v/>
      </c>
      <c r="Q38" s="209"/>
      <c r="R38" s="223"/>
      <c r="S38" s="226">
        <v>1</v>
      </c>
      <c r="T38" s="225">
        <f t="shared" si="4"/>
        <v>0</v>
      </c>
      <c r="U38" s="222"/>
      <c r="V38" s="227">
        <f t="shared" si="10"/>
        <v>0</v>
      </c>
      <c r="W38" s="228" t="str">
        <f t="shared" si="11"/>
        <v/>
      </c>
      <c r="X38" s="209"/>
      <c r="Y38" s="223"/>
      <c r="Z38" s="226">
        <v>1</v>
      </c>
      <c r="AA38" s="225">
        <f t="shared" si="5"/>
        <v>0</v>
      </c>
      <c r="AB38" s="222"/>
      <c r="AC38" s="227">
        <f t="shared" si="13"/>
        <v>0</v>
      </c>
      <c r="AD38" s="228" t="str">
        <f t="shared" si="14"/>
        <v/>
      </c>
      <c r="AE38" s="209"/>
      <c r="AF38" s="223"/>
      <c r="AG38" s="226">
        <v>1</v>
      </c>
      <c r="AH38" s="225">
        <f t="shared" si="6"/>
        <v>0</v>
      </c>
      <c r="AI38" s="222"/>
      <c r="AJ38" s="227">
        <f t="shared" si="16"/>
        <v>0</v>
      </c>
      <c r="AK38" s="228" t="str">
        <f t="shared" si="17"/>
        <v/>
      </c>
      <c r="AL38" s="188"/>
      <c r="AM38" s="223"/>
      <c r="AN38" s="226">
        <v>1</v>
      </c>
      <c r="AO38" s="225">
        <f t="shared" si="7"/>
        <v>0</v>
      </c>
      <c r="AP38" s="222"/>
      <c r="AQ38" s="227">
        <f t="shared" si="19"/>
        <v>0</v>
      </c>
      <c r="AR38" s="228" t="str">
        <f t="shared" si="20"/>
        <v/>
      </c>
    </row>
    <row r="39" spans="1:44" x14ac:dyDescent="0.35">
      <c r="A39" s="193"/>
      <c r="B39" s="283" t="s">
        <v>46</v>
      </c>
      <c r="C39" s="219"/>
      <c r="D39" s="220" t="s">
        <v>87</v>
      </c>
      <c r="E39" s="221"/>
      <c r="F39" s="222"/>
      <c r="G39" s="92">
        <v>6.8407</v>
      </c>
      <c r="H39" s="314">
        <f t="shared" ref="H39:H45" si="30">$G$18</f>
        <v>9700</v>
      </c>
      <c r="I39" s="225">
        <f t="shared" si="0"/>
        <v>66354.789999999994</v>
      </c>
      <c r="J39" s="222"/>
      <c r="K39" s="377">
        <v>7.0664999999999996</v>
      </c>
      <c r="L39" s="314">
        <f t="shared" ref="L39:L45" si="31">$G$18</f>
        <v>9700</v>
      </c>
      <c r="M39" s="225">
        <f>L39*K39</f>
        <v>68545.05</v>
      </c>
      <c r="N39" s="222"/>
      <c r="O39" s="227">
        <f t="shared" si="23"/>
        <v>2190.2600000000093</v>
      </c>
      <c r="P39" s="228">
        <f t="shared" si="24"/>
        <v>3.3008317862207225E-2</v>
      </c>
      <c r="Q39" s="209"/>
      <c r="R39" s="377">
        <v>7.3865999999999996</v>
      </c>
      <c r="S39" s="314">
        <f t="shared" ref="S39:S45" si="32">$G$18</f>
        <v>9700</v>
      </c>
      <c r="T39" s="225">
        <f>S39*R39</f>
        <v>71650.01999999999</v>
      </c>
      <c r="U39" s="222"/>
      <c r="V39" s="227">
        <f t="shared" si="10"/>
        <v>3104.9699999999866</v>
      </c>
      <c r="W39" s="228">
        <f t="shared" si="11"/>
        <v>4.5298238165994285E-2</v>
      </c>
      <c r="X39" s="209"/>
      <c r="Y39" s="377">
        <v>7.4692999999999996</v>
      </c>
      <c r="Z39" s="314">
        <f t="shared" ref="Z39:Z45" si="33">$G$18</f>
        <v>9700</v>
      </c>
      <c r="AA39" s="225">
        <f>Z39*Y39</f>
        <v>72452.209999999992</v>
      </c>
      <c r="AB39" s="222"/>
      <c r="AC39" s="227">
        <f t="shared" si="13"/>
        <v>802.19000000000233</v>
      </c>
      <c r="AD39" s="228">
        <f t="shared" si="14"/>
        <v>1.1195949421926225E-2</v>
      </c>
      <c r="AE39" s="209"/>
      <c r="AF39" s="377">
        <v>7.9137000000000004</v>
      </c>
      <c r="AG39" s="314">
        <f t="shared" ref="AG39:AG45" si="34">$G$18</f>
        <v>9700</v>
      </c>
      <c r="AH39" s="225">
        <f>AG39*AF39</f>
        <v>76762.89</v>
      </c>
      <c r="AI39" s="222"/>
      <c r="AJ39" s="227">
        <f t="shared" si="16"/>
        <v>4310.6800000000076</v>
      </c>
      <c r="AK39" s="228">
        <f t="shared" si="17"/>
        <v>5.9496873870376187E-2</v>
      </c>
      <c r="AM39" s="377">
        <v>8.2192000000000007</v>
      </c>
      <c r="AN39" s="314">
        <f t="shared" ref="AN39:AN45" si="35">$G$18</f>
        <v>9700</v>
      </c>
      <c r="AO39" s="225">
        <f>AN39*AM39</f>
        <v>79726.240000000005</v>
      </c>
      <c r="AP39" s="222"/>
      <c r="AQ39" s="227">
        <f t="shared" si="19"/>
        <v>2963.3500000000058</v>
      </c>
      <c r="AR39" s="228">
        <f t="shared" si="20"/>
        <v>3.8603940002780064E-2</v>
      </c>
    </row>
    <row r="40" spans="1:44" x14ac:dyDescent="0.35">
      <c r="A40" s="193"/>
      <c r="B40" s="239" t="s">
        <v>73</v>
      </c>
      <c r="C40" s="219"/>
      <c r="D40" s="220" t="s">
        <v>87</v>
      </c>
      <c r="E40" s="221"/>
      <c r="F40" s="222"/>
      <c r="G40" s="92">
        <v>4.4000000000000003E-3</v>
      </c>
      <c r="H40" s="314">
        <f t="shared" si="30"/>
        <v>9700</v>
      </c>
      <c r="I40" s="225">
        <f t="shared" si="0"/>
        <v>42.68</v>
      </c>
      <c r="J40" s="222"/>
      <c r="K40" s="240"/>
      <c r="L40" s="314">
        <f t="shared" si="31"/>
        <v>9700</v>
      </c>
      <c r="M40" s="225">
        <f t="shared" ref="M40:M41" si="36">L40*K40</f>
        <v>0</v>
      </c>
      <c r="N40" s="222"/>
      <c r="O40" s="227">
        <f t="shared" si="23"/>
        <v>-42.68</v>
      </c>
      <c r="P40" s="228" t="str">
        <f t="shared" si="24"/>
        <v/>
      </c>
      <c r="Q40" s="209"/>
      <c r="R40" s="240"/>
      <c r="S40" s="314">
        <f t="shared" si="32"/>
        <v>9700</v>
      </c>
      <c r="T40" s="225">
        <f t="shared" ref="T40:T41" si="37">S40*R40</f>
        <v>0</v>
      </c>
      <c r="U40" s="222"/>
      <c r="V40" s="227">
        <f t="shared" si="10"/>
        <v>0</v>
      </c>
      <c r="W40" s="228" t="str">
        <f t="shared" si="11"/>
        <v/>
      </c>
      <c r="X40" s="209"/>
      <c r="Y40" s="240"/>
      <c r="Z40" s="314">
        <f t="shared" si="33"/>
        <v>9700</v>
      </c>
      <c r="AA40" s="225">
        <f t="shared" ref="AA40:AA41" si="38">Z40*Y40</f>
        <v>0</v>
      </c>
      <c r="AB40" s="222"/>
      <c r="AC40" s="227">
        <f t="shared" si="13"/>
        <v>0</v>
      </c>
      <c r="AD40" s="228" t="str">
        <f t="shared" si="14"/>
        <v/>
      </c>
      <c r="AE40" s="209"/>
      <c r="AF40" s="240"/>
      <c r="AG40" s="314">
        <f t="shared" si="34"/>
        <v>9700</v>
      </c>
      <c r="AH40" s="225">
        <f t="shared" ref="AH40:AH41" si="39">AG40*AF40</f>
        <v>0</v>
      </c>
      <c r="AI40" s="222"/>
      <c r="AJ40" s="227">
        <f t="shared" si="16"/>
        <v>0</v>
      </c>
      <c r="AK40" s="228" t="str">
        <f t="shared" si="17"/>
        <v/>
      </c>
      <c r="AM40" s="240"/>
      <c r="AN40" s="314">
        <f t="shared" si="35"/>
        <v>9700</v>
      </c>
      <c r="AO40" s="225">
        <f t="shared" ref="AO40:AO41" si="40">AN40*AM40</f>
        <v>0</v>
      </c>
      <c r="AP40" s="222"/>
      <c r="AQ40" s="227">
        <f t="shared" si="19"/>
        <v>0</v>
      </c>
      <c r="AR40" s="228" t="str">
        <f t="shared" si="20"/>
        <v/>
      </c>
    </row>
    <row r="41" spans="1:44" x14ac:dyDescent="0.35">
      <c r="A41" s="193"/>
      <c r="B41" s="239" t="s">
        <v>42</v>
      </c>
      <c r="C41" s="219"/>
      <c r="D41" s="220" t="s">
        <v>87</v>
      </c>
      <c r="E41" s="221"/>
      <c r="F41" s="222"/>
      <c r="G41" s="92">
        <v>3.8999999999999998E-3</v>
      </c>
      <c r="H41" s="314">
        <f t="shared" si="30"/>
        <v>9700</v>
      </c>
      <c r="I41" s="225">
        <f t="shared" si="0"/>
        <v>37.83</v>
      </c>
      <c r="J41" s="222"/>
      <c r="K41" s="240"/>
      <c r="L41" s="314">
        <f t="shared" si="31"/>
        <v>9700</v>
      </c>
      <c r="M41" s="225">
        <f t="shared" si="36"/>
        <v>0</v>
      </c>
      <c r="N41" s="222"/>
      <c r="O41" s="227">
        <f t="shared" si="23"/>
        <v>-37.83</v>
      </c>
      <c r="P41" s="228" t="str">
        <f t="shared" si="24"/>
        <v/>
      </c>
      <c r="Q41" s="209"/>
      <c r="R41" s="240"/>
      <c r="S41" s="314">
        <f t="shared" si="32"/>
        <v>9700</v>
      </c>
      <c r="T41" s="225">
        <f t="shared" si="37"/>
        <v>0</v>
      </c>
      <c r="U41" s="222"/>
      <c r="V41" s="227">
        <f t="shared" si="10"/>
        <v>0</v>
      </c>
      <c r="W41" s="228" t="str">
        <f t="shared" si="11"/>
        <v/>
      </c>
      <c r="X41" s="209"/>
      <c r="Y41" s="240"/>
      <c r="Z41" s="314">
        <f t="shared" si="33"/>
        <v>9700</v>
      </c>
      <c r="AA41" s="225">
        <f t="shared" si="38"/>
        <v>0</v>
      </c>
      <c r="AB41" s="222"/>
      <c r="AC41" s="227">
        <f t="shared" si="13"/>
        <v>0</v>
      </c>
      <c r="AD41" s="228" t="str">
        <f t="shared" si="14"/>
        <v/>
      </c>
      <c r="AE41" s="209"/>
      <c r="AF41" s="240"/>
      <c r="AG41" s="314">
        <f t="shared" si="34"/>
        <v>9700</v>
      </c>
      <c r="AH41" s="225">
        <f t="shared" si="39"/>
        <v>0</v>
      </c>
      <c r="AI41" s="222"/>
      <c r="AJ41" s="227">
        <f t="shared" si="16"/>
        <v>0</v>
      </c>
      <c r="AK41" s="228" t="str">
        <f t="shared" si="17"/>
        <v/>
      </c>
      <c r="AM41" s="240"/>
      <c r="AN41" s="314">
        <f t="shared" si="35"/>
        <v>9700</v>
      </c>
      <c r="AO41" s="225">
        <f t="shared" si="40"/>
        <v>0</v>
      </c>
      <c r="AP41" s="222"/>
      <c r="AQ41" s="227">
        <f t="shared" si="19"/>
        <v>0</v>
      </c>
      <c r="AR41" s="228" t="str">
        <f t="shared" si="20"/>
        <v/>
      </c>
    </row>
    <row r="42" spans="1:44" x14ac:dyDescent="0.35">
      <c r="A42" s="193"/>
      <c r="B42" s="239" t="s">
        <v>43</v>
      </c>
      <c r="C42" s="219"/>
      <c r="D42" s="220" t="s">
        <v>87</v>
      </c>
      <c r="E42" s="221"/>
      <c r="F42" s="222"/>
      <c r="G42" s="92">
        <v>6.4799999999999996E-2</v>
      </c>
      <c r="H42" s="314">
        <f t="shared" si="30"/>
        <v>9700</v>
      </c>
      <c r="I42" s="225">
        <f t="shared" si="0"/>
        <v>628.55999999999995</v>
      </c>
      <c r="J42" s="222"/>
      <c r="K42" s="223"/>
      <c r="L42" s="314">
        <f t="shared" si="31"/>
        <v>9700</v>
      </c>
      <c r="M42" s="241">
        <f>L42*K42</f>
        <v>0</v>
      </c>
      <c r="N42" s="229"/>
      <c r="O42" s="227">
        <f t="shared" si="23"/>
        <v>-628.55999999999995</v>
      </c>
      <c r="P42" s="228" t="str">
        <f t="shared" si="24"/>
        <v/>
      </c>
      <c r="Q42" s="209"/>
      <c r="R42" s="223"/>
      <c r="S42" s="314">
        <f t="shared" si="32"/>
        <v>9700</v>
      </c>
      <c r="T42" s="241">
        <f>S42*R42</f>
        <v>0</v>
      </c>
      <c r="U42" s="229"/>
      <c r="V42" s="227">
        <f t="shared" si="10"/>
        <v>0</v>
      </c>
      <c r="W42" s="228" t="str">
        <f t="shared" si="11"/>
        <v/>
      </c>
      <c r="X42" s="209"/>
      <c r="Y42" s="223"/>
      <c r="Z42" s="314">
        <f t="shared" si="33"/>
        <v>9700</v>
      </c>
      <c r="AA42" s="241">
        <f>Z42*Y42</f>
        <v>0</v>
      </c>
      <c r="AB42" s="229"/>
      <c r="AC42" s="227">
        <f t="shared" si="13"/>
        <v>0</v>
      </c>
      <c r="AD42" s="228" t="str">
        <f t="shared" si="14"/>
        <v/>
      </c>
      <c r="AE42" s="209"/>
      <c r="AF42" s="223"/>
      <c r="AG42" s="314">
        <f t="shared" si="34"/>
        <v>9700</v>
      </c>
      <c r="AH42" s="241">
        <f>AG42*AF42</f>
        <v>0</v>
      </c>
      <c r="AI42" s="229"/>
      <c r="AJ42" s="227">
        <f t="shared" si="16"/>
        <v>0</v>
      </c>
      <c r="AK42" s="228" t="str">
        <f t="shared" si="17"/>
        <v/>
      </c>
      <c r="AL42" s="233"/>
      <c r="AM42" s="223"/>
      <c r="AN42" s="314">
        <f t="shared" si="35"/>
        <v>9700</v>
      </c>
      <c r="AO42" s="241">
        <f>AN42*AM42</f>
        <v>0</v>
      </c>
      <c r="AP42" s="229"/>
      <c r="AQ42" s="227">
        <f t="shared" si="19"/>
        <v>0</v>
      </c>
      <c r="AR42" s="228" t="str">
        <f t="shared" si="20"/>
        <v/>
      </c>
    </row>
    <row r="43" spans="1:44" s="233" customFormat="1" x14ac:dyDescent="0.35">
      <c r="A43" s="234"/>
      <c r="B43" s="221" t="s">
        <v>44</v>
      </c>
      <c r="C43" s="221"/>
      <c r="D43" s="220" t="s">
        <v>87</v>
      </c>
      <c r="E43" s="221"/>
      <c r="F43" s="229"/>
      <c r="G43" s="92">
        <v>0.13819999999999999</v>
      </c>
      <c r="H43" s="314">
        <f t="shared" si="30"/>
        <v>9700</v>
      </c>
      <c r="I43" s="241">
        <f t="shared" si="0"/>
        <v>1340.54</v>
      </c>
      <c r="J43" s="229"/>
      <c r="K43" s="223"/>
      <c r="L43" s="314">
        <f t="shared" si="31"/>
        <v>9700</v>
      </c>
      <c r="M43" s="241">
        <f>L43*K43</f>
        <v>0</v>
      </c>
      <c r="N43" s="229"/>
      <c r="O43" s="227">
        <f t="shared" si="23"/>
        <v>-1340.54</v>
      </c>
      <c r="P43" s="228" t="str">
        <f t="shared" si="24"/>
        <v/>
      </c>
      <c r="Q43" s="209"/>
      <c r="R43" s="223"/>
      <c r="S43" s="314">
        <f t="shared" si="32"/>
        <v>9700</v>
      </c>
      <c r="T43" s="241">
        <f>S43*R43</f>
        <v>0</v>
      </c>
      <c r="U43" s="229"/>
      <c r="V43" s="227">
        <f t="shared" si="10"/>
        <v>0</v>
      </c>
      <c r="W43" s="228" t="str">
        <f t="shared" si="11"/>
        <v/>
      </c>
      <c r="X43" s="209"/>
      <c r="Y43" s="223"/>
      <c r="Z43" s="314">
        <f t="shared" si="33"/>
        <v>9700</v>
      </c>
      <c r="AA43" s="241">
        <f>Z43*Y43</f>
        <v>0</v>
      </c>
      <c r="AB43" s="229"/>
      <c r="AC43" s="227">
        <f t="shared" si="13"/>
        <v>0</v>
      </c>
      <c r="AD43" s="228" t="str">
        <f t="shared" si="14"/>
        <v/>
      </c>
      <c r="AE43" s="209"/>
      <c r="AF43" s="223"/>
      <c r="AG43" s="314">
        <f t="shared" si="34"/>
        <v>9700</v>
      </c>
      <c r="AH43" s="241">
        <f>AG43*AF43</f>
        <v>0</v>
      </c>
      <c r="AI43" s="229"/>
      <c r="AJ43" s="227">
        <f t="shared" si="16"/>
        <v>0</v>
      </c>
      <c r="AK43" s="228" t="str">
        <f t="shared" si="17"/>
        <v/>
      </c>
      <c r="AM43" s="223"/>
      <c r="AN43" s="314">
        <f t="shared" si="35"/>
        <v>9700</v>
      </c>
      <c r="AO43" s="241">
        <f>AN43*AM43</f>
        <v>0</v>
      </c>
      <c r="AP43" s="229"/>
      <c r="AQ43" s="227">
        <f t="shared" si="19"/>
        <v>0</v>
      </c>
      <c r="AR43" s="228" t="str">
        <f t="shared" si="20"/>
        <v/>
      </c>
    </row>
    <row r="44" spans="1:44" s="233" customFormat="1" x14ac:dyDescent="0.35">
      <c r="A44" s="234"/>
      <c r="B44" s="221" t="s">
        <v>45</v>
      </c>
      <c r="C44" s="221"/>
      <c r="D44" s="220" t="s">
        <v>87</v>
      </c>
      <c r="E44" s="221"/>
      <c r="F44" s="229"/>
      <c r="G44" s="92">
        <v>4.0599999999999997E-2</v>
      </c>
      <c r="H44" s="314">
        <f t="shared" si="30"/>
        <v>9700</v>
      </c>
      <c r="I44" s="241">
        <f t="shared" si="0"/>
        <v>393.82</v>
      </c>
      <c r="J44" s="229"/>
      <c r="K44" s="242"/>
      <c r="L44" s="314">
        <f t="shared" si="31"/>
        <v>9700</v>
      </c>
      <c r="M44" s="225">
        <f t="shared" ref="M44:M45" si="41">L44*K44</f>
        <v>0</v>
      </c>
      <c r="N44" s="222"/>
      <c r="O44" s="227">
        <f t="shared" si="23"/>
        <v>-393.82</v>
      </c>
      <c r="P44" s="228" t="str">
        <f t="shared" si="24"/>
        <v/>
      </c>
      <c r="Q44" s="209"/>
      <c r="R44" s="242"/>
      <c r="S44" s="314">
        <f t="shared" si="32"/>
        <v>9700</v>
      </c>
      <c r="T44" s="225">
        <f t="shared" ref="T44:T45" si="42">S44*R44</f>
        <v>0</v>
      </c>
      <c r="U44" s="222"/>
      <c r="V44" s="227">
        <f t="shared" si="10"/>
        <v>0</v>
      </c>
      <c r="W44" s="228" t="str">
        <f t="shared" si="11"/>
        <v/>
      </c>
      <c r="X44" s="209"/>
      <c r="Y44" s="242"/>
      <c r="Z44" s="314">
        <f t="shared" si="33"/>
        <v>9700</v>
      </c>
      <c r="AA44" s="225">
        <f t="shared" ref="AA44:AA45" si="43">Z44*Y44</f>
        <v>0</v>
      </c>
      <c r="AB44" s="222"/>
      <c r="AC44" s="227">
        <f t="shared" si="13"/>
        <v>0</v>
      </c>
      <c r="AD44" s="228" t="str">
        <f t="shared" si="14"/>
        <v/>
      </c>
      <c r="AE44" s="209"/>
      <c r="AF44" s="242"/>
      <c r="AG44" s="314">
        <f t="shared" si="34"/>
        <v>9700</v>
      </c>
      <c r="AH44" s="225">
        <f t="shared" ref="AH44:AH45" si="44">AG44*AF44</f>
        <v>0</v>
      </c>
      <c r="AI44" s="222"/>
      <c r="AJ44" s="227">
        <f t="shared" si="16"/>
        <v>0</v>
      </c>
      <c r="AK44" s="228" t="str">
        <f t="shared" si="17"/>
        <v/>
      </c>
      <c r="AL44" s="188"/>
      <c r="AM44" s="242"/>
      <c r="AN44" s="314">
        <f t="shared" si="35"/>
        <v>9700</v>
      </c>
      <c r="AO44" s="225">
        <f t="shared" ref="AO44:AO45" si="45">AN44*AM44</f>
        <v>0</v>
      </c>
      <c r="AP44" s="222"/>
      <c r="AQ44" s="227">
        <f t="shared" si="19"/>
        <v>0</v>
      </c>
      <c r="AR44" s="228" t="str">
        <f t="shared" si="20"/>
        <v/>
      </c>
    </row>
    <row r="45" spans="1:44" x14ac:dyDescent="0.35">
      <c r="A45" s="193"/>
      <c r="B45" s="221" t="s">
        <v>48</v>
      </c>
      <c r="C45" s="219"/>
      <c r="D45" s="220" t="s">
        <v>87</v>
      </c>
      <c r="E45" s="221"/>
      <c r="F45" s="222"/>
      <c r="G45" s="92">
        <v>0.22819999999999999</v>
      </c>
      <c r="H45" s="314">
        <f t="shared" si="30"/>
        <v>9700</v>
      </c>
      <c r="I45" s="225">
        <f t="shared" si="0"/>
        <v>2213.54</v>
      </c>
      <c r="J45" s="222"/>
      <c r="K45" s="242"/>
      <c r="L45" s="314">
        <f t="shared" si="31"/>
        <v>9700</v>
      </c>
      <c r="M45" s="225">
        <f t="shared" si="41"/>
        <v>0</v>
      </c>
      <c r="N45" s="222"/>
      <c r="O45" s="227">
        <f t="shared" si="23"/>
        <v>-2213.54</v>
      </c>
      <c r="P45" s="228" t="str">
        <f t="shared" si="24"/>
        <v/>
      </c>
      <c r="Q45" s="209"/>
      <c r="R45" s="242"/>
      <c r="S45" s="314">
        <f t="shared" si="32"/>
        <v>9700</v>
      </c>
      <c r="T45" s="225">
        <f t="shared" si="42"/>
        <v>0</v>
      </c>
      <c r="U45" s="222"/>
      <c r="V45" s="227">
        <f t="shared" si="10"/>
        <v>0</v>
      </c>
      <c r="W45" s="228" t="str">
        <f t="shared" si="11"/>
        <v/>
      </c>
      <c r="X45" s="209"/>
      <c r="Y45" s="242"/>
      <c r="Z45" s="314">
        <f t="shared" si="33"/>
        <v>9700</v>
      </c>
      <c r="AA45" s="225">
        <f t="shared" si="43"/>
        <v>0</v>
      </c>
      <c r="AB45" s="222"/>
      <c r="AC45" s="227">
        <f t="shared" si="13"/>
        <v>0</v>
      </c>
      <c r="AD45" s="228" t="str">
        <f t="shared" si="14"/>
        <v/>
      </c>
      <c r="AE45" s="209"/>
      <c r="AF45" s="242"/>
      <c r="AG45" s="314">
        <f t="shared" si="34"/>
        <v>9700</v>
      </c>
      <c r="AH45" s="225">
        <f t="shared" si="44"/>
        <v>0</v>
      </c>
      <c r="AI45" s="222"/>
      <c r="AJ45" s="227">
        <f t="shared" si="16"/>
        <v>0</v>
      </c>
      <c r="AK45" s="228" t="str">
        <f t="shared" si="17"/>
        <v/>
      </c>
      <c r="AM45" s="242"/>
      <c r="AN45" s="314">
        <f t="shared" si="35"/>
        <v>9700</v>
      </c>
      <c r="AO45" s="225">
        <f t="shared" si="45"/>
        <v>0</v>
      </c>
      <c r="AP45" s="222"/>
      <c r="AQ45" s="227">
        <f t="shared" si="19"/>
        <v>0</v>
      </c>
      <c r="AR45" s="228" t="str">
        <f t="shared" si="20"/>
        <v/>
      </c>
    </row>
    <row r="46" spans="1:44" x14ac:dyDescent="0.35">
      <c r="A46" s="234"/>
      <c r="B46" s="244" t="s">
        <v>49</v>
      </c>
      <c r="C46" s="245"/>
      <c r="D46" s="246"/>
      <c r="E46" s="245"/>
      <c r="F46" s="247"/>
      <c r="G46" s="248"/>
      <c r="H46" s="249"/>
      <c r="I46" s="250">
        <f>SUM(I23:I45)</f>
        <v>75465.00999999998</v>
      </c>
      <c r="J46" s="247"/>
      <c r="K46" s="248"/>
      <c r="L46" s="249"/>
      <c r="M46" s="250">
        <f>SUM(M23:M45)</f>
        <v>69483.47</v>
      </c>
      <c r="N46" s="247"/>
      <c r="O46" s="251">
        <f t="shared" si="23"/>
        <v>-5981.539999999979</v>
      </c>
      <c r="P46" s="252">
        <f t="shared" si="24"/>
        <v>-7.9262429038305049E-2</v>
      </c>
      <c r="Q46" s="209"/>
      <c r="R46" s="248"/>
      <c r="S46" s="249"/>
      <c r="T46" s="250">
        <f>SUM(T23:T45)</f>
        <v>71186.239999999991</v>
      </c>
      <c r="U46" s="247"/>
      <c r="V46" s="251">
        <f>T46-M46</f>
        <v>1702.7699999999895</v>
      </c>
      <c r="W46" s="252">
        <f>IF(OR(M46=0,T46=0),"",(V46/M46))</f>
        <v>2.4506116346808667E-2</v>
      </c>
      <c r="X46" s="209"/>
      <c r="Y46" s="248"/>
      <c r="Z46" s="249"/>
      <c r="AA46" s="250">
        <f>SUM(AA23:AA45)</f>
        <v>73020.459999999992</v>
      </c>
      <c r="AB46" s="247"/>
      <c r="AC46" s="251">
        <f>AA46-T46</f>
        <v>1834.2200000000012</v>
      </c>
      <c r="AD46" s="252">
        <f>IF(OR(T46=0,AA46=0),"",(AC46/T46))</f>
        <v>2.5766496446504288E-2</v>
      </c>
      <c r="AE46" s="209"/>
      <c r="AF46" s="248"/>
      <c r="AG46" s="249"/>
      <c r="AH46" s="250">
        <f>SUM(AH23:AH45)</f>
        <v>76431.73</v>
      </c>
      <c r="AI46" s="247"/>
      <c r="AJ46" s="251">
        <f>AH46-AA46</f>
        <v>3411.2700000000041</v>
      </c>
      <c r="AK46" s="252">
        <f>IF(OR(AA46=0,AH46=0),"",(AJ46/AA46))</f>
        <v>4.671663257119997E-2</v>
      </c>
      <c r="AM46" s="248"/>
      <c r="AN46" s="249"/>
      <c r="AO46" s="250">
        <f>SUM(AO23:AO45)</f>
        <v>79572.28</v>
      </c>
      <c r="AP46" s="247"/>
      <c r="AQ46" s="251">
        <f>AO46-AH46</f>
        <v>3140.5500000000029</v>
      </c>
      <c r="AR46" s="252">
        <f>IF(OR(AH46=0,AO46=0),"",(AQ46/AH46))</f>
        <v>4.10896102966661E-2</v>
      </c>
    </row>
    <row r="47" spans="1:44" x14ac:dyDescent="0.35">
      <c r="A47" s="193"/>
      <c r="B47" s="219" t="s">
        <v>50</v>
      </c>
      <c r="C47" s="219"/>
      <c r="D47" s="220" t="s">
        <v>47</v>
      </c>
      <c r="E47" s="221"/>
      <c r="F47" s="222"/>
      <c r="G47" s="315">
        <f>+$G$66</f>
        <v>0.1164</v>
      </c>
      <c r="H47" s="243">
        <f>$G19*(1+G79)-$G19</f>
        <v>76669.999999999534</v>
      </c>
      <c r="I47" s="232">
        <f>H47*G47</f>
        <v>8924.3879999999463</v>
      </c>
      <c r="J47" s="222"/>
      <c r="K47" s="315">
        <f>+$G$66</f>
        <v>0.1164</v>
      </c>
      <c r="L47" s="243">
        <f>$G19*(1+K79)-$G19</f>
        <v>70520.000000000466</v>
      </c>
      <c r="M47" s="232">
        <f>L47*K47</f>
        <v>8208.5280000000548</v>
      </c>
      <c r="N47" s="222"/>
      <c r="O47" s="227">
        <f t="shared" si="23"/>
        <v>-715.85999999989144</v>
      </c>
      <c r="P47" s="228">
        <f t="shared" si="24"/>
        <v>-8.0213903743303824E-2</v>
      </c>
      <c r="Q47" s="209"/>
      <c r="R47" s="315">
        <f>+$G$66</f>
        <v>0.1164</v>
      </c>
      <c r="S47" s="243">
        <f>$G19*(1+R79)-$G19</f>
        <v>70520.000000000466</v>
      </c>
      <c r="T47" s="232">
        <f>S47*R47</f>
        <v>8208.5280000000548</v>
      </c>
      <c r="U47" s="222"/>
      <c r="V47" s="227">
        <f>T47-M47</f>
        <v>0</v>
      </c>
      <c r="W47" s="228">
        <f>IF(OR(M47=0,T47=0),"",(V47/M47))</f>
        <v>0</v>
      </c>
      <c r="X47" s="209"/>
      <c r="Y47" s="406">
        <f>+$G$66</f>
        <v>0.1164</v>
      </c>
      <c r="Z47" s="243">
        <f>$G19*(1+Y79)-$G19</f>
        <v>70520.000000000466</v>
      </c>
      <c r="AA47" s="232">
        <f>Z47*Y47</f>
        <v>8208.5280000000548</v>
      </c>
      <c r="AB47" s="222"/>
      <c r="AC47" s="227">
        <f>AA47-T47</f>
        <v>0</v>
      </c>
      <c r="AD47" s="228">
        <f>IF(OR(T47=0,AA47=0),"",(AC47/T47))</f>
        <v>0</v>
      </c>
      <c r="AE47" s="209"/>
      <c r="AF47" s="406">
        <f>+$G$66</f>
        <v>0.1164</v>
      </c>
      <c r="AG47" s="243">
        <f>$G19*(1+AF79)-$G19</f>
        <v>70520.000000000466</v>
      </c>
      <c r="AH47" s="232">
        <f>AG47*AF47</f>
        <v>8208.5280000000548</v>
      </c>
      <c r="AI47" s="222"/>
      <c r="AJ47" s="227">
        <f>AH47-AA47</f>
        <v>0</v>
      </c>
      <c r="AK47" s="228">
        <f>IF(OR(AA47=0,AH47=0),"",(AJ47/AA47))</f>
        <v>0</v>
      </c>
      <c r="AM47" s="406">
        <f>+$G$66</f>
        <v>0.1164</v>
      </c>
      <c r="AN47" s="243">
        <f>$G19*(1+AM79)-$G19</f>
        <v>70520.000000000466</v>
      </c>
      <c r="AO47" s="232">
        <f>AN47*AM47</f>
        <v>8208.5280000000548</v>
      </c>
      <c r="AP47" s="222"/>
      <c r="AQ47" s="227">
        <f>AO47-AH47</f>
        <v>0</v>
      </c>
      <c r="AR47" s="228">
        <f>IF(OR(AH47=0,AO47=0),"",(AQ47/AH47))</f>
        <v>0</v>
      </c>
    </row>
    <row r="48" spans="1:44" x14ac:dyDescent="0.35">
      <c r="A48" s="193"/>
      <c r="B48" s="221" t="s">
        <v>51</v>
      </c>
      <c r="C48" s="221"/>
      <c r="D48" s="220" t="s">
        <v>87</v>
      </c>
      <c r="E48" s="221"/>
      <c r="F48" s="229"/>
      <c r="G48" s="315">
        <v>0.3397</v>
      </c>
      <c r="H48" s="314">
        <f>$G$18</f>
        <v>9700</v>
      </c>
      <c r="I48" s="232">
        <f t="shared" ref="I48:I51" si="46">H48*G48</f>
        <v>3295.09</v>
      </c>
      <c r="J48" s="229"/>
      <c r="K48" s="315">
        <v>0.29389999999999999</v>
      </c>
      <c r="L48" s="314">
        <f>$G$18</f>
        <v>9700</v>
      </c>
      <c r="M48" s="232">
        <f t="shared" ref="M48:M51" si="47">L48*K48</f>
        <v>2850.83</v>
      </c>
      <c r="N48" s="229"/>
      <c r="O48" s="227">
        <f t="shared" si="23"/>
        <v>-444.26000000000022</v>
      </c>
      <c r="P48" s="228">
        <f t="shared" si="24"/>
        <v>-0.13482484545186935</v>
      </c>
      <c r="Q48" s="209"/>
      <c r="R48" s="315">
        <v>0.29389999999999999</v>
      </c>
      <c r="S48" s="231">
        <f>$H48</f>
        <v>9700</v>
      </c>
      <c r="T48" s="232">
        <f t="shared" ref="T48:T49" si="48">S48*R48</f>
        <v>2850.83</v>
      </c>
      <c r="U48" s="229"/>
      <c r="V48" s="227">
        <f t="shared" ref="V48:V51" si="49">T48-M48</f>
        <v>0</v>
      </c>
      <c r="W48" s="228">
        <f t="shared" ref="W48:W51" si="50">IF(OR(M48=0,T48=0),"",(V48/M48))</f>
        <v>0</v>
      </c>
      <c r="X48" s="209"/>
      <c r="Y48" s="407"/>
      <c r="Z48" s="314">
        <f>$G$18</f>
        <v>9700</v>
      </c>
      <c r="AA48" s="232">
        <f t="shared" ref="AA48:AA49" si="51">Z48*Y48</f>
        <v>0</v>
      </c>
      <c r="AB48" s="229"/>
      <c r="AC48" s="227">
        <f t="shared" ref="AC48:AC51" si="52">AA48-T48</f>
        <v>-2850.83</v>
      </c>
      <c r="AD48" s="228" t="str">
        <f t="shared" ref="AD48:AD51" si="53">IF(OR(T48=0,AA48=0),"",(AC48/T48))</f>
        <v/>
      </c>
      <c r="AE48" s="209"/>
      <c r="AF48" s="407"/>
      <c r="AG48" s="314">
        <f>$G$18</f>
        <v>9700</v>
      </c>
      <c r="AH48" s="232">
        <f t="shared" ref="AH48:AH49" si="54">AG48*AF48</f>
        <v>0</v>
      </c>
      <c r="AI48" s="229"/>
      <c r="AJ48" s="227">
        <f t="shared" ref="AJ48:AJ51" si="55">AH48-AA48</f>
        <v>0</v>
      </c>
      <c r="AK48" s="228" t="str">
        <f t="shared" ref="AK48:AK51" si="56">IF(OR(AA48=0,AH48=0),"",(AJ48/AA48))</f>
        <v/>
      </c>
      <c r="AL48" s="233"/>
      <c r="AM48" s="407"/>
      <c r="AN48" s="314">
        <f>$G$18</f>
        <v>9700</v>
      </c>
      <c r="AO48" s="232">
        <f t="shared" ref="AO48:AO49" si="57">AN48*AM48</f>
        <v>0</v>
      </c>
      <c r="AP48" s="229"/>
      <c r="AQ48" s="227">
        <f t="shared" ref="AQ48:AQ51" si="58">AO48-AH48</f>
        <v>0</v>
      </c>
      <c r="AR48" s="228" t="str">
        <f t="shared" ref="AR48:AR51" si="59">IF(OR(AH48=0,AO48=0),"",(AQ48/AH48))</f>
        <v/>
      </c>
    </row>
    <row r="49" spans="1:44" x14ac:dyDescent="0.35">
      <c r="A49" s="193"/>
      <c r="B49" s="221" t="s">
        <v>90</v>
      </c>
      <c r="C49" s="221"/>
      <c r="D49" s="220" t="s">
        <v>87</v>
      </c>
      <c r="E49" s="221"/>
      <c r="F49" s="229"/>
      <c r="G49" s="315">
        <v>-0.56279999999999997</v>
      </c>
      <c r="H49" s="314">
        <f>$G$18</f>
        <v>9700</v>
      </c>
      <c r="I49" s="232">
        <f t="shared" si="46"/>
        <v>-5459.16</v>
      </c>
      <c r="J49" s="229"/>
      <c r="K49" s="315">
        <v>-0.10639999999999999</v>
      </c>
      <c r="L49" s="314">
        <f>$G$18</f>
        <v>9700</v>
      </c>
      <c r="M49" s="232">
        <f t="shared" si="47"/>
        <v>-1032.08</v>
      </c>
      <c r="N49" s="229"/>
      <c r="O49" s="227">
        <f t="shared" si="23"/>
        <v>4427.08</v>
      </c>
      <c r="P49" s="228">
        <f t="shared" si="24"/>
        <v>-0.81094527363184077</v>
      </c>
      <c r="Q49" s="209"/>
      <c r="R49" s="315">
        <v>-0.10639999999999999</v>
      </c>
      <c r="S49" s="231">
        <f>$H49</f>
        <v>9700</v>
      </c>
      <c r="T49" s="232">
        <f t="shared" si="48"/>
        <v>-1032.08</v>
      </c>
      <c r="U49" s="229"/>
      <c r="V49" s="227">
        <f t="shared" si="49"/>
        <v>0</v>
      </c>
      <c r="W49" s="228">
        <f t="shared" si="50"/>
        <v>0</v>
      </c>
      <c r="X49" s="209"/>
      <c r="Y49" s="407"/>
      <c r="Z49" s="314">
        <f>$G$18</f>
        <v>9700</v>
      </c>
      <c r="AA49" s="232">
        <f t="shared" si="51"/>
        <v>0</v>
      </c>
      <c r="AB49" s="229"/>
      <c r="AC49" s="227">
        <f t="shared" si="52"/>
        <v>1032.08</v>
      </c>
      <c r="AD49" s="228" t="str">
        <f t="shared" si="53"/>
        <v/>
      </c>
      <c r="AE49" s="209"/>
      <c r="AF49" s="407"/>
      <c r="AG49" s="314">
        <f>$G$18</f>
        <v>9700</v>
      </c>
      <c r="AH49" s="232">
        <f t="shared" si="54"/>
        <v>0</v>
      </c>
      <c r="AI49" s="229"/>
      <c r="AJ49" s="227">
        <f t="shared" si="55"/>
        <v>0</v>
      </c>
      <c r="AK49" s="228" t="str">
        <f t="shared" si="56"/>
        <v/>
      </c>
      <c r="AL49" s="233"/>
      <c r="AM49" s="407"/>
      <c r="AN49" s="314">
        <f>$G$18</f>
        <v>9700</v>
      </c>
      <c r="AO49" s="232">
        <f t="shared" si="57"/>
        <v>0</v>
      </c>
      <c r="AP49" s="229"/>
      <c r="AQ49" s="227">
        <f t="shared" si="58"/>
        <v>0</v>
      </c>
      <c r="AR49" s="228" t="str">
        <f t="shared" si="59"/>
        <v/>
      </c>
    </row>
    <row r="50" spans="1:44" x14ac:dyDescent="0.35">
      <c r="A50" s="193"/>
      <c r="B50" s="221" t="s">
        <v>52</v>
      </c>
      <c r="C50" s="221"/>
      <c r="D50" s="220" t="s">
        <v>87</v>
      </c>
      <c r="E50" s="221"/>
      <c r="F50" s="229"/>
      <c r="G50" s="315">
        <v>9.4999999999999998E-3</v>
      </c>
      <c r="H50" s="314"/>
      <c r="I50" s="232">
        <f t="shared" si="46"/>
        <v>0</v>
      </c>
      <c r="J50" s="229"/>
      <c r="K50" s="315">
        <v>-4.5999999999999999E-3</v>
      </c>
      <c r="L50" s="231"/>
      <c r="M50" s="232">
        <f t="shared" si="47"/>
        <v>0</v>
      </c>
      <c r="N50" s="229"/>
      <c r="O50" s="227">
        <f t="shared" si="23"/>
        <v>0</v>
      </c>
      <c r="P50" s="228" t="str">
        <f t="shared" si="24"/>
        <v/>
      </c>
      <c r="Q50" s="209"/>
      <c r="R50" s="315">
        <v>-4.5999999999999999E-3</v>
      </c>
      <c r="S50" s="231">
        <f>$H50</f>
        <v>0</v>
      </c>
      <c r="T50" s="232"/>
      <c r="U50" s="229"/>
      <c r="V50" s="227">
        <f t="shared" si="49"/>
        <v>0</v>
      </c>
      <c r="W50" s="228" t="str">
        <f t="shared" si="50"/>
        <v/>
      </c>
      <c r="X50" s="209"/>
      <c r="Y50" s="407"/>
      <c r="Z50" s="231"/>
      <c r="AA50" s="232"/>
      <c r="AB50" s="229"/>
      <c r="AC50" s="227">
        <f t="shared" si="52"/>
        <v>0</v>
      </c>
      <c r="AD50" s="228" t="str">
        <f t="shared" si="53"/>
        <v/>
      </c>
      <c r="AE50" s="209"/>
      <c r="AF50" s="407"/>
      <c r="AG50" s="231"/>
      <c r="AH50" s="232"/>
      <c r="AI50" s="229"/>
      <c r="AJ50" s="227">
        <f t="shared" si="55"/>
        <v>0</v>
      </c>
      <c r="AK50" s="228" t="str">
        <f t="shared" si="56"/>
        <v/>
      </c>
      <c r="AL50" s="233"/>
      <c r="AM50" s="407"/>
      <c r="AN50" s="231"/>
      <c r="AO50" s="232"/>
      <c r="AP50" s="229"/>
      <c r="AQ50" s="227">
        <f t="shared" si="58"/>
        <v>0</v>
      </c>
      <c r="AR50" s="228" t="str">
        <f t="shared" si="59"/>
        <v/>
      </c>
    </row>
    <row r="51" spans="1:44" x14ac:dyDescent="0.35">
      <c r="A51" s="193"/>
      <c r="B51" s="221" t="s">
        <v>53</v>
      </c>
      <c r="C51" s="221"/>
      <c r="D51" s="220" t="s">
        <v>47</v>
      </c>
      <c r="E51" s="221"/>
      <c r="F51" s="229"/>
      <c r="G51" s="238">
        <v>6.8000000000000005E-4</v>
      </c>
      <c r="H51" s="231"/>
      <c r="I51" s="232">
        <f t="shared" si="46"/>
        <v>0</v>
      </c>
      <c r="J51" s="229"/>
      <c r="K51" s="238">
        <v>-1.5900000000000001E-3</v>
      </c>
      <c r="L51" s="231"/>
      <c r="M51" s="232">
        <f t="shared" si="47"/>
        <v>0</v>
      </c>
      <c r="N51" s="229"/>
      <c r="O51" s="227">
        <f t="shared" si="23"/>
        <v>0</v>
      </c>
      <c r="P51" s="228" t="str">
        <f t="shared" si="24"/>
        <v/>
      </c>
      <c r="Q51" s="209"/>
      <c r="R51" s="238">
        <v>-1.5900000000000001E-3</v>
      </c>
      <c r="S51" s="231">
        <f>$H51</f>
        <v>0</v>
      </c>
      <c r="T51" s="232"/>
      <c r="U51" s="229"/>
      <c r="V51" s="227">
        <f t="shared" si="49"/>
        <v>0</v>
      </c>
      <c r="W51" s="228" t="str">
        <f t="shared" si="50"/>
        <v/>
      </c>
      <c r="X51" s="209"/>
      <c r="Y51" s="407"/>
      <c r="Z51" s="231"/>
      <c r="AA51" s="232"/>
      <c r="AB51" s="229"/>
      <c r="AC51" s="227">
        <f t="shared" si="52"/>
        <v>0</v>
      </c>
      <c r="AD51" s="228" t="str">
        <f t="shared" si="53"/>
        <v/>
      </c>
      <c r="AE51" s="209"/>
      <c r="AF51" s="407"/>
      <c r="AG51" s="231"/>
      <c r="AH51" s="232"/>
      <c r="AI51" s="229"/>
      <c r="AJ51" s="227">
        <f t="shared" si="55"/>
        <v>0</v>
      </c>
      <c r="AK51" s="228" t="str">
        <f t="shared" si="56"/>
        <v/>
      </c>
      <c r="AL51" s="233"/>
      <c r="AM51" s="407"/>
      <c r="AN51" s="231"/>
      <c r="AO51" s="232"/>
      <c r="AP51" s="229"/>
      <c r="AQ51" s="227">
        <f t="shared" si="58"/>
        <v>0</v>
      </c>
      <c r="AR51" s="228" t="str">
        <f t="shared" si="59"/>
        <v/>
      </c>
    </row>
    <row r="52" spans="1:44" x14ac:dyDescent="0.35">
      <c r="A52" s="193"/>
      <c r="B52" s="257" t="s">
        <v>55</v>
      </c>
      <c r="C52" s="258"/>
      <c r="D52" s="258"/>
      <c r="E52" s="258"/>
      <c r="F52" s="247"/>
      <c r="G52" s="408"/>
      <c r="H52" s="260"/>
      <c r="I52" s="261">
        <f>SUM(I46:I51)</f>
        <v>82225.327999999921</v>
      </c>
      <c r="J52" s="247"/>
      <c r="K52" s="259"/>
      <c r="L52" s="260"/>
      <c r="M52" s="261">
        <f>SUM(M47:M51)+M46</f>
        <v>79510.748000000051</v>
      </c>
      <c r="N52" s="247"/>
      <c r="O52" s="251">
        <f t="shared" si="23"/>
        <v>-2714.5799999998708</v>
      </c>
      <c r="P52" s="252">
        <f t="shared" si="24"/>
        <v>-3.3013915128436745E-2</v>
      </c>
      <c r="Q52" s="209"/>
      <c r="R52" s="259"/>
      <c r="S52" s="260"/>
      <c r="T52" s="261">
        <f>SUM(T47:T51)+T46</f>
        <v>81213.51800000004</v>
      </c>
      <c r="U52" s="247"/>
      <c r="V52" s="251">
        <f>T52-M52</f>
        <v>1702.7699999999895</v>
      </c>
      <c r="W52" s="252">
        <f>IF(OR(M52=0,T52=0),"",(V52/M52))</f>
        <v>2.1415595285306441E-2</v>
      </c>
      <c r="X52" s="209"/>
      <c r="Y52" s="259"/>
      <c r="Z52" s="260"/>
      <c r="AA52" s="261">
        <f>SUM(AA47:AA51)+AA46</f>
        <v>81228.988000000041</v>
      </c>
      <c r="AB52" s="247"/>
      <c r="AC52" s="251">
        <f>AA52-T52</f>
        <v>15.470000000001164</v>
      </c>
      <c r="AD52" s="252">
        <f>IF(OR(T52=0,AA52=0),"",(AC52/T52))</f>
        <v>1.9048552976120499E-4</v>
      </c>
      <c r="AE52" s="209"/>
      <c r="AF52" s="259"/>
      <c r="AG52" s="260"/>
      <c r="AH52" s="261">
        <f>SUM(AH47:AH51)+AH46</f>
        <v>84640.258000000045</v>
      </c>
      <c r="AI52" s="247"/>
      <c r="AJ52" s="251">
        <f>AH52-AA52</f>
        <v>3411.2700000000041</v>
      </c>
      <c r="AK52" s="252">
        <f>IF(OR(AA52=0,AH52=0),"",(AJ52/AA52))</f>
        <v>4.1995722019828714E-2</v>
      </c>
      <c r="AM52" s="259"/>
      <c r="AN52" s="260"/>
      <c r="AO52" s="261">
        <f>SUM(AO47:AO51)+AO46</f>
        <v>87780.808000000048</v>
      </c>
      <c r="AP52" s="247"/>
      <c r="AQ52" s="251">
        <f>AO52-AH52</f>
        <v>3140.5500000000029</v>
      </c>
      <c r="AR52" s="252">
        <f>IF(OR(AH52=0,AO52=0),"",(AQ52/AH52))</f>
        <v>3.7104683683738315E-2</v>
      </c>
    </row>
    <row r="53" spans="1:44" x14ac:dyDescent="0.35">
      <c r="A53" s="193"/>
      <c r="B53" s="222" t="s">
        <v>56</v>
      </c>
      <c r="C53" s="222"/>
      <c r="D53" s="220" t="s">
        <v>91</v>
      </c>
      <c r="E53" s="229"/>
      <c r="F53" s="222"/>
      <c r="G53" s="377">
        <v>2.9270999999999998</v>
      </c>
      <c r="H53" s="314">
        <f>+$G$17</f>
        <v>8900</v>
      </c>
      <c r="I53" s="225">
        <f>H53*G53</f>
        <v>26051.19</v>
      </c>
      <c r="J53" s="222"/>
      <c r="K53" s="377">
        <v>3.2867999999999999</v>
      </c>
      <c r="L53" s="314">
        <f>+$G$17</f>
        <v>8900</v>
      </c>
      <c r="M53" s="225">
        <f>L53*K53</f>
        <v>29252.52</v>
      </c>
      <c r="N53" s="222"/>
      <c r="O53" s="227">
        <f t="shared" si="23"/>
        <v>3201.3300000000017</v>
      </c>
      <c r="P53" s="228">
        <f t="shared" si="24"/>
        <v>0.12288613303269455</v>
      </c>
      <c r="Q53" s="209"/>
      <c r="R53" s="377">
        <f>+$K$53</f>
        <v>3.2867999999999999</v>
      </c>
      <c r="S53" s="314">
        <f>+$G$17</f>
        <v>8900</v>
      </c>
      <c r="T53" s="225">
        <f>S53*R53</f>
        <v>29252.52</v>
      </c>
      <c r="U53" s="222"/>
      <c r="V53" s="227">
        <f>T53-M53</f>
        <v>0</v>
      </c>
      <c r="W53" s="228">
        <f>IF(OR(M53=0,T53=0),"",(V53/M53))</f>
        <v>0</v>
      </c>
      <c r="X53" s="209"/>
      <c r="Y53" s="377">
        <f>+$K$53</f>
        <v>3.2867999999999999</v>
      </c>
      <c r="Z53" s="314">
        <f>+$G$17</f>
        <v>8900</v>
      </c>
      <c r="AA53" s="225">
        <f>Z53*Y53</f>
        <v>29252.52</v>
      </c>
      <c r="AB53" s="222"/>
      <c r="AC53" s="227">
        <f>AA53-T53</f>
        <v>0</v>
      </c>
      <c r="AD53" s="228">
        <f>IF(OR(T53=0,AA53=0),"",(AC53/T53))</f>
        <v>0</v>
      </c>
      <c r="AE53" s="209"/>
      <c r="AF53" s="377">
        <f>+$K$53</f>
        <v>3.2867999999999999</v>
      </c>
      <c r="AG53" s="314">
        <f>+$G$17</f>
        <v>8900</v>
      </c>
      <c r="AH53" s="225">
        <f>AG53*AF53</f>
        <v>29252.52</v>
      </c>
      <c r="AI53" s="222"/>
      <c r="AJ53" s="227">
        <f>AH53-AA53</f>
        <v>0</v>
      </c>
      <c r="AK53" s="228">
        <f>IF(OR(AA53=0,AH53=0),"",(AJ53/AA53))</f>
        <v>0</v>
      </c>
      <c r="AM53" s="377">
        <f>+$K$53</f>
        <v>3.2867999999999999</v>
      </c>
      <c r="AN53" s="314">
        <f>+$G$17</f>
        <v>8900</v>
      </c>
      <c r="AO53" s="225">
        <f>AN53*AM53</f>
        <v>29252.52</v>
      </c>
      <c r="AP53" s="222"/>
      <c r="AQ53" s="227">
        <f>AO53-AH53</f>
        <v>0</v>
      </c>
      <c r="AR53" s="228">
        <f>IF(OR(AH53=0,AO53=0),"",(AQ53/AH53))</f>
        <v>0</v>
      </c>
    </row>
    <row r="54" spans="1:44" x14ac:dyDescent="0.35">
      <c r="A54" s="193"/>
      <c r="B54" s="253" t="s">
        <v>57</v>
      </c>
      <c r="C54" s="222"/>
      <c r="D54" s="220" t="s">
        <v>91</v>
      </c>
      <c r="E54" s="229"/>
      <c r="F54" s="222"/>
      <c r="G54" s="377">
        <v>2.5587</v>
      </c>
      <c r="H54" s="314">
        <f>+$G$17</f>
        <v>8900</v>
      </c>
      <c r="I54" s="225">
        <f>H54*G54</f>
        <v>22772.43</v>
      </c>
      <c r="J54" s="222"/>
      <c r="K54" s="377">
        <v>2.6438999999999999</v>
      </c>
      <c r="L54" s="314">
        <f>+$G$17</f>
        <v>8900</v>
      </c>
      <c r="M54" s="225">
        <f>L54*K54</f>
        <v>23530.71</v>
      </c>
      <c r="N54" s="222"/>
      <c r="O54" s="227">
        <f t="shared" si="23"/>
        <v>758.27999999999884</v>
      </c>
      <c r="P54" s="228">
        <f t="shared" si="24"/>
        <v>3.3298159221479606E-2</v>
      </c>
      <c r="Q54" s="209"/>
      <c r="R54" s="377">
        <f>+$K$54</f>
        <v>2.6438999999999999</v>
      </c>
      <c r="S54" s="314">
        <f>+$G$17</f>
        <v>8900</v>
      </c>
      <c r="T54" s="225">
        <f>S54*R54</f>
        <v>23530.71</v>
      </c>
      <c r="U54" s="222"/>
      <c r="V54" s="227">
        <f t="shared" ref="V54" si="60">T54-M54</f>
        <v>0</v>
      </c>
      <c r="W54" s="228">
        <f t="shared" ref="W54" si="61">IF(OR(M54=0,T54=0),"",(V54/M54))</f>
        <v>0</v>
      </c>
      <c r="X54" s="209"/>
      <c r="Y54" s="377">
        <f>+$K$54</f>
        <v>2.6438999999999999</v>
      </c>
      <c r="Z54" s="314">
        <f>+$G$17</f>
        <v>8900</v>
      </c>
      <c r="AA54" s="225">
        <f>Z54*Y54</f>
        <v>23530.71</v>
      </c>
      <c r="AB54" s="222"/>
      <c r="AC54" s="227">
        <f t="shared" ref="AC54" si="62">AA54-T54</f>
        <v>0</v>
      </c>
      <c r="AD54" s="228">
        <f t="shared" ref="AD54" si="63">IF(OR(T54=0,AA54=0),"",(AC54/T54))</f>
        <v>0</v>
      </c>
      <c r="AE54" s="209"/>
      <c r="AF54" s="377">
        <f>+$K$54</f>
        <v>2.6438999999999999</v>
      </c>
      <c r="AG54" s="314">
        <f>+$G$17</f>
        <v>8900</v>
      </c>
      <c r="AH54" s="225">
        <f>AG54*AF54</f>
        <v>23530.71</v>
      </c>
      <c r="AI54" s="222"/>
      <c r="AJ54" s="227">
        <f t="shared" ref="AJ54" si="64">AH54-AA54</f>
        <v>0</v>
      </c>
      <c r="AK54" s="228">
        <f t="shared" ref="AK54" si="65">IF(OR(AA54=0,AH54=0),"",(AJ54/AA54))</f>
        <v>0</v>
      </c>
      <c r="AM54" s="377">
        <f>+$K$54</f>
        <v>2.6438999999999999</v>
      </c>
      <c r="AN54" s="314">
        <f>+$G$17</f>
        <v>8900</v>
      </c>
      <c r="AO54" s="225">
        <f>AN54*AM54</f>
        <v>23530.71</v>
      </c>
      <c r="AP54" s="222"/>
      <c r="AQ54" s="227">
        <f t="shared" ref="AQ54" si="66">AO54-AH54</f>
        <v>0</v>
      </c>
      <c r="AR54" s="228">
        <f t="shared" ref="AR54" si="67">IF(OR(AH54=0,AO54=0),"",(AQ54/AH54))</f>
        <v>0</v>
      </c>
    </row>
    <row r="55" spans="1:44" x14ac:dyDescent="0.35">
      <c r="A55" s="193"/>
      <c r="B55" s="257" t="s">
        <v>58</v>
      </c>
      <c r="C55" s="245"/>
      <c r="D55" s="245"/>
      <c r="E55" s="245"/>
      <c r="F55" s="262"/>
      <c r="G55" s="259"/>
      <c r="H55" s="264"/>
      <c r="I55" s="261">
        <f>SUM(I52:I54)</f>
        <v>131048.94799999992</v>
      </c>
      <c r="J55" s="262"/>
      <c r="K55" s="263"/>
      <c r="L55" s="264"/>
      <c r="M55" s="261">
        <f>SUM(M52:M54)</f>
        <v>132293.97800000006</v>
      </c>
      <c r="N55" s="262"/>
      <c r="O55" s="251">
        <f t="shared" si="23"/>
        <v>1245.0300000001444</v>
      </c>
      <c r="P55" s="252">
        <f t="shared" si="24"/>
        <v>9.5004959520937557E-3</v>
      </c>
      <c r="Q55" s="209"/>
      <c r="R55" s="263"/>
      <c r="S55" s="264"/>
      <c r="T55" s="261">
        <f>SUM(T52:T54)</f>
        <v>133996.74800000005</v>
      </c>
      <c r="U55" s="262"/>
      <c r="V55" s="251">
        <f>T55-M55</f>
        <v>1702.7699999999895</v>
      </c>
      <c r="W55" s="252">
        <f>IF(OR(M55=0,T55=0),"",(V55/M55))</f>
        <v>1.2871107405962113E-2</v>
      </c>
      <c r="X55" s="209"/>
      <c r="Y55" s="263"/>
      <c r="Z55" s="264"/>
      <c r="AA55" s="261">
        <f>SUM(AA52:AA54)</f>
        <v>134012.21800000005</v>
      </c>
      <c r="AB55" s="262"/>
      <c r="AC55" s="251">
        <f>AA55-T55</f>
        <v>15.470000000001164</v>
      </c>
      <c r="AD55" s="252">
        <f>IF(OR(T55=0,AA55=0),"",(AC55/T55))</f>
        <v>1.1545056302412025E-4</v>
      </c>
      <c r="AE55" s="209"/>
      <c r="AF55" s="263"/>
      <c r="AG55" s="264"/>
      <c r="AH55" s="261">
        <f>SUM(AH52:AH54)</f>
        <v>137423.48800000004</v>
      </c>
      <c r="AI55" s="262"/>
      <c r="AJ55" s="251">
        <f>AH55-AA55</f>
        <v>3411.2699999999895</v>
      </c>
      <c r="AK55" s="252">
        <f>IF(OR(AA55=0,AH55=0),"",(AJ55/AA55))</f>
        <v>2.5454917849356006E-2</v>
      </c>
      <c r="AM55" s="263"/>
      <c r="AN55" s="264"/>
      <c r="AO55" s="261">
        <f>SUM(AO52:AO54)</f>
        <v>140564.03800000006</v>
      </c>
      <c r="AP55" s="262"/>
      <c r="AQ55" s="251">
        <f>AO55-AH55</f>
        <v>3140.5500000000175</v>
      </c>
      <c r="AR55" s="252">
        <f>IF(OR(AH55=0,AO55=0),"",(AQ55/AH55))</f>
        <v>2.2853080253646425E-2</v>
      </c>
    </row>
    <row r="56" spans="1:44" x14ac:dyDescent="0.35">
      <c r="A56" s="193"/>
      <c r="B56" s="221" t="s">
        <v>76</v>
      </c>
      <c r="C56" s="221"/>
      <c r="D56" s="220" t="s">
        <v>47</v>
      </c>
      <c r="E56" s="221"/>
      <c r="F56" s="229"/>
      <c r="G56" s="92">
        <f>+RESIDENTIAL!$G$56</f>
        <v>3.0000000000000001E-3</v>
      </c>
      <c r="H56" s="314">
        <f>+$G19*(1+G79)</f>
        <v>4176669.9999999995</v>
      </c>
      <c r="I56" s="232">
        <f t="shared" ref="I56:I66" si="68">H56*G56</f>
        <v>12530.009999999998</v>
      </c>
      <c r="K56" s="92">
        <f>+RESIDENTIAL!$G$56</f>
        <v>3.0000000000000001E-3</v>
      </c>
      <c r="L56" s="231">
        <f>+$G19*(1+K79)</f>
        <v>4170520.0000000005</v>
      </c>
      <c r="M56" s="232">
        <f t="shared" ref="M56:M66" si="69">L56*K56</f>
        <v>12511.560000000001</v>
      </c>
      <c r="N56" s="229"/>
      <c r="O56" s="227">
        <f t="shared" si="23"/>
        <v>-18.44999999999709</v>
      </c>
      <c r="P56" s="228">
        <f t="shared" si="24"/>
        <v>-1.4724649062528355E-3</v>
      </c>
      <c r="Q56" s="209"/>
      <c r="R56" s="92">
        <f>+RESIDENTIAL!$G$56</f>
        <v>3.0000000000000001E-3</v>
      </c>
      <c r="S56" s="231">
        <f>+$G19*(1+R79)</f>
        <v>4170520.0000000005</v>
      </c>
      <c r="T56" s="232">
        <f t="shared" ref="T56:T66" si="70">S56*R56</f>
        <v>12511.560000000001</v>
      </c>
      <c r="U56" s="229"/>
      <c r="V56" s="227">
        <f>T56-M56</f>
        <v>0</v>
      </c>
      <c r="W56" s="228">
        <f>IF(OR(M56=0,T56=0),"",(V56/M56))</f>
        <v>0</v>
      </c>
      <c r="X56" s="209"/>
      <c r="Y56" s="92">
        <f>+RESIDENTIAL!$G$56</f>
        <v>3.0000000000000001E-3</v>
      </c>
      <c r="Z56" s="231">
        <f>+$G19*(1+Y79)</f>
        <v>4170520.0000000005</v>
      </c>
      <c r="AA56" s="232">
        <f t="shared" ref="AA56:AA66" si="71">Z56*Y56</f>
        <v>12511.560000000001</v>
      </c>
      <c r="AB56" s="229"/>
      <c r="AC56" s="227">
        <f>AA56-T56</f>
        <v>0</v>
      </c>
      <c r="AD56" s="228">
        <f>IF(OR(T56=0,AA56=0),"",(AC56/T56))</f>
        <v>0</v>
      </c>
      <c r="AE56" s="209"/>
      <c r="AF56" s="92">
        <f>+RESIDENTIAL!$G$56</f>
        <v>3.0000000000000001E-3</v>
      </c>
      <c r="AG56" s="231">
        <f>+$G19*(1+AF79)</f>
        <v>4170520.0000000005</v>
      </c>
      <c r="AH56" s="232">
        <f t="shared" ref="AH56:AH66" si="72">AG56*AF56</f>
        <v>12511.560000000001</v>
      </c>
      <c r="AI56" s="229"/>
      <c r="AJ56" s="227">
        <f>AH56-AA56</f>
        <v>0</v>
      </c>
      <c r="AK56" s="228">
        <f>IF(OR(AA56=0,AH56=0),"",(AJ56/AA56))</f>
        <v>0</v>
      </c>
      <c r="AL56" s="233"/>
      <c r="AM56" s="92">
        <f>+RESIDENTIAL!$G$56</f>
        <v>3.0000000000000001E-3</v>
      </c>
      <c r="AN56" s="231">
        <f>+$G19*(1+AM79)</f>
        <v>4170520.0000000005</v>
      </c>
      <c r="AO56" s="232">
        <f t="shared" ref="AO56:AO66" si="73">AN56*AM56</f>
        <v>12511.560000000001</v>
      </c>
      <c r="AP56" s="229"/>
      <c r="AQ56" s="227">
        <f>AO56-AH56</f>
        <v>0</v>
      </c>
      <c r="AR56" s="228">
        <f>IF(OR(AH56=0,AO56=0),"",(AQ56/AH56))</f>
        <v>0</v>
      </c>
    </row>
    <row r="57" spans="1:44" x14ac:dyDescent="0.35">
      <c r="A57" s="193"/>
      <c r="B57" s="221" t="s">
        <v>77</v>
      </c>
      <c r="C57" s="221"/>
      <c r="D57" s="220" t="s">
        <v>47</v>
      </c>
      <c r="E57" s="221"/>
      <c r="F57" s="229"/>
      <c r="G57" s="92">
        <f>+RESIDENTIAL!$G$57</f>
        <v>5.0000000000000001E-4</v>
      </c>
      <c r="H57" s="314">
        <f>+H56</f>
        <v>4176669.9999999995</v>
      </c>
      <c r="I57" s="232">
        <f t="shared" si="68"/>
        <v>2088.335</v>
      </c>
      <c r="K57" s="92">
        <f>+RESIDENTIAL!$G$57</f>
        <v>5.0000000000000001E-4</v>
      </c>
      <c r="L57" s="231">
        <f>+L56</f>
        <v>4170520.0000000005</v>
      </c>
      <c r="M57" s="232">
        <f t="shared" si="69"/>
        <v>2085.2600000000002</v>
      </c>
      <c r="N57" s="229"/>
      <c r="O57" s="227">
        <f t="shared" si="23"/>
        <v>-3.0749999999998181</v>
      </c>
      <c r="P57" s="228">
        <f t="shared" si="24"/>
        <v>-1.4724649062529806E-3</v>
      </c>
      <c r="Q57" s="209"/>
      <c r="R57" s="92">
        <f>+RESIDENTIAL!$G$57</f>
        <v>5.0000000000000001E-4</v>
      </c>
      <c r="S57" s="231">
        <f>+S56</f>
        <v>4170520.0000000005</v>
      </c>
      <c r="T57" s="232">
        <f t="shared" si="70"/>
        <v>2085.2600000000002</v>
      </c>
      <c r="U57" s="229"/>
      <c r="V57" s="227">
        <f t="shared" ref="V57:V66" si="74">T57-M57</f>
        <v>0</v>
      </c>
      <c r="W57" s="228">
        <f t="shared" ref="W57:W66" si="75">IF(OR(M57=0,T57=0),"",(V57/M57))</f>
        <v>0</v>
      </c>
      <c r="X57" s="209"/>
      <c r="Y57" s="92">
        <f>+RESIDENTIAL!$G$57</f>
        <v>5.0000000000000001E-4</v>
      </c>
      <c r="Z57" s="231">
        <f>+Z56</f>
        <v>4170520.0000000005</v>
      </c>
      <c r="AA57" s="232">
        <f t="shared" si="71"/>
        <v>2085.2600000000002</v>
      </c>
      <c r="AB57" s="229"/>
      <c r="AC57" s="227">
        <f t="shared" ref="AC57:AC66" si="76">AA57-T57</f>
        <v>0</v>
      </c>
      <c r="AD57" s="228">
        <f t="shared" ref="AD57:AD66" si="77">IF(OR(T57=0,AA57=0),"",(AC57/T57))</f>
        <v>0</v>
      </c>
      <c r="AE57" s="209"/>
      <c r="AF57" s="92">
        <f>+RESIDENTIAL!$G$57</f>
        <v>5.0000000000000001E-4</v>
      </c>
      <c r="AG57" s="231">
        <f>+AG56</f>
        <v>4170520.0000000005</v>
      </c>
      <c r="AH57" s="232">
        <f t="shared" si="72"/>
        <v>2085.2600000000002</v>
      </c>
      <c r="AI57" s="229"/>
      <c r="AJ57" s="227">
        <f t="shared" ref="AJ57:AJ66" si="78">AH57-AA57</f>
        <v>0</v>
      </c>
      <c r="AK57" s="228">
        <f t="shared" ref="AK57:AK66" si="79">IF(OR(AA57=0,AH57=0),"",(AJ57/AA57))</f>
        <v>0</v>
      </c>
      <c r="AL57" s="233"/>
      <c r="AM57" s="92">
        <f>+RESIDENTIAL!$G$57</f>
        <v>5.0000000000000001E-4</v>
      </c>
      <c r="AN57" s="231">
        <f>+AN56</f>
        <v>4170520.0000000005</v>
      </c>
      <c r="AO57" s="232">
        <f t="shared" si="73"/>
        <v>2085.2600000000002</v>
      </c>
      <c r="AP57" s="229"/>
      <c r="AQ57" s="227">
        <f t="shared" ref="AQ57:AQ66" si="80">AO57-AH57</f>
        <v>0</v>
      </c>
      <c r="AR57" s="228">
        <f t="shared" ref="AR57:AR66" si="81">IF(OR(AH57=0,AO57=0),"",(AQ57/AH57))</f>
        <v>0</v>
      </c>
    </row>
    <row r="58" spans="1:44" x14ac:dyDescent="0.35">
      <c r="A58" s="193"/>
      <c r="B58" s="221" t="s">
        <v>61</v>
      </c>
      <c r="C58" s="221"/>
      <c r="D58" s="220" t="s">
        <v>47</v>
      </c>
      <c r="E58" s="221"/>
      <c r="F58" s="229"/>
      <c r="G58" s="92">
        <f>+RESIDENTIAL!$G$58</f>
        <v>4.0000000000000002E-4</v>
      </c>
      <c r="H58" s="314"/>
      <c r="I58" s="232">
        <f t="shared" si="68"/>
        <v>0</v>
      </c>
      <c r="K58" s="92"/>
      <c r="L58" s="231"/>
      <c r="M58" s="232">
        <f t="shared" si="69"/>
        <v>0</v>
      </c>
      <c r="N58" s="229"/>
      <c r="O58" s="227">
        <f t="shared" si="23"/>
        <v>0</v>
      </c>
      <c r="P58" s="228" t="str">
        <f t="shared" si="24"/>
        <v/>
      </c>
      <c r="Q58" s="209"/>
      <c r="R58" s="92"/>
      <c r="S58" s="231"/>
      <c r="T58" s="232">
        <f t="shared" si="70"/>
        <v>0</v>
      </c>
      <c r="U58" s="229"/>
      <c r="V58" s="227">
        <f t="shared" si="74"/>
        <v>0</v>
      </c>
      <c r="W58" s="228" t="str">
        <f t="shared" si="75"/>
        <v/>
      </c>
      <c r="X58" s="209"/>
      <c r="Y58" s="92"/>
      <c r="Z58" s="231"/>
      <c r="AA58" s="232">
        <f t="shared" si="71"/>
        <v>0</v>
      </c>
      <c r="AB58" s="229"/>
      <c r="AC58" s="227">
        <f t="shared" si="76"/>
        <v>0</v>
      </c>
      <c r="AD58" s="228" t="str">
        <f t="shared" si="77"/>
        <v/>
      </c>
      <c r="AE58" s="209"/>
      <c r="AF58" s="92"/>
      <c r="AG58" s="231"/>
      <c r="AH58" s="232">
        <f t="shared" si="72"/>
        <v>0</v>
      </c>
      <c r="AI58" s="229"/>
      <c r="AJ58" s="227">
        <f t="shared" si="78"/>
        <v>0</v>
      </c>
      <c r="AK58" s="228" t="str">
        <f t="shared" si="79"/>
        <v/>
      </c>
      <c r="AL58" s="233"/>
      <c r="AM58" s="92"/>
      <c r="AN58" s="231"/>
      <c r="AO58" s="232">
        <f t="shared" si="73"/>
        <v>0</v>
      </c>
      <c r="AP58" s="229"/>
      <c r="AQ58" s="227">
        <f t="shared" si="80"/>
        <v>0</v>
      </c>
      <c r="AR58" s="228" t="str">
        <f t="shared" si="81"/>
        <v/>
      </c>
    </row>
    <row r="59" spans="1:44" x14ac:dyDescent="0.35">
      <c r="A59" s="193"/>
      <c r="B59" s="219" t="s">
        <v>78</v>
      </c>
      <c r="C59" s="219"/>
      <c r="D59" s="220" t="s">
        <v>25</v>
      </c>
      <c r="E59" s="221"/>
      <c r="F59" s="222"/>
      <c r="G59" s="93">
        <f>+RESIDENTIAL!$G$59</f>
        <v>0.25</v>
      </c>
      <c r="H59" s="224">
        <v>1</v>
      </c>
      <c r="I59" s="225">
        <f t="shared" si="68"/>
        <v>0.25</v>
      </c>
      <c r="J59" s="222"/>
      <c r="K59" s="93">
        <f>+RESIDENTIAL!$G$59</f>
        <v>0.25</v>
      </c>
      <c r="L59" s="224">
        <v>1</v>
      </c>
      <c r="M59" s="225">
        <f t="shared" si="69"/>
        <v>0.25</v>
      </c>
      <c r="N59" s="222"/>
      <c r="O59" s="227">
        <f t="shared" si="23"/>
        <v>0</v>
      </c>
      <c r="P59" s="228">
        <f t="shared" si="24"/>
        <v>0</v>
      </c>
      <c r="Q59" s="209"/>
      <c r="R59" s="93">
        <f>+RESIDENTIAL!$G$59</f>
        <v>0.25</v>
      </c>
      <c r="S59" s="224">
        <v>1</v>
      </c>
      <c r="T59" s="225">
        <f t="shared" si="70"/>
        <v>0.25</v>
      </c>
      <c r="U59" s="222"/>
      <c r="V59" s="227">
        <f t="shared" si="74"/>
        <v>0</v>
      </c>
      <c r="W59" s="228">
        <f t="shared" si="75"/>
        <v>0</v>
      </c>
      <c r="X59" s="209"/>
      <c r="Y59" s="93">
        <f>+RESIDENTIAL!$G$59</f>
        <v>0.25</v>
      </c>
      <c r="Z59" s="224">
        <v>1</v>
      </c>
      <c r="AA59" s="225">
        <f t="shared" si="71"/>
        <v>0.25</v>
      </c>
      <c r="AB59" s="222"/>
      <c r="AC59" s="227">
        <f t="shared" si="76"/>
        <v>0</v>
      </c>
      <c r="AD59" s="228">
        <f t="shared" si="77"/>
        <v>0</v>
      </c>
      <c r="AE59" s="209"/>
      <c r="AF59" s="93">
        <f>+RESIDENTIAL!$G$59</f>
        <v>0.25</v>
      </c>
      <c r="AG59" s="224">
        <v>1</v>
      </c>
      <c r="AH59" s="225">
        <f t="shared" si="72"/>
        <v>0.25</v>
      </c>
      <c r="AI59" s="222"/>
      <c r="AJ59" s="227">
        <f t="shared" si="78"/>
        <v>0</v>
      </c>
      <c r="AK59" s="228">
        <f t="shared" si="79"/>
        <v>0</v>
      </c>
      <c r="AM59" s="93">
        <f>+RESIDENTIAL!$G$59</f>
        <v>0.25</v>
      </c>
      <c r="AN59" s="224">
        <v>1</v>
      </c>
      <c r="AO59" s="225">
        <f t="shared" si="73"/>
        <v>0.25</v>
      </c>
      <c r="AP59" s="222"/>
      <c r="AQ59" s="227">
        <f t="shared" si="80"/>
        <v>0</v>
      </c>
      <c r="AR59" s="228">
        <f t="shared" si="81"/>
        <v>0</v>
      </c>
    </row>
    <row r="60" spans="1:44" x14ac:dyDescent="0.35">
      <c r="A60" s="193"/>
      <c r="B60" s="221" t="s">
        <v>1</v>
      </c>
      <c r="C60" s="221"/>
      <c r="D60" s="220" t="s">
        <v>47</v>
      </c>
      <c r="E60" s="221"/>
      <c r="F60" s="229"/>
      <c r="G60" s="92">
        <f>+RESIDENTIAL!$G$60</f>
        <v>0.10100000000000001</v>
      </c>
      <c r="H60" s="314">
        <f>0.64*$G19</f>
        <v>2624000</v>
      </c>
      <c r="I60" s="232">
        <f t="shared" si="68"/>
        <v>265024</v>
      </c>
      <c r="K60" s="92">
        <f>+RESIDENTIAL!$G$60</f>
        <v>0.10100000000000001</v>
      </c>
      <c r="L60" s="231">
        <f>0.64*$G19</f>
        <v>2624000</v>
      </c>
      <c r="M60" s="232">
        <f t="shared" si="69"/>
        <v>265024</v>
      </c>
      <c r="N60" s="229"/>
      <c r="O60" s="227">
        <f t="shared" si="23"/>
        <v>0</v>
      </c>
      <c r="P60" s="228">
        <f t="shared" si="24"/>
        <v>0</v>
      </c>
      <c r="Q60" s="209"/>
      <c r="R60" s="92">
        <f>+RESIDENTIAL!$G$60</f>
        <v>0.10100000000000001</v>
      </c>
      <c r="S60" s="231">
        <f>0.64*$G19</f>
        <v>2624000</v>
      </c>
      <c r="T60" s="232">
        <f t="shared" si="70"/>
        <v>265024</v>
      </c>
      <c r="U60" s="229"/>
      <c r="V60" s="227">
        <f t="shared" si="74"/>
        <v>0</v>
      </c>
      <c r="W60" s="228">
        <f t="shared" si="75"/>
        <v>0</v>
      </c>
      <c r="X60" s="209"/>
      <c r="Y60" s="92">
        <f>+RESIDENTIAL!$G$60</f>
        <v>0.10100000000000001</v>
      </c>
      <c r="Z60" s="231">
        <f>0.64*$G19</f>
        <v>2624000</v>
      </c>
      <c r="AA60" s="232">
        <f t="shared" si="71"/>
        <v>265024</v>
      </c>
      <c r="AB60" s="229"/>
      <c r="AC60" s="227">
        <f t="shared" si="76"/>
        <v>0</v>
      </c>
      <c r="AD60" s="228">
        <f t="shared" si="77"/>
        <v>0</v>
      </c>
      <c r="AE60" s="209"/>
      <c r="AF60" s="92">
        <f>+RESIDENTIAL!$G$60</f>
        <v>0.10100000000000001</v>
      </c>
      <c r="AG60" s="231">
        <f>0.64*$G19</f>
        <v>2624000</v>
      </c>
      <c r="AH60" s="232">
        <f t="shared" si="72"/>
        <v>265024</v>
      </c>
      <c r="AI60" s="229"/>
      <c r="AJ60" s="227">
        <f t="shared" si="78"/>
        <v>0</v>
      </c>
      <c r="AK60" s="228">
        <f t="shared" si="79"/>
        <v>0</v>
      </c>
      <c r="AL60" s="233"/>
      <c r="AM60" s="92">
        <f>+RESIDENTIAL!$G$60</f>
        <v>0.10100000000000001</v>
      </c>
      <c r="AN60" s="231">
        <f>0.64*$G19</f>
        <v>2624000</v>
      </c>
      <c r="AO60" s="232">
        <f t="shared" si="73"/>
        <v>265024</v>
      </c>
      <c r="AP60" s="229"/>
      <c r="AQ60" s="227">
        <f t="shared" si="80"/>
        <v>0</v>
      </c>
      <c r="AR60" s="228">
        <f t="shared" si="81"/>
        <v>0</v>
      </c>
    </row>
    <row r="61" spans="1:44" x14ac:dyDescent="0.35">
      <c r="A61" s="193"/>
      <c r="B61" s="221" t="s">
        <v>2</v>
      </c>
      <c r="C61" s="221"/>
      <c r="D61" s="220" t="s">
        <v>47</v>
      </c>
      <c r="E61" s="221"/>
      <c r="F61" s="229"/>
      <c r="G61" s="92">
        <f>+RESIDENTIAL!$G$61</f>
        <v>0.14399999999999999</v>
      </c>
      <c r="H61" s="314">
        <f>0.18*$G19</f>
        <v>738000</v>
      </c>
      <c r="I61" s="232">
        <f t="shared" si="68"/>
        <v>106271.99999999999</v>
      </c>
      <c r="K61" s="92">
        <f>+RESIDENTIAL!$G$61</f>
        <v>0.14399999999999999</v>
      </c>
      <c r="L61" s="231">
        <f>0.18*$G19</f>
        <v>738000</v>
      </c>
      <c r="M61" s="232">
        <f t="shared" si="69"/>
        <v>106271.99999999999</v>
      </c>
      <c r="N61" s="229"/>
      <c r="O61" s="227">
        <f t="shared" si="23"/>
        <v>0</v>
      </c>
      <c r="P61" s="228">
        <f t="shared" si="24"/>
        <v>0</v>
      </c>
      <c r="Q61" s="209"/>
      <c r="R61" s="92">
        <f>+RESIDENTIAL!$G$61</f>
        <v>0.14399999999999999</v>
      </c>
      <c r="S61" s="231">
        <f>0.18*$G19</f>
        <v>738000</v>
      </c>
      <c r="T61" s="232">
        <f t="shared" si="70"/>
        <v>106271.99999999999</v>
      </c>
      <c r="U61" s="229"/>
      <c r="V61" s="227">
        <f t="shared" si="74"/>
        <v>0</v>
      </c>
      <c r="W61" s="228">
        <f t="shared" si="75"/>
        <v>0</v>
      </c>
      <c r="X61" s="209"/>
      <c r="Y61" s="92">
        <f>+RESIDENTIAL!$G$61</f>
        <v>0.14399999999999999</v>
      </c>
      <c r="Z61" s="231">
        <f>0.18*$G19</f>
        <v>738000</v>
      </c>
      <c r="AA61" s="232">
        <f t="shared" si="71"/>
        <v>106271.99999999999</v>
      </c>
      <c r="AB61" s="229"/>
      <c r="AC61" s="227">
        <f t="shared" si="76"/>
        <v>0</v>
      </c>
      <c r="AD61" s="228">
        <f t="shared" si="77"/>
        <v>0</v>
      </c>
      <c r="AE61" s="209"/>
      <c r="AF61" s="92">
        <f>+RESIDENTIAL!$G$61</f>
        <v>0.14399999999999999</v>
      </c>
      <c r="AG61" s="231">
        <f>0.18*$G19</f>
        <v>738000</v>
      </c>
      <c r="AH61" s="232">
        <f t="shared" si="72"/>
        <v>106271.99999999999</v>
      </c>
      <c r="AI61" s="229"/>
      <c r="AJ61" s="227">
        <f t="shared" si="78"/>
        <v>0</v>
      </c>
      <c r="AK61" s="228">
        <f t="shared" si="79"/>
        <v>0</v>
      </c>
      <c r="AL61" s="233"/>
      <c r="AM61" s="92">
        <f>+RESIDENTIAL!$G$61</f>
        <v>0.14399999999999999</v>
      </c>
      <c r="AN61" s="231">
        <f>0.18*$G19</f>
        <v>738000</v>
      </c>
      <c r="AO61" s="232">
        <f t="shared" si="73"/>
        <v>106271.99999999999</v>
      </c>
      <c r="AP61" s="229"/>
      <c r="AQ61" s="227">
        <f t="shared" si="80"/>
        <v>0</v>
      </c>
      <c r="AR61" s="228">
        <f t="shared" si="81"/>
        <v>0</v>
      </c>
    </row>
    <row r="62" spans="1:44" x14ac:dyDescent="0.35">
      <c r="A62" s="193"/>
      <c r="B62" s="221" t="s">
        <v>3</v>
      </c>
      <c r="C62" s="221"/>
      <c r="D62" s="220" t="s">
        <v>47</v>
      </c>
      <c r="E62" s="221"/>
      <c r="F62" s="229"/>
      <c r="G62" s="92">
        <f>+RESIDENTIAL!$G$62</f>
        <v>0.20799999999999999</v>
      </c>
      <c r="H62" s="314">
        <f>0.18*$G19</f>
        <v>738000</v>
      </c>
      <c r="I62" s="232">
        <f t="shared" si="68"/>
        <v>153504</v>
      </c>
      <c r="K62" s="92">
        <f>+RESIDENTIAL!$G$62</f>
        <v>0.20799999999999999</v>
      </c>
      <c r="L62" s="231">
        <f>0.18*$G19</f>
        <v>738000</v>
      </c>
      <c r="M62" s="232">
        <f t="shared" si="69"/>
        <v>153504</v>
      </c>
      <c r="N62" s="229"/>
      <c r="O62" s="227">
        <f t="shared" si="23"/>
        <v>0</v>
      </c>
      <c r="P62" s="228">
        <f t="shared" si="24"/>
        <v>0</v>
      </c>
      <c r="Q62" s="209"/>
      <c r="R62" s="92">
        <f>+RESIDENTIAL!$G$62</f>
        <v>0.20799999999999999</v>
      </c>
      <c r="S62" s="231">
        <f>0.18*$G19</f>
        <v>738000</v>
      </c>
      <c r="T62" s="232">
        <f t="shared" si="70"/>
        <v>153504</v>
      </c>
      <c r="U62" s="229"/>
      <c r="V62" s="227">
        <f t="shared" si="74"/>
        <v>0</v>
      </c>
      <c r="W62" s="228">
        <f t="shared" si="75"/>
        <v>0</v>
      </c>
      <c r="X62" s="209"/>
      <c r="Y62" s="92">
        <f>+RESIDENTIAL!$G$62</f>
        <v>0.20799999999999999</v>
      </c>
      <c r="Z62" s="231">
        <f>0.18*$G19</f>
        <v>738000</v>
      </c>
      <c r="AA62" s="232">
        <f t="shared" si="71"/>
        <v>153504</v>
      </c>
      <c r="AB62" s="229"/>
      <c r="AC62" s="227">
        <f t="shared" si="76"/>
        <v>0</v>
      </c>
      <c r="AD62" s="228">
        <f t="shared" si="77"/>
        <v>0</v>
      </c>
      <c r="AE62" s="209"/>
      <c r="AF62" s="92">
        <f>+RESIDENTIAL!$G$62</f>
        <v>0.20799999999999999</v>
      </c>
      <c r="AG62" s="231">
        <f>0.18*$G19</f>
        <v>738000</v>
      </c>
      <c r="AH62" s="232">
        <f t="shared" si="72"/>
        <v>153504</v>
      </c>
      <c r="AI62" s="229"/>
      <c r="AJ62" s="227">
        <f t="shared" si="78"/>
        <v>0</v>
      </c>
      <c r="AK62" s="228">
        <f t="shared" si="79"/>
        <v>0</v>
      </c>
      <c r="AL62" s="233"/>
      <c r="AM62" s="92">
        <f>+RESIDENTIAL!$G$62</f>
        <v>0.20799999999999999</v>
      </c>
      <c r="AN62" s="231">
        <f>0.18*$G19</f>
        <v>738000</v>
      </c>
      <c r="AO62" s="232">
        <f t="shared" si="73"/>
        <v>153504</v>
      </c>
      <c r="AP62" s="229"/>
      <c r="AQ62" s="227">
        <f t="shared" si="80"/>
        <v>0</v>
      </c>
      <c r="AR62" s="228">
        <f t="shared" si="81"/>
        <v>0</v>
      </c>
    </row>
    <row r="63" spans="1:44" x14ac:dyDescent="0.35">
      <c r="A63" s="193"/>
      <c r="B63" s="221" t="s">
        <v>63</v>
      </c>
      <c r="C63" s="221"/>
      <c r="D63" s="220" t="s">
        <v>47</v>
      </c>
      <c r="E63" s="221"/>
      <c r="F63" s="229"/>
      <c r="G63" s="92">
        <f>+RESIDENTIAL!$G$63</f>
        <v>0.11899999999999999</v>
      </c>
      <c r="H63" s="314">
        <f>IF(AND($N$1=1, $G19&gt;=750), 750, IF(AND($N$1=1, AND($G19&lt;750, $G19&gt;=0)), $G19, IF(AND($N$1=2, $G19&gt;=750), 750, IF(AND($N$1=2, AND($G19&lt;750, $G19&gt;=0)), $G19))))</f>
        <v>750</v>
      </c>
      <c r="I63" s="232">
        <f t="shared" si="68"/>
        <v>89.25</v>
      </c>
      <c r="K63" s="92">
        <f>+RESIDENTIAL!$G$63</f>
        <v>0.11899999999999999</v>
      </c>
      <c r="L63" s="231">
        <f>IF(AND($N$1=1, $G19&gt;=750), 750, IF(AND($N$1=1, AND($G19&lt;750, $G19&gt;=0)), $G19, IF(AND($N$1=2, $G19&gt;=750), 750, IF(AND($N$1=2, AND($G19&lt;750, $G19&gt;=0)), $G19))))</f>
        <v>750</v>
      </c>
      <c r="M63" s="232">
        <f t="shared" si="69"/>
        <v>89.25</v>
      </c>
      <c r="N63" s="229"/>
      <c r="O63" s="227">
        <f t="shared" si="23"/>
        <v>0</v>
      </c>
      <c r="P63" s="228">
        <f t="shared" si="24"/>
        <v>0</v>
      </c>
      <c r="Q63" s="209"/>
      <c r="R63" s="92">
        <f>+RESIDENTIAL!$G$63</f>
        <v>0.11899999999999999</v>
      </c>
      <c r="S63" s="231">
        <f>IF(AND($N$1=1, $G19&gt;=750), 750, IF(AND($N$1=1, AND($G19&lt;750, $G19&gt;=0)), $G19, IF(AND($N$1=2, $G19&gt;=750), 750, IF(AND($N$1=2, AND($G19&lt;750, $G19&gt;=0)), $G19))))</f>
        <v>750</v>
      </c>
      <c r="T63" s="232">
        <f t="shared" si="70"/>
        <v>89.25</v>
      </c>
      <c r="U63" s="229"/>
      <c r="V63" s="227">
        <f t="shared" si="74"/>
        <v>0</v>
      </c>
      <c r="W63" s="228">
        <f t="shared" si="75"/>
        <v>0</v>
      </c>
      <c r="X63" s="209"/>
      <c r="Y63" s="92">
        <f>+RESIDENTIAL!$G$63</f>
        <v>0.11899999999999999</v>
      </c>
      <c r="Z63" s="231">
        <f>IF(AND($N$1=1, $G19&gt;=750), 750, IF(AND($N$1=1, AND($G19&lt;750, $G19&gt;=0)), $G19, IF(AND($N$1=2, $G19&gt;=750), 750, IF(AND($N$1=2, AND($G19&lt;750, $G19&gt;=0)), $G19))))</f>
        <v>750</v>
      </c>
      <c r="AA63" s="232">
        <f t="shared" si="71"/>
        <v>89.25</v>
      </c>
      <c r="AB63" s="229"/>
      <c r="AC63" s="227">
        <f t="shared" si="76"/>
        <v>0</v>
      </c>
      <c r="AD63" s="228">
        <f t="shared" si="77"/>
        <v>0</v>
      </c>
      <c r="AE63" s="209"/>
      <c r="AF63" s="92">
        <f>+RESIDENTIAL!$G$63</f>
        <v>0.11899999999999999</v>
      </c>
      <c r="AG63" s="231">
        <f>IF(AND($N$1=1, $G19&gt;=750), 750, IF(AND($N$1=1, AND($G19&lt;750, $G19&gt;=0)), $G19, IF(AND($N$1=2, $G19&gt;=750), 750, IF(AND($N$1=2, AND($G19&lt;750, $G19&gt;=0)), $G19))))</f>
        <v>750</v>
      </c>
      <c r="AH63" s="232">
        <f t="shared" si="72"/>
        <v>89.25</v>
      </c>
      <c r="AI63" s="229"/>
      <c r="AJ63" s="227">
        <f t="shared" si="78"/>
        <v>0</v>
      </c>
      <c r="AK63" s="228">
        <f t="shared" si="79"/>
        <v>0</v>
      </c>
      <c r="AL63" s="233"/>
      <c r="AM63" s="92">
        <f>+RESIDENTIAL!$G$63</f>
        <v>0.11899999999999999</v>
      </c>
      <c r="AN63" s="231">
        <f>IF(AND($N$1=1, $G19&gt;=750), 750, IF(AND($N$1=1, AND($G19&lt;750, $G19&gt;=0)), $G19, IF(AND($N$1=2, $G19&gt;=750), 750, IF(AND($N$1=2, AND($G19&lt;750, $G19&gt;=0)), $G19))))</f>
        <v>750</v>
      </c>
      <c r="AO63" s="232">
        <f t="shared" si="73"/>
        <v>89.25</v>
      </c>
      <c r="AP63" s="229"/>
      <c r="AQ63" s="227">
        <f t="shared" si="80"/>
        <v>0</v>
      </c>
      <c r="AR63" s="228">
        <f t="shared" si="81"/>
        <v>0</v>
      </c>
    </row>
    <row r="64" spans="1:44" x14ac:dyDescent="0.35">
      <c r="A64" s="193"/>
      <c r="B64" s="221" t="s">
        <v>64</v>
      </c>
      <c r="C64" s="221"/>
      <c r="D64" s="220" t="s">
        <v>47</v>
      </c>
      <c r="E64" s="221"/>
      <c r="F64" s="229"/>
      <c r="G64" s="92">
        <f>+RESIDENTIAL!$G$64</f>
        <v>0.13900000000000001</v>
      </c>
      <c r="H64" s="314">
        <f>IF(AND($N$1=1, $G19&gt;=750), $G19-750, IF(AND($N$1=1, AND($G19&lt;750, $G19&gt;=0)), 0, IF(AND($N$1=2, $G19&gt;=750), $G19-750, IF(AND($N$1=2, AND($G19&lt;750, $G19&gt;=0)), 0))))</f>
        <v>4099250</v>
      </c>
      <c r="I64" s="232">
        <f t="shared" si="68"/>
        <v>569795.75</v>
      </c>
      <c r="K64" s="92">
        <f>+RESIDENTIAL!$G$64</f>
        <v>0.13900000000000001</v>
      </c>
      <c r="L64" s="231">
        <f>IF(AND($N$1=1, $G19&gt;=750), $G19-750, IF(AND($N$1=1, AND($G19&lt;750, $G19&gt;=0)), 0, IF(AND($N$1=2, $G19&gt;=750), $G19-750, IF(AND($N$1=2, AND($G19&lt;750, $G19&gt;=0)), 0))))</f>
        <v>4099250</v>
      </c>
      <c r="M64" s="232">
        <f t="shared" si="69"/>
        <v>569795.75</v>
      </c>
      <c r="N64" s="229"/>
      <c r="O64" s="227">
        <f t="shared" si="23"/>
        <v>0</v>
      </c>
      <c r="P64" s="228">
        <f t="shared" si="24"/>
        <v>0</v>
      </c>
      <c r="Q64" s="209"/>
      <c r="R64" s="92">
        <f>+RESIDENTIAL!$G$64</f>
        <v>0.13900000000000001</v>
      </c>
      <c r="S64" s="231">
        <f>IF(AND($N$1=1, $G19&gt;=750), $G19-750, IF(AND($N$1=1, AND($G19&lt;750, $G19&gt;=0)), 0, IF(AND($N$1=2, $G19&gt;=750), $G19-750, IF(AND($N$1=2, AND($G19&lt;750, $G19&gt;=0)), 0))))</f>
        <v>4099250</v>
      </c>
      <c r="T64" s="232">
        <f t="shared" si="70"/>
        <v>569795.75</v>
      </c>
      <c r="U64" s="229"/>
      <c r="V64" s="227">
        <f t="shared" si="74"/>
        <v>0</v>
      </c>
      <c r="W64" s="228">
        <f t="shared" si="75"/>
        <v>0</v>
      </c>
      <c r="X64" s="209"/>
      <c r="Y64" s="92">
        <f>+RESIDENTIAL!$G$64</f>
        <v>0.13900000000000001</v>
      </c>
      <c r="Z64" s="231">
        <f>IF(AND($N$1=1, $G19&gt;=750), $G19-750, IF(AND($N$1=1, AND($G19&lt;750, $G19&gt;=0)), 0, IF(AND($N$1=2, $G19&gt;=750), $G19-750, IF(AND($N$1=2, AND($G19&lt;750, $G19&gt;=0)), 0))))</f>
        <v>4099250</v>
      </c>
      <c r="AA64" s="232">
        <f t="shared" si="71"/>
        <v>569795.75</v>
      </c>
      <c r="AB64" s="229"/>
      <c r="AC64" s="227">
        <f t="shared" si="76"/>
        <v>0</v>
      </c>
      <c r="AD64" s="228">
        <f t="shared" si="77"/>
        <v>0</v>
      </c>
      <c r="AE64" s="209"/>
      <c r="AF64" s="92">
        <f>+RESIDENTIAL!$G$64</f>
        <v>0.13900000000000001</v>
      </c>
      <c r="AG64" s="231">
        <f>IF(AND($N$1=1, $G19&gt;=750), $G19-750, IF(AND($N$1=1, AND($G19&lt;750, $G19&gt;=0)), 0, IF(AND($N$1=2, $G19&gt;=750), $G19-750, IF(AND($N$1=2, AND($G19&lt;750, $G19&gt;=0)), 0))))</f>
        <v>4099250</v>
      </c>
      <c r="AH64" s="232">
        <f t="shared" si="72"/>
        <v>569795.75</v>
      </c>
      <c r="AI64" s="229"/>
      <c r="AJ64" s="227">
        <f t="shared" si="78"/>
        <v>0</v>
      </c>
      <c r="AK64" s="228">
        <f t="shared" si="79"/>
        <v>0</v>
      </c>
      <c r="AL64" s="233"/>
      <c r="AM64" s="92">
        <f>+RESIDENTIAL!$G$64</f>
        <v>0.13900000000000001</v>
      </c>
      <c r="AN64" s="231">
        <f>IF(AND($N$1=1, $G19&gt;=750), $G19-750, IF(AND($N$1=1, AND($G19&lt;750, $G19&gt;=0)), 0, IF(AND($N$1=2, $G19&gt;=750), $G19-750, IF(AND($N$1=2, AND($G19&lt;750, $G19&gt;=0)), 0))))</f>
        <v>4099250</v>
      </c>
      <c r="AO64" s="232">
        <f t="shared" si="73"/>
        <v>569795.75</v>
      </c>
      <c r="AP64" s="229"/>
      <c r="AQ64" s="227">
        <f t="shared" si="80"/>
        <v>0</v>
      </c>
      <c r="AR64" s="228">
        <f t="shared" si="81"/>
        <v>0</v>
      </c>
    </row>
    <row r="65" spans="1:44" x14ac:dyDescent="0.35">
      <c r="A65" s="193"/>
      <c r="B65" s="221" t="s">
        <v>65</v>
      </c>
      <c r="C65" s="221"/>
      <c r="D65" s="220" t="s">
        <v>47</v>
      </c>
      <c r="E65" s="221"/>
      <c r="F65" s="229"/>
      <c r="G65" s="92">
        <f>+RESIDENTIAL!$G$65</f>
        <v>0.1164</v>
      </c>
      <c r="H65" s="314">
        <v>0</v>
      </c>
      <c r="I65" s="232">
        <f t="shared" si="68"/>
        <v>0</v>
      </c>
      <c r="K65" s="92">
        <f>+RESIDENTIAL!$G$65</f>
        <v>0.1164</v>
      </c>
      <c r="L65" s="231">
        <v>0</v>
      </c>
      <c r="M65" s="232">
        <f t="shared" si="69"/>
        <v>0</v>
      </c>
      <c r="N65" s="229"/>
      <c r="O65" s="227">
        <f t="shared" si="23"/>
        <v>0</v>
      </c>
      <c r="P65" s="228" t="str">
        <f t="shared" si="24"/>
        <v/>
      </c>
      <c r="Q65" s="209"/>
      <c r="R65" s="92">
        <f>+RESIDENTIAL!$G$65</f>
        <v>0.1164</v>
      </c>
      <c r="S65" s="231">
        <v>0</v>
      </c>
      <c r="T65" s="232">
        <f t="shared" si="70"/>
        <v>0</v>
      </c>
      <c r="U65" s="229"/>
      <c r="V65" s="227">
        <f t="shared" si="74"/>
        <v>0</v>
      </c>
      <c r="W65" s="228" t="str">
        <f t="shared" si="75"/>
        <v/>
      </c>
      <c r="X65" s="209"/>
      <c r="Y65" s="92">
        <f>+RESIDENTIAL!$G$65</f>
        <v>0.1164</v>
      </c>
      <c r="Z65" s="231">
        <v>0</v>
      </c>
      <c r="AA65" s="232">
        <f t="shared" si="71"/>
        <v>0</v>
      </c>
      <c r="AB65" s="229"/>
      <c r="AC65" s="227">
        <f t="shared" si="76"/>
        <v>0</v>
      </c>
      <c r="AD65" s="228" t="str">
        <f t="shared" si="77"/>
        <v/>
      </c>
      <c r="AE65" s="209"/>
      <c r="AF65" s="92">
        <f>+RESIDENTIAL!$G$65</f>
        <v>0.1164</v>
      </c>
      <c r="AG65" s="231">
        <v>0</v>
      </c>
      <c r="AH65" s="232">
        <f t="shared" si="72"/>
        <v>0</v>
      </c>
      <c r="AI65" s="229"/>
      <c r="AJ65" s="227">
        <f t="shared" si="78"/>
        <v>0</v>
      </c>
      <c r="AK65" s="228" t="str">
        <f t="shared" si="79"/>
        <v/>
      </c>
      <c r="AL65" s="233"/>
      <c r="AM65" s="92">
        <f>+RESIDENTIAL!$G$65</f>
        <v>0.1164</v>
      </c>
      <c r="AN65" s="231">
        <v>0</v>
      </c>
      <c r="AO65" s="232">
        <f t="shared" si="73"/>
        <v>0</v>
      </c>
      <c r="AP65" s="229"/>
      <c r="AQ65" s="227">
        <f t="shared" si="80"/>
        <v>0</v>
      </c>
      <c r="AR65" s="228" t="str">
        <f t="shared" si="81"/>
        <v/>
      </c>
    </row>
    <row r="66" spans="1:44" ht="15" thickBot="1" x14ac:dyDescent="0.4">
      <c r="A66" s="193"/>
      <c r="B66" s="221" t="s">
        <v>66</v>
      </c>
      <c r="C66" s="221"/>
      <c r="D66" s="220" t="s">
        <v>47</v>
      </c>
      <c r="E66" s="221"/>
      <c r="F66" s="229"/>
      <c r="G66" s="92">
        <f>+RESIDENTIAL!$G$66</f>
        <v>0.1164</v>
      </c>
      <c r="H66" s="314">
        <f>+$G$19</f>
        <v>4100000</v>
      </c>
      <c r="I66" s="232">
        <f t="shared" si="68"/>
        <v>477240</v>
      </c>
      <c r="K66" s="92">
        <f>+RESIDENTIAL!$G$66</f>
        <v>0.1164</v>
      </c>
      <c r="L66" s="231">
        <f>+$G$19</f>
        <v>4100000</v>
      </c>
      <c r="M66" s="232">
        <f t="shared" si="69"/>
        <v>477240</v>
      </c>
      <c r="N66" s="229"/>
      <c r="O66" s="227">
        <f t="shared" si="23"/>
        <v>0</v>
      </c>
      <c r="P66" s="228">
        <f t="shared" si="24"/>
        <v>0</v>
      </c>
      <c r="Q66" s="209"/>
      <c r="R66" s="92">
        <f>+RESIDENTIAL!$G$66</f>
        <v>0.1164</v>
      </c>
      <c r="S66" s="231">
        <f>+$G$19</f>
        <v>4100000</v>
      </c>
      <c r="T66" s="232">
        <f t="shared" si="70"/>
        <v>477240</v>
      </c>
      <c r="U66" s="229"/>
      <c r="V66" s="227">
        <f t="shared" si="74"/>
        <v>0</v>
      </c>
      <c r="W66" s="228">
        <f t="shared" si="75"/>
        <v>0</v>
      </c>
      <c r="X66" s="209"/>
      <c r="Y66" s="92">
        <f>+RESIDENTIAL!$G$66</f>
        <v>0.1164</v>
      </c>
      <c r="Z66" s="231">
        <f>+$G$19</f>
        <v>4100000</v>
      </c>
      <c r="AA66" s="232">
        <f t="shared" si="71"/>
        <v>477240</v>
      </c>
      <c r="AB66" s="229"/>
      <c r="AC66" s="227">
        <f t="shared" si="76"/>
        <v>0</v>
      </c>
      <c r="AD66" s="228">
        <f t="shared" si="77"/>
        <v>0</v>
      </c>
      <c r="AE66" s="209"/>
      <c r="AF66" s="92">
        <f>+RESIDENTIAL!$G$66</f>
        <v>0.1164</v>
      </c>
      <c r="AG66" s="231">
        <f>+$G$19</f>
        <v>4100000</v>
      </c>
      <c r="AH66" s="232">
        <f t="shared" si="72"/>
        <v>477240</v>
      </c>
      <c r="AI66" s="229"/>
      <c r="AJ66" s="227">
        <f t="shared" si="78"/>
        <v>0</v>
      </c>
      <c r="AK66" s="228">
        <f t="shared" si="79"/>
        <v>0</v>
      </c>
      <c r="AL66" s="233"/>
      <c r="AM66" s="92">
        <f>+RESIDENTIAL!$G$66</f>
        <v>0.1164</v>
      </c>
      <c r="AN66" s="231">
        <f>+$G$19</f>
        <v>4100000</v>
      </c>
      <c r="AO66" s="232">
        <f t="shared" si="73"/>
        <v>477240</v>
      </c>
      <c r="AP66" s="229"/>
      <c r="AQ66" s="227">
        <f t="shared" si="80"/>
        <v>0</v>
      </c>
      <c r="AR66" s="228">
        <f t="shared" si="81"/>
        <v>0</v>
      </c>
    </row>
    <row r="67" spans="1:44" ht="15" thickBot="1" x14ac:dyDescent="0.4">
      <c r="A67" s="193"/>
      <c r="B67" s="265"/>
      <c r="C67" s="266"/>
      <c r="D67" s="267"/>
      <c r="E67" s="266"/>
      <c r="F67" s="268"/>
      <c r="G67" s="269"/>
      <c r="H67" s="270"/>
      <c r="I67" s="271"/>
      <c r="J67" s="268"/>
      <c r="K67" s="269"/>
      <c r="L67" s="270"/>
      <c r="M67" s="271"/>
      <c r="N67" s="268"/>
      <c r="O67" s="272"/>
      <c r="P67" s="273"/>
      <c r="Q67" s="209"/>
      <c r="R67" s="269"/>
      <c r="S67" s="270"/>
      <c r="T67" s="271"/>
      <c r="U67" s="268"/>
      <c r="V67" s="272"/>
      <c r="W67" s="273"/>
      <c r="X67" s="209"/>
      <c r="Y67" s="269"/>
      <c r="Z67" s="270"/>
      <c r="AA67" s="271"/>
      <c r="AB67" s="268"/>
      <c r="AC67" s="272"/>
      <c r="AD67" s="273"/>
      <c r="AE67" s="209"/>
      <c r="AF67" s="269"/>
      <c r="AG67" s="270"/>
      <c r="AH67" s="271"/>
      <c r="AI67" s="268"/>
      <c r="AJ67" s="272"/>
      <c r="AK67" s="273"/>
      <c r="AM67" s="269"/>
      <c r="AN67" s="270"/>
      <c r="AO67" s="271"/>
      <c r="AP67" s="268"/>
      <c r="AQ67" s="272"/>
      <c r="AR67" s="273"/>
    </row>
    <row r="68" spans="1:44" x14ac:dyDescent="0.35">
      <c r="A68" s="193"/>
      <c r="B68" s="274" t="s">
        <v>92</v>
      </c>
      <c r="C68" s="219"/>
      <c r="D68" s="219"/>
      <c r="E68" s="219"/>
      <c r="F68" s="275"/>
      <c r="G68" s="276"/>
      <c r="H68" s="276"/>
      <c r="I68" s="277">
        <f>SUM(I55:I59,I66)</f>
        <v>622907.54299999995</v>
      </c>
      <c r="J68" s="278"/>
      <c r="K68" s="276"/>
      <c r="L68" s="276"/>
      <c r="M68" s="277">
        <f>SUM(M55:M59,M66)</f>
        <v>624131.04800000007</v>
      </c>
      <c r="N68" s="278"/>
      <c r="O68" s="279">
        <f>M68-I68</f>
        <v>1223.5050000001211</v>
      </c>
      <c r="P68" s="280">
        <f>IF(OR(I68=0,M68=0),"",(O68/I68))</f>
        <v>1.964183952738105E-3</v>
      </c>
      <c r="Q68" s="209"/>
      <c r="R68" s="276"/>
      <c r="S68" s="276"/>
      <c r="T68" s="277">
        <f>SUM(T55:T59,T66)</f>
        <v>625833.81800000009</v>
      </c>
      <c r="U68" s="278"/>
      <c r="V68" s="279">
        <f>T68-M68</f>
        <v>1702.7700000000186</v>
      </c>
      <c r="W68" s="280">
        <f>IF(OR(M68=0,T68=0),"",(V68/M68))</f>
        <v>2.7282251146717802E-3</v>
      </c>
      <c r="X68" s="209"/>
      <c r="Y68" s="276"/>
      <c r="Z68" s="276"/>
      <c r="AA68" s="277">
        <f>SUM(AA55:AA59,AA66)</f>
        <v>625849.28800000006</v>
      </c>
      <c r="AB68" s="278"/>
      <c r="AC68" s="279">
        <f>AA68-T68</f>
        <v>15.46999999997206</v>
      </c>
      <c r="AD68" s="280">
        <f>IF(OR(T68=0,AA68=0),"",(AC68/T68))</f>
        <v>2.4719022134997599E-5</v>
      </c>
      <c r="AE68" s="209"/>
      <c r="AF68" s="276"/>
      <c r="AG68" s="276"/>
      <c r="AH68" s="277">
        <f>SUM(AH55:AH59,AH66)</f>
        <v>629260.55800000008</v>
      </c>
      <c r="AI68" s="278"/>
      <c r="AJ68" s="279">
        <f>AH68-AA68</f>
        <v>3411.2700000000186</v>
      </c>
      <c r="AK68" s="280">
        <f>IF(OR(AA68=0,AH68=0),"",(AJ68/AA68))</f>
        <v>5.4506253588643824E-3</v>
      </c>
      <c r="AM68" s="276"/>
      <c r="AN68" s="276"/>
      <c r="AO68" s="277">
        <f>SUM(AO55:AO59,AO66)</f>
        <v>632401.10800000001</v>
      </c>
      <c r="AP68" s="278"/>
      <c r="AQ68" s="279">
        <f>AO68-AH68</f>
        <v>3140.5499999999302</v>
      </c>
      <c r="AR68" s="280">
        <f>IF(OR(AH68=0,AO68=0),"",(AQ68/AH68))</f>
        <v>4.9908578570086225E-3</v>
      </c>
    </row>
    <row r="69" spans="1:44" x14ac:dyDescent="0.35">
      <c r="A69" s="193"/>
      <c r="B69" s="274" t="s">
        <v>68</v>
      </c>
      <c r="C69" s="219"/>
      <c r="D69" s="219"/>
      <c r="E69" s="219"/>
      <c r="F69" s="275"/>
      <c r="G69" s="281">
        <v>-0.318</v>
      </c>
      <c r="H69" s="282"/>
      <c r="I69" s="236"/>
      <c r="J69" s="278"/>
      <c r="K69" s="281">
        <f>$G69</f>
        <v>-0.318</v>
      </c>
      <c r="L69" s="282"/>
      <c r="M69" s="236"/>
      <c r="N69" s="278"/>
      <c r="O69" s="227">
        <f>M69-I69</f>
        <v>0</v>
      </c>
      <c r="P69" s="228" t="str">
        <f>IF(OR(I69=0,M69=0),"",(O69/I69))</f>
        <v/>
      </c>
      <c r="Q69" s="209"/>
      <c r="R69" s="281">
        <f>$G69</f>
        <v>-0.318</v>
      </c>
      <c r="S69" s="282"/>
      <c r="T69" s="236"/>
      <c r="U69" s="278"/>
      <c r="V69" s="227">
        <f t="shared" ref="V69" si="82">T69-M69</f>
        <v>0</v>
      </c>
      <c r="W69" s="228" t="str">
        <f t="shared" ref="W69:W71" si="83">IF(OR(M69=0,T69=0),"",(V69/M69))</f>
        <v/>
      </c>
      <c r="X69" s="209"/>
      <c r="Y69" s="281">
        <f>$G69</f>
        <v>-0.318</v>
      </c>
      <c r="Z69" s="282"/>
      <c r="AA69" s="236"/>
      <c r="AB69" s="278"/>
      <c r="AC69" s="227">
        <f t="shared" ref="AC69" si="84">AA69-T69</f>
        <v>0</v>
      </c>
      <c r="AD69" s="228" t="str">
        <f t="shared" ref="AD69:AD71" si="85">IF(OR(T69=0,AA69=0),"",(AC69/T69))</f>
        <v/>
      </c>
      <c r="AE69" s="209"/>
      <c r="AF69" s="281">
        <f>$G69</f>
        <v>-0.318</v>
      </c>
      <c r="AG69" s="282"/>
      <c r="AH69" s="236"/>
      <c r="AI69" s="278"/>
      <c r="AJ69" s="227">
        <f t="shared" ref="AJ69" si="86">AH69-AA69</f>
        <v>0</v>
      </c>
      <c r="AK69" s="228" t="str">
        <f t="shared" ref="AK69:AK71" si="87">IF(OR(AA69=0,AH69=0),"",(AJ69/AA69))</f>
        <v/>
      </c>
      <c r="AM69" s="281">
        <f>$G69</f>
        <v>-0.318</v>
      </c>
      <c r="AN69" s="282"/>
      <c r="AO69" s="236"/>
      <c r="AP69" s="278"/>
      <c r="AQ69" s="227">
        <f t="shared" ref="AQ69" si="88">AO69-AH69</f>
        <v>0</v>
      </c>
      <c r="AR69" s="228" t="str">
        <f t="shared" ref="AR69:AR71" si="89">IF(OR(AH69=0,AO69=0),"",(AQ69/AH69))</f>
        <v/>
      </c>
    </row>
    <row r="70" spans="1:44" x14ac:dyDescent="0.35">
      <c r="A70" s="193"/>
      <c r="B70" s="221" t="s">
        <v>69</v>
      </c>
      <c r="C70" s="219"/>
      <c r="D70" s="219"/>
      <c r="E70" s="219"/>
      <c r="F70" s="226"/>
      <c r="G70" s="284">
        <v>0.13</v>
      </c>
      <c r="H70" s="226"/>
      <c r="I70" s="236">
        <f>I68*G70</f>
        <v>80977.980589999992</v>
      </c>
      <c r="J70" s="285"/>
      <c r="K70" s="284">
        <v>0.13</v>
      </c>
      <c r="L70" s="226"/>
      <c r="M70" s="236">
        <f>M68*K70</f>
        <v>81137.036240000016</v>
      </c>
      <c r="N70" s="285"/>
      <c r="O70" s="236">
        <f>M70-I70</f>
        <v>159.05565000002389</v>
      </c>
      <c r="P70" s="228">
        <f>IF(OR(I70=0,M70=0),"",(O70/I70))</f>
        <v>1.9641839527382056E-3</v>
      </c>
      <c r="Q70" s="209"/>
      <c r="R70" s="284">
        <v>0.13</v>
      </c>
      <c r="S70" s="226"/>
      <c r="T70" s="236">
        <f>T68*R70</f>
        <v>81358.396340000021</v>
      </c>
      <c r="U70" s="285"/>
      <c r="V70" s="236">
        <f>T70-M70</f>
        <v>221.36010000000533</v>
      </c>
      <c r="W70" s="228">
        <f t="shared" si="83"/>
        <v>2.7282251146718158E-3</v>
      </c>
      <c r="X70" s="209"/>
      <c r="Y70" s="284">
        <v>0.13</v>
      </c>
      <c r="Z70" s="226"/>
      <c r="AA70" s="236">
        <f>AA68*Y70</f>
        <v>81360.40744000001</v>
      </c>
      <c r="AB70" s="285"/>
      <c r="AC70" s="236">
        <f>AA70-T70</f>
        <v>2.0110999999888008</v>
      </c>
      <c r="AD70" s="228">
        <f t="shared" si="85"/>
        <v>2.4719022134904588E-5</v>
      </c>
      <c r="AE70" s="209"/>
      <c r="AF70" s="284">
        <v>0.13</v>
      </c>
      <c r="AG70" s="226"/>
      <c r="AH70" s="236">
        <f>AH68*AF70</f>
        <v>81803.872540000011</v>
      </c>
      <c r="AI70" s="285"/>
      <c r="AJ70" s="236">
        <f>AH70-AA70</f>
        <v>443.46510000000126</v>
      </c>
      <c r="AK70" s="228">
        <f t="shared" si="87"/>
        <v>5.4506253588643677E-3</v>
      </c>
      <c r="AM70" s="284">
        <v>0.13</v>
      </c>
      <c r="AN70" s="226"/>
      <c r="AO70" s="236">
        <f>AO68*AM70</f>
        <v>82212.144039999999</v>
      </c>
      <c r="AP70" s="285"/>
      <c r="AQ70" s="236">
        <f>AO70-AH70</f>
        <v>408.27149999998801</v>
      </c>
      <c r="AR70" s="228">
        <f t="shared" si="89"/>
        <v>4.9908578570085861E-3</v>
      </c>
    </row>
    <row r="71" spans="1:44" ht="15" thickBot="1" x14ac:dyDescent="0.4">
      <c r="A71" s="193"/>
      <c r="B71" s="469" t="s">
        <v>93</v>
      </c>
      <c r="C71" s="469"/>
      <c r="D71" s="469"/>
      <c r="E71" s="286"/>
      <c r="F71" s="287"/>
      <c r="G71" s="287"/>
      <c r="H71" s="287"/>
      <c r="I71" s="288">
        <f>SUM(I68:I70)</f>
        <v>703885.52358999988</v>
      </c>
      <c r="J71" s="289"/>
      <c r="K71" s="287"/>
      <c r="L71" s="287"/>
      <c r="M71" s="288">
        <f>SUM(M68:M70)</f>
        <v>705268.08424000011</v>
      </c>
      <c r="N71" s="289"/>
      <c r="O71" s="288">
        <f>M71-I71</f>
        <v>1382.5606500002323</v>
      </c>
      <c r="P71" s="326">
        <f>IF(OR(I71=0,M71=0),"",(O71/I71))</f>
        <v>1.9641839527382407E-3</v>
      </c>
      <c r="Q71" s="209"/>
      <c r="R71" s="287"/>
      <c r="S71" s="287"/>
      <c r="T71" s="288">
        <f>SUM(T68:T70)</f>
        <v>707192.21434000006</v>
      </c>
      <c r="U71" s="289"/>
      <c r="V71" s="288">
        <f>T71-M71</f>
        <v>1924.1300999999512</v>
      </c>
      <c r="W71" s="326">
        <f t="shared" si="83"/>
        <v>2.7282251146716814E-3</v>
      </c>
      <c r="X71" s="209"/>
      <c r="Y71" s="287"/>
      <c r="Z71" s="287"/>
      <c r="AA71" s="288">
        <f>SUM(AA68:AA70)</f>
        <v>707209.69544000004</v>
      </c>
      <c r="AB71" s="289"/>
      <c r="AC71" s="288">
        <f>AA71-T71</f>
        <v>17.481099999975413</v>
      </c>
      <c r="AD71" s="326">
        <f t="shared" si="85"/>
        <v>2.4719022135007475E-5</v>
      </c>
      <c r="AE71" s="209"/>
      <c r="AF71" s="287"/>
      <c r="AG71" s="287"/>
      <c r="AH71" s="288">
        <f>SUM(AH68:AH70)</f>
        <v>711064.43054000009</v>
      </c>
      <c r="AI71" s="289"/>
      <c r="AJ71" s="288">
        <f>AH71-AA71</f>
        <v>3854.735100000049</v>
      </c>
      <c r="AK71" s="326">
        <f t="shared" si="87"/>
        <v>5.4506253588644223E-3</v>
      </c>
      <c r="AM71" s="287"/>
      <c r="AN71" s="287"/>
      <c r="AO71" s="288">
        <f>SUM(AO68:AO70)</f>
        <v>714613.25204000005</v>
      </c>
      <c r="AP71" s="289"/>
      <c r="AQ71" s="288">
        <f>AO71-AH71</f>
        <v>3548.8214999999618</v>
      </c>
      <c r="AR71" s="326">
        <f t="shared" si="89"/>
        <v>4.9908578570086798E-3</v>
      </c>
    </row>
    <row r="72" spans="1:44" ht="15" thickBot="1" x14ac:dyDescent="0.4">
      <c r="A72" s="292"/>
      <c r="B72" s="327"/>
      <c r="C72" s="328"/>
      <c r="D72" s="329"/>
      <c r="E72" s="328"/>
      <c r="F72" s="330"/>
      <c r="G72" s="269"/>
      <c r="H72" s="331"/>
      <c r="I72" s="332"/>
      <c r="J72" s="330"/>
      <c r="K72" s="269"/>
      <c r="L72" s="331"/>
      <c r="M72" s="332"/>
      <c r="N72" s="330"/>
      <c r="O72" s="333"/>
      <c r="P72" s="273"/>
      <c r="Q72" s="209"/>
      <c r="R72" s="269"/>
      <c r="S72" s="331"/>
      <c r="T72" s="332"/>
      <c r="U72" s="330"/>
      <c r="V72" s="333"/>
      <c r="W72" s="273"/>
      <c r="X72" s="209"/>
      <c r="Y72" s="269"/>
      <c r="Z72" s="331"/>
      <c r="AA72" s="332"/>
      <c r="AB72" s="330"/>
      <c r="AC72" s="333"/>
      <c r="AD72" s="273"/>
      <c r="AE72" s="209"/>
      <c r="AF72" s="269"/>
      <c r="AG72" s="331"/>
      <c r="AH72" s="332"/>
      <c r="AI72" s="330"/>
      <c r="AJ72" s="333"/>
      <c r="AK72" s="273"/>
      <c r="AM72" s="269"/>
      <c r="AN72" s="331"/>
      <c r="AO72" s="332"/>
      <c r="AP72" s="330"/>
      <c r="AQ72" s="333"/>
      <c r="AR72" s="273"/>
    </row>
    <row r="73" spans="1:44" s="233" customFormat="1" x14ac:dyDescent="0.35">
      <c r="A73" s="358"/>
      <c r="B73" s="320" t="s">
        <v>79</v>
      </c>
      <c r="C73" s="320"/>
      <c r="D73" s="320"/>
      <c r="E73" s="320"/>
      <c r="F73" s="340"/>
      <c r="G73" s="342"/>
      <c r="H73" s="342"/>
      <c r="I73" s="343">
        <f>SUM(I63:I64,I55,I56:I59)</f>
        <v>715552.54299999983</v>
      </c>
      <c r="J73" s="344"/>
      <c r="K73" s="342"/>
      <c r="L73" s="342"/>
      <c r="M73" s="343">
        <f>SUM(M63:M64,M55,M56:M59)</f>
        <v>716776.04800000018</v>
      </c>
      <c r="N73" s="344"/>
      <c r="O73" s="236">
        <f>M73-I73</f>
        <v>1223.5050000003539</v>
      </c>
      <c r="P73" s="237">
        <f>IF(OR(I73=0,M73=0),"",(O73/I73))</f>
        <v>1.7098744347560152E-3</v>
      </c>
      <c r="Q73" s="209"/>
      <c r="R73" s="342"/>
      <c r="S73" s="342"/>
      <c r="T73" s="343">
        <f>SUM(T63:T64,T55,T56:T59)</f>
        <v>718478.81800000009</v>
      </c>
      <c r="U73" s="344"/>
      <c r="V73" s="236">
        <f>T73-M73</f>
        <v>1702.7699999999022</v>
      </c>
      <c r="W73" s="237">
        <f>IF(OR(M73=0,T73=0),"",(V73/M73))</f>
        <v>2.3755955639855613E-3</v>
      </c>
      <c r="X73" s="209"/>
      <c r="Y73" s="342"/>
      <c r="Z73" s="342"/>
      <c r="AA73" s="343">
        <f>SUM(AA63:AA64,AA55,AA56:AA59)</f>
        <v>718494.28800000018</v>
      </c>
      <c r="AB73" s="344"/>
      <c r="AC73" s="236">
        <f>AA73-T73</f>
        <v>15.470000000088476</v>
      </c>
      <c r="AD73" s="237">
        <f>IF(OR(T73=0,AA73=0),"",(AC73/T73))</f>
        <v>2.1531602063303242E-5</v>
      </c>
      <c r="AF73" s="342"/>
      <c r="AG73" s="342"/>
      <c r="AH73" s="343">
        <f>SUM(AH63:AH64,AH55,AH56:AH59)</f>
        <v>721905.55800000008</v>
      </c>
      <c r="AI73" s="344"/>
      <c r="AJ73" s="236">
        <f>AH73-AA73</f>
        <v>3411.2699999999022</v>
      </c>
      <c r="AK73" s="237">
        <f>IF(OR(AA73=0,AH73=0),"",(AJ73/AA73))</f>
        <v>4.747803924086174E-3</v>
      </c>
      <c r="AM73" s="342"/>
      <c r="AN73" s="342"/>
      <c r="AO73" s="343">
        <f>SUM(AO63:AO64,AO55,AO56:AO59)</f>
        <v>725046.10800000012</v>
      </c>
      <c r="AP73" s="344"/>
      <c r="AQ73" s="236">
        <f>AO73-AH73</f>
        <v>3140.5500000000466</v>
      </c>
      <c r="AR73" s="237">
        <f>IF(OR(AH73=0,AO73=0),"",(AQ73/AH73))</f>
        <v>4.3503612975369921E-3</v>
      </c>
    </row>
    <row r="74" spans="1:44" s="233" customFormat="1" x14ac:dyDescent="0.35">
      <c r="A74" s="234"/>
      <c r="B74" s="221" t="s">
        <v>68</v>
      </c>
      <c r="C74" s="221"/>
      <c r="D74" s="221"/>
      <c r="E74" s="221"/>
      <c r="F74" s="226"/>
      <c r="G74" s="281">
        <v>-0.318</v>
      </c>
      <c r="H74" s="282"/>
      <c r="I74" s="236"/>
      <c r="J74" s="285"/>
      <c r="K74" s="281">
        <f>$G74</f>
        <v>-0.318</v>
      </c>
      <c r="L74" s="282"/>
      <c r="M74" s="236"/>
      <c r="N74" s="285"/>
      <c r="O74" s="236">
        <f>M74-I74</f>
        <v>0</v>
      </c>
      <c r="P74" s="237" t="str">
        <f>IF(OR(I74=0,M74=0),"",(O74/I74))</f>
        <v/>
      </c>
      <c r="Q74" s="209"/>
      <c r="R74" s="281">
        <f>$G74</f>
        <v>-0.318</v>
      </c>
      <c r="S74" s="282"/>
      <c r="T74" s="236"/>
      <c r="U74" s="285"/>
      <c r="V74" s="236">
        <f t="shared" ref="V74" si="90">T74-M74</f>
        <v>0</v>
      </c>
      <c r="W74" s="237" t="str">
        <f t="shared" ref="W74:W76" si="91">IF(OR(M74=0,T74=0),"",(V74/M74))</f>
        <v/>
      </c>
      <c r="X74" s="209"/>
      <c r="Y74" s="281">
        <f>$G74</f>
        <v>-0.318</v>
      </c>
      <c r="Z74" s="282"/>
      <c r="AA74" s="236"/>
      <c r="AB74" s="285"/>
      <c r="AC74" s="236">
        <f t="shared" ref="AC74" si="92">AA74-T74</f>
        <v>0</v>
      </c>
      <c r="AD74" s="237" t="str">
        <f t="shared" ref="AD74:AD76" si="93">IF(OR(T74=0,AA74=0),"",(AC74/T74))</f>
        <v/>
      </c>
      <c r="AE74" s="209"/>
      <c r="AF74" s="281">
        <f>$G74</f>
        <v>-0.318</v>
      </c>
      <c r="AG74" s="282"/>
      <c r="AH74" s="236"/>
      <c r="AI74" s="285"/>
      <c r="AJ74" s="236">
        <f t="shared" ref="AJ74" si="94">AH74-AA74</f>
        <v>0</v>
      </c>
      <c r="AK74" s="237" t="str">
        <f t="shared" ref="AK74:AK76" si="95">IF(OR(AA74=0,AH74=0),"",(AJ74/AA74))</f>
        <v/>
      </c>
      <c r="AM74" s="281">
        <f>$G74</f>
        <v>-0.318</v>
      </c>
      <c r="AN74" s="282"/>
      <c r="AO74" s="236"/>
      <c r="AP74" s="285"/>
      <c r="AQ74" s="236">
        <f t="shared" ref="AQ74" si="96">AO74-AH74</f>
        <v>0</v>
      </c>
      <c r="AR74" s="237" t="str">
        <f t="shared" ref="AR74:AR76" si="97">IF(OR(AH74=0,AO74=0),"",(AQ74/AH74))</f>
        <v/>
      </c>
    </row>
    <row r="75" spans="1:44" s="233" customFormat="1" x14ac:dyDescent="0.35">
      <c r="A75" s="358"/>
      <c r="B75" s="339" t="s">
        <v>69</v>
      </c>
      <c r="C75" s="320"/>
      <c r="D75" s="320"/>
      <c r="E75" s="320"/>
      <c r="F75" s="340"/>
      <c r="G75" s="341">
        <v>0.13</v>
      </c>
      <c r="H75" s="342"/>
      <c r="I75" s="343">
        <f>I73*G75</f>
        <v>93021.830589999983</v>
      </c>
      <c r="J75" s="344"/>
      <c r="K75" s="341">
        <v>0.13</v>
      </c>
      <c r="L75" s="342"/>
      <c r="M75" s="343">
        <f>M73*K75</f>
        <v>93180.886240000022</v>
      </c>
      <c r="N75" s="344"/>
      <c r="O75" s="236">
        <f>M75-I75</f>
        <v>159.05565000003844</v>
      </c>
      <c r="P75" s="237">
        <f>IF(OR(I75=0,M75=0),"",(O75/I75))</f>
        <v>1.7098744347559336E-3</v>
      </c>
      <c r="Q75" s="209"/>
      <c r="R75" s="341">
        <v>0.13</v>
      </c>
      <c r="S75" s="342"/>
      <c r="T75" s="343">
        <f>T73*R75</f>
        <v>93402.246340000012</v>
      </c>
      <c r="U75" s="344"/>
      <c r="V75" s="236">
        <f>T75-M75</f>
        <v>221.36009999999078</v>
      </c>
      <c r="W75" s="237">
        <f t="shared" si="91"/>
        <v>2.375595563985599E-3</v>
      </c>
      <c r="X75" s="209"/>
      <c r="Y75" s="341">
        <v>0.13</v>
      </c>
      <c r="Z75" s="342"/>
      <c r="AA75" s="343">
        <f>AA73*Y75</f>
        <v>93404.25744000003</v>
      </c>
      <c r="AB75" s="344"/>
      <c r="AC75" s="236">
        <f>AA75-T75</f>
        <v>2.0111000000179047</v>
      </c>
      <c r="AD75" s="237">
        <f t="shared" si="93"/>
        <v>2.1531602063371791E-5</v>
      </c>
      <c r="AF75" s="341">
        <v>0.13</v>
      </c>
      <c r="AG75" s="342"/>
      <c r="AH75" s="343">
        <f>AH73*AF75</f>
        <v>93847.722540000017</v>
      </c>
      <c r="AI75" s="344"/>
      <c r="AJ75" s="236">
        <f>AH75-AA75</f>
        <v>443.46509999998671</v>
      </c>
      <c r="AK75" s="237">
        <f t="shared" si="95"/>
        <v>4.7478039240861671E-3</v>
      </c>
      <c r="AM75" s="341">
        <v>0.13</v>
      </c>
      <c r="AN75" s="342"/>
      <c r="AO75" s="343">
        <f>AO73*AM75</f>
        <v>94255.99404000002</v>
      </c>
      <c r="AP75" s="344"/>
      <c r="AQ75" s="236">
        <f>AO75-AH75</f>
        <v>408.27150000000256</v>
      </c>
      <c r="AR75" s="237">
        <f t="shared" si="97"/>
        <v>4.3503612975369548E-3</v>
      </c>
    </row>
    <row r="76" spans="1:44" s="233" customFormat="1" ht="15" thickBot="1" x14ac:dyDescent="0.4">
      <c r="A76" s="358"/>
      <c r="B76" s="468" t="s">
        <v>94</v>
      </c>
      <c r="C76" s="468"/>
      <c r="D76" s="468"/>
      <c r="E76" s="221"/>
      <c r="F76" s="360"/>
      <c r="G76" s="360"/>
      <c r="H76" s="360"/>
      <c r="I76" s="361">
        <f>SUM(I73:I75)</f>
        <v>808574.37358999986</v>
      </c>
      <c r="J76" s="362"/>
      <c r="K76" s="360"/>
      <c r="L76" s="360"/>
      <c r="M76" s="361">
        <f>SUM(M73:M75)</f>
        <v>809956.93424000021</v>
      </c>
      <c r="N76" s="362"/>
      <c r="O76" s="409">
        <f>M76-I76</f>
        <v>1382.5606500003487</v>
      </c>
      <c r="P76" s="237">
        <f>IF(OR(I76=0,M76=0),"",(O76/I76))</f>
        <v>1.7098744347559516E-3</v>
      </c>
      <c r="Q76" s="209"/>
      <c r="R76" s="360"/>
      <c r="S76" s="360"/>
      <c r="T76" s="361">
        <f>SUM(T73:T75)</f>
        <v>811881.06434000004</v>
      </c>
      <c r="U76" s="362"/>
      <c r="V76" s="409">
        <f>T76-M76</f>
        <v>1924.1300999998348</v>
      </c>
      <c r="W76" s="237">
        <f t="shared" si="91"/>
        <v>2.3755955639854936E-3</v>
      </c>
      <c r="X76" s="209"/>
      <c r="Y76" s="360"/>
      <c r="Z76" s="360"/>
      <c r="AA76" s="361">
        <f>SUM(AA73:AA75)</f>
        <v>811898.54544000025</v>
      </c>
      <c r="AB76" s="362"/>
      <c r="AC76" s="409">
        <f>AA76-T76</f>
        <v>17.481100000208244</v>
      </c>
      <c r="AD76" s="237">
        <f t="shared" si="93"/>
        <v>2.1531602063436596E-5</v>
      </c>
      <c r="AF76" s="360"/>
      <c r="AG76" s="360"/>
      <c r="AH76" s="361">
        <f>SUM(AH73:AH75)</f>
        <v>815753.28054000007</v>
      </c>
      <c r="AI76" s="362"/>
      <c r="AJ76" s="409">
        <f>AH76-AA76</f>
        <v>3854.7350999998162</v>
      </c>
      <c r="AK76" s="237">
        <f t="shared" si="95"/>
        <v>4.7478039240860829E-3</v>
      </c>
      <c r="AM76" s="360"/>
      <c r="AN76" s="360"/>
      <c r="AO76" s="361">
        <f>SUM(AO73:AO75)</f>
        <v>819302.10204000014</v>
      </c>
      <c r="AP76" s="362"/>
      <c r="AQ76" s="409">
        <f>AO76-AH76</f>
        <v>3548.8215000000782</v>
      </c>
      <c r="AR76" s="237">
        <f t="shared" si="97"/>
        <v>4.3503612975370233E-3</v>
      </c>
    </row>
    <row r="77" spans="1:44" ht="15" thickBot="1" x14ac:dyDescent="0.4">
      <c r="A77" s="292"/>
      <c r="B77" s="293"/>
      <c r="C77" s="294"/>
      <c r="D77" s="295"/>
      <c r="E77" s="294"/>
      <c r="F77" s="387"/>
      <c r="G77" s="388"/>
      <c r="H77" s="389"/>
      <c r="I77" s="390"/>
      <c r="J77" s="296"/>
      <c r="K77" s="388"/>
      <c r="L77" s="389"/>
      <c r="M77" s="390"/>
      <c r="N77" s="296"/>
      <c r="O77" s="300"/>
      <c r="P77" s="391"/>
      <c r="Q77" s="209"/>
      <c r="R77" s="388"/>
      <c r="S77" s="389"/>
      <c r="T77" s="390"/>
      <c r="U77" s="296"/>
      <c r="V77" s="300"/>
      <c r="W77" s="391"/>
      <c r="X77" s="209"/>
      <c r="Y77" s="388"/>
      <c r="Z77" s="389"/>
      <c r="AA77" s="390"/>
      <c r="AB77" s="296"/>
      <c r="AC77" s="300"/>
      <c r="AD77" s="391"/>
      <c r="AF77" s="388"/>
      <c r="AG77" s="389"/>
      <c r="AH77" s="390"/>
      <c r="AI77" s="296"/>
      <c r="AJ77" s="300"/>
      <c r="AK77" s="391"/>
      <c r="AM77" s="388"/>
      <c r="AN77" s="389"/>
      <c r="AO77" s="390"/>
      <c r="AP77" s="296"/>
      <c r="AQ77" s="300"/>
      <c r="AR77" s="391"/>
    </row>
    <row r="78" spans="1:44" x14ac:dyDescent="0.35">
      <c r="A78" s="193"/>
      <c r="B78" s="193"/>
      <c r="C78" s="193"/>
      <c r="D78" s="193"/>
      <c r="E78" s="193"/>
      <c r="F78" s="193"/>
      <c r="G78" s="193"/>
      <c r="H78" s="193"/>
      <c r="I78" s="207"/>
      <c r="J78" s="193"/>
      <c r="K78" s="193"/>
      <c r="L78" s="193"/>
      <c r="M78" s="207"/>
      <c r="N78" s="193"/>
      <c r="O78" s="193"/>
      <c r="P78" s="363"/>
      <c r="Q78" s="209"/>
      <c r="R78" s="193"/>
      <c r="S78" s="193"/>
      <c r="T78" s="207"/>
      <c r="U78" s="193"/>
      <c r="V78" s="193"/>
      <c r="W78" s="363"/>
      <c r="X78" s="209"/>
      <c r="Y78" s="193"/>
      <c r="Z78" s="193"/>
      <c r="AA78" s="207"/>
      <c r="AB78" s="193"/>
      <c r="AC78" s="193"/>
      <c r="AD78" s="363"/>
      <c r="AF78" s="193"/>
      <c r="AG78" s="193"/>
      <c r="AH78" s="207"/>
      <c r="AI78" s="193"/>
      <c r="AJ78" s="193"/>
      <c r="AK78" s="363"/>
      <c r="AM78" s="193"/>
      <c r="AN78" s="193"/>
      <c r="AO78" s="207"/>
      <c r="AP78" s="193"/>
      <c r="AQ78" s="193"/>
      <c r="AR78" s="363"/>
    </row>
    <row r="79" spans="1:44" x14ac:dyDescent="0.35">
      <c r="A79" s="193"/>
      <c r="B79" s="205" t="s">
        <v>72</v>
      </c>
      <c r="C79" s="193"/>
      <c r="D79" s="193"/>
      <c r="E79" s="193"/>
      <c r="F79" s="193"/>
      <c r="G79" s="302">
        <v>1.8700000000000001E-2</v>
      </c>
      <c r="H79" s="193"/>
      <c r="I79" s="193"/>
      <c r="J79" s="193"/>
      <c r="K79" s="303">
        <v>1.72E-2</v>
      </c>
      <c r="L79" s="193"/>
      <c r="M79" s="193"/>
      <c r="N79" s="193"/>
      <c r="O79" s="193"/>
      <c r="P79" s="363"/>
      <c r="Q79" s="209"/>
      <c r="R79" s="302">
        <f>+$K$79</f>
        <v>1.72E-2</v>
      </c>
      <c r="S79" s="193"/>
      <c r="T79" s="193"/>
      <c r="U79" s="193"/>
      <c r="V79" s="193"/>
      <c r="W79" s="363"/>
      <c r="X79" s="209"/>
      <c r="Y79" s="302">
        <f>+$K$79</f>
        <v>1.72E-2</v>
      </c>
      <c r="Z79" s="193"/>
      <c r="AA79" s="193"/>
      <c r="AB79" s="193"/>
      <c r="AC79" s="193"/>
      <c r="AD79" s="363"/>
      <c r="AF79" s="302">
        <f>+$K$79</f>
        <v>1.72E-2</v>
      </c>
      <c r="AG79" s="193"/>
      <c r="AH79" s="193"/>
      <c r="AI79" s="193"/>
      <c r="AJ79" s="193"/>
      <c r="AK79" s="363"/>
      <c r="AM79" s="302">
        <f>+$K$79</f>
        <v>1.72E-2</v>
      </c>
      <c r="AN79" s="193"/>
      <c r="AO79" s="193"/>
      <c r="AP79" s="193"/>
      <c r="AQ79" s="193"/>
      <c r="AR79" s="363"/>
    </row>
    <row r="80" spans="1:44" x14ac:dyDescent="0.35">
      <c r="A80" s="193"/>
      <c r="B80" s="193"/>
      <c r="C80" s="193"/>
      <c r="D80" s="193"/>
      <c r="E80" s="193"/>
      <c r="F80" s="193"/>
      <c r="G80" s="193"/>
      <c r="H80" s="193"/>
      <c r="I80" s="193"/>
      <c r="J80" s="193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404"/>
      <c r="X80" s="209"/>
      <c r="Y80" s="209"/>
      <c r="Z80" s="209"/>
      <c r="AA80" s="209"/>
      <c r="AB80" s="209"/>
      <c r="AC80" s="209"/>
      <c r="AD80" s="404"/>
      <c r="AE80" s="209"/>
      <c r="AK80" s="364"/>
      <c r="AR80" s="364"/>
    </row>
    <row r="81" spans="1:44" x14ac:dyDescent="0.35">
      <c r="A81" s="234"/>
      <c r="B81" s="193"/>
      <c r="C81" s="193"/>
      <c r="D81" s="193"/>
      <c r="E81" s="193"/>
      <c r="F81" s="193"/>
      <c r="G81" s="193"/>
      <c r="H81" s="193"/>
      <c r="I81" s="193"/>
      <c r="J81" s="193"/>
      <c r="AK81" s="364"/>
      <c r="AR81" s="364"/>
    </row>
    <row r="82" spans="1:44" x14ac:dyDescent="0.35">
      <c r="A82" s="234"/>
      <c r="B82" s="193"/>
      <c r="C82" s="193"/>
      <c r="D82" s="193"/>
      <c r="E82" s="193"/>
      <c r="F82" s="193"/>
      <c r="G82" s="193"/>
      <c r="H82" s="193"/>
      <c r="I82" s="193"/>
      <c r="J82" s="193"/>
      <c r="AK82" s="364"/>
      <c r="AR82" s="364"/>
    </row>
    <row r="83" spans="1:44" x14ac:dyDescent="0.35">
      <c r="A83" s="234"/>
      <c r="B83" s="193"/>
      <c r="C83" s="193"/>
      <c r="D83" s="193"/>
      <c r="E83" s="193"/>
      <c r="F83" s="193"/>
      <c r="G83" s="193"/>
      <c r="H83" s="193"/>
      <c r="I83" s="193"/>
      <c r="J83" s="193"/>
      <c r="AR83" s="364"/>
    </row>
    <row r="84" spans="1:44" x14ac:dyDescent="0.35">
      <c r="A84" s="234"/>
      <c r="B84" s="193"/>
      <c r="C84" s="193"/>
      <c r="D84" s="193"/>
      <c r="E84" s="193"/>
      <c r="F84" s="193"/>
      <c r="G84" s="193"/>
      <c r="H84" s="193"/>
      <c r="I84" s="193"/>
      <c r="J84" s="193"/>
    </row>
    <row r="85" spans="1:44" x14ac:dyDescent="0.35">
      <c r="A85" s="234"/>
      <c r="B85" s="193"/>
      <c r="C85" s="193"/>
      <c r="D85" s="193"/>
      <c r="E85" s="193"/>
      <c r="F85" s="193"/>
      <c r="G85" s="193"/>
      <c r="H85" s="193"/>
      <c r="I85" s="193"/>
      <c r="J85" s="193"/>
    </row>
    <row r="86" spans="1:44" x14ac:dyDescent="0.35">
      <c r="A86" s="234"/>
      <c r="B86" s="193"/>
      <c r="C86" s="193"/>
      <c r="D86" s="193"/>
      <c r="E86" s="193"/>
      <c r="F86" s="193"/>
      <c r="G86" s="193"/>
      <c r="H86" s="193"/>
      <c r="I86" s="193"/>
      <c r="J86" s="193"/>
    </row>
    <row r="87" spans="1:44" x14ac:dyDescent="0.35">
      <c r="A87" s="234"/>
      <c r="B87" s="193"/>
      <c r="C87" s="193"/>
      <c r="D87" s="193"/>
      <c r="E87" s="193"/>
      <c r="F87" s="193"/>
      <c r="G87" s="193"/>
      <c r="H87" s="193"/>
      <c r="I87" s="193"/>
      <c r="J87" s="193"/>
    </row>
    <row r="88" spans="1:44" x14ac:dyDescent="0.35">
      <c r="A88" s="234"/>
      <c r="B88" s="193"/>
      <c r="C88" s="193"/>
      <c r="D88" s="193"/>
      <c r="E88" s="193"/>
      <c r="F88" s="193"/>
      <c r="G88" s="193"/>
      <c r="H88" s="193"/>
      <c r="I88" s="193"/>
      <c r="J88" s="193"/>
    </row>
    <row r="89" spans="1:44" x14ac:dyDescent="0.35">
      <c r="A89" s="234"/>
      <c r="B89" s="193"/>
      <c r="C89" s="193"/>
      <c r="D89" s="193"/>
      <c r="E89" s="193"/>
      <c r="F89" s="193"/>
      <c r="G89" s="193"/>
      <c r="H89" s="193"/>
      <c r="I89" s="193"/>
      <c r="J89" s="193"/>
    </row>
    <row r="90" spans="1:44" x14ac:dyDescent="0.35">
      <c r="A90" s="234"/>
      <c r="B90" s="193"/>
      <c r="C90" s="193"/>
      <c r="D90" s="193"/>
      <c r="E90" s="193"/>
      <c r="F90" s="193"/>
      <c r="G90" s="193"/>
      <c r="H90" s="193"/>
      <c r="I90" s="193"/>
      <c r="J90" s="193"/>
    </row>
    <row r="91" spans="1:44" x14ac:dyDescent="0.35">
      <c r="A91" s="234"/>
      <c r="B91" s="193"/>
      <c r="C91" s="193"/>
      <c r="D91" s="193"/>
      <c r="E91" s="193"/>
      <c r="F91" s="193"/>
      <c r="G91" s="193"/>
      <c r="H91" s="193"/>
      <c r="I91" s="193"/>
      <c r="J91" s="193"/>
    </row>
    <row r="92" spans="1:44" x14ac:dyDescent="0.35">
      <c r="A92" s="234"/>
      <c r="B92" s="193"/>
      <c r="C92" s="193"/>
      <c r="D92" s="193"/>
      <c r="E92" s="193"/>
      <c r="F92" s="193"/>
      <c r="G92" s="193"/>
      <c r="H92" s="193"/>
      <c r="I92" s="193"/>
      <c r="J92" s="193"/>
    </row>
    <row r="93" spans="1:44" x14ac:dyDescent="0.35">
      <c r="A93" s="234"/>
      <c r="B93" s="193"/>
      <c r="C93" s="193"/>
      <c r="D93" s="193"/>
      <c r="E93" s="193"/>
      <c r="F93" s="193"/>
      <c r="G93" s="193"/>
      <c r="H93" s="193"/>
      <c r="I93" s="193"/>
      <c r="J93" s="193"/>
    </row>
    <row r="94" spans="1:44" x14ac:dyDescent="0.35">
      <c r="A94" s="234"/>
      <c r="B94" s="193"/>
      <c r="C94" s="193"/>
      <c r="D94" s="193"/>
      <c r="E94" s="193"/>
      <c r="F94" s="193"/>
      <c r="G94" s="193"/>
      <c r="H94" s="193"/>
      <c r="I94" s="193"/>
      <c r="J94" s="193"/>
    </row>
    <row r="95" spans="1:44" x14ac:dyDescent="0.35">
      <c r="A95" s="234"/>
      <c r="B95" s="193"/>
      <c r="C95" s="193"/>
      <c r="D95" s="193"/>
      <c r="E95" s="193"/>
      <c r="F95" s="193"/>
      <c r="G95" s="193"/>
      <c r="H95" s="193"/>
      <c r="I95" s="193"/>
      <c r="J95" s="193"/>
    </row>
    <row r="96" spans="1:44" x14ac:dyDescent="0.35">
      <c r="A96" s="234"/>
      <c r="B96" s="193"/>
      <c r="C96" s="193"/>
      <c r="D96" s="193"/>
      <c r="E96" s="193"/>
      <c r="F96" s="193"/>
      <c r="G96" s="193"/>
      <c r="H96" s="193"/>
      <c r="I96" s="193"/>
      <c r="J96" s="193"/>
    </row>
    <row r="97" spans="1:10" x14ac:dyDescent="0.35">
      <c r="A97" s="234"/>
      <c r="B97" s="193"/>
      <c r="C97" s="193"/>
      <c r="D97" s="193"/>
      <c r="E97" s="193"/>
      <c r="F97" s="193"/>
      <c r="G97" s="193"/>
      <c r="H97" s="193"/>
      <c r="I97" s="193"/>
      <c r="J97" s="193"/>
    </row>
    <row r="98" spans="1:10" x14ac:dyDescent="0.35">
      <c r="A98" s="234"/>
      <c r="B98" s="193"/>
      <c r="C98" s="193"/>
      <c r="D98" s="193"/>
      <c r="E98" s="193"/>
      <c r="F98" s="193"/>
      <c r="G98" s="193"/>
      <c r="H98" s="193"/>
      <c r="I98" s="193"/>
      <c r="J98" s="193"/>
    </row>
    <row r="99" spans="1:10" x14ac:dyDescent="0.35">
      <c r="A99" s="234"/>
      <c r="B99" s="193"/>
      <c r="C99" s="193"/>
      <c r="D99" s="193"/>
      <c r="E99" s="193"/>
      <c r="F99" s="193"/>
      <c r="G99" s="193"/>
      <c r="H99" s="193"/>
      <c r="I99" s="193"/>
      <c r="J99" s="193"/>
    </row>
    <row r="100" spans="1:10" x14ac:dyDescent="0.35">
      <c r="A100" s="234"/>
      <c r="B100" s="193"/>
      <c r="C100" s="193"/>
      <c r="D100" s="193"/>
      <c r="E100" s="193"/>
      <c r="F100" s="193"/>
      <c r="G100" s="193"/>
      <c r="H100" s="193"/>
      <c r="I100" s="193"/>
      <c r="J100" s="193"/>
    </row>
    <row r="101" spans="1:10" x14ac:dyDescent="0.35">
      <c r="A101" s="234"/>
      <c r="B101" s="193"/>
      <c r="C101" s="193"/>
      <c r="D101" s="193"/>
      <c r="E101" s="193"/>
      <c r="F101" s="193"/>
      <c r="G101" s="193"/>
      <c r="H101" s="193"/>
      <c r="I101" s="193"/>
      <c r="J101" s="193"/>
    </row>
    <row r="102" spans="1:10" x14ac:dyDescent="0.35">
      <c r="A102" s="234"/>
      <c r="B102" s="193"/>
      <c r="C102" s="193"/>
      <c r="D102" s="193"/>
      <c r="E102" s="193"/>
      <c r="F102" s="193"/>
      <c r="G102" s="193"/>
      <c r="H102" s="193"/>
      <c r="I102" s="193"/>
      <c r="J102" s="193"/>
    </row>
    <row r="103" spans="1:10" x14ac:dyDescent="0.35">
      <c r="A103" s="234"/>
      <c r="B103" s="193"/>
      <c r="C103" s="193"/>
      <c r="D103" s="193"/>
      <c r="E103" s="193"/>
      <c r="F103" s="193"/>
      <c r="G103" s="193"/>
      <c r="H103" s="193"/>
      <c r="I103" s="193"/>
      <c r="J103" s="193"/>
    </row>
    <row r="104" spans="1:10" x14ac:dyDescent="0.35">
      <c r="A104" s="234"/>
      <c r="B104" s="193"/>
      <c r="C104" s="193"/>
      <c r="D104" s="193"/>
      <c r="E104" s="193"/>
      <c r="F104" s="193"/>
      <c r="G104" s="193"/>
      <c r="H104" s="193"/>
      <c r="I104" s="193"/>
      <c r="J104" s="193"/>
    </row>
    <row r="105" spans="1:10" x14ac:dyDescent="0.35">
      <c r="A105" s="234"/>
      <c r="B105" s="193"/>
      <c r="C105" s="193"/>
      <c r="D105" s="193"/>
      <c r="E105" s="193"/>
      <c r="F105" s="193"/>
      <c r="G105" s="193"/>
      <c r="H105" s="193"/>
      <c r="I105" s="193"/>
      <c r="J105" s="193"/>
    </row>
    <row r="106" spans="1:10" x14ac:dyDescent="0.35">
      <c r="A106" s="234"/>
      <c r="B106" s="193"/>
      <c r="C106" s="193"/>
      <c r="D106" s="193"/>
      <c r="E106" s="193"/>
      <c r="F106" s="193"/>
      <c r="G106" s="193"/>
      <c r="H106" s="193"/>
      <c r="I106" s="193"/>
      <c r="J106" s="193"/>
    </row>
    <row r="107" spans="1:10" x14ac:dyDescent="0.35">
      <c r="A107" s="234"/>
      <c r="B107" s="193"/>
      <c r="C107" s="193"/>
      <c r="D107" s="193"/>
      <c r="E107" s="193"/>
      <c r="F107" s="193"/>
      <c r="G107" s="193"/>
      <c r="H107" s="193"/>
      <c r="I107" s="193"/>
      <c r="J107" s="193"/>
    </row>
    <row r="108" spans="1:10" x14ac:dyDescent="0.35">
      <c r="A108" s="234"/>
      <c r="B108" s="193"/>
      <c r="C108" s="193"/>
      <c r="D108" s="193"/>
      <c r="E108" s="193"/>
      <c r="F108" s="193"/>
      <c r="G108" s="193"/>
      <c r="H108" s="193"/>
      <c r="I108" s="193"/>
      <c r="J108" s="193"/>
    </row>
    <row r="109" spans="1:10" x14ac:dyDescent="0.35">
      <c r="A109" s="234"/>
      <c r="B109" s="193"/>
      <c r="C109" s="193"/>
      <c r="D109" s="193"/>
      <c r="E109" s="193"/>
      <c r="F109" s="193"/>
      <c r="G109" s="193"/>
      <c r="H109" s="193"/>
      <c r="I109" s="193"/>
      <c r="J109" s="193"/>
    </row>
    <row r="110" spans="1:10" x14ac:dyDescent="0.35">
      <c r="A110" s="234"/>
      <c r="B110" s="193"/>
      <c r="C110" s="193"/>
      <c r="D110" s="193"/>
      <c r="E110" s="193"/>
      <c r="F110" s="193"/>
      <c r="G110" s="193"/>
      <c r="H110" s="193"/>
      <c r="I110" s="193"/>
      <c r="J110" s="193"/>
    </row>
    <row r="111" spans="1:10" x14ac:dyDescent="0.35">
      <c r="A111" s="234"/>
      <c r="B111" s="193"/>
      <c r="C111" s="193"/>
      <c r="D111" s="193"/>
      <c r="E111" s="193"/>
      <c r="F111" s="193"/>
      <c r="G111" s="193"/>
      <c r="H111" s="193"/>
      <c r="I111" s="193"/>
      <c r="J111" s="193"/>
    </row>
    <row r="112" spans="1:10" x14ac:dyDescent="0.35">
      <c r="A112" s="234"/>
      <c r="B112" s="193"/>
      <c r="C112" s="193"/>
      <c r="D112" s="193"/>
      <c r="E112" s="193"/>
      <c r="F112" s="193"/>
      <c r="G112" s="193"/>
      <c r="H112" s="193"/>
      <c r="I112" s="193"/>
      <c r="J112" s="193"/>
    </row>
    <row r="113" spans="1:10" x14ac:dyDescent="0.35">
      <c r="A113" s="234"/>
      <c r="B113" s="193"/>
      <c r="C113" s="193"/>
      <c r="D113" s="193"/>
      <c r="E113" s="193"/>
      <c r="F113" s="193"/>
      <c r="G113" s="193"/>
      <c r="H113" s="193"/>
      <c r="I113" s="193"/>
      <c r="J113" s="193"/>
    </row>
    <row r="114" spans="1:10" x14ac:dyDescent="0.35">
      <c r="A114" s="234"/>
      <c r="B114" s="193"/>
      <c r="C114" s="193"/>
      <c r="D114" s="193"/>
      <c r="E114" s="193"/>
      <c r="F114" s="193"/>
      <c r="G114" s="193"/>
      <c r="H114" s="193"/>
      <c r="I114" s="193"/>
      <c r="J114" s="193"/>
    </row>
    <row r="115" spans="1:10" x14ac:dyDescent="0.35">
      <c r="A115" s="234"/>
      <c r="B115" s="193"/>
      <c r="C115" s="193"/>
      <c r="D115" s="193"/>
      <c r="E115" s="193"/>
      <c r="F115" s="193"/>
      <c r="G115" s="193"/>
      <c r="H115" s="193"/>
      <c r="I115" s="193"/>
      <c r="J115" s="193"/>
    </row>
    <row r="116" spans="1:10" x14ac:dyDescent="0.35">
      <c r="A116" s="234"/>
      <c r="B116" s="193"/>
      <c r="C116" s="193"/>
      <c r="D116" s="193"/>
      <c r="E116" s="193"/>
      <c r="F116" s="193"/>
      <c r="G116" s="193"/>
      <c r="H116" s="193"/>
      <c r="I116" s="193"/>
      <c r="J116" s="193"/>
    </row>
    <row r="117" spans="1:10" x14ac:dyDescent="0.35">
      <c r="A117" s="234"/>
      <c r="B117" s="193"/>
      <c r="C117" s="193"/>
      <c r="D117" s="193"/>
      <c r="E117" s="193"/>
      <c r="F117" s="193"/>
      <c r="G117" s="193"/>
      <c r="H117" s="193"/>
      <c r="I117" s="193"/>
      <c r="J117" s="193"/>
    </row>
    <row r="118" spans="1:10" x14ac:dyDescent="0.35">
      <c r="A118" s="234"/>
      <c r="B118" s="193"/>
      <c r="C118" s="193"/>
      <c r="D118" s="193"/>
      <c r="E118" s="193"/>
      <c r="F118" s="193"/>
      <c r="G118" s="193"/>
      <c r="H118" s="193"/>
      <c r="I118" s="193"/>
      <c r="J118" s="193"/>
    </row>
    <row r="119" spans="1:10" x14ac:dyDescent="0.35">
      <c r="A119" s="234"/>
      <c r="B119" s="193"/>
      <c r="C119" s="193"/>
      <c r="D119" s="193"/>
      <c r="E119" s="193"/>
      <c r="F119" s="193"/>
      <c r="G119" s="193"/>
      <c r="H119" s="193"/>
      <c r="I119" s="193"/>
      <c r="J119" s="193"/>
    </row>
    <row r="120" spans="1:10" x14ac:dyDescent="0.35">
      <c r="A120" s="234"/>
      <c r="B120" s="193"/>
      <c r="C120" s="193"/>
      <c r="D120" s="193"/>
      <c r="E120" s="193"/>
      <c r="F120" s="193"/>
      <c r="G120" s="193"/>
      <c r="H120" s="193"/>
      <c r="I120" s="193"/>
      <c r="J120" s="193"/>
    </row>
    <row r="121" spans="1:10" x14ac:dyDescent="0.35">
      <c r="A121" s="234"/>
      <c r="B121" s="193"/>
      <c r="C121" s="193"/>
      <c r="D121" s="193"/>
      <c r="E121" s="193"/>
      <c r="F121" s="193"/>
      <c r="G121" s="193"/>
      <c r="H121" s="193"/>
      <c r="I121" s="193"/>
      <c r="J121" s="193"/>
    </row>
    <row r="122" spans="1:10" x14ac:dyDescent="0.35">
      <c r="A122" s="234"/>
      <c r="B122" s="193"/>
      <c r="C122" s="193"/>
      <c r="D122" s="193"/>
      <c r="E122" s="193"/>
      <c r="F122" s="193"/>
      <c r="G122" s="193"/>
      <c r="H122" s="193"/>
      <c r="I122" s="193"/>
      <c r="J122" s="193"/>
    </row>
    <row r="123" spans="1:10" x14ac:dyDescent="0.35">
      <c r="A123" s="234"/>
      <c r="B123" s="193"/>
      <c r="C123" s="193"/>
      <c r="D123" s="193"/>
      <c r="E123" s="193"/>
      <c r="F123" s="193"/>
      <c r="G123" s="193"/>
      <c r="H123" s="193"/>
      <c r="I123" s="193"/>
      <c r="J123" s="193"/>
    </row>
    <row r="124" spans="1:10" x14ac:dyDescent="0.35">
      <c r="A124" s="234"/>
      <c r="B124" s="193"/>
      <c r="C124" s="193"/>
      <c r="D124" s="193"/>
      <c r="E124" s="193"/>
      <c r="F124" s="193"/>
      <c r="G124" s="193"/>
      <c r="H124" s="193"/>
      <c r="I124" s="193"/>
      <c r="J124" s="193"/>
    </row>
    <row r="125" spans="1:10" x14ac:dyDescent="0.35">
      <c r="A125" s="234"/>
      <c r="B125" s="193"/>
      <c r="C125" s="193"/>
      <c r="D125" s="193"/>
      <c r="E125" s="193"/>
      <c r="F125" s="193"/>
      <c r="G125" s="193"/>
      <c r="H125" s="193"/>
      <c r="I125" s="193"/>
      <c r="J125" s="193"/>
    </row>
    <row r="126" spans="1:10" x14ac:dyDescent="0.35">
      <c r="A126" s="234"/>
      <c r="B126" s="193"/>
      <c r="C126" s="193"/>
      <c r="D126" s="193"/>
      <c r="E126" s="193"/>
      <c r="F126" s="193"/>
      <c r="G126" s="193"/>
      <c r="H126" s="193"/>
      <c r="I126" s="193"/>
      <c r="J126" s="193"/>
    </row>
    <row r="127" spans="1:10" x14ac:dyDescent="0.35">
      <c r="A127" s="234"/>
      <c r="B127" s="193"/>
      <c r="C127" s="193"/>
      <c r="D127" s="193"/>
      <c r="E127" s="193"/>
      <c r="F127" s="193"/>
      <c r="G127" s="193"/>
      <c r="H127" s="193"/>
      <c r="I127" s="193"/>
      <c r="J127" s="193"/>
    </row>
    <row r="128" spans="1:10" x14ac:dyDescent="0.35">
      <c r="A128" s="234"/>
      <c r="B128" s="193"/>
      <c r="C128" s="193"/>
      <c r="D128" s="193"/>
      <c r="E128" s="193"/>
      <c r="F128" s="193"/>
      <c r="G128" s="193"/>
      <c r="H128" s="193"/>
      <c r="I128" s="193"/>
      <c r="J128" s="193"/>
    </row>
    <row r="129" spans="1:10" x14ac:dyDescent="0.35">
      <c r="A129" s="234"/>
      <c r="B129" s="193"/>
      <c r="C129" s="193"/>
      <c r="D129" s="193"/>
      <c r="E129" s="193"/>
      <c r="F129" s="193"/>
      <c r="G129" s="193"/>
      <c r="H129" s="193"/>
      <c r="I129" s="193"/>
      <c r="J129" s="193"/>
    </row>
    <row r="130" spans="1:10" x14ac:dyDescent="0.35">
      <c r="A130" s="234"/>
      <c r="B130" s="193"/>
      <c r="C130" s="193"/>
      <c r="D130" s="193"/>
      <c r="E130" s="193"/>
      <c r="F130" s="193"/>
      <c r="G130" s="193"/>
      <c r="H130" s="193"/>
      <c r="I130" s="193"/>
      <c r="J130" s="193"/>
    </row>
    <row r="131" spans="1:10" x14ac:dyDescent="0.35">
      <c r="A131" s="234"/>
      <c r="B131" s="193"/>
      <c r="C131" s="193"/>
      <c r="D131" s="193"/>
      <c r="E131" s="193"/>
      <c r="F131" s="193"/>
      <c r="G131" s="193"/>
      <c r="H131" s="193"/>
      <c r="I131" s="193"/>
      <c r="J131" s="193"/>
    </row>
    <row r="132" spans="1:10" x14ac:dyDescent="0.35">
      <c r="A132" s="234"/>
      <c r="B132" s="193"/>
      <c r="C132" s="193"/>
      <c r="D132" s="193"/>
      <c r="E132" s="193"/>
      <c r="F132" s="193"/>
      <c r="G132" s="193"/>
      <c r="H132" s="193"/>
      <c r="I132" s="193"/>
      <c r="J132" s="193"/>
    </row>
    <row r="133" spans="1:10" x14ac:dyDescent="0.35">
      <c r="A133" s="234"/>
      <c r="B133" s="193"/>
      <c r="C133" s="193"/>
      <c r="D133" s="193"/>
      <c r="E133" s="193"/>
      <c r="F133" s="193"/>
      <c r="G133" s="193"/>
      <c r="H133" s="193"/>
      <c r="I133" s="193"/>
      <c r="J133" s="193"/>
    </row>
    <row r="134" spans="1:10" x14ac:dyDescent="0.35">
      <c r="A134" s="234"/>
      <c r="B134" s="193"/>
      <c r="C134" s="193"/>
      <c r="D134" s="193"/>
      <c r="E134" s="193"/>
      <c r="F134" s="193"/>
      <c r="G134" s="193"/>
      <c r="H134" s="193"/>
      <c r="I134" s="193"/>
      <c r="J134" s="193"/>
    </row>
    <row r="135" spans="1:10" x14ac:dyDescent="0.35">
      <c r="A135" s="234"/>
      <c r="B135" s="193"/>
      <c r="C135" s="193"/>
      <c r="D135" s="193"/>
      <c r="E135" s="193"/>
      <c r="F135" s="193"/>
      <c r="G135" s="193"/>
      <c r="H135" s="193"/>
      <c r="I135" s="193"/>
      <c r="J135" s="193"/>
    </row>
    <row r="136" spans="1:10" x14ac:dyDescent="0.35">
      <c r="A136" s="193"/>
      <c r="B136" s="193"/>
      <c r="C136" s="193"/>
      <c r="D136" s="193"/>
      <c r="E136" s="193"/>
      <c r="F136" s="193"/>
      <c r="G136" s="193"/>
      <c r="H136" s="193"/>
      <c r="I136" s="193"/>
      <c r="J136" s="193"/>
    </row>
  </sheetData>
  <mergeCells count="28">
    <mergeCell ref="AJ21:AJ22"/>
    <mergeCell ref="AK21:AK22"/>
    <mergeCell ref="AQ21:AQ22"/>
    <mergeCell ref="AR21:AR22"/>
    <mergeCell ref="B71:D71"/>
    <mergeCell ref="B76:D76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A3:H3"/>
    <mergeCell ref="B10:J10"/>
    <mergeCell ref="B11:J11"/>
    <mergeCell ref="D14:J14"/>
    <mergeCell ref="G20:I20"/>
    <mergeCell ref="K20:M20"/>
  </mergeCells>
  <dataValidations count="5">
    <dataValidation type="list" allowBlank="1" showInputMessage="1" showErrorMessage="1" sqref="D16" xr:uid="{C3E1BB94-D4B9-4F5C-9495-9D373FBAE444}">
      <formula1>"TOU, non-TOU"</formula1>
    </dataValidation>
    <dataValidation type="list" allowBlank="1" showInputMessage="1" showErrorMessage="1" sqref="D23 D31" xr:uid="{07BC0261-9700-4C93-A5B1-E3DAE9A0D994}">
      <formula1>"per 30 days, per kWh, per kW, per kVA"</formula1>
    </dataValidation>
    <dataValidation type="list" allowBlank="1" showInputMessage="1" showErrorMessage="1" prompt="Select Charge Unit - monthly, per kWh, per kW" sqref="D72 D67 D77" xr:uid="{F1B202E6-FB6C-4F3C-B9CB-EB42CC3F29ED}">
      <formula1>"Monthly, per kWh, per kW"</formula1>
    </dataValidation>
    <dataValidation type="list" allowBlank="1" showInputMessage="1" showErrorMessage="1" sqref="E53:E54 E72 E77 E47:E51 E56:E67 E23:E45" xr:uid="{A9A3C108-1377-4685-A839-36FF8280FD8E}">
      <formula1>#REF!</formula1>
    </dataValidation>
    <dataValidation type="list" allowBlank="1" showInputMessage="1" showErrorMessage="1" prompt="Select Charge Unit - per 30 days, per kWh, per kW, per kVA." sqref="D53:D54 D47:D51 D56:D66 D24:D30 D32:D45" xr:uid="{54CA878C-5ECA-4B63-9C19-7EB956C5282A}">
      <formula1>"per 30 days, per kWh, per kW, per kVA"</formula1>
    </dataValidation>
  </dataValidations>
  <pageMargins left="0.70866141732283472" right="0.70866141732283472" top="1.3385826771653544" bottom="0.70866141732283472" header="0.31496062992125984" footer="0.31496062992125984"/>
  <pageSetup paperSize="17" scale="44" fitToHeight="0" orientation="landscape" r:id="rId1"/>
  <headerFooter scaleWithDoc="0">
    <oddHeader>&amp;R&amp;7Toronto Hydro-Electric System Limited
EB-2018-0165
Draft Rate Order&amp;"-,Bold"
Schedule 16&amp;"-,Regular"
UPDATED:  February 12, 2020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50800</xdr:colOff>
                    <xdr:row>16</xdr:row>
                    <xdr:rowOff>165100</xdr:rowOff>
                  </from>
                  <to>
                    <xdr:col>17</xdr:col>
                    <xdr:colOff>63500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38100</xdr:rowOff>
                  </from>
                  <to>
                    <xdr:col>10</xdr:col>
                    <xdr:colOff>546100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130B-D399-4EF7-8D86-F09E26AE62FD}">
  <sheetPr>
    <pageSetUpPr fitToPage="1"/>
  </sheetPr>
  <dimension ref="A1:AR82"/>
  <sheetViews>
    <sheetView showGridLines="0" topLeftCell="A55" zoomScale="85" zoomScaleNormal="85" zoomScaleSheetLayoutView="85" workbookViewId="0">
      <selection activeCell="W44" sqref="W44"/>
    </sheetView>
  </sheetViews>
  <sheetFormatPr defaultColWidth="9.1796875" defaultRowHeight="14.5" x14ac:dyDescent="0.35"/>
  <cols>
    <col min="1" max="1" width="1.81640625" style="188" customWidth="1"/>
    <col min="2" max="2" width="107.26953125" style="188" customWidth="1"/>
    <col min="3" max="3" width="1.54296875" style="188" customWidth="1"/>
    <col min="4" max="4" width="21.26953125" style="188" bestFit="1" customWidth="1"/>
    <col min="5" max="5" width="1.7265625" style="188" customWidth="1"/>
    <col min="6" max="6" width="1.26953125" style="188" customWidth="1"/>
    <col min="7" max="7" width="14" style="188" customWidth="1"/>
    <col min="8" max="8" width="10.36328125" style="188" customWidth="1"/>
    <col min="9" max="9" width="12.54296875" style="188" bestFit="1" customWidth="1"/>
    <col min="10" max="10" width="0.81640625" style="188" customWidth="1"/>
    <col min="11" max="11" width="10" style="188" bestFit="1" customWidth="1"/>
    <col min="12" max="12" width="10.7265625" style="188" customWidth="1"/>
    <col min="13" max="13" width="12.54296875" style="188" bestFit="1" customWidth="1"/>
    <col min="14" max="14" width="2" style="188" bestFit="1" customWidth="1"/>
    <col min="15" max="15" width="11.54296875" style="188" bestFit="1" customWidth="1"/>
    <col min="16" max="16" width="10" style="188" bestFit="1" customWidth="1"/>
    <col min="17" max="17" width="1.26953125" style="188" customWidth="1"/>
    <col min="18" max="18" width="10" style="188" bestFit="1" customWidth="1"/>
    <col min="19" max="19" width="9.26953125" style="188" customWidth="1"/>
    <col min="20" max="20" width="12.54296875" style="188" customWidth="1"/>
    <col min="21" max="21" width="1.26953125" style="188" customWidth="1"/>
    <col min="22" max="22" width="10.54296875" style="188" bestFit="1" customWidth="1"/>
    <col min="23" max="23" width="10" style="188" bestFit="1" customWidth="1"/>
    <col min="24" max="24" width="0.81640625" style="188" customWidth="1"/>
    <col min="25" max="25" width="10" style="188" bestFit="1" customWidth="1"/>
    <col min="26" max="26" width="9.54296875" style="188" customWidth="1"/>
    <col min="27" max="27" width="12.453125" style="188" customWidth="1"/>
    <col min="28" max="28" width="1.1796875" style="188" customWidth="1"/>
    <col min="29" max="29" width="10.54296875" style="188" bestFit="1" customWidth="1"/>
    <col min="30" max="30" width="10" style="188" bestFit="1" customWidth="1"/>
    <col min="31" max="31" width="0.81640625" style="188" customWidth="1"/>
    <col min="32" max="32" width="11.08984375" style="188" customWidth="1"/>
    <col min="33" max="33" width="9.54296875" style="188" customWidth="1"/>
    <col min="34" max="34" width="12.6328125" style="188" customWidth="1"/>
    <col min="35" max="35" width="1.26953125" style="188" customWidth="1"/>
    <col min="36" max="36" width="10.54296875" style="188" bestFit="1" customWidth="1"/>
    <col min="37" max="37" width="10" style="188" bestFit="1" customWidth="1"/>
    <col min="38" max="38" width="1.453125" style="188" customWidth="1"/>
    <col min="39" max="39" width="10" style="188" bestFit="1" customWidth="1"/>
    <col min="40" max="40" width="9.54296875" style="188" customWidth="1"/>
    <col min="41" max="41" width="12.6328125" style="188" customWidth="1"/>
    <col min="42" max="42" width="1.54296875" style="188" customWidth="1"/>
    <col min="43" max="43" width="10.54296875" style="188" bestFit="1" customWidth="1"/>
    <col min="44" max="44" width="10" style="188" bestFit="1" customWidth="1"/>
    <col min="45" max="16384" width="9.1796875" style="188"/>
  </cols>
  <sheetData>
    <row r="1" spans="1:44" ht="20" x14ac:dyDescent="0.35">
      <c r="A1" s="186"/>
      <c r="B1" s="187"/>
      <c r="C1" s="187"/>
      <c r="D1" s="187"/>
      <c r="E1" s="187"/>
      <c r="F1" s="187"/>
      <c r="G1" s="187"/>
      <c r="H1" s="187"/>
      <c r="I1" s="186"/>
      <c r="J1" s="186"/>
      <c r="L1" s="139"/>
      <c r="M1" s="139"/>
      <c r="N1" s="139">
        <v>1</v>
      </c>
      <c r="O1" s="139">
        <v>1</v>
      </c>
      <c r="P1" s="139"/>
    </row>
    <row r="2" spans="1:44" ht="17.5" x14ac:dyDescent="0.35">
      <c r="A2" s="189"/>
      <c r="B2" s="189"/>
      <c r="C2" s="189"/>
      <c r="D2" s="189"/>
      <c r="E2" s="189"/>
      <c r="F2" s="189"/>
      <c r="G2" s="189"/>
      <c r="H2" s="189"/>
      <c r="I2" s="186"/>
      <c r="J2" s="186"/>
      <c r="L2" s="139"/>
      <c r="M2" s="139"/>
      <c r="N2" s="139"/>
      <c r="O2" s="139"/>
      <c r="P2" s="139"/>
    </row>
    <row r="3" spans="1:44" ht="17.5" x14ac:dyDescent="0.35">
      <c r="A3" s="449"/>
      <c r="B3" s="449"/>
      <c r="C3" s="449"/>
      <c r="D3" s="449"/>
      <c r="E3" s="449"/>
      <c r="F3" s="449"/>
      <c r="G3" s="449"/>
      <c r="H3" s="449"/>
      <c r="I3" s="186"/>
      <c r="J3" s="186"/>
    </row>
    <row r="4" spans="1:44" ht="17.5" x14ac:dyDescent="0.35">
      <c r="A4" s="189"/>
      <c r="B4" s="189"/>
      <c r="C4" s="189"/>
      <c r="D4" s="189"/>
      <c r="E4" s="189"/>
      <c r="F4" s="190"/>
      <c r="G4" s="190"/>
      <c r="H4" s="190"/>
      <c r="I4" s="186"/>
      <c r="J4" s="186"/>
    </row>
    <row r="5" spans="1:44" ht="15.5" x14ac:dyDescent="0.35">
      <c r="A5" s="186"/>
      <c r="B5" s="186"/>
      <c r="C5" s="191"/>
      <c r="D5" s="191"/>
      <c r="E5" s="191"/>
      <c r="F5" s="186"/>
      <c r="G5" s="186"/>
      <c r="H5" s="186"/>
      <c r="I5" s="186"/>
      <c r="J5" s="186"/>
    </row>
    <row r="6" spans="1:44" x14ac:dyDescent="0.35">
      <c r="A6" s="186"/>
      <c r="B6" s="186"/>
      <c r="C6" s="186"/>
      <c r="D6" s="186"/>
      <c r="E6" s="186"/>
      <c r="F6" s="186"/>
      <c r="G6" s="186"/>
      <c r="H6" s="186"/>
      <c r="I6" s="186"/>
      <c r="J6" s="186"/>
    </row>
    <row r="7" spans="1:44" x14ac:dyDescent="0.35">
      <c r="A7" s="186"/>
      <c r="B7" s="186"/>
      <c r="C7" s="186"/>
      <c r="D7" s="186"/>
      <c r="E7" s="186"/>
      <c r="F7" s="186"/>
      <c r="G7" s="186"/>
      <c r="H7" s="186"/>
      <c r="I7" s="186"/>
      <c r="J7" s="186"/>
    </row>
    <row r="8" spans="1:44" x14ac:dyDescent="0.35">
      <c r="A8" s="192"/>
      <c r="B8" s="186"/>
      <c r="C8" s="186"/>
      <c r="D8" s="186"/>
      <c r="E8" s="186"/>
      <c r="F8" s="186"/>
      <c r="G8" s="186"/>
      <c r="H8" s="186"/>
      <c r="I8" s="186"/>
      <c r="J8" s="186"/>
    </row>
    <row r="9" spans="1:44" x14ac:dyDescent="0.35">
      <c r="A9" s="193"/>
      <c r="B9" s="193"/>
      <c r="C9" s="193"/>
      <c r="D9" s="193"/>
      <c r="E9" s="193"/>
      <c r="F9" s="193"/>
      <c r="G9" s="193"/>
      <c r="H9" s="193"/>
    </row>
    <row r="10" spans="1:44" ht="18" x14ac:dyDescent="0.4">
      <c r="A10" s="193"/>
      <c r="B10" s="450" t="s">
        <v>115</v>
      </c>
      <c r="C10" s="450"/>
      <c r="D10" s="450"/>
      <c r="E10" s="450"/>
      <c r="F10" s="450"/>
      <c r="G10" s="450"/>
      <c r="H10" s="450"/>
      <c r="I10" s="450"/>
      <c r="J10" s="450"/>
    </row>
    <row r="11" spans="1:44" ht="18" x14ac:dyDescent="0.4">
      <c r="A11" s="193"/>
      <c r="B11" s="450" t="s">
        <v>0</v>
      </c>
      <c r="C11" s="450"/>
      <c r="D11" s="450"/>
      <c r="E11" s="450"/>
      <c r="F11" s="450"/>
      <c r="G11" s="450"/>
      <c r="H11" s="450"/>
      <c r="I11" s="450"/>
      <c r="J11" s="450"/>
    </row>
    <row r="12" spans="1:44" x14ac:dyDescent="0.35">
      <c r="A12" s="193"/>
      <c r="B12" s="193"/>
      <c r="C12" s="193"/>
      <c r="D12" s="193"/>
      <c r="E12" s="193"/>
      <c r="F12" s="193"/>
      <c r="G12" s="193"/>
      <c r="H12" s="193"/>
    </row>
    <row r="13" spans="1:44" x14ac:dyDescent="0.35">
      <c r="A13" s="193"/>
      <c r="B13" s="193"/>
      <c r="C13" s="193"/>
      <c r="D13" s="193"/>
      <c r="E13" s="193"/>
      <c r="F13" s="193"/>
      <c r="G13" s="193"/>
      <c r="H13" s="193"/>
    </row>
    <row r="14" spans="1:44" ht="15.5" x14ac:dyDescent="0.35">
      <c r="A14" s="193"/>
      <c r="B14" s="194" t="s">
        <v>4</v>
      </c>
      <c r="C14" s="193"/>
      <c r="D14" s="451" t="s">
        <v>100</v>
      </c>
      <c r="E14" s="451"/>
      <c r="F14" s="451"/>
      <c r="G14" s="451"/>
      <c r="H14" s="451"/>
      <c r="I14" s="451"/>
      <c r="J14" s="451"/>
    </row>
    <row r="15" spans="1:44" s="233" customFormat="1" ht="15.5" x14ac:dyDescent="0.35">
      <c r="A15" s="234"/>
      <c r="B15" s="410"/>
      <c r="C15" s="234"/>
      <c r="D15" s="411"/>
      <c r="E15" s="411"/>
      <c r="F15" s="197"/>
      <c r="G15" s="197"/>
      <c r="H15" s="197"/>
      <c r="I15" s="197"/>
      <c r="J15" s="197"/>
      <c r="K15" s="198"/>
      <c r="L15" s="198"/>
      <c r="M15" s="197"/>
      <c r="N15" s="198"/>
      <c r="O15" s="198"/>
      <c r="P15" s="198"/>
      <c r="Q15" s="198"/>
      <c r="R15" s="198"/>
      <c r="S15" s="198"/>
      <c r="T15" s="197"/>
      <c r="U15" s="198"/>
      <c r="V15" s="198"/>
      <c r="W15" s="198"/>
      <c r="X15" s="198"/>
      <c r="Y15" s="198"/>
      <c r="Z15" s="198"/>
      <c r="AA15" s="197"/>
      <c r="AB15" s="198"/>
      <c r="AC15" s="198"/>
      <c r="AD15" s="198"/>
      <c r="AE15" s="198"/>
      <c r="AF15" s="198"/>
      <c r="AG15" s="198"/>
      <c r="AH15" s="197"/>
      <c r="AI15" s="198"/>
      <c r="AJ15" s="198"/>
      <c r="AK15" s="198"/>
      <c r="AL15" s="198"/>
      <c r="AM15" s="198"/>
      <c r="AN15" s="198"/>
      <c r="AO15" s="197"/>
      <c r="AP15" s="198"/>
      <c r="AQ15" s="198"/>
      <c r="AR15" s="198"/>
    </row>
    <row r="16" spans="1:44" ht="15.5" x14ac:dyDescent="0.35">
      <c r="A16" s="193"/>
      <c r="B16" s="195"/>
      <c r="C16" s="193"/>
      <c r="D16" s="196"/>
      <c r="E16" s="196"/>
      <c r="F16" s="197"/>
      <c r="G16" s="405" t="s">
        <v>101</v>
      </c>
      <c r="H16" s="197"/>
      <c r="I16" s="200"/>
      <c r="J16" s="197"/>
      <c r="K16" s="201"/>
      <c r="L16" s="198"/>
      <c r="M16" s="200"/>
      <c r="N16" s="198"/>
      <c r="O16" s="202"/>
      <c r="P16" s="203"/>
      <c r="Q16" s="198"/>
      <c r="R16" s="201"/>
      <c r="S16" s="198"/>
      <c r="T16" s="200"/>
      <c r="U16" s="198"/>
      <c r="V16" s="202"/>
      <c r="W16" s="203"/>
      <c r="X16" s="198"/>
      <c r="Y16" s="201"/>
      <c r="Z16" s="198"/>
      <c r="AA16" s="200"/>
      <c r="AB16" s="198"/>
      <c r="AC16" s="202"/>
      <c r="AD16" s="203"/>
      <c r="AE16" s="198"/>
      <c r="AF16" s="201"/>
      <c r="AG16" s="198"/>
      <c r="AH16" s="200"/>
      <c r="AI16" s="198"/>
      <c r="AJ16" s="202"/>
      <c r="AK16" s="203"/>
      <c r="AL16" s="198"/>
      <c r="AM16" s="201"/>
      <c r="AN16" s="198"/>
      <c r="AO16" s="200"/>
      <c r="AP16" s="198"/>
      <c r="AQ16" s="202"/>
      <c r="AR16" s="203"/>
    </row>
    <row r="17" spans="1:44" ht="15.5" x14ac:dyDescent="0.35">
      <c r="A17" s="193"/>
      <c r="B17" s="194" t="s">
        <v>6</v>
      </c>
      <c r="C17" s="193"/>
      <c r="D17" s="199" t="s">
        <v>83</v>
      </c>
      <c r="E17" s="196"/>
      <c r="F17" s="196"/>
      <c r="G17" s="375">
        <v>16000</v>
      </c>
      <c r="H17" s="373" t="s">
        <v>102</v>
      </c>
      <c r="I17" s="412"/>
      <c r="J17" s="196"/>
    </row>
    <row r="18" spans="1:44" ht="15.5" x14ac:dyDescent="0.35">
      <c r="A18" s="193"/>
      <c r="B18" s="195"/>
      <c r="C18" s="193"/>
      <c r="D18" s="413"/>
      <c r="E18" s="196"/>
      <c r="F18" s="196"/>
      <c r="G18" s="375">
        <v>2700</v>
      </c>
      <c r="H18" s="373" t="s">
        <v>85</v>
      </c>
      <c r="I18" s="196"/>
      <c r="J18" s="196"/>
    </row>
    <row r="19" spans="1:44" x14ac:dyDescent="0.35">
      <c r="A19" s="193"/>
      <c r="B19" s="204"/>
      <c r="C19" s="193"/>
      <c r="D19" s="205"/>
      <c r="E19" s="205"/>
      <c r="F19" s="193"/>
      <c r="G19" s="375">
        <v>2700</v>
      </c>
      <c r="H19" s="205" t="s">
        <v>86</v>
      </c>
      <c r="I19" s="193"/>
      <c r="J19" s="193"/>
    </row>
    <row r="20" spans="1:44" x14ac:dyDescent="0.35">
      <c r="A20" s="193"/>
      <c r="B20" s="414"/>
      <c r="C20" s="193"/>
      <c r="D20" s="205" t="s">
        <v>8</v>
      </c>
      <c r="E20" s="193"/>
      <c r="F20" s="193"/>
      <c r="G20" s="375">
        <v>955000</v>
      </c>
      <c r="H20" s="373" t="s">
        <v>9</v>
      </c>
      <c r="I20" s="193"/>
      <c r="J20" s="193"/>
      <c r="M20" s="376"/>
    </row>
    <row r="21" spans="1:44" x14ac:dyDescent="0.35">
      <c r="A21" s="193"/>
      <c r="B21" s="204"/>
      <c r="C21" s="193"/>
      <c r="D21" s="208"/>
      <c r="E21" s="208"/>
      <c r="F21" s="193"/>
      <c r="G21" s="446" t="s">
        <v>10</v>
      </c>
      <c r="H21" s="447"/>
      <c r="I21" s="448"/>
      <c r="J21" s="193"/>
      <c r="K21" s="446" t="s">
        <v>11</v>
      </c>
      <c r="L21" s="447"/>
      <c r="M21" s="448"/>
      <c r="N21" s="193"/>
      <c r="O21" s="446" t="s">
        <v>12</v>
      </c>
      <c r="P21" s="448"/>
      <c r="Q21" s="209"/>
      <c r="R21" s="446" t="s">
        <v>13</v>
      </c>
      <c r="S21" s="447"/>
      <c r="T21" s="448"/>
      <c r="U21" s="193"/>
      <c r="V21" s="446" t="s">
        <v>12</v>
      </c>
      <c r="W21" s="448"/>
      <c r="X21" s="209"/>
      <c r="Y21" s="446" t="s">
        <v>14</v>
      </c>
      <c r="Z21" s="447"/>
      <c r="AA21" s="448"/>
      <c r="AB21" s="193"/>
      <c r="AC21" s="446" t="s">
        <v>12</v>
      </c>
      <c r="AD21" s="448"/>
      <c r="AE21" s="209"/>
      <c r="AF21" s="446" t="s">
        <v>15</v>
      </c>
      <c r="AG21" s="447"/>
      <c r="AH21" s="448"/>
      <c r="AI21" s="193"/>
      <c r="AJ21" s="446" t="s">
        <v>12</v>
      </c>
      <c r="AK21" s="448"/>
      <c r="AM21" s="446" t="s">
        <v>16</v>
      </c>
      <c r="AN21" s="447"/>
      <c r="AO21" s="448"/>
      <c r="AP21" s="193"/>
      <c r="AQ21" s="446" t="s">
        <v>12</v>
      </c>
      <c r="AR21" s="448"/>
    </row>
    <row r="22" spans="1:44" x14ac:dyDescent="0.35">
      <c r="A22" s="193"/>
      <c r="B22" s="204"/>
      <c r="C22" s="193"/>
      <c r="D22" s="452" t="s">
        <v>17</v>
      </c>
      <c r="E22" s="210"/>
      <c r="F22" s="193"/>
      <c r="G22" s="214" t="s">
        <v>18</v>
      </c>
      <c r="H22" s="212" t="s">
        <v>19</v>
      </c>
      <c r="I22" s="213" t="s">
        <v>20</v>
      </c>
      <c r="J22" s="193"/>
      <c r="K22" s="214" t="s">
        <v>18</v>
      </c>
      <c r="L22" s="212" t="s">
        <v>19</v>
      </c>
      <c r="M22" s="213" t="s">
        <v>20</v>
      </c>
      <c r="N22" s="193"/>
      <c r="O22" s="454" t="s">
        <v>21</v>
      </c>
      <c r="P22" s="456" t="s">
        <v>22</v>
      </c>
      <c r="Q22" s="209"/>
      <c r="R22" s="214" t="s">
        <v>18</v>
      </c>
      <c r="S22" s="212" t="s">
        <v>19</v>
      </c>
      <c r="T22" s="213" t="s">
        <v>20</v>
      </c>
      <c r="U22" s="193"/>
      <c r="V22" s="454" t="s">
        <v>21</v>
      </c>
      <c r="W22" s="456" t="s">
        <v>22</v>
      </c>
      <c r="X22" s="209"/>
      <c r="Y22" s="214" t="s">
        <v>18</v>
      </c>
      <c r="Z22" s="212" t="s">
        <v>19</v>
      </c>
      <c r="AA22" s="213" t="s">
        <v>20</v>
      </c>
      <c r="AB22" s="193"/>
      <c r="AC22" s="454" t="s">
        <v>21</v>
      </c>
      <c r="AD22" s="456" t="s">
        <v>22</v>
      </c>
      <c r="AE22" s="209"/>
      <c r="AF22" s="214" t="s">
        <v>18</v>
      </c>
      <c r="AG22" s="212" t="s">
        <v>19</v>
      </c>
      <c r="AH22" s="213" t="s">
        <v>20</v>
      </c>
      <c r="AI22" s="193"/>
      <c r="AJ22" s="454" t="s">
        <v>21</v>
      </c>
      <c r="AK22" s="456" t="s">
        <v>22</v>
      </c>
      <c r="AM22" s="214" t="s">
        <v>18</v>
      </c>
      <c r="AN22" s="212" t="s">
        <v>19</v>
      </c>
      <c r="AO22" s="213" t="s">
        <v>20</v>
      </c>
      <c r="AP22" s="193"/>
      <c r="AQ22" s="454" t="s">
        <v>21</v>
      </c>
      <c r="AR22" s="456" t="s">
        <v>22</v>
      </c>
    </row>
    <row r="23" spans="1:44" x14ac:dyDescent="0.35">
      <c r="A23" s="193"/>
      <c r="B23" s="204"/>
      <c r="C23" s="193"/>
      <c r="D23" s="453"/>
      <c r="E23" s="210"/>
      <c r="F23" s="193"/>
      <c r="G23" s="217" t="s">
        <v>23</v>
      </c>
      <c r="H23" s="216"/>
      <c r="I23" s="216" t="s">
        <v>23</v>
      </c>
      <c r="J23" s="193"/>
      <c r="K23" s="217" t="s">
        <v>23</v>
      </c>
      <c r="L23" s="216"/>
      <c r="M23" s="216" t="s">
        <v>23</v>
      </c>
      <c r="N23" s="193"/>
      <c r="O23" s="455"/>
      <c r="P23" s="457"/>
      <c r="Q23" s="209"/>
      <c r="R23" s="217" t="s">
        <v>23</v>
      </c>
      <c r="S23" s="216"/>
      <c r="T23" s="216" t="s">
        <v>23</v>
      </c>
      <c r="U23" s="193"/>
      <c r="V23" s="455"/>
      <c r="W23" s="457"/>
      <c r="X23" s="209"/>
      <c r="Y23" s="217" t="s">
        <v>23</v>
      </c>
      <c r="Z23" s="216"/>
      <c r="AA23" s="216" t="s">
        <v>23</v>
      </c>
      <c r="AB23" s="193"/>
      <c r="AC23" s="455"/>
      <c r="AD23" s="457"/>
      <c r="AE23" s="209"/>
      <c r="AF23" s="217" t="s">
        <v>23</v>
      </c>
      <c r="AG23" s="216"/>
      <c r="AH23" s="216" t="s">
        <v>23</v>
      </c>
      <c r="AI23" s="193"/>
      <c r="AJ23" s="455"/>
      <c r="AK23" s="457"/>
      <c r="AM23" s="217" t="s">
        <v>23</v>
      </c>
      <c r="AN23" s="216"/>
      <c r="AO23" s="216" t="s">
        <v>23</v>
      </c>
      <c r="AP23" s="193"/>
      <c r="AQ23" s="455"/>
      <c r="AR23" s="457"/>
    </row>
    <row r="24" spans="1:44" x14ac:dyDescent="0.35">
      <c r="A24" s="193"/>
      <c r="B24" s="218" t="s">
        <v>103</v>
      </c>
      <c r="C24" s="219"/>
      <c r="D24" s="220" t="s">
        <v>104</v>
      </c>
      <c r="E24" s="221"/>
      <c r="F24" s="222"/>
      <c r="G24" s="93">
        <v>1.61</v>
      </c>
      <c r="H24" s="243">
        <f>+$G17</f>
        <v>16000</v>
      </c>
      <c r="I24" s="225">
        <f t="shared" ref="I24:I43" si="0">H24*G24</f>
        <v>25760</v>
      </c>
      <c r="J24" s="222"/>
      <c r="K24" s="223">
        <v>1.56</v>
      </c>
      <c r="L24" s="243">
        <f>+$G17</f>
        <v>16000</v>
      </c>
      <c r="M24" s="225">
        <f t="shared" ref="M24" si="1">L24*K24</f>
        <v>24960</v>
      </c>
      <c r="N24" s="222"/>
      <c r="O24" s="227">
        <f t="shared" ref="O24:O33" si="2">M24-I24</f>
        <v>-800</v>
      </c>
      <c r="P24" s="228">
        <f t="shared" ref="P24:P33" si="3">IF(OR(I24=0,M24=0),"",(O24/I24))</f>
        <v>-3.1055900621118012E-2</v>
      </c>
      <c r="Q24" s="209"/>
      <c r="R24" s="223">
        <v>1.63</v>
      </c>
      <c r="S24" s="243">
        <f>+$G17</f>
        <v>16000</v>
      </c>
      <c r="T24" s="225">
        <f t="shared" ref="T24" si="4">S24*R24</f>
        <v>26080</v>
      </c>
      <c r="U24" s="222"/>
      <c r="V24" s="227">
        <f>T24-M24</f>
        <v>1120</v>
      </c>
      <c r="W24" s="228">
        <f>IF(OR(M24=0,T24=0),"",(V24/M24))</f>
        <v>4.4871794871794872E-2</v>
      </c>
      <c r="X24" s="209"/>
      <c r="Y24" s="223">
        <v>1.65</v>
      </c>
      <c r="Z24" s="243">
        <f>+$G17</f>
        <v>16000</v>
      </c>
      <c r="AA24" s="225">
        <f t="shared" ref="AA24" si="5">Z24*Y24</f>
        <v>26400</v>
      </c>
      <c r="AB24" s="222"/>
      <c r="AC24" s="227">
        <f>AA24-T24</f>
        <v>320</v>
      </c>
      <c r="AD24" s="228">
        <f>IF(OR(T24=0,AA24=0),"",(AC24/T24))</f>
        <v>1.2269938650306749E-2</v>
      </c>
      <c r="AE24" s="209"/>
      <c r="AF24" s="223">
        <v>1.75</v>
      </c>
      <c r="AG24" s="243">
        <f>+$G17</f>
        <v>16000</v>
      </c>
      <c r="AH24" s="225">
        <f t="shared" ref="AH24" si="6">AG24*AF24</f>
        <v>28000</v>
      </c>
      <c r="AI24" s="222"/>
      <c r="AJ24" s="227">
        <f>AH24-AA24</f>
        <v>1600</v>
      </c>
      <c r="AK24" s="228">
        <f>IF(OR(AA24=0,AH24=0),"",(AJ24/AA24))</f>
        <v>6.0606060606060608E-2</v>
      </c>
      <c r="AM24" s="223">
        <v>1.82</v>
      </c>
      <c r="AN24" s="243">
        <f>+$G17</f>
        <v>16000</v>
      </c>
      <c r="AO24" s="225">
        <f t="shared" ref="AO24" si="7">AN24*AM24</f>
        <v>29120</v>
      </c>
      <c r="AP24" s="222"/>
      <c r="AQ24" s="227">
        <f>AO24-AH24</f>
        <v>1120</v>
      </c>
      <c r="AR24" s="228">
        <f>IF(OR(AH24=0,AO24=0),"",(AQ24/AH24))</f>
        <v>0.04</v>
      </c>
    </row>
    <row r="25" spans="1:44" x14ac:dyDescent="0.35">
      <c r="A25" s="193"/>
      <c r="B25" s="283" t="s">
        <v>46</v>
      </c>
      <c r="C25" s="219"/>
      <c r="D25" s="220" t="s">
        <v>87</v>
      </c>
      <c r="E25" s="221"/>
      <c r="F25" s="222"/>
      <c r="G25" s="92">
        <v>35.7759</v>
      </c>
      <c r="H25" s="314">
        <f>$G$19</f>
        <v>2700</v>
      </c>
      <c r="I25" s="225">
        <f t="shared" si="0"/>
        <v>96594.93</v>
      </c>
      <c r="J25" s="222"/>
      <c r="K25" s="377">
        <v>34.795200000000001</v>
      </c>
      <c r="L25" s="314">
        <f t="shared" ref="L25:L43" si="8">$G$19</f>
        <v>2700</v>
      </c>
      <c r="M25" s="225">
        <f>L25*K25</f>
        <v>93947.040000000008</v>
      </c>
      <c r="N25" s="222"/>
      <c r="O25" s="227">
        <f t="shared" si="2"/>
        <v>-2647.8899999999849</v>
      </c>
      <c r="P25" s="228">
        <f t="shared" si="3"/>
        <v>-2.7412308285745278E-2</v>
      </c>
      <c r="Q25" s="209"/>
      <c r="R25" s="377">
        <v>36.371400000000001</v>
      </c>
      <c r="S25" s="314">
        <f t="shared" ref="S25:S43" si="9">$G$19</f>
        <v>2700</v>
      </c>
      <c r="T25" s="225">
        <f>S25*R25</f>
        <v>98202.78</v>
      </c>
      <c r="U25" s="222"/>
      <c r="V25" s="227">
        <f t="shared" ref="V25:V43" si="10">T25-M25</f>
        <v>4255.7399999999907</v>
      </c>
      <c r="W25" s="228">
        <f t="shared" ref="W25:W43" si="11">IF(OR(M25=0,T25=0),"",(V25/M25))</f>
        <v>4.5299351634708135E-2</v>
      </c>
      <c r="X25" s="209"/>
      <c r="Y25" s="377">
        <v>36.778799999999997</v>
      </c>
      <c r="Z25" s="314">
        <f t="shared" ref="Z25:Z43" si="12">$G$19</f>
        <v>2700</v>
      </c>
      <c r="AA25" s="225">
        <f>Z25*Y25</f>
        <v>99302.76</v>
      </c>
      <c r="AB25" s="222"/>
      <c r="AC25" s="227">
        <f t="shared" ref="AC25:AC43" si="13">AA25-T25</f>
        <v>1099.9799999999959</v>
      </c>
      <c r="AD25" s="228">
        <f t="shared" ref="AD25:AD43" si="14">IF(OR(T25=0,AA25=0),"",(AC25/T25))</f>
        <v>1.1201108563321689E-2</v>
      </c>
      <c r="AE25" s="209"/>
      <c r="AF25" s="377">
        <v>38.967100000000002</v>
      </c>
      <c r="AG25" s="314">
        <f t="shared" ref="AG25:AG43" si="15">$G$19</f>
        <v>2700</v>
      </c>
      <c r="AH25" s="225">
        <f>AG25*AF25</f>
        <v>105211.17000000001</v>
      </c>
      <c r="AI25" s="222"/>
      <c r="AJ25" s="227">
        <f t="shared" ref="AJ25:AJ43" si="16">AH25-AA25</f>
        <v>5908.410000000018</v>
      </c>
      <c r="AK25" s="228">
        <f t="shared" ref="AK25:AK43" si="17">IF(OR(AA25=0,AH25=0),"",(AJ25/AA25))</f>
        <v>5.9498950482343271E-2</v>
      </c>
      <c r="AM25" s="377">
        <v>40.471200000000003</v>
      </c>
      <c r="AN25" s="314">
        <f t="shared" ref="AN25:AN43" si="18">$G$19</f>
        <v>2700</v>
      </c>
      <c r="AO25" s="225">
        <f>AN25*AM25</f>
        <v>109272.24</v>
      </c>
      <c r="AP25" s="222"/>
      <c r="AQ25" s="227">
        <f t="shared" ref="AQ25:AQ43" si="19">AO25-AH25</f>
        <v>4061.0699999999924</v>
      </c>
      <c r="AR25" s="228">
        <f t="shared" ref="AR25:AR43" si="20">IF(OR(AH25=0,AO25=0),"",(AQ25/AH25))</f>
        <v>3.859922858000716E-2</v>
      </c>
    </row>
    <row r="26" spans="1:44" x14ac:dyDescent="0.35">
      <c r="A26" s="193"/>
      <c r="B26" s="221" t="s">
        <v>26</v>
      </c>
      <c r="C26" s="221"/>
      <c r="D26" s="220" t="s">
        <v>87</v>
      </c>
      <c r="E26" s="221"/>
      <c r="F26" s="229"/>
      <c r="G26" s="238"/>
      <c r="H26" s="231"/>
      <c r="I26" s="232"/>
      <c r="J26" s="229"/>
      <c r="K26" s="92">
        <v>0.51170000000000004</v>
      </c>
      <c r="L26" s="314">
        <f t="shared" si="8"/>
        <v>2700</v>
      </c>
      <c r="M26" s="232">
        <f t="shared" ref="M26:M40" si="21">L26*K26</f>
        <v>1381.5900000000001</v>
      </c>
      <c r="N26" s="229"/>
      <c r="O26" s="227">
        <f t="shared" si="2"/>
        <v>1381.5900000000001</v>
      </c>
      <c r="P26" s="228" t="str">
        <f t="shared" si="3"/>
        <v/>
      </c>
      <c r="Q26" s="209"/>
      <c r="R26" s="92">
        <v>0</v>
      </c>
      <c r="S26" s="314">
        <f t="shared" si="9"/>
        <v>2700</v>
      </c>
      <c r="T26" s="232">
        <f t="shared" ref="T26:T40" si="22">S26*R26</f>
        <v>0</v>
      </c>
      <c r="U26" s="229"/>
      <c r="V26" s="227">
        <f t="shared" si="10"/>
        <v>-1381.5900000000001</v>
      </c>
      <c r="W26" s="228" t="str">
        <f t="shared" si="11"/>
        <v/>
      </c>
      <c r="X26" s="209"/>
      <c r="Y26" s="92">
        <v>0</v>
      </c>
      <c r="Z26" s="314">
        <f t="shared" si="12"/>
        <v>2700</v>
      </c>
      <c r="AA26" s="232">
        <f t="shared" ref="AA26:AA40" si="23">Z26*Y26</f>
        <v>0</v>
      </c>
      <c r="AB26" s="229"/>
      <c r="AC26" s="227">
        <f t="shared" si="13"/>
        <v>0</v>
      </c>
      <c r="AD26" s="228" t="str">
        <f t="shared" si="14"/>
        <v/>
      </c>
      <c r="AE26" s="209"/>
      <c r="AF26" s="92">
        <v>0</v>
      </c>
      <c r="AG26" s="314">
        <f t="shared" si="15"/>
        <v>2700</v>
      </c>
      <c r="AH26" s="232">
        <f t="shared" ref="AH26:AH40" si="24">AG26*AF26</f>
        <v>0</v>
      </c>
      <c r="AI26" s="229"/>
      <c r="AJ26" s="227">
        <f t="shared" si="16"/>
        <v>0</v>
      </c>
      <c r="AK26" s="228" t="str">
        <f t="shared" si="17"/>
        <v/>
      </c>
      <c r="AL26" s="233"/>
      <c r="AM26" s="92">
        <v>0</v>
      </c>
      <c r="AN26" s="314">
        <f t="shared" si="18"/>
        <v>2700</v>
      </c>
      <c r="AO26" s="232">
        <f t="shared" ref="AO26:AO40" si="25">AN26*AM26</f>
        <v>0</v>
      </c>
      <c r="AP26" s="229"/>
      <c r="AQ26" s="227">
        <f t="shared" si="19"/>
        <v>0</v>
      </c>
      <c r="AR26" s="228" t="str">
        <f t="shared" si="20"/>
        <v/>
      </c>
    </row>
    <row r="27" spans="1:44" x14ac:dyDescent="0.35">
      <c r="A27" s="193"/>
      <c r="B27" s="221" t="s">
        <v>27</v>
      </c>
      <c r="C27" s="221"/>
      <c r="D27" s="220" t="s">
        <v>87</v>
      </c>
      <c r="E27" s="221"/>
      <c r="F27" s="229"/>
      <c r="G27" s="238"/>
      <c r="H27" s="231"/>
      <c r="I27" s="232"/>
      <c r="J27" s="229"/>
      <c r="K27" s="92">
        <v>0.4632</v>
      </c>
      <c r="L27" s="314">
        <f t="shared" si="8"/>
        <v>2700</v>
      </c>
      <c r="M27" s="232">
        <f t="shared" si="21"/>
        <v>1250.6400000000001</v>
      </c>
      <c r="N27" s="229"/>
      <c r="O27" s="227">
        <f t="shared" si="2"/>
        <v>1250.6400000000001</v>
      </c>
      <c r="P27" s="228" t="str">
        <f t="shared" si="3"/>
        <v/>
      </c>
      <c r="Q27" s="209"/>
      <c r="R27" s="92">
        <v>0</v>
      </c>
      <c r="S27" s="314">
        <f t="shared" si="9"/>
        <v>2700</v>
      </c>
      <c r="T27" s="232">
        <f t="shared" si="22"/>
        <v>0</v>
      </c>
      <c r="U27" s="229"/>
      <c r="V27" s="227">
        <f t="shared" si="10"/>
        <v>-1250.6400000000001</v>
      </c>
      <c r="W27" s="228" t="str">
        <f t="shared" si="11"/>
        <v/>
      </c>
      <c r="X27" s="209"/>
      <c r="Y27" s="92">
        <v>0</v>
      </c>
      <c r="Z27" s="314">
        <f t="shared" si="12"/>
        <v>2700</v>
      </c>
      <c r="AA27" s="232">
        <f t="shared" si="23"/>
        <v>0</v>
      </c>
      <c r="AB27" s="229"/>
      <c r="AC27" s="227">
        <f t="shared" si="13"/>
        <v>0</v>
      </c>
      <c r="AD27" s="228" t="str">
        <f t="shared" si="14"/>
        <v/>
      </c>
      <c r="AE27" s="209"/>
      <c r="AF27" s="92">
        <v>0</v>
      </c>
      <c r="AG27" s="314">
        <f t="shared" si="15"/>
        <v>2700</v>
      </c>
      <c r="AH27" s="232">
        <f t="shared" si="24"/>
        <v>0</v>
      </c>
      <c r="AI27" s="229"/>
      <c r="AJ27" s="227">
        <f t="shared" si="16"/>
        <v>0</v>
      </c>
      <c r="AK27" s="228" t="str">
        <f t="shared" si="17"/>
        <v/>
      </c>
      <c r="AL27" s="233"/>
      <c r="AM27" s="92">
        <v>0</v>
      </c>
      <c r="AN27" s="314">
        <f t="shared" si="18"/>
        <v>2700</v>
      </c>
      <c r="AO27" s="232">
        <f t="shared" si="25"/>
        <v>0</v>
      </c>
      <c r="AP27" s="229"/>
      <c r="AQ27" s="227">
        <f t="shared" si="19"/>
        <v>0</v>
      </c>
      <c r="AR27" s="228" t="str">
        <f t="shared" si="20"/>
        <v/>
      </c>
    </row>
    <row r="28" spans="1:44" x14ac:dyDescent="0.35">
      <c r="A28" s="193"/>
      <c r="B28" s="221" t="s">
        <v>30</v>
      </c>
      <c r="C28" s="221"/>
      <c r="D28" s="220" t="s">
        <v>87</v>
      </c>
      <c r="E28" s="221"/>
      <c r="F28" s="229"/>
      <c r="G28" s="238"/>
      <c r="H28" s="231"/>
      <c r="I28" s="232"/>
      <c r="J28" s="229"/>
      <c r="K28" s="92">
        <v>-2.4094000000000002</v>
      </c>
      <c r="L28" s="314">
        <f t="shared" si="8"/>
        <v>2700</v>
      </c>
      <c r="M28" s="232">
        <f t="shared" si="21"/>
        <v>-6505.38</v>
      </c>
      <c r="N28" s="229"/>
      <c r="O28" s="227">
        <f t="shared" si="2"/>
        <v>-6505.38</v>
      </c>
      <c r="P28" s="228" t="str">
        <f t="shared" si="3"/>
        <v/>
      </c>
      <c r="Q28" s="209"/>
      <c r="R28" s="92">
        <v>-2.4094000000000002</v>
      </c>
      <c r="S28" s="314">
        <f t="shared" si="9"/>
        <v>2700</v>
      </c>
      <c r="T28" s="232">
        <f t="shared" si="22"/>
        <v>-6505.38</v>
      </c>
      <c r="U28" s="229"/>
      <c r="V28" s="227">
        <f t="shared" si="10"/>
        <v>0</v>
      </c>
      <c r="W28" s="228">
        <f t="shared" si="11"/>
        <v>0</v>
      </c>
      <c r="X28" s="209"/>
      <c r="Y28" s="92">
        <v>0</v>
      </c>
      <c r="Z28" s="314">
        <f t="shared" si="12"/>
        <v>2700</v>
      </c>
      <c r="AA28" s="232">
        <f t="shared" si="23"/>
        <v>0</v>
      </c>
      <c r="AB28" s="229"/>
      <c r="AC28" s="227">
        <f t="shared" si="13"/>
        <v>6505.38</v>
      </c>
      <c r="AD28" s="228" t="str">
        <f t="shared" si="14"/>
        <v/>
      </c>
      <c r="AE28" s="209"/>
      <c r="AF28" s="92">
        <v>0</v>
      </c>
      <c r="AG28" s="314">
        <f t="shared" si="15"/>
        <v>2700</v>
      </c>
      <c r="AH28" s="232">
        <f t="shared" si="24"/>
        <v>0</v>
      </c>
      <c r="AI28" s="229"/>
      <c r="AJ28" s="227">
        <f t="shared" si="16"/>
        <v>0</v>
      </c>
      <c r="AK28" s="228" t="str">
        <f t="shared" si="17"/>
        <v/>
      </c>
      <c r="AL28" s="233"/>
      <c r="AM28" s="92">
        <v>0</v>
      </c>
      <c r="AN28" s="314">
        <f t="shared" si="18"/>
        <v>2700</v>
      </c>
      <c r="AO28" s="232">
        <f t="shared" si="25"/>
        <v>0</v>
      </c>
      <c r="AP28" s="229"/>
      <c r="AQ28" s="227">
        <f t="shared" si="19"/>
        <v>0</v>
      </c>
      <c r="AR28" s="228" t="str">
        <f t="shared" si="20"/>
        <v/>
      </c>
    </row>
    <row r="29" spans="1:44" x14ac:dyDescent="0.35">
      <c r="A29" s="193"/>
      <c r="B29" s="221" t="s">
        <v>31</v>
      </c>
      <c r="C29" s="221"/>
      <c r="D29" s="220" t="s">
        <v>87</v>
      </c>
      <c r="E29" s="221"/>
      <c r="F29" s="229"/>
      <c r="G29" s="238"/>
      <c r="H29" s="231"/>
      <c r="I29" s="232"/>
      <c r="J29" s="229"/>
      <c r="K29" s="92">
        <v>-0.38600000000000001</v>
      </c>
      <c r="L29" s="314">
        <f t="shared" si="8"/>
        <v>2700</v>
      </c>
      <c r="M29" s="232">
        <f t="shared" si="21"/>
        <v>-1042.2</v>
      </c>
      <c r="N29" s="229"/>
      <c r="O29" s="227">
        <f t="shared" si="2"/>
        <v>-1042.2</v>
      </c>
      <c r="P29" s="228" t="str">
        <f t="shared" si="3"/>
        <v/>
      </c>
      <c r="Q29" s="209"/>
      <c r="R29" s="92">
        <v>-0.38600000000000001</v>
      </c>
      <c r="S29" s="314">
        <f t="shared" si="9"/>
        <v>2700</v>
      </c>
      <c r="T29" s="232">
        <f t="shared" si="22"/>
        <v>-1042.2</v>
      </c>
      <c r="U29" s="229"/>
      <c r="V29" s="227">
        <f t="shared" si="10"/>
        <v>0</v>
      </c>
      <c r="W29" s="228">
        <f t="shared" si="11"/>
        <v>0</v>
      </c>
      <c r="X29" s="209"/>
      <c r="Y29" s="92">
        <v>0</v>
      </c>
      <c r="Z29" s="314">
        <f t="shared" si="12"/>
        <v>2700</v>
      </c>
      <c r="AA29" s="232">
        <f t="shared" si="23"/>
        <v>0</v>
      </c>
      <c r="AB29" s="229"/>
      <c r="AC29" s="227">
        <f t="shared" si="13"/>
        <v>1042.2</v>
      </c>
      <c r="AD29" s="228" t="str">
        <f t="shared" si="14"/>
        <v/>
      </c>
      <c r="AE29" s="209"/>
      <c r="AF29" s="92">
        <v>0</v>
      </c>
      <c r="AG29" s="314">
        <f t="shared" si="15"/>
        <v>2700</v>
      </c>
      <c r="AH29" s="232">
        <f t="shared" si="24"/>
        <v>0</v>
      </c>
      <c r="AI29" s="229"/>
      <c r="AJ29" s="227">
        <f t="shared" si="16"/>
        <v>0</v>
      </c>
      <c r="AK29" s="228" t="str">
        <f t="shared" si="17"/>
        <v/>
      </c>
      <c r="AL29" s="233"/>
      <c r="AM29" s="92">
        <v>0</v>
      </c>
      <c r="AN29" s="314">
        <f t="shared" si="18"/>
        <v>2700</v>
      </c>
      <c r="AO29" s="232">
        <f t="shared" si="25"/>
        <v>0</v>
      </c>
      <c r="AP29" s="229"/>
      <c r="AQ29" s="227">
        <f t="shared" si="19"/>
        <v>0</v>
      </c>
      <c r="AR29" s="228" t="str">
        <f t="shared" si="20"/>
        <v/>
      </c>
    </row>
    <row r="30" spans="1:44" x14ac:dyDescent="0.35">
      <c r="A30" s="193"/>
      <c r="B30" s="221" t="s">
        <v>32</v>
      </c>
      <c r="C30" s="221"/>
      <c r="D30" s="220" t="s">
        <v>87</v>
      </c>
      <c r="E30" s="221"/>
      <c r="F30" s="229"/>
      <c r="G30" s="238"/>
      <c r="H30" s="231"/>
      <c r="I30" s="232"/>
      <c r="J30" s="229"/>
      <c r="K30" s="92">
        <v>0</v>
      </c>
      <c r="L30" s="314">
        <f t="shared" si="8"/>
        <v>2700</v>
      </c>
      <c r="M30" s="232">
        <f t="shared" si="21"/>
        <v>0</v>
      </c>
      <c r="N30" s="229"/>
      <c r="O30" s="227">
        <f t="shared" si="2"/>
        <v>0</v>
      </c>
      <c r="P30" s="228" t="str">
        <f t="shared" si="3"/>
        <v/>
      </c>
      <c r="Q30" s="209"/>
      <c r="R30" s="92">
        <v>-1.2E-2</v>
      </c>
      <c r="S30" s="314">
        <f t="shared" si="9"/>
        <v>2700</v>
      </c>
      <c r="T30" s="232">
        <f t="shared" si="22"/>
        <v>-32.4</v>
      </c>
      <c r="U30" s="229"/>
      <c r="V30" s="227">
        <f t="shared" si="10"/>
        <v>-32.4</v>
      </c>
      <c r="W30" s="228" t="str">
        <f t="shared" si="11"/>
        <v/>
      </c>
      <c r="X30" s="209"/>
      <c r="Y30" s="92">
        <v>-1.2E-2</v>
      </c>
      <c r="Z30" s="314">
        <f t="shared" si="12"/>
        <v>2700</v>
      </c>
      <c r="AA30" s="232">
        <f t="shared" si="23"/>
        <v>-32.4</v>
      </c>
      <c r="AB30" s="229"/>
      <c r="AC30" s="227">
        <f t="shared" si="13"/>
        <v>0</v>
      </c>
      <c r="AD30" s="228">
        <f t="shared" si="14"/>
        <v>0</v>
      </c>
      <c r="AE30" s="209"/>
      <c r="AF30" s="92">
        <v>-1.2E-2</v>
      </c>
      <c r="AG30" s="314">
        <f t="shared" si="15"/>
        <v>2700</v>
      </c>
      <c r="AH30" s="232">
        <f t="shared" si="24"/>
        <v>-32.4</v>
      </c>
      <c r="AI30" s="229"/>
      <c r="AJ30" s="227">
        <f t="shared" si="16"/>
        <v>0</v>
      </c>
      <c r="AK30" s="228">
        <f t="shared" si="17"/>
        <v>0</v>
      </c>
      <c r="AL30" s="233"/>
      <c r="AM30" s="92">
        <v>-1.2E-2</v>
      </c>
      <c r="AN30" s="314">
        <f t="shared" si="18"/>
        <v>2700</v>
      </c>
      <c r="AO30" s="232">
        <f t="shared" si="25"/>
        <v>-32.4</v>
      </c>
      <c r="AP30" s="229"/>
      <c r="AQ30" s="227">
        <f t="shared" si="19"/>
        <v>0</v>
      </c>
      <c r="AR30" s="228">
        <f t="shared" si="20"/>
        <v>0</v>
      </c>
    </row>
    <row r="31" spans="1:44" x14ac:dyDescent="0.35">
      <c r="A31" s="193"/>
      <c r="B31" s="221" t="s">
        <v>33</v>
      </c>
      <c r="C31" s="221"/>
      <c r="D31" s="220" t="s">
        <v>87</v>
      </c>
      <c r="E31" s="221"/>
      <c r="F31" s="229"/>
      <c r="G31" s="238"/>
      <c r="H31" s="231"/>
      <c r="I31" s="232"/>
      <c r="J31" s="229"/>
      <c r="K31" s="92">
        <v>-0.112</v>
      </c>
      <c r="L31" s="314">
        <f t="shared" si="8"/>
        <v>2700</v>
      </c>
      <c r="M31" s="232">
        <f t="shared" si="21"/>
        <v>-302.40000000000003</v>
      </c>
      <c r="N31" s="229"/>
      <c r="O31" s="227">
        <f t="shared" si="2"/>
        <v>-302.40000000000003</v>
      </c>
      <c r="P31" s="228" t="str">
        <f t="shared" si="3"/>
        <v/>
      </c>
      <c r="Q31" s="209"/>
      <c r="R31" s="92">
        <v>0</v>
      </c>
      <c r="S31" s="314">
        <f t="shared" si="9"/>
        <v>2700</v>
      </c>
      <c r="T31" s="232">
        <f t="shared" si="22"/>
        <v>0</v>
      </c>
      <c r="U31" s="229"/>
      <c r="V31" s="227">
        <f t="shared" si="10"/>
        <v>302.40000000000003</v>
      </c>
      <c r="W31" s="228" t="str">
        <f t="shared" si="11"/>
        <v/>
      </c>
      <c r="X31" s="209"/>
      <c r="Y31" s="92">
        <v>0</v>
      </c>
      <c r="Z31" s="314">
        <f t="shared" si="12"/>
        <v>2700</v>
      </c>
      <c r="AA31" s="232">
        <f t="shared" si="23"/>
        <v>0</v>
      </c>
      <c r="AB31" s="229"/>
      <c r="AC31" s="227">
        <f t="shared" si="13"/>
        <v>0</v>
      </c>
      <c r="AD31" s="228" t="str">
        <f t="shared" si="14"/>
        <v/>
      </c>
      <c r="AE31" s="209"/>
      <c r="AF31" s="92">
        <v>0</v>
      </c>
      <c r="AG31" s="314">
        <f t="shared" si="15"/>
        <v>2700</v>
      </c>
      <c r="AH31" s="232">
        <f t="shared" si="24"/>
        <v>0</v>
      </c>
      <c r="AI31" s="229"/>
      <c r="AJ31" s="227">
        <f t="shared" si="16"/>
        <v>0</v>
      </c>
      <c r="AK31" s="228" t="str">
        <f t="shared" si="17"/>
        <v/>
      </c>
      <c r="AL31" s="233"/>
      <c r="AM31" s="92">
        <v>0</v>
      </c>
      <c r="AN31" s="314">
        <f t="shared" si="18"/>
        <v>2700</v>
      </c>
      <c r="AO31" s="232">
        <f t="shared" si="25"/>
        <v>0</v>
      </c>
      <c r="AP31" s="229"/>
      <c r="AQ31" s="227">
        <f t="shared" si="19"/>
        <v>0</v>
      </c>
      <c r="AR31" s="228" t="str">
        <f t="shared" si="20"/>
        <v/>
      </c>
    </row>
    <row r="32" spans="1:44" x14ac:dyDescent="0.35">
      <c r="A32" s="193"/>
      <c r="B32" s="221" t="s">
        <v>34</v>
      </c>
      <c r="C32" s="221"/>
      <c r="D32" s="220" t="s">
        <v>87</v>
      </c>
      <c r="E32" s="221"/>
      <c r="F32" s="229"/>
      <c r="G32" s="238"/>
      <c r="H32" s="231"/>
      <c r="I32" s="232"/>
      <c r="J32" s="229"/>
      <c r="K32" s="92">
        <v>0</v>
      </c>
      <c r="L32" s="314">
        <f t="shared" si="8"/>
        <v>2700</v>
      </c>
      <c r="M32" s="232">
        <f t="shared" si="21"/>
        <v>0</v>
      </c>
      <c r="N32" s="229"/>
      <c r="O32" s="227">
        <f t="shared" si="2"/>
        <v>0</v>
      </c>
      <c r="P32" s="228" t="str">
        <f t="shared" si="3"/>
        <v/>
      </c>
      <c r="Q32" s="209"/>
      <c r="R32" s="92">
        <v>0</v>
      </c>
      <c r="S32" s="314">
        <f t="shared" si="9"/>
        <v>2700</v>
      </c>
      <c r="T32" s="232">
        <f t="shared" si="22"/>
        <v>0</v>
      </c>
      <c r="U32" s="229"/>
      <c r="V32" s="227">
        <f t="shared" si="10"/>
        <v>0</v>
      </c>
      <c r="W32" s="228" t="str">
        <f t="shared" si="11"/>
        <v/>
      </c>
      <c r="X32" s="209"/>
      <c r="Y32" s="92">
        <v>0</v>
      </c>
      <c r="Z32" s="314">
        <f t="shared" si="12"/>
        <v>2700</v>
      </c>
      <c r="AA32" s="232">
        <f t="shared" si="23"/>
        <v>0</v>
      </c>
      <c r="AB32" s="229"/>
      <c r="AC32" s="227">
        <f t="shared" si="13"/>
        <v>0</v>
      </c>
      <c r="AD32" s="228" t="str">
        <f t="shared" si="14"/>
        <v/>
      </c>
      <c r="AE32" s="209"/>
      <c r="AF32" s="92">
        <v>-2.4517000000000002</v>
      </c>
      <c r="AG32" s="314">
        <f t="shared" si="15"/>
        <v>2700</v>
      </c>
      <c r="AH32" s="232">
        <f t="shared" si="24"/>
        <v>-6619.59</v>
      </c>
      <c r="AI32" s="229"/>
      <c r="AJ32" s="227">
        <f t="shared" si="16"/>
        <v>-6619.59</v>
      </c>
      <c r="AK32" s="228" t="str">
        <f t="shared" si="17"/>
        <v/>
      </c>
      <c r="AL32" s="233"/>
      <c r="AM32" s="92">
        <v>-2.4517000000000002</v>
      </c>
      <c r="AN32" s="314">
        <f t="shared" si="18"/>
        <v>2700</v>
      </c>
      <c r="AO32" s="232">
        <f t="shared" si="25"/>
        <v>-6619.59</v>
      </c>
      <c r="AP32" s="229"/>
      <c r="AQ32" s="227">
        <f t="shared" si="19"/>
        <v>0</v>
      </c>
      <c r="AR32" s="228">
        <f t="shared" si="20"/>
        <v>0</v>
      </c>
    </row>
    <row r="33" spans="1:44" x14ac:dyDescent="0.35">
      <c r="A33" s="193"/>
      <c r="B33" s="221" t="s">
        <v>35</v>
      </c>
      <c r="C33" s="221"/>
      <c r="D33" s="220" t="s">
        <v>87</v>
      </c>
      <c r="E33" s="221"/>
      <c r="F33" s="229"/>
      <c r="G33" s="238"/>
      <c r="H33" s="314"/>
      <c r="I33" s="225">
        <f t="shared" ref="I33" si="26">H33*G33</f>
        <v>0</v>
      </c>
      <c r="J33" s="229"/>
      <c r="K33" s="313">
        <v>0</v>
      </c>
      <c r="L33" s="314">
        <f t="shared" ref="L33" si="27">$G$18</f>
        <v>2700</v>
      </c>
      <c r="M33" s="232">
        <f t="shared" si="21"/>
        <v>0</v>
      </c>
      <c r="N33" s="229"/>
      <c r="O33" s="227">
        <f t="shared" si="2"/>
        <v>0</v>
      </c>
      <c r="P33" s="228" t="str">
        <f t="shared" si="3"/>
        <v/>
      </c>
      <c r="Q33" s="209"/>
      <c r="R33" s="313">
        <v>0</v>
      </c>
      <c r="S33" s="314">
        <f t="shared" ref="S33" si="28">$G$18</f>
        <v>2700</v>
      </c>
      <c r="T33" s="232">
        <f t="shared" si="22"/>
        <v>0</v>
      </c>
      <c r="U33" s="229"/>
      <c r="V33" s="227">
        <f t="shared" si="10"/>
        <v>0</v>
      </c>
      <c r="W33" s="228" t="str">
        <f t="shared" si="11"/>
        <v/>
      </c>
      <c r="X33" s="209"/>
      <c r="Y33" s="313">
        <v>0</v>
      </c>
      <c r="Z33" s="314">
        <f t="shared" ref="Z33" si="29">$G$18</f>
        <v>2700</v>
      </c>
      <c r="AA33" s="232">
        <f t="shared" si="23"/>
        <v>0</v>
      </c>
      <c r="AB33" s="229"/>
      <c r="AC33" s="227">
        <f t="shared" si="13"/>
        <v>0</v>
      </c>
      <c r="AD33" s="228" t="str">
        <f t="shared" si="14"/>
        <v/>
      </c>
      <c r="AE33" s="209"/>
      <c r="AF33" s="92">
        <v>-0.34760000000000002</v>
      </c>
      <c r="AG33" s="314">
        <f t="shared" ref="AG33" si="30">$G$18</f>
        <v>2700</v>
      </c>
      <c r="AH33" s="232">
        <f t="shared" si="24"/>
        <v>-938.5200000000001</v>
      </c>
      <c r="AI33" s="229"/>
      <c r="AJ33" s="227">
        <f t="shared" si="16"/>
        <v>-938.5200000000001</v>
      </c>
      <c r="AK33" s="228" t="str">
        <f t="shared" si="17"/>
        <v/>
      </c>
      <c r="AL33" s="233"/>
      <c r="AM33" s="92">
        <v>-0.34760000000000002</v>
      </c>
      <c r="AN33" s="314">
        <f t="shared" ref="AN33" si="31">$G$18</f>
        <v>2700</v>
      </c>
      <c r="AO33" s="232">
        <f t="shared" si="25"/>
        <v>-938.5200000000001</v>
      </c>
      <c r="AP33" s="229"/>
      <c r="AQ33" s="227">
        <f t="shared" si="19"/>
        <v>0</v>
      </c>
      <c r="AR33" s="228">
        <f t="shared" si="20"/>
        <v>0</v>
      </c>
    </row>
    <row r="34" spans="1:44" x14ac:dyDescent="0.35">
      <c r="A34" s="193"/>
      <c r="B34" s="221" t="s">
        <v>36</v>
      </c>
      <c r="C34" s="221"/>
      <c r="D34" s="220" t="s">
        <v>87</v>
      </c>
      <c r="E34" s="221"/>
      <c r="F34" s="229"/>
      <c r="G34" s="238"/>
      <c r="H34" s="231"/>
      <c r="I34" s="232"/>
      <c r="J34" s="229"/>
      <c r="K34" s="92">
        <v>-0.2281</v>
      </c>
      <c r="L34" s="314">
        <f t="shared" si="8"/>
        <v>2700</v>
      </c>
      <c r="M34" s="232">
        <f t="shared" si="21"/>
        <v>-615.87</v>
      </c>
      <c r="N34" s="229"/>
      <c r="O34" s="227">
        <f>M34-I34</f>
        <v>-615.87</v>
      </c>
      <c r="P34" s="228" t="str">
        <f>IF(OR(I34=0,M34=0),"",(O34/I34))</f>
        <v/>
      </c>
      <c r="Q34" s="209"/>
      <c r="R34" s="92">
        <v>0</v>
      </c>
      <c r="S34" s="314">
        <f t="shared" si="9"/>
        <v>2700</v>
      </c>
      <c r="T34" s="232">
        <f t="shared" si="22"/>
        <v>0</v>
      </c>
      <c r="U34" s="229"/>
      <c r="V34" s="227">
        <f t="shared" si="10"/>
        <v>615.87</v>
      </c>
      <c r="W34" s="228" t="str">
        <f t="shared" si="11"/>
        <v/>
      </c>
      <c r="X34" s="209"/>
      <c r="Y34" s="92">
        <v>0</v>
      </c>
      <c r="Z34" s="314">
        <f t="shared" si="12"/>
        <v>2700</v>
      </c>
      <c r="AA34" s="232">
        <f t="shared" si="23"/>
        <v>0</v>
      </c>
      <c r="AB34" s="229"/>
      <c r="AC34" s="227">
        <f t="shared" si="13"/>
        <v>0</v>
      </c>
      <c r="AD34" s="228" t="str">
        <f t="shared" si="14"/>
        <v/>
      </c>
      <c r="AE34" s="209"/>
      <c r="AF34" s="92">
        <v>0</v>
      </c>
      <c r="AG34" s="314">
        <f t="shared" si="15"/>
        <v>2700</v>
      </c>
      <c r="AH34" s="232">
        <f t="shared" si="24"/>
        <v>0</v>
      </c>
      <c r="AI34" s="229"/>
      <c r="AJ34" s="227">
        <f t="shared" si="16"/>
        <v>0</v>
      </c>
      <c r="AK34" s="228" t="str">
        <f t="shared" si="17"/>
        <v/>
      </c>
      <c r="AL34" s="233"/>
      <c r="AM34" s="92">
        <v>0</v>
      </c>
      <c r="AN34" s="314">
        <f t="shared" si="18"/>
        <v>2700</v>
      </c>
      <c r="AO34" s="232">
        <f t="shared" si="25"/>
        <v>0</v>
      </c>
      <c r="AP34" s="229"/>
      <c r="AQ34" s="227">
        <f t="shared" si="19"/>
        <v>0</v>
      </c>
      <c r="AR34" s="228" t="str">
        <f t="shared" si="20"/>
        <v/>
      </c>
    </row>
    <row r="35" spans="1:44" x14ac:dyDescent="0.35">
      <c r="A35" s="193"/>
      <c r="B35" s="221" t="s">
        <v>37</v>
      </c>
      <c r="C35" s="221"/>
      <c r="D35" s="220" t="s">
        <v>87</v>
      </c>
      <c r="E35" s="221"/>
      <c r="F35" s="229"/>
      <c r="G35" s="238"/>
      <c r="H35" s="231"/>
      <c r="I35" s="232"/>
      <c r="J35" s="229"/>
      <c r="K35" s="92">
        <v>0</v>
      </c>
      <c r="L35" s="314">
        <f t="shared" si="8"/>
        <v>2700</v>
      </c>
      <c r="M35" s="232">
        <f t="shared" si="21"/>
        <v>0</v>
      </c>
      <c r="N35" s="229"/>
      <c r="O35" s="227">
        <f>M35-I35</f>
        <v>0</v>
      </c>
      <c r="P35" s="228" t="str">
        <f>IF(OR(I35=0,M35=0),"",(O35/I35))</f>
        <v/>
      </c>
      <c r="Q35" s="209"/>
      <c r="R35" s="92">
        <v>0</v>
      </c>
      <c r="S35" s="314">
        <f t="shared" si="9"/>
        <v>2700</v>
      </c>
      <c r="T35" s="232">
        <f t="shared" si="22"/>
        <v>0</v>
      </c>
      <c r="U35" s="229"/>
      <c r="V35" s="227">
        <f t="shared" si="10"/>
        <v>0</v>
      </c>
      <c r="W35" s="228" t="str">
        <f t="shared" si="11"/>
        <v/>
      </c>
      <c r="X35" s="209"/>
      <c r="Y35" s="92">
        <v>-2.0478999999999998</v>
      </c>
      <c r="Z35" s="314">
        <f t="shared" si="12"/>
        <v>2700</v>
      </c>
      <c r="AA35" s="232">
        <f t="shared" si="23"/>
        <v>-5529.33</v>
      </c>
      <c r="AB35" s="229"/>
      <c r="AC35" s="227">
        <f t="shared" si="13"/>
        <v>-5529.33</v>
      </c>
      <c r="AD35" s="228" t="str">
        <f t="shared" si="14"/>
        <v/>
      </c>
      <c r="AE35" s="209"/>
      <c r="AF35" s="92">
        <v>0</v>
      </c>
      <c r="AG35" s="314">
        <f t="shared" si="15"/>
        <v>2700</v>
      </c>
      <c r="AH35" s="232">
        <f t="shared" si="24"/>
        <v>0</v>
      </c>
      <c r="AI35" s="229"/>
      <c r="AJ35" s="227">
        <f t="shared" si="16"/>
        <v>5529.33</v>
      </c>
      <c r="AK35" s="228" t="str">
        <f t="shared" si="17"/>
        <v/>
      </c>
      <c r="AL35" s="233"/>
      <c r="AM35" s="92">
        <v>0</v>
      </c>
      <c r="AN35" s="314">
        <f t="shared" si="18"/>
        <v>2700</v>
      </c>
      <c r="AO35" s="232">
        <f t="shared" si="25"/>
        <v>0</v>
      </c>
      <c r="AP35" s="229"/>
      <c r="AQ35" s="227">
        <f t="shared" si="19"/>
        <v>0</v>
      </c>
      <c r="AR35" s="228" t="str">
        <f t="shared" si="20"/>
        <v/>
      </c>
    </row>
    <row r="36" spans="1:44" x14ac:dyDescent="0.35">
      <c r="A36" s="193"/>
      <c r="B36" s="221" t="s">
        <v>89</v>
      </c>
      <c r="C36" s="221"/>
      <c r="D36" s="220" t="s">
        <v>87</v>
      </c>
      <c r="E36" s="221"/>
      <c r="F36" s="229"/>
      <c r="G36" s="238"/>
      <c r="H36" s="231"/>
      <c r="I36" s="232"/>
      <c r="J36" s="229"/>
      <c r="K36" s="92">
        <v>0</v>
      </c>
      <c r="L36" s="314">
        <f t="shared" si="8"/>
        <v>2700</v>
      </c>
      <c r="M36" s="232">
        <f t="shared" si="21"/>
        <v>0</v>
      </c>
      <c r="N36" s="229"/>
      <c r="O36" s="227">
        <f>M36-I36</f>
        <v>0</v>
      </c>
      <c r="P36" s="228" t="str">
        <f>IF(OR(I36=0,M36=0),"",(O36/I36))</f>
        <v/>
      </c>
      <c r="Q36" s="209"/>
      <c r="R36" s="92">
        <v>-0.39140000000000003</v>
      </c>
      <c r="S36" s="314">
        <f t="shared" si="9"/>
        <v>2700</v>
      </c>
      <c r="T36" s="232">
        <f t="shared" si="22"/>
        <v>-1056.78</v>
      </c>
      <c r="U36" s="229"/>
      <c r="V36" s="227">
        <f t="shared" si="10"/>
        <v>-1056.78</v>
      </c>
      <c r="W36" s="228" t="str">
        <f t="shared" si="11"/>
        <v/>
      </c>
      <c r="X36" s="209"/>
      <c r="Y36" s="92">
        <v>-0.39140000000000003</v>
      </c>
      <c r="Z36" s="314">
        <f t="shared" si="12"/>
        <v>2700</v>
      </c>
      <c r="AA36" s="232">
        <f t="shared" si="23"/>
        <v>-1056.78</v>
      </c>
      <c r="AB36" s="229"/>
      <c r="AC36" s="227">
        <f t="shared" si="13"/>
        <v>0</v>
      </c>
      <c r="AD36" s="228">
        <f t="shared" si="14"/>
        <v>0</v>
      </c>
      <c r="AE36" s="209"/>
      <c r="AF36" s="92">
        <v>-0.39140000000000003</v>
      </c>
      <c r="AG36" s="314">
        <f t="shared" si="15"/>
        <v>2700</v>
      </c>
      <c r="AH36" s="232">
        <f t="shared" si="24"/>
        <v>-1056.78</v>
      </c>
      <c r="AI36" s="229"/>
      <c r="AJ36" s="227">
        <f t="shared" si="16"/>
        <v>0</v>
      </c>
      <c r="AK36" s="228">
        <f t="shared" si="17"/>
        <v>0</v>
      </c>
      <c r="AL36" s="233"/>
      <c r="AM36" s="92">
        <v>-0.39140000000000003</v>
      </c>
      <c r="AN36" s="314">
        <f t="shared" si="18"/>
        <v>2700</v>
      </c>
      <c r="AO36" s="232">
        <f t="shared" si="25"/>
        <v>-1056.78</v>
      </c>
      <c r="AP36" s="229"/>
      <c r="AQ36" s="227">
        <f t="shared" si="19"/>
        <v>0</v>
      </c>
      <c r="AR36" s="228">
        <f t="shared" si="20"/>
        <v>0</v>
      </c>
    </row>
    <row r="37" spans="1:44" x14ac:dyDescent="0.35">
      <c r="A37" s="193"/>
      <c r="B37" s="221" t="s">
        <v>39</v>
      </c>
      <c r="C37" s="221"/>
      <c r="D37" s="220" t="s">
        <v>25</v>
      </c>
      <c r="E37" s="221"/>
      <c r="F37" s="229"/>
      <c r="G37" s="238"/>
      <c r="H37" s="226"/>
      <c r="I37" s="225">
        <f t="shared" ref="I37:I38" si="32">H37*G37</f>
        <v>0</v>
      </c>
      <c r="J37" s="229"/>
      <c r="K37" s="230">
        <v>0</v>
      </c>
      <c r="L37" s="243">
        <f>+$G17</f>
        <v>16000</v>
      </c>
      <c r="M37" s="232">
        <f t="shared" si="21"/>
        <v>0</v>
      </c>
      <c r="N37" s="229"/>
      <c r="O37" s="227">
        <f t="shared" ref="O37:O63" si="33">M37-I37</f>
        <v>0</v>
      </c>
      <c r="P37" s="228" t="str">
        <f t="shared" ref="P37:P63" si="34">IF(OR(I37=0,M37=0),"",(O37/I37))</f>
        <v/>
      </c>
      <c r="Q37" s="209"/>
      <c r="R37" s="230">
        <v>0</v>
      </c>
      <c r="S37" s="243">
        <f>+$G17</f>
        <v>16000</v>
      </c>
      <c r="T37" s="232">
        <f t="shared" si="22"/>
        <v>0</v>
      </c>
      <c r="U37" s="229"/>
      <c r="V37" s="227">
        <f t="shared" si="10"/>
        <v>0</v>
      </c>
      <c r="W37" s="228" t="str">
        <f t="shared" si="11"/>
        <v/>
      </c>
      <c r="X37" s="209"/>
      <c r="Y37" s="230">
        <v>0</v>
      </c>
      <c r="Z37" s="243">
        <f>+$G17</f>
        <v>16000</v>
      </c>
      <c r="AA37" s="232">
        <f t="shared" si="23"/>
        <v>0</v>
      </c>
      <c r="AB37" s="229"/>
      <c r="AC37" s="227">
        <f t="shared" si="13"/>
        <v>0</v>
      </c>
      <c r="AD37" s="228" t="str">
        <f t="shared" si="14"/>
        <v/>
      </c>
      <c r="AE37" s="209"/>
      <c r="AF37" s="230">
        <v>0</v>
      </c>
      <c r="AG37" s="243">
        <f>+$G17</f>
        <v>16000</v>
      </c>
      <c r="AH37" s="232">
        <f t="shared" si="24"/>
        <v>0</v>
      </c>
      <c r="AI37" s="229"/>
      <c r="AJ37" s="227">
        <f t="shared" si="16"/>
        <v>0</v>
      </c>
      <c r="AK37" s="228" t="str">
        <f t="shared" si="17"/>
        <v/>
      </c>
      <c r="AL37" s="233"/>
      <c r="AM37" s="230">
        <v>0</v>
      </c>
      <c r="AN37" s="243">
        <f>+$G17</f>
        <v>16000</v>
      </c>
      <c r="AO37" s="232">
        <f t="shared" si="25"/>
        <v>0</v>
      </c>
      <c r="AP37" s="229"/>
      <c r="AQ37" s="227">
        <f t="shared" si="19"/>
        <v>0</v>
      </c>
      <c r="AR37" s="228" t="str">
        <f t="shared" si="20"/>
        <v/>
      </c>
    </row>
    <row r="38" spans="1:44" x14ac:dyDescent="0.35">
      <c r="A38" s="193"/>
      <c r="B38" s="221" t="s">
        <v>39</v>
      </c>
      <c r="C38" s="221"/>
      <c r="D38" s="220" t="s">
        <v>87</v>
      </c>
      <c r="E38" s="221"/>
      <c r="F38" s="229"/>
      <c r="G38" s="238"/>
      <c r="H38" s="314"/>
      <c r="I38" s="225">
        <f t="shared" si="32"/>
        <v>0</v>
      </c>
      <c r="J38" s="229"/>
      <c r="K38" s="92">
        <v>-8.7900000000000006E-2</v>
      </c>
      <c r="L38" s="314">
        <f t="shared" ref="L38" si="35">$G$18</f>
        <v>2700</v>
      </c>
      <c r="M38" s="232">
        <f t="shared" si="21"/>
        <v>-237.33</v>
      </c>
      <c r="N38" s="229"/>
      <c r="O38" s="227">
        <f t="shared" si="33"/>
        <v>-237.33</v>
      </c>
      <c r="P38" s="228" t="str">
        <f t="shared" si="34"/>
        <v/>
      </c>
      <c r="Q38" s="209"/>
      <c r="R38" s="92">
        <v>-8.7900000000000006E-2</v>
      </c>
      <c r="S38" s="314">
        <f t="shared" ref="S38" si="36">$G$18</f>
        <v>2700</v>
      </c>
      <c r="T38" s="232">
        <f t="shared" si="22"/>
        <v>-237.33</v>
      </c>
      <c r="U38" s="229"/>
      <c r="V38" s="227">
        <f t="shared" si="10"/>
        <v>0</v>
      </c>
      <c r="W38" s="228">
        <f t="shared" si="11"/>
        <v>0</v>
      </c>
      <c r="X38" s="209"/>
      <c r="Y38" s="230">
        <v>0</v>
      </c>
      <c r="Z38" s="314">
        <f t="shared" ref="Z38" si="37">$G$18</f>
        <v>2700</v>
      </c>
      <c r="AA38" s="232">
        <f t="shared" si="23"/>
        <v>0</v>
      </c>
      <c r="AB38" s="229"/>
      <c r="AC38" s="227">
        <f t="shared" si="13"/>
        <v>237.33</v>
      </c>
      <c r="AD38" s="228" t="str">
        <f t="shared" si="14"/>
        <v/>
      </c>
      <c r="AE38" s="209"/>
      <c r="AF38" s="230">
        <v>0</v>
      </c>
      <c r="AG38" s="314">
        <f t="shared" ref="AG38" si="38">$G$18</f>
        <v>2700</v>
      </c>
      <c r="AH38" s="232">
        <f t="shared" si="24"/>
        <v>0</v>
      </c>
      <c r="AI38" s="229"/>
      <c r="AJ38" s="227">
        <f t="shared" si="16"/>
        <v>0</v>
      </c>
      <c r="AK38" s="228" t="str">
        <f t="shared" si="17"/>
        <v/>
      </c>
      <c r="AL38" s="233"/>
      <c r="AM38" s="230">
        <v>0</v>
      </c>
      <c r="AN38" s="314">
        <f t="shared" ref="AN38" si="39">$G$18</f>
        <v>2700</v>
      </c>
      <c r="AO38" s="232">
        <f t="shared" si="25"/>
        <v>0</v>
      </c>
      <c r="AP38" s="229"/>
      <c r="AQ38" s="227">
        <f t="shared" si="19"/>
        <v>0</v>
      </c>
      <c r="AR38" s="228" t="str">
        <f t="shared" si="20"/>
        <v/>
      </c>
    </row>
    <row r="39" spans="1:44" x14ac:dyDescent="0.35">
      <c r="A39" s="193"/>
      <c r="B39" s="239" t="s">
        <v>73</v>
      </c>
      <c r="C39" s="219"/>
      <c r="D39" s="220" t="s">
        <v>87</v>
      </c>
      <c r="E39" s="221"/>
      <c r="F39" s="222"/>
      <c r="G39" s="92">
        <v>7.4099999999999999E-2</v>
      </c>
      <c r="H39" s="314">
        <f t="shared" ref="H39:H43" si="40">$G$19</f>
        <v>2700</v>
      </c>
      <c r="I39" s="225">
        <f t="shared" si="0"/>
        <v>200.07</v>
      </c>
      <c r="J39" s="222"/>
      <c r="K39" s="240"/>
      <c r="L39" s="314">
        <f t="shared" si="8"/>
        <v>2700</v>
      </c>
      <c r="M39" s="225">
        <f t="shared" si="21"/>
        <v>0</v>
      </c>
      <c r="N39" s="222"/>
      <c r="O39" s="227">
        <f t="shared" si="33"/>
        <v>-200.07</v>
      </c>
      <c r="P39" s="228" t="str">
        <f t="shared" si="34"/>
        <v/>
      </c>
      <c r="Q39" s="209"/>
      <c r="R39" s="240"/>
      <c r="S39" s="314">
        <f t="shared" si="9"/>
        <v>2700</v>
      </c>
      <c r="T39" s="225">
        <f t="shared" si="22"/>
        <v>0</v>
      </c>
      <c r="U39" s="222"/>
      <c r="V39" s="227">
        <f t="shared" si="10"/>
        <v>0</v>
      </c>
      <c r="W39" s="228" t="str">
        <f t="shared" si="11"/>
        <v/>
      </c>
      <c r="X39" s="209"/>
      <c r="Y39" s="240"/>
      <c r="Z39" s="314">
        <f t="shared" si="12"/>
        <v>2700</v>
      </c>
      <c r="AA39" s="225">
        <f t="shared" si="23"/>
        <v>0</v>
      </c>
      <c r="AB39" s="222"/>
      <c r="AC39" s="227">
        <f t="shared" si="13"/>
        <v>0</v>
      </c>
      <c r="AD39" s="228" t="str">
        <f t="shared" si="14"/>
        <v/>
      </c>
      <c r="AE39" s="209"/>
      <c r="AF39" s="240"/>
      <c r="AG39" s="314">
        <f t="shared" si="15"/>
        <v>2700</v>
      </c>
      <c r="AH39" s="225">
        <f t="shared" si="24"/>
        <v>0</v>
      </c>
      <c r="AI39" s="222"/>
      <c r="AJ39" s="227">
        <f t="shared" si="16"/>
        <v>0</v>
      </c>
      <c r="AK39" s="228" t="str">
        <f t="shared" si="17"/>
        <v/>
      </c>
      <c r="AM39" s="240"/>
      <c r="AN39" s="314">
        <f t="shared" si="18"/>
        <v>2700</v>
      </c>
      <c r="AO39" s="225">
        <f t="shared" si="25"/>
        <v>0</v>
      </c>
      <c r="AP39" s="222"/>
      <c r="AQ39" s="227">
        <f t="shared" si="19"/>
        <v>0</v>
      </c>
      <c r="AR39" s="228" t="str">
        <f t="shared" si="20"/>
        <v/>
      </c>
    </row>
    <row r="40" spans="1:44" x14ac:dyDescent="0.35">
      <c r="A40" s="193"/>
      <c r="B40" s="239" t="s">
        <v>42</v>
      </c>
      <c r="C40" s="219"/>
      <c r="D40" s="220" t="s">
        <v>87</v>
      </c>
      <c r="E40" s="221"/>
      <c r="F40" s="222"/>
      <c r="G40" s="92">
        <v>3.1199999999999999E-2</v>
      </c>
      <c r="H40" s="314">
        <f t="shared" si="40"/>
        <v>2700</v>
      </c>
      <c r="I40" s="225">
        <f t="shared" si="0"/>
        <v>84.24</v>
      </c>
      <c r="J40" s="222"/>
      <c r="K40" s="240"/>
      <c r="L40" s="314">
        <f t="shared" si="8"/>
        <v>2700</v>
      </c>
      <c r="M40" s="225">
        <f t="shared" si="21"/>
        <v>0</v>
      </c>
      <c r="N40" s="222"/>
      <c r="O40" s="227">
        <f t="shared" si="33"/>
        <v>-84.24</v>
      </c>
      <c r="P40" s="228" t="str">
        <f t="shared" si="34"/>
        <v/>
      </c>
      <c r="Q40" s="209"/>
      <c r="R40" s="240"/>
      <c r="S40" s="314">
        <f t="shared" si="9"/>
        <v>2700</v>
      </c>
      <c r="T40" s="225">
        <f t="shared" si="22"/>
        <v>0</v>
      </c>
      <c r="U40" s="222"/>
      <c r="V40" s="227">
        <f t="shared" si="10"/>
        <v>0</v>
      </c>
      <c r="W40" s="228" t="str">
        <f t="shared" si="11"/>
        <v/>
      </c>
      <c r="X40" s="209"/>
      <c r="Y40" s="240"/>
      <c r="Z40" s="314">
        <f t="shared" si="12"/>
        <v>2700</v>
      </c>
      <c r="AA40" s="225">
        <f t="shared" si="23"/>
        <v>0</v>
      </c>
      <c r="AB40" s="222"/>
      <c r="AC40" s="227">
        <f t="shared" si="13"/>
        <v>0</v>
      </c>
      <c r="AD40" s="228" t="str">
        <f t="shared" si="14"/>
        <v/>
      </c>
      <c r="AE40" s="209"/>
      <c r="AF40" s="240"/>
      <c r="AG40" s="314">
        <f t="shared" si="15"/>
        <v>2700</v>
      </c>
      <c r="AH40" s="225">
        <f t="shared" si="24"/>
        <v>0</v>
      </c>
      <c r="AI40" s="222"/>
      <c r="AJ40" s="227">
        <f t="shared" si="16"/>
        <v>0</v>
      </c>
      <c r="AK40" s="228" t="str">
        <f t="shared" si="17"/>
        <v/>
      </c>
      <c r="AM40" s="240"/>
      <c r="AN40" s="314">
        <f t="shared" si="18"/>
        <v>2700</v>
      </c>
      <c r="AO40" s="225">
        <f t="shared" si="25"/>
        <v>0</v>
      </c>
      <c r="AP40" s="222"/>
      <c r="AQ40" s="227">
        <f t="shared" si="19"/>
        <v>0</v>
      </c>
      <c r="AR40" s="228" t="str">
        <f t="shared" si="20"/>
        <v/>
      </c>
    </row>
    <row r="41" spans="1:44" x14ac:dyDescent="0.35">
      <c r="A41" s="193"/>
      <c r="B41" s="239" t="s">
        <v>43</v>
      </c>
      <c r="C41" s="219"/>
      <c r="D41" s="220" t="s">
        <v>87</v>
      </c>
      <c r="E41" s="221"/>
      <c r="F41" s="222"/>
      <c r="G41" s="92">
        <v>0.51329999999999998</v>
      </c>
      <c r="H41" s="314">
        <f t="shared" si="40"/>
        <v>2700</v>
      </c>
      <c r="I41" s="225">
        <f t="shared" si="0"/>
        <v>1385.9099999999999</v>
      </c>
      <c r="J41" s="222"/>
      <c r="K41" s="223"/>
      <c r="L41" s="314">
        <f t="shared" si="8"/>
        <v>2700</v>
      </c>
      <c r="M41" s="241">
        <f>L41*K41</f>
        <v>0</v>
      </c>
      <c r="N41" s="229"/>
      <c r="O41" s="227">
        <f t="shared" si="33"/>
        <v>-1385.9099999999999</v>
      </c>
      <c r="P41" s="228" t="str">
        <f t="shared" si="34"/>
        <v/>
      </c>
      <c r="Q41" s="209"/>
      <c r="R41" s="223"/>
      <c r="S41" s="314">
        <f t="shared" si="9"/>
        <v>2700</v>
      </c>
      <c r="T41" s="241">
        <f>S41*R41</f>
        <v>0</v>
      </c>
      <c r="U41" s="229"/>
      <c r="V41" s="227">
        <f t="shared" si="10"/>
        <v>0</v>
      </c>
      <c r="W41" s="228" t="str">
        <f t="shared" si="11"/>
        <v/>
      </c>
      <c r="X41" s="209"/>
      <c r="Y41" s="223"/>
      <c r="Z41" s="314">
        <f t="shared" si="12"/>
        <v>2700</v>
      </c>
      <c r="AA41" s="241">
        <f>Z41*Y41</f>
        <v>0</v>
      </c>
      <c r="AB41" s="229"/>
      <c r="AC41" s="227">
        <f t="shared" si="13"/>
        <v>0</v>
      </c>
      <c r="AD41" s="228" t="str">
        <f t="shared" si="14"/>
        <v/>
      </c>
      <c r="AE41" s="209"/>
      <c r="AF41" s="223"/>
      <c r="AG41" s="314">
        <f t="shared" si="15"/>
        <v>2700</v>
      </c>
      <c r="AH41" s="241">
        <f>AG41*AF41</f>
        <v>0</v>
      </c>
      <c r="AI41" s="229"/>
      <c r="AJ41" s="227">
        <f t="shared" si="16"/>
        <v>0</v>
      </c>
      <c r="AK41" s="228" t="str">
        <f t="shared" si="17"/>
        <v/>
      </c>
      <c r="AL41" s="233"/>
      <c r="AM41" s="223"/>
      <c r="AN41" s="314">
        <f t="shared" si="18"/>
        <v>2700</v>
      </c>
      <c r="AO41" s="241">
        <f>AN41*AM41</f>
        <v>0</v>
      </c>
      <c r="AP41" s="229"/>
      <c r="AQ41" s="227">
        <f t="shared" si="19"/>
        <v>0</v>
      </c>
      <c r="AR41" s="228" t="str">
        <f t="shared" si="20"/>
        <v/>
      </c>
    </row>
    <row r="42" spans="1:44" s="233" customFormat="1" x14ac:dyDescent="0.35">
      <c r="A42" s="234"/>
      <c r="B42" s="221" t="s">
        <v>44</v>
      </c>
      <c r="C42" s="221"/>
      <c r="D42" s="220" t="s">
        <v>87</v>
      </c>
      <c r="E42" s="221"/>
      <c r="F42" s="229"/>
      <c r="G42" s="92"/>
      <c r="H42" s="314">
        <f t="shared" si="40"/>
        <v>2700</v>
      </c>
      <c r="I42" s="241">
        <f t="shared" si="0"/>
        <v>0</v>
      </c>
      <c r="J42" s="229"/>
      <c r="K42" s="223"/>
      <c r="L42" s="314">
        <f t="shared" si="8"/>
        <v>2700</v>
      </c>
      <c r="M42" s="241">
        <f>L42*K42</f>
        <v>0</v>
      </c>
      <c r="N42" s="229"/>
      <c r="O42" s="227">
        <f t="shared" si="33"/>
        <v>0</v>
      </c>
      <c r="P42" s="228" t="str">
        <f t="shared" si="34"/>
        <v/>
      </c>
      <c r="Q42" s="209"/>
      <c r="R42" s="223"/>
      <c r="S42" s="314">
        <f t="shared" si="9"/>
        <v>2700</v>
      </c>
      <c r="T42" s="241">
        <f>S42*R42</f>
        <v>0</v>
      </c>
      <c r="U42" s="229"/>
      <c r="V42" s="227">
        <f t="shared" si="10"/>
        <v>0</v>
      </c>
      <c r="W42" s="228" t="str">
        <f t="shared" si="11"/>
        <v/>
      </c>
      <c r="X42" s="209"/>
      <c r="Y42" s="223"/>
      <c r="Z42" s="314">
        <f t="shared" si="12"/>
        <v>2700</v>
      </c>
      <c r="AA42" s="241">
        <f>Z42*Y42</f>
        <v>0</v>
      </c>
      <c r="AB42" s="229"/>
      <c r="AC42" s="227">
        <f t="shared" si="13"/>
        <v>0</v>
      </c>
      <c r="AD42" s="228" t="str">
        <f t="shared" si="14"/>
        <v/>
      </c>
      <c r="AE42" s="209"/>
      <c r="AF42" s="223"/>
      <c r="AG42" s="314">
        <f t="shared" si="15"/>
        <v>2700</v>
      </c>
      <c r="AH42" s="241">
        <f>AG42*AF42</f>
        <v>0</v>
      </c>
      <c r="AI42" s="229"/>
      <c r="AJ42" s="227">
        <f t="shared" si="16"/>
        <v>0</v>
      </c>
      <c r="AK42" s="228" t="str">
        <f t="shared" si="17"/>
        <v/>
      </c>
      <c r="AM42" s="223"/>
      <c r="AN42" s="314">
        <f t="shared" si="18"/>
        <v>2700</v>
      </c>
      <c r="AO42" s="241">
        <f>AN42*AM42</f>
        <v>0</v>
      </c>
      <c r="AP42" s="229"/>
      <c r="AQ42" s="227">
        <f t="shared" si="19"/>
        <v>0</v>
      </c>
      <c r="AR42" s="228" t="str">
        <f t="shared" si="20"/>
        <v/>
      </c>
    </row>
    <row r="43" spans="1:44" s="233" customFormat="1" x14ac:dyDescent="0.35">
      <c r="A43" s="234"/>
      <c r="B43" s="221" t="s">
        <v>45</v>
      </c>
      <c r="C43" s="221"/>
      <c r="D43" s="220" t="s">
        <v>87</v>
      </c>
      <c r="E43" s="221"/>
      <c r="F43" s="229"/>
      <c r="G43" s="92">
        <v>4.7800000000000002E-2</v>
      </c>
      <c r="H43" s="314">
        <f t="shared" si="40"/>
        <v>2700</v>
      </c>
      <c r="I43" s="241">
        <f t="shared" si="0"/>
        <v>129.06</v>
      </c>
      <c r="J43" s="229"/>
      <c r="K43" s="242"/>
      <c r="L43" s="314">
        <f t="shared" si="8"/>
        <v>2700</v>
      </c>
      <c r="M43" s="225">
        <f t="shared" ref="M43" si="41">L43*K43</f>
        <v>0</v>
      </c>
      <c r="N43" s="222"/>
      <c r="O43" s="227">
        <f t="shared" si="33"/>
        <v>-129.06</v>
      </c>
      <c r="P43" s="228" t="str">
        <f t="shared" si="34"/>
        <v/>
      </c>
      <c r="Q43" s="209"/>
      <c r="R43" s="242"/>
      <c r="S43" s="314">
        <f t="shared" si="9"/>
        <v>2700</v>
      </c>
      <c r="T43" s="225">
        <f t="shared" ref="T43" si="42">S43*R43</f>
        <v>0</v>
      </c>
      <c r="U43" s="222"/>
      <c r="V43" s="227">
        <f t="shared" si="10"/>
        <v>0</v>
      </c>
      <c r="W43" s="228" t="str">
        <f t="shared" si="11"/>
        <v/>
      </c>
      <c r="X43" s="209"/>
      <c r="Y43" s="242"/>
      <c r="Z43" s="314">
        <f t="shared" si="12"/>
        <v>2700</v>
      </c>
      <c r="AA43" s="225">
        <f t="shared" ref="AA43" si="43">Z43*Y43</f>
        <v>0</v>
      </c>
      <c r="AB43" s="222"/>
      <c r="AC43" s="227">
        <f t="shared" si="13"/>
        <v>0</v>
      </c>
      <c r="AD43" s="228" t="str">
        <f t="shared" si="14"/>
        <v/>
      </c>
      <c r="AE43" s="209"/>
      <c r="AF43" s="242"/>
      <c r="AG43" s="314">
        <f t="shared" si="15"/>
        <v>2700</v>
      </c>
      <c r="AH43" s="225">
        <f t="shared" ref="AH43" si="44">AG43*AF43</f>
        <v>0</v>
      </c>
      <c r="AI43" s="222"/>
      <c r="AJ43" s="227">
        <f t="shared" si="16"/>
        <v>0</v>
      </c>
      <c r="AK43" s="228" t="str">
        <f t="shared" si="17"/>
        <v/>
      </c>
      <c r="AL43" s="188"/>
      <c r="AM43" s="242"/>
      <c r="AN43" s="314">
        <f t="shared" si="18"/>
        <v>2700</v>
      </c>
      <c r="AO43" s="225">
        <f t="shared" ref="AO43" si="45">AN43*AM43</f>
        <v>0</v>
      </c>
      <c r="AP43" s="222"/>
      <c r="AQ43" s="227">
        <f t="shared" si="19"/>
        <v>0</v>
      </c>
      <c r="AR43" s="228" t="str">
        <f t="shared" si="20"/>
        <v/>
      </c>
    </row>
    <row r="44" spans="1:44" x14ac:dyDescent="0.35">
      <c r="A44" s="234"/>
      <c r="B44" s="244" t="s">
        <v>49</v>
      </c>
      <c r="C44" s="245"/>
      <c r="D44" s="246"/>
      <c r="E44" s="245"/>
      <c r="F44" s="247"/>
      <c r="G44" s="415"/>
      <c r="H44" s="416"/>
      <c r="I44" s="250">
        <f>SUM(I24:I43)</f>
        <v>124154.21</v>
      </c>
      <c r="J44" s="247"/>
      <c r="K44" s="248"/>
      <c r="L44" s="249"/>
      <c r="M44" s="250">
        <f>SUM(M24:M43)</f>
        <v>112836.09000000001</v>
      </c>
      <c r="N44" s="247"/>
      <c r="O44" s="251">
        <f t="shared" si="33"/>
        <v>-11318.119999999995</v>
      </c>
      <c r="P44" s="252">
        <f t="shared" si="34"/>
        <v>-9.1161789841842616E-2</v>
      </c>
      <c r="Q44" s="209"/>
      <c r="R44" s="248"/>
      <c r="S44" s="249"/>
      <c r="T44" s="250">
        <f>SUM(T24:T43)</f>
        <v>115408.69</v>
      </c>
      <c r="U44" s="247"/>
      <c r="V44" s="251">
        <f>T44-M44</f>
        <v>2572.5999999999913</v>
      </c>
      <c r="W44" s="252">
        <f>IF(OR(M44=0,T44=0),"",(V44/M44))</f>
        <v>2.2799442979635248E-2</v>
      </c>
      <c r="X44" s="209"/>
      <c r="Y44" s="248"/>
      <c r="Z44" s="249"/>
      <c r="AA44" s="250">
        <f>SUM(AA24:AA43)</f>
        <v>119084.25</v>
      </c>
      <c r="AB44" s="247"/>
      <c r="AC44" s="251">
        <f>AA44-T44</f>
        <v>3675.5599999999977</v>
      </c>
      <c r="AD44" s="252">
        <f>IF(OR(T44=0,AA44=0),"",(AC44/T44))</f>
        <v>3.1848208310829955E-2</v>
      </c>
      <c r="AE44" s="209"/>
      <c r="AF44" s="248"/>
      <c r="AG44" s="249"/>
      <c r="AH44" s="250">
        <f>SUM(AH24:AH43)</f>
        <v>124563.88000000002</v>
      </c>
      <c r="AI44" s="247"/>
      <c r="AJ44" s="251">
        <f>AH44-AA44</f>
        <v>5479.6300000000192</v>
      </c>
      <c r="AK44" s="252">
        <f>IF(OR(AA44=0,AH44=0),"",(AJ44/AA44))</f>
        <v>4.6014733266574036E-2</v>
      </c>
      <c r="AM44" s="248"/>
      <c r="AN44" s="249"/>
      <c r="AO44" s="250">
        <f>SUM(AO24:AO43)</f>
        <v>129744.95</v>
      </c>
      <c r="AP44" s="247"/>
      <c r="AQ44" s="251">
        <f>AO44-AH44</f>
        <v>5181.0699999999779</v>
      </c>
      <c r="AR44" s="252">
        <f>IF(OR(AH44=0,AO44=0),"",(AQ44/AH44))</f>
        <v>4.1593678681171274E-2</v>
      </c>
    </row>
    <row r="45" spans="1:44" x14ac:dyDescent="0.35">
      <c r="A45" s="193"/>
      <c r="B45" s="219" t="s">
        <v>50</v>
      </c>
      <c r="C45" s="219"/>
      <c r="D45" s="220" t="s">
        <v>47</v>
      </c>
      <c r="E45" s="221"/>
      <c r="F45" s="222"/>
      <c r="G45" s="315">
        <f>+$G$63</f>
        <v>0.1164</v>
      </c>
      <c r="H45" s="243">
        <f>$G20*(1+G76)-$G20</f>
        <v>35908.000000000116</v>
      </c>
      <c r="I45" s="232">
        <f>H45*G45</f>
        <v>4179.6912000000139</v>
      </c>
      <c r="J45" s="222"/>
      <c r="K45" s="315">
        <f>+$G$63</f>
        <v>0.1164</v>
      </c>
      <c r="L45" s="243">
        <f>$G20*(1+K76)-$G20</f>
        <v>28172.500000000116</v>
      </c>
      <c r="M45" s="232">
        <f>L45*K45</f>
        <v>3279.2790000000136</v>
      </c>
      <c r="N45" s="222"/>
      <c r="O45" s="227">
        <f t="shared" si="33"/>
        <v>-900.41220000000021</v>
      </c>
      <c r="P45" s="228">
        <f t="shared" si="34"/>
        <v>-0.21542553191489294</v>
      </c>
      <c r="Q45" s="209"/>
      <c r="R45" s="315">
        <f>+$G$63</f>
        <v>0.1164</v>
      </c>
      <c r="S45" s="243">
        <f>$G20*(1+R76)-$G20</f>
        <v>28172.500000000116</v>
      </c>
      <c r="T45" s="232">
        <f>S45*R45</f>
        <v>3279.2790000000136</v>
      </c>
      <c r="U45" s="222"/>
      <c r="V45" s="227">
        <f>T45-M45</f>
        <v>0</v>
      </c>
      <c r="W45" s="228">
        <f>IF(OR(M45=0,T45=0),"",(V45/M45))</f>
        <v>0</v>
      </c>
      <c r="X45" s="209"/>
      <c r="Y45" s="315">
        <f>+$G$63</f>
        <v>0.1164</v>
      </c>
      <c r="Z45" s="243">
        <f>$G20*(1+Y76)-$G20</f>
        <v>28172.500000000116</v>
      </c>
      <c r="AA45" s="232">
        <f>Z45*Y45</f>
        <v>3279.2790000000136</v>
      </c>
      <c r="AB45" s="222"/>
      <c r="AC45" s="227">
        <f>AA45-T45</f>
        <v>0</v>
      </c>
      <c r="AD45" s="228">
        <f>IF(OR(T45=0,AA45=0),"",(AC45/T45))</f>
        <v>0</v>
      </c>
      <c r="AE45" s="209"/>
      <c r="AF45" s="315">
        <f>+$G$63</f>
        <v>0.1164</v>
      </c>
      <c r="AG45" s="243">
        <f>$G20*(1+AF76)-$G20</f>
        <v>28172.500000000116</v>
      </c>
      <c r="AH45" s="232">
        <f>AG45*AF45</f>
        <v>3279.2790000000136</v>
      </c>
      <c r="AI45" s="222"/>
      <c r="AJ45" s="227">
        <f>AH45-AA45</f>
        <v>0</v>
      </c>
      <c r="AK45" s="228">
        <f>IF(OR(AA45=0,AH45=0),"",(AJ45/AA45))</f>
        <v>0</v>
      </c>
      <c r="AM45" s="315">
        <f>+$G$63</f>
        <v>0.1164</v>
      </c>
      <c r="AN45" s="243">
        <f>$G20*(1+AM76)-$G20</f>
        <v>28172.500000000116</v>
      </c>
      <c r="AO45" s="232">
        <f>AN45*AM45</f>
        <v>3279.2790000000136</v>
      </c>
      <c r="AP45" s="222"/>
      <c r="AQ45" s="227">
        <f>AO45-AH45</f>
        <v>0</v>
      </c>
      <c r="AR45" s="228">
        <f>IF(OR(AH45=0,AO45=0),"",(AQ45/AH45))</f>
        <v>0</v>
      </c>
    </row>
    <row r="46" spans="1:44" x14ac:dyDescent="0.35">
      <c r="A46" s="193"/>
      <c r="B46" s="221" t="s">
        <v>51</v>
      </c>
      <c r="C46" s="221"/>
      <c r="D46" s="220" t="s">
        <v>87</v>
      </c>
      <c r="E46" s="221"/>
      <c r="F46" s="229"/>
      <c r="G46" s="315">
        <v>-0.16869999999999999</v>
      </c>
      <c r="H46" s="314">
        <f>$G$19</f>
        <v>2700</v>
      </c>
      <c r="I46" s="232">
        <f t="shared" ref="I46:I48" si="46">H46*G46</f>
        <v>-455.48999999999995</v>
      </c>
      <c r="J46" s="229"/>
      <c r="K46" s="315">
        <v>0.14019999999999999</v>
      </c>
      <c r="L46" s="314">
        <f>$G$19</f>
        <v>2700</v>
      </c>
      <c r="M46" s="232">
        <f t="shared" ref="M46:M48" si="47">L46*K46</f>
        <v>378.53999999999996</v>
      </c>
      <c r="N46" s="229"/>
      <c r="O46" s="227">
        <f t="shared" si="33"/>
        <v>834.03</v>
      </c>
      <c r="P46" s="228">
        <f t="shared" si="34"/>
        <v>-1.8310610551274453</v>
      </c>
      <c r="Q46" s="209"/>
      <c r="R46" s="315">
        <v>0.14019999999999999</v>
      </c>
      <c r="S46" s="231">
        <f>$H46</f>
        <v>2700</v>
      </c>
      <c r="T46" s="232">
        <f t="shared" ref="T46:T48" si="48">S46*R46</f>
        <v>378.53999999999996</v>
      </c>
      <c r="U46" s="229"/>
      <c r="V46" s="227">
        <f t="shared" ref="V46:V63" si="49">T46-M46</f>
        <v>0</v>
      </c>
      <c r="W46" s="228">
        <f t="shared" ref="W46:W63" si="50">IF(OR(M46=0,T46=0),"",(V46/M46))</f>
        <v>0</v>
      </c>
      <c r="X46" s="209"/>
      <c r="Y46" s="238"/>
      <c r="Z46" s="314">
        <f>$G$19</f>
        <v>2700</v>
      </c>
      <c r="AA46" s="232">
        <f t="shared" ref="AA46" si="51">Z46*Y46</f>
        <v>0</v>
      </c>
      <c r="AB46" s="229"/>
      <c r="AC46" s="227">
        <f t="shared" ref="AC46:AC63" si="52">AA46-T46</f>
        <v>-378.53999999999996</v>
      </c>
      <c r="AD46" s="228" t="str">
        <f t="shared" ref="AD46:AD63" si="53">IF(OR(T46=0,AA46=0),"",(AC46/T46))</f>
        <v/>
      </c>
      <c r="AE46" s="209"/>
      <c r="AF46" s="238"/>
      <c r="AG46" s="314">
        <f>$G$19</f>
        <v>2700</v>
      </c>
      <c r="AH46" s="232">
        <f t="shared" ref="AH46" si="54">AG46*AF46</f>
        <v>0</v>
      </c>
      <c r="AI46" s="229"/>
      <c r="AJ46" s="227">
        <f t="shared" ref="AJ46:AJ63" si="55">AH46-AA46</f>
        <v>0</v>
      </c>
      <c r="AK46" s="228" t="str">
        <f t="shared" ref="AK46:AK63" si="56">IF(OR(AA46=0,AH46=0),"",(AJ46/AA46))</f>
        <v/>
      </c>
      <c r="AL46" s="233"/>
      <c r="AM46" s="238"/>
      <c r="AN46" s="314">
        <f>$G$19</f>
        <v>2700</v>
      </c>
      <c r="AO46" s="232">
        <f t="shared" ref="AO46" si="57">AN46*AM46</f>
        <v>0</v>
      </c>
      <c r="AP46" s="229"/>
      <c r="AQ46" s="227">
        <f t="shared" ref="AQ46:AQ63" si="58">AO46-AH46</f>
        <v>0</v>
      </c>
      <c r="AR46" s="228" t="str">
        <f t="shared" ref="AR46:AR63" si="59">IF(OR(AH46=0,AO46=0),"",(AQ46/AH46))</f>
        <v/>
      </c>
    </row>
    <row r="47" spans="1:44" x14ac:dyDescent="0.35">
      <c r="A47" s="193"/>
      <c r="B47" s="221" t="s">
        <v>52</v>
      </c>
      <c r="C47" s="221"/>
      <c r="D47" s="220" t="s">
        <v>87</v>
      </c>
      <c r="E47" s="221"/>
      <c r="F47" s="229"/>
      <c r="G47" s="315">
        <v>9.1999999999999998E-3</v>
      </c>
      <c r="H47" s="314">
        <f>$G$19</f>
        <v>2700</v>
      </c>
      <c r="I47" s="232">
        <f t="shared" si="46"/>
        <v>24.84</v>
      </c>
      <c r="J47" s="229"/>
      <c r="K47" s="315">
        <v>-6.1999999999999998E-3</v>
      </c>
      <c r="L47" s="314">
        <f>$G$19</f>
        <v>2700</v>
      </c>
      <c r="M47" s="232">
        <f t="shared" si="47"/>
        <v>-16.739999999999998</v>
      </c>
      <c r="N47" s="229"/>
      <c r="O47" s="227">
        <f t="shared" si="33"/>
        <v>-41.58</v>
      </c>
      <c r="P47" s="228">
        <f t="shared" si="34"/>
        <v>-1.6739130434782608</v>
      </c>
      <c r="Q47" s="209"/>
      <c r="R47" s="315">
        <v>-6.1999999999999998E-3</v>
      </c>
      <c r="S47" s="231">
        <f>$H47</f>
        <v>2700</v>
      </c>
      <c r="T47" s="232">
        <f t="shared" si="48"/>
        <v>-16.739999999999998</v>
      </c>
      <c r="U47" s="229"/>
      <c r="V47" s="227">
        <f t="shared" si="49"/>
        <v>0</v>
      </c>
      <c r="W47" s="228">
        <f t="shared" si="50"/>
        <v>0</v>
      </c>
      <c r="X47" s="209"/>
      <c r="Y47" s="238"/>
      <c r="Z47" s="314">
        <f>$G$19</f>
        <v>2700</v>
      </c>
      <c r="AA47" s="232"/>
      <c r="AB47" s="229"/>
      <c r="AC47" s="227">
        <f t="shared" si="52"/>
        <v>16.739999999999998</v>
      </c>
      <c r="AD47" s="228" t="str">
        <f t="shared" si="53"/>
        <v/>
      </c>
      <c r="AE47" s="209"/>
      <c r="AF47" s="238"/>
      <c r="AG47" s="314">
        <f>$G$19</f>
        <v>2700</v>
      </c>
      <c r="AH47" s="232"/>
      <c r="AI47" s="229"/>
      <c r="AJ47" s="227">
        <f t="shared" si="55"/>
        <v>0</v>
      </c>
      <c r="AK47" s="228" t="str">
        <f t="shared" si="56"/>
        <v/>
      </c>
      <c r="AL47" s="233"/>
      <c r="AM47" s="238"/>
      <c r="AN47" s="314">
        <f>$G$19</f>
        <v>2700</v>
      </c>
      <c r="AO47" s="232"/>
      <c r="AP47" s="229"/>
      <c r="AQ47" s="227">
        <f t="shared" si="58"/>
        <v>0</v>
      </c>
      <c r="AR47" s="228" t="str">
        <f t="shared" si="59"/>
        <v/>
      </c>
    </row>
    <row r="48" spans="1:44" x14ac:dyDescent="0.35">
      <c r="A48" s="193"/>
      <c r="B48" s="221" t="s">
        <v>53</v>
      </c>
      <c r="C48" s="221"/>
      <c r="D48" s="220" t="s">
        <v>47</v>
      </c>
      <c r="E48" s="221"/>
      <c r="F48" s="229"/>
      <c r="G48" s="238">
        <v>6.8000000000000005E-4</v>
      </c>
      <c r="H48" s="417">
        <f>+$G$20</f>
        <v>955000</v>
      </c>
      <c r="I48" s="232">
        <f t="shared" si="46"/>
        <v>649.40000000000009</v>
      </c>
      <c r="J48" s="229"/>
      <c r="K48" s="238">
        <v>-1.5900000000000001E-3</v>
      </c>
      <c r="L48" s="417">
        <f>+$G$20</f>
        <v>955000</v>
      </c>
      <c r="M48" s="232">
        <f t="shared" si="47"/>
        <v>-1518.45</v>
      </c>
      <c r="N48" s="229"/>
      <c r="O48" s="227">
        <f t="shared" si="33"/>
        <v>-2167.8500000000004</v>
      </c>
      <c r="P48" s="228">
        <f t="shared" si="34"/>
        <v>-3.3382352941176472</v>
      </c>
      <c r="Q48" s="209"/>
      <c r="R48" s="238">
        <v>-1.5900000000000001E-3</v>
      </c>
      <c r="S48" s="231">
        <f>$H48</f>
        <v>955000</v>
      </c>
      <c r="T48" s="232">
        <f t="shared" si="48"/>
        <v>-1518.45</v>
      </c>
      <c r="U48" s="229"/>
      <c r="V48" s="227">
        <f t="shared" si="49"/>
        <v>0</v>
      </c>
      <c r="W48" s="228">
        <f t="shared" si="50"/>
        <v>0</v>
      </c>
      <c r="X48" s="209"/>
      <c r="Y48" s="238"/>
      <c r="Z48" s="417">
        <f>+$G$20</f>
        <v>955000</v>
      </c>
      <c r="AA48" s="232"/>
      <c r="AB48" s="229"/>
      <c r="AC48" s="227">
        <f t="shared" si="52"/>
        <v>1518.45</v>
      </c>
      <c r="AD48" s="228" t="str">
        <f t="shared" si="53"/>
        <v/>
      </c>
      <c r="AE48" s="209"/>
      <c r="AF48" s="238"/>
      <c r="AG48" s="417">
        <f>+$G$20</f>
        <v>955000</v>
      </c>
      <c r="AH48" s="232"/>
      <c r="AI48" s="229"/>
      <c r="AJ48" s="227">
        <f t="shared" si="55"/>
        <v>0</v>
      </c>
      <c r="AK48" s="228" t="str">
        <f t="shared" si="56"/>
        <v/>
      </c>
      <c r="AL48" s="233"/>
      <c r="AM48" s="238"/>
      <c r="AN48" s="417">
        <f>+$G$20</f>
        <v>955000</v>
      </c>
      <c r="AO48" s="232"/>
      <c r="AP48" s="229"/>
      <c r="AQ48" s="227">
        <f t="shared" si="58"/>
        <v>0</v>
      </c>
      <c r="AR48" s="228" t="str">
        <f t="shared" si="59"/>
        <v/>
      </c>
    </row>
    <row r="49" spans="1:44" x14ac:dyDescent="0.35">
      <c r="A49" s="193"/>
      <c r="B49" s="257" t="s">
        <v>55</v>
      </c>
      <c r="C49" s="258"/>
      <c r="D49" s="258"/>
      <c r="E49" s="258"/>
      <c r="F49" s="247"/>
      <c r="G49" s="408"/>
      <c r="H49" s="260"/>
      <c r="I49" s="261">
        <f>SUM(I44:I48)</f>
        <v>128552.65120000001</v>
      </c>
      <c r="J49" s="247"/>
      <c r="K49" s="259"/>
      <c r="L49" s="260"/>
      <c r="M49" s="261">
        <f>SUM(M45:M48)+M44</f>
        <v>114958.71900000003</v>
      </c>
      <c r="N49" s="247"/>
      <c r="O49" s="251">
        <f t="shared" si="33"/>
        <v>-13593.932199999981</v>
      </c>
      <c r="P49" s="252">
        <f t="shared" si="34"/>
        <v>-0.10574602758562152</v>
      </c>
      <c r="Q49" s="209"/>
      <c r="R49" s="259"/>
      <c r="S49" s="260"/>
      <c r="T49" s="261">
        <f>SUM(T45:T48)+T44</f>
        <v>117531.31900000002</v>
      </c>
      <c r="U49" s="247"/>
      <c r="V49" s="251">
        <f t="shared" si="49"/>
        <v>2572.5999999999913</v>
      </c>
      <c r="W49" s="252">
        <f t="shared" si="50"/>
        <v>2.2378467874193959E-2</v>
      </c>
      <c r="X49" s="209"/>
      <c r="Y49" s="259"/>
      <c r="Z49" s="260"/>
      <c r="AA49" s="261">
        <f>SUM(AA45:AA48)+AA44</f>
        <v>122363.52900000001</v>
      </c>
      <c r="AB49" s="247"/>
      <c r="AC49" s="251">
        <f t="shared" si="52"/>
        <v>4832.2099999999919</v>
      </c>
      <c r="AD49" s="252">
        <f t="shared" si="53"/>
        <v>4.1114232709325682E-2</v>
      </c>
      <c r="AE49" s="209"/>
      <c r="AF49" s="259"/>
      <c r="AG49" s="260"/>
      <c r="AH49" s="261">
        <f>SUM(AH45:AH48)+AH44</f>
        <v>127843.15900000003</v>
      </c>
      <c r="AI49" s="247"/>
      <c r="AJ49" s="251">
        <f t="shared" si="55"/>
        <v>5479.6300000000192</v>
      </c>
      <c r="AK49" s="252">
        <f t="shared" si="56"/>
        <v>4.4781562323198597E-2</v>
      </c>
      <c r="AM49" s="259"/>
      <c r="AN49" s="260"/>
      <c r="AO49" s="261">
        <f>SUM(AO45:AO48)+AO44</f>
        <v>133024.22900000002</v>
      </c>
      <c r="AP49" s="247"/>
      <c r="AQ49" s="251">
        <f t="shared" si="58"/>
        <v>5181.0699999999924</v>
      </c>
      <c r="AR49" s="252">
        <f t="shared" si="59"/>
        <v>4.0526767646597274E-2</v>
      </c>
    </row>
    <row r="50" spans="1:44" x14ac:dyDescent="0.35">
      <c r="A50" s="193"/>
      <c r="B50" s="222" t="s">
        <v>56</v>
      </c>
      <c r="C50" s="222"/>
      <c r="D50" s="220" t="s">
        <v>91</v>
      </c>
      <c r="E50" s="229"/>
      <c r="F50" s="222"/>
      <c r="G50" s="377">
        <v>2.3637999999999999</v>
      </c>
      <c r="H50" s="314">
        <f>+$G$18</f>
        <v>2700</v>
      </c>
      <c r="I50" s="225">
        <f>H50*G50</f>
        <v>6382.2599999999993</v>
      </c>
      <c r="J50" s="222"/>
      <c r="K50" s="377">
        <v>2.6543000000000001</v>
      </c>
      <c r="L50" s="314">
        <f>+$G$18</f>
        <v>2700</v>
      </c>
      <c r="M50" s="225">
        <f>L50*K50</f>
        <v>7166.6100000000006</v>
      </c>
      <c r="N50" s="222"/>
      <c r="O50" s="227">
        <f t="shared" si="33"/>
        <v>784.35000000000127</v>
      </c>
      <c r="P50" s="228">
        <f t="shared" si="34"/>
        <v>0.12289533801506071</v>
      </c>
      <c r="Q50" s="209"/>
      <c r="R50" s="377">
        <f>+$K$50</f>
        <v>2.6543000000000001</v>
      </c>
      <c r="S50" s="314">
        <f>+$G$18</f>
        <v>2700</v>
      </c>
      <c r="T50" s="225">
        <f>S50*R50</f>
        <v>7166.6100000000006</v>
      </c>
      <c r="U50" s="222"/>
      <c r="V50" s="227">
        <f t="shared" si="49"/>
        <v>0</v>
      </c>
      <c r="W50" s="228">
        <f t="shared" si="50"/>
        <v>0</v>
      </c>
      <c r="X50" s="209"/>
      <c r="Y50" s="377">
        <f>+$K$50</f>
        <v>2.6543000000000001</v>
      </c>
      <c r="Z50" s="314">
        <f>+$G$18</f>
        <v>2700</v>
      </c>
      <c r="AA50" s="225">
        <f>Z50*Y50</f>
        <v>7166.6100000000006</v>
      </c>
      <c r="AB50" s="222"/>
      <c r="AC50" s="227">
        <f t="shared" si="52"/>
        <v>0</v>
      </c>
      <c r="AD50" s="228">
        <f t="shared" si="53"/>
        <v>0</v>
      </c>
      <c r="AE50" s="209"/>
      <c r="AF50" s="377">
        <f>+$K$50</f>
        <v>2.6543000000000001</v>
      </c>
      <c r="AG50" s="314">
        <f>+$G$18</f>
        <v>2700</v>
      </c>
      <c r="AH50" s="225">
        <f>AG50*AF50</f>
        <v>7166.6100000000006</v>
      </c>
      <c r="AI50" s="222"/>
      <c r="AJ50" s="227">
        <f t="shared" si="55"/>
        <v>0</v>
      </c>
      <c r="AK50" s="228">
        <f t="shared" si="56"/>
        <v>0</v>
      </c>
      <c r="AM50" s="377">
        <f>+$K$50</f>
        <v>2.6543000000000001</v>
      </c>
      <c r="AN50" s="314">
        <f>+$G$18</f>
        <v>2700</v>
      </c>
      <c r="AO50" s="225">
        <f>AN50*AM50</f>
        <v>7166.6100000000006</v>
      </c>
      <c r="AP50" s="222"/>
      <c r="AQ50" s="227">
        <f t="shared" si="58"/>
        <v>0</v>
      </c>
      <c r="AR50" s="228">
        <f t="shared" si="59"/>
        <v>0</v>
      </c>
    </row>
    <row r="51" spans="1:44" x14ac:dyDescent="0.35">
      <c r="A51" s="193"/>
      <c r="B51" s="253" t="s">
        <v>57</v>
      </c>
      <c r="C51" s="222"/>
      <c r="D51" s="220" t="s">
        <v>91</v>
      </c>
      <c r="E51" s="229"/>
      <c r="F51" s="222"/>
      <c r="G51" s="377">
        <v>2.7488000000000001</v>
      </c>
      <c r="H51" s="314">
        <f>+$G$18</f>
        <v>2700</v>
      </c>
      <c r="I51" s="225">
        <f>H51*G51</f>
        <v>7421.76</v>
      </c>
      <c r="J51" s="222"/>
      <c r="K51" s="377">
        <v>2.8403</v>
      </c>
      <c r="L51" s="314">
        <f>+$G$18</f>
        <v>2700</v>
      </c>
      <c r="M51" s="225">
        <f>L51*K51</f>
        <v>7668.81</v>
      </c>
      <c r="N51" s="222"/>
      <c r="O51" s="227">
        <f t="shared" si="33"/>
        <v>247.05000000000018</v>
      </c>
      <c r="P51" s="228">
        <f t="shared" si="34"/>
        <v>3.3287252619324817E-2</v>
      </c>
      <c r="Q51" s="209"/>
      <c r="R51" s="377">
        <f>+$K$51</f>
        <v>2.8403</v>
      </c>
      <c r="S51" s="314">
        <f>+$G$18</f>
        <v>2700</v>
      </c>
      <c r="T51" s="225">
        <f>S51*R51</f>
        <v>7668.81</v>
      </c>
      <c r="U51" s="222"/>
      <c r="V51" s="227">
        <f t="shared" si="49"/>
        <v>0</v>
      </c>
      <c r="W51" s="228">
        <f t="shared" si="50"/>
        <v>0</v>
      </c>
      <c r="X51" s="209"/>
      <c r="Y51" s="377">
        <f>+$K$51</f>
        <v>2.8403</v>
      </c>
      <c r="Z51" s="314">
        <f>+$G$18</f>
        <v>2700</v>
      </c>
      <c r="AA51" s="225">
        <f>Z51*Y51</f>
        <v>7668.81</v>
      </c>
      <c r="AB51" s="222"/>
      <c r="AC51" s="227">
        <f t="shared" si="52"/>
        <v>0</v>
      </c>
      <c r="AD51" s="228">
        <f t="shared" si="53"/>
        <v>0</v>
      </c>
      <c r="AE51" s="209"/>
      <c r="AF51" s="377">
        <f>+$K$51</f>
        <v>2.8403</v>
      </c>
      <c r="AG51" s="314">
        <f>+$G$18</f>
        <v>2700</v>
      </c>
      <c r="AH51" s="225">
        <f>AG51*AF51</f>
        <v>7668.81</v>
      </c>
      <c r="AI51" s="222"/>
      <c r="AJ51" s="227">
        <f t="shared" si="55"/>
        <v>0</v>
      </c>
      <c r="AK51" s="228">
        <f t="shared" si="56"/>
        <v>0</v>
      </c>
      <c r="AM51" s="377">
        <f>+$K$51</f>
        <v>2.8403</v>
      </c>
      <c r="AN51" s="314">
        <f>+$G$18</f>
        <v>2700</v>
      </c>
      <c r="AO51" s="225">
        <f>AN51*AM51</f>
        <v>7668.81</v>
      </c>
      <c r="AP51" s="222"/>
      <c r="AQ51" s="227">
        <f t="shared" si="58"/>
        <v>0</v>
      </c>
      <c r="AR51" s="228">
        <f t="shared" si="59"/>
        <v>0</v>
      </c>
    </row>
    <row r="52" spans="1:44" x14ac:dyDescent="0.35">
      <c r="A52" s="193"/>
      <c r="B52" s="257" t="s">
        <v>58</v>
      </c>
      <c r="C52" s="245"/>
      <c r="D52" s="245"/>
      <c r="E52" s="245"/>
      <c r="F52" s="262"/>
      <c r="G52" s="259"/>
      <c r="H52" s="264"/>
      <c r="I52" s="261">
        <f>SUM(I49:I51)</f>
        <v>142356.67120000001</v>
      </c>
      <c r="J52" s="262"/>
      <c r="K52" s="263"/>
      <c r="L52" s="264"/>
      <c r="M52" s="261">
        <f>SUM(M49:M51)</f>
        <v>129794.13900000002</v>
      </c>
      <c r="N52" s="262"/>
      <c r="O52" s="251">
        <f t="shared" si="33"/>
        <v>-12562.532199999987</v>
      </c>
      <c r="P52" s="252">
        <f t="shared" si="34"/>
        <v>-8.824688083883761E-2</v>
      </c>
      <c r="Q52" s="209"/>
      <c r="R52" s="263"/>
      <c r="S52" s="264"/>
      <c r="T52" s="261">
        <f>SUM(T49:T51)</f>
        <v>132366.73900000003</v>
      </c>
      <c r="U52" s="262"/>
      <c r="V52" s="251">
        <f t="shared" si="49"/>
        <v>2572.6000000000058</v>
      </c>
      <c r="W52" s="252">
        <f t="shared" si="50"/>
        <v>1.9820617632048898E-2</v>
      </c>
      <c r="X52" s="209"/>
      <c r="Y52" s="263"/>
      <c r="Z52" s="264"/>
      <c r="AA52" s="261">
        <f>SUM(AA49:AA51)</f>
        <v>137198.94900000002</v>
      </c>
      <c r="AB52" s="262"/>
      <c r="AC52" s="251">
        <f t="shared" si="52"/>
        <v>4832.2099999999919</v>
      </c>
      <c r="AD52" s="252">
        <f t="shared" si="53"/>
        <v>3.6506225329007998E-2</v>
      </c>
      <c r="AE52" s="209"/>
      <c r="AF52" s="263"/>
      <c r="AG52" s="264"/>
      <c r="AH52" s="261">
        <f>SUM(AH49:AH51)</f>
        <v>142678.57900000003</v>
      </c>
      <c r="AI52" s="262"/>
      <c r="AJ52" s="251">
        <f t="shared" si="55"/>
        <v>5479.6300000000047</v>
      </c>
      <c r="AK52" s="252">
        <f t="shared" si="56"/>
        <v>3.9939300118108076E-2</v>
      </c>
      <c r="AM52" s="263"/>
      <c r="AN52" s="264"/>
      <c r="AO52" s="261">
        <f>SUM(AO49:AO51)</f>
        <v>147859.64900000003</v>
      </c>
      <c r="AP52" s="262"/>
      <c r="AQ52" s="251">
        <f t="shared" si="58"/>
        <v>5181.070000000007</v>
      </c>
      <c r="AR52" s="252">
        <f t="shared" si="59"/>
        <v>3.6312879174385429E-2</v>
      </c>
    </row>
    <row r="53" spans="1:44" x14ac:dyDescent="0.35">
      <c r="A53" s="193"/>
      <c r="B53" s="221" t="s">
        <v>76</v>
      </c>
      <c r="C53" s="221"/>
      <c r="D53" s="220" t="s">
        <v>47</v>
      </c>
      <c r="E53" s="221"/>
      <c r="F53" s="229"/>
      <c r="G53" s="92">
        <f>+RESIDENTIAL!$G$56</f>
        <v>3.0000000000000001E-3</v>
      </c>
      <c r="H53" s="417">
        <f>+$G20*(1+G76)</f>
        <v>990908.00000000012</v>
      </c>
      <c r="I53" s="232">
        <f t="shared" ref="I53:I63" si="60">H53*G53</f>
        <v>2972.7240000000006</v>
      </c>
      <c r="J53" s="229"/>
      <c r="K53" s="92">
        <f>+RESIDENTIAL!$G$56</f>
        <v>3.0000000000000001E-3</v>
      </c>
      <c r="L53" s="417">
        <f>+$G20*(1+K76)</f>
        <v>983172.50000000012</v>
      </c>
      <c r="M53" s="232">
        <f t="shared" ref="M53:M63" si="61">L53*K53</f>
        <v>2949.5175000000004</v>
      </c>
      <c r="N53" s="229"/>
      <c r="O53" s="227">
        <f t="shared" si="33"/>
        <v>-23.206500000000233</v>
      </c>
      <c r="P53" s="228">
        <f t="shared" si="34"/>
        <v>-7.8064764841943709E-3</v>
      </c>
      <c r="Q53" s="209"/>
      <c r="R53" s="92">
        <f>+RESIDENTIAL!$G$56</f>
        <v>3.0000000000000001E-3</v>
      </c>
      <c r="S53" s="231">
        <f>+$G20*(1+R76)</f>
        <v>983172.50000000012</v>
      </c>
      <c r="T53" s="232">
        <f t="shared" ref="T53:T63" si="62">S53*R53</f>
        <v>2949.5175000000004</v>
      </c>
      <c r="U53" s="229"/>
      <c r="V53" s="227">
        <f t="shared" si="49"/>
        <v>0</v>
      </c>
      <c r="W53" s="228">
        <f t="shared" si="50"/>
        <v>0</v>
      </c>
      <c r="X53" s="209"/>
      <c r="Y53" s="92">
        <f>+RESIDENTIAL!$G$56</f>
        <v>3.0000000000000001E-3</v>
      </c>
      <c r="Z53" s="417">
        <f>+$G20*(1+Y76)</f>
        <v>983172.50000000012</v>
      </c>
      <c r="AA53" s="232">
        <f t="shared" ref="AA53:AA63" si="63">Z53*Y53</f>
        <v>2949.5175000000004</v>
      </c>
      <c r="AB53" s="229"/>
      <c r="AC53" s="227">
        <f t="shared" si="52"/>
        <v>0</v>
      </c>
      <c r="AD53" s="228">
        <f t="shared" si="53"/>
        <v>0</v>
      </c>
      <c r="AE53" s="209"/>
      <c r="AF53" s="92">
        <f>+RESIDENTIAL!$G$56</f>
        <v>3.0000000000000001E-3</v>
      </c>
      <c r="AG53" s="417">
        <f>+$G20*(1+AF76)</f>
        <v>983172.50000000012</v>
      </c>
      <c r="AH53" s="232">
        <f t="shared" ref="AH53:AH63" si="64">AG53*AF53</f>
        <v>2949.5175000000004</v>
      </c>
      <c r="AI53" s="229"/>
      <c r="AJ53" s="227">
        <f t="shared" si="55"/>
        <v>0</v>
      </c>
      <c r="AK53" s="228">
        <f t="shared" si="56"/>
        <v>0</v>
      </c>
      <c r="AL53" s="233"/>
      <c r="AM53" s="92">
        <f>+RESIDENTIAL!$G$56</f>
        <v>3.0000000000000001E-3</v>
      </c>
      <c r="AN53" s="417">
        <f>+$G20*(1+AM76)</f>
        <v>983172.50000000012</v>
      </c>
      <c r="AO53" s="232">
        <f t="shared" ref="AO53:AO63" si="65">AN53*AM53</f>
        <v>2949.5175000000004</v>
      </c>
      <c r="AP53" s="229"/>
      <c r="AQ53" s="227">
        <f t="shared" si="58"/>
        <v>0</v>
      </c>
      <c r="AR53" s="228">
        <f t="shared" si="59"/>
        <v>0</v>
      </c>
    </row>
    <row r="54" spans="1:44" x14ac:dyDescent="0.35">
      <c r="A54" s="193"/>
      <c r="B54" s="221" t="s">
        <v>77</v>
      </c>
      <c r="C54" s="221"/>
      <c r="D54" s="220" t="s">
        <v>47</v>
      </c>
      <c r="E54" s="221"/>
      <c r="F54" s="229"/>
      <c r="G54" s="92">
        <f>+RESIDENTIAL!$G$57</f>
        <v>5.0000000000000001E-4</v>
      </c>
      <c r="H54" s="417">
        <f>+H53</f>
        <v>990908.00000000012</v>
      </c>
      <c r="I54" s="232">
        <f t="shared" si="60"/>
        <v>495.45400000000006</v>
      </c>
      <c r="J54" s="229"/>
      <c r="K54" s="92">
        <f>+RESIDENTIAL!$G$57</f>
        <v>5.0000000000000001E-4</v>
      </c>
      <c r="L54" s="417">
        <f>+L53</f>
        <v>983172.50000000012</v>
      </c>
      <c r="M54" s="232">
        <f t="shared" si="61"/>
        <v>491.58625000000006</v>
      </c>
      <c r="N54" s="229"/>
      <c r="O54" s="227">
        <f t="shared" si="33"/>
        <v>-3.8677500000000009</v>
      </c>
      <c r="P54" s="228">
        <f t="shared" si="34"/>
        <v>-7.8064764841942955E-3</v>
      </c>
      <c r="Q54" s="209"/>
      <c r="R54" s="92">
        <f>+RESIDENTIAL!$G$57</f>
        <v>5.0000000000000001E-4</v>
      </c>
      <c r="S54" s="231">
        <f>+S53</f>
        <v>983172.50000000012</v>
      </c>
      <c r="T54" s="232">
        <f t="shared" si="62"/>
        <v>491.58625000000006</v>
      </c>
      <c r="U54" s="229"/>
      <c r="V54" s="227">
        <f t="shared" si="49"/>
        <v>0</v>
      </c>
      <c r="W54" s="228">
        <f t="shared" si="50"/>
        <v>0</v>
      </c>
      <c r="X54" s="209"/>
      <c r="Y54" s="92">
        <f>+RESIDENTIAL!$G$57</f>
        <v>5.0000000000000001E-4</v>
      </c>
      <c r="Z54" s="417">
        <f>+Z53</f>
        <v>983172.50000000012</v>
      </c>
      <c r="AA54" s="232">
        <f t="shared" si="63"/>
        <v>491.58625000000006</v>
      </c>
      <c r="AB54" s="229"/>
      <c r="AC54" s="227">
        <f t="shared" si="52"/>
        <v>0</v>
      </c>
      <c r="AD54" s="228">
        <f t="shared" si="53"/>
        <v>0</v>
      </c>
      <c r="AE54" s="209"/>
      <c r="AF54" s="92">
        <f>+RESIDENTIAL!$G$57</f>
        <v>5.0000000000000001E-4</v>
      </c>
      <c r="AG54" s="417">
        <f>+AG53</f>
        <v>983172.50000000012</v>
      </c>
      <c r="AH54" s="232">
        <f t="shared" si="64"/>
        <v>491.58625000000006</v>
      </c>
      <c r="AI54" s="229"/>
      <c r="AJ54" s="227">
        <f t="shared" si="55"/>
        <v>0</v>
      </c>
      <c r="AK54" s="228">
        <f t="shared" si="56"/>
        <v>0</v>
      </c>
      <c r="AL54" s="233"/>
      <c r="AM54" s="92">
        <f>+RESIDENTIAL!$G$57</f>
        <v>5.0000000000000001E-4</v>
      </c>
      <c r="AN54" s="417">
        <f>+AN53</f>
        <v>983172.50000000012</v>
      </c>
      <c r="AO54" s="232">
        <f t="shared" si="65"/>
        <v>491.58625000000006</v>
      </c>
      <c r="AP54" s="229"/>
      <c r="AQ54" s="227">
        <f t="shared" si="58"/>
        <v>0</v>
      </c>
      <c r="AR54" s="228">
        <f t="shared" si="59"/>
        <v>0</v>
      </c>
    </row>
    <row r="55" spans="1:44" x14ac:dyDescent="0.35">
      <c r="A55" s="193"/>
      <c r="B55" s="221" t="s">
        <v>61</v>
      </c>
      <c r="C55" s="221"/>
      <c r="D55" s="220" t="s">
        <v>47</v>
      </c>
      <c r="E55" s="221"/>
      <c r="F55" s="229"/>
      <c r="G55" s="92">
        <f>+RESIDENTIAL!$G$58</f>
        <v>4.0000000000000002E-4</v>
      </c>
      <c r="H55" s="417">
        <f>+H53</f>
        <v>990908.00000000012</v>
      </c>
      <c r="I55" s="232">
        <f t="shared" si="60"/>
        <v>396.36320000000006</v>
      </c>
      <c r="J55" s="229"/>
      <c r="K55" s="92">
        <f>+RESIDENTIAL!$G$58</f>
        <v>4.0000000000000002E-4</v>
      </c>
      <c r="L55" s="417">
        <f>+L53</f>
        <v>983172.50000000012</v>
      </c>
      <c r="M55" s="232">
        <f t="shared" si="61"/>
        <v>393.26900000000006</v>
      </c>
      <c r="N55" s="229"/>
      <c r="O55" s="227">
        <f t="shared" si="33"/>
        <v>-3.0942000000000007</v>
      </c>
      <c r="P55" s="228">
        <f t="shared" si="34"/>
        <v>-7.8064764841942955E-3</v>
      </c>
      <c r="Q55" s="209"/>
      <c r="R55" s="92">
        <f>+RESIDENTIAL!$G$58</f>
        <v>4.0000000000000002E-4</v>
      </c>
      <c r="S55" s="231">
        <f>+S53</f>
        <v>983172.50000000012</v>
      </c>
      <c r="T55" s="232">
        <f t="shared" si="62"/>
        <v>393.26900000000006</v>
      </c>
      <c r="U55" s="229"/>
      <c r="V55" s="227">
        <f t="shared" si="49"/>
        <v>0</v>
      </c>
      <c r="W55" s="228">
        <f t="shared" si="50"/>
        <v>0</v>
      </c>
      <c r="X55" s="209"/>
      <c r="Y55" s="92">
        <f>+RESIDENTIAL!$G$58</f>
        <v>4.0000000000000002E-4</v>
      </c>
      <c r="Z55" s="417">
        <f>+Z53</f>
        <v>983172.50000000012</v>
      </c>
      <c r="AA55" s="232">
        <f t="shared" si="63"/>
        <v>393.26900000000006</v>
      </c>
      <c r="AB55" s="229"/>
      <c r="AC55" s="227">
        <f t="shared" si="52"/>
        <v>0</v>
      </c>
      <c r="AD55" s="228">
        <f t="shared" si="53"/>
        <v>0</v>
      </c>
      <c r="AE55" s="209"/>
      <c r="AF55" s="92">
        <f>+RESIDENTIAL!$G$58</f>
        <v>4.0000000000000002E-4</v>
      </c>
      <c r="AG55" s="417">
        <f>+AG53</f>
        <v>983172.50000000012</v>
      </c>
      <c r="AH55" s="232">
        <f t="shared" si="64"/>
        <v>393.26900000000006</v>
      </c>
      <c r="AI55" s="229"/>
      <c r="AJ55" s="227">
        <f t="shared" si="55"/>
        <v>0</v>
      </c>
      <c r="AK55" s="228">
        <f t="shared" si="56"/>
        <v>0</v>
      </c>
      <c r="AL55" s="233"/>
      <c r="AM55" s="92">
        <f>+RESIDENTIAL!$G$58</f>
        <v>4.0000000000000002E-4</v>
      </c>
      <c r="AN55" s="417">
        <f>+AN53</f>
        <v>983172.50000000012</v>
      </c>
      <c r="AO55" s="232">
        <f t="shared" si="65"/>
        <v>393.26900000000006</v>
      </c>
      <c r="AP55" s="229"/>
      <c r="AQ55" s="227">
        <f t="shared" si="58"/>
        <v>0</v>
      </c>
      <c r="AR55" s="228">
        <f t="shared" si="59"/>
        <v>0</v>
      </c>
    </row>
    <row r="56" spans="1:44" x14ac:dyDescent="0.35">
      <c r="A56" s="193"/>
      <c r="B56" s="219" t="s">
        <v>78</v>
      </c>
      <c r="C56" s="219"/>
      <c r="D56" s="220" t="s">
        <v>25</v>
      </c>
      <c r="E56" s="221"/>
      <c r="F56" s="222"/>
      <c r="G56" s="93">
        <f>+RESIDENTIAL!$G$59</f>
        <v>0.25</v>
      </c>
      <c r="H56" s="224">
        <v>1</v>
      </c>
      <c r="I56" s="225">
        <f t="shared" si="60"/>
        <v>0.25</v>
      </c>
      <c r="J56" s="222"/>
      <c r="K56" s="93">
        <f>+RESIDENTIAL!$G$59</f>
        <v>0.25</v>
      </c>
      <c r="L56" s="224">
        <v>1</v>
      </c>
      <c r="M56" s="225">
        <f t="shared" si="61"/>
        <v>0.25</v>
      </c>
      <c r="N56" s="222"/>
      <c r="O56" s="227">
        <f t="shared" si="33"/>
        <v>0</v>
      </c>
      <c r="P56" s="228">
        <f t="shared" si="34"/>
        <v>0</v>
      </c>
      <c r="Q56" s="209"/>
      <c r="R56" s="93">
        <f>+RESIDENTIAL!$G$59</f>
        <v>0.25</v>
      </c>
      <c r="S56" s="224">
        <v>1</v>
      </c>
      <c r="T56" s="225">
        <f t="shared" si="62"/>
        <v>0.25</v>
      </c>
      <c r="U56" s="222"/>
      <c r="V56" s="227">
        <f t="shared" si="49"/>
        <v>0</v>
      </c>
      <c r="W56" s="228">
        <f t="shared" si="50"/>
        <v>0</v>
      </c>
      <c r="X56" s="209"/>
      <c r="Y56" s="93">
        <f>+RESIDENTIAL!$G$59</f>
        <v>0.25</v>
      </c>
      <c r="Z56" s="224">
        <v>1</v>
      </c>
      <c r="AA56" s="225">
        <f t="shared" si="63"/>
        <v>0.25</v>
      </c>
      <c r="AB56" s="222"/>
      <c r="AC56" s="227">
        <f t="shared" si="52"/>
        <v>0</v>
      </c>
      <c r="AD56" s="228">
        <f t="shared" si="53"/>
        <v>0</v>
      </c>
      <c r="AE56" s="209"/>
      <c r="AF56" s="93">
        <f>+RESIDENTIAL!$G$59</f>
        <v>0.25</v>
      </c>
      <c r="AG56" s="224">
        <v>1</v>
      </c>
      <c r="AH56" s="225">
        <f t="shared" si="64"/>
        <v>0.25</v>
      </c>
      <c r="AI56" s="222"/>
      <c r="AJ56" s="227">
        <f t="shared" si="55"/>
        <v>0</v>
      </c>
      <c r="AK56" s="228">
        <f t="shared" si="56"/>
        <v>0</v>
      </c>
      <c r="AM56" s="93">
        <f>+RESIDENTIAL!$G$59</f>
        <v>0.25</v>
      </c>
      <c r="AN56" s="224">
        <v>1</v>
      </c>
      <c r="AO56" s="225">
        <f t="shared" si="65"/>
        <v>0.25</v>
      </c>
      <c r="AP56" s="222"/>
      <c r="AQ56" s="227">
        <f t="shared" si="58"/>
        <v>0</v>
      </c>
      <c r="AR56" s="228">
        <f t="shared" si="59"/>
        <v>0</v>
      </c>
    </row>
    <row r="57" spans="1:44" x14ac:dyDescent="0.35">
      <c r="A57" s="193"/>
      <c r="B57" s="221" t="s">
        <v>1</v>
      </c>
      <c r="C57" s="221"/>
      <c r="D57" s="220" t="s">
        <v>47</v>
      </c>
      <c r="E57" s="221"/>
      <c r="F57" s="229"/>
      <c r="G57" s="92">
        <f>+RESIDENTIAL!$G$60</f>
        <v>0.10100000000000001</v>
      </c>
      <c r="H57" s="417">
        <f>0.64*$G20</f>
        <v>611200</v>
      </c>
      <c r="I57" s="232">
        <f t="shared" si="60"/>
        <v>61731.200000000004</v>
      </c>
      <c r="J57" s="229"/>
      <c r="K57" s="92">
        <f>+RESIDENTIAL!$G$60</f>
        <v>0.10100000000000001</v>
      </c>
      <c r="L57" s="417">
        <f>0.64*$G20</f>
        <v>611200</v>
      </c>
      <c r="M57" s="232">
        <f t="shared" si="61"/>
        <v>61731.200000000004</v>
      </c>
      <c r="N57" s="229"/>
      <c r="O57" s="227">
        <f t="shared" si="33"/>
        <v>0</v>
      </c>
      <c r="P57" s="228">
        <f t="shared" si="34"/>
        <v>0</v>
      </c>
      <c r="Q57" s="209"/>
      <c r="R57" s="92">
        <f>+RESIDENTIAL!$G$60</f>
        <v>0.10100000000000001</v>
      </c>
      <c r="S57" s="231">
        <f>0.64*$G20</f>
        <v>611200</v>
      </c>
      <c r="T57" s="232">
        <f t="shared" si="62"/>
        <v>61731.200000000004</v>
      </c>
      <c r="U57" s="229"/>
      <c r="V57" s="227">
        <f t="shared" si="49"/>
        <v>0</v>
      </c>
      <c r="W57" s="228">
        <f t="shared" si="50"/>
        <v>0</v>
      </c>
      <c r="X57" s="209"/>
      <c r="Y57" s="92">
        <f>+RESIDENTIAL!$G$60</f>
        <v>0.10100000000000001</v>
      </c>
      <c r="Z57" s="417">
        <f>0.64*$G20</f>
        <v>611200</v>
      </c>
      <c r="AA57" s="232">
        <f t="shared" si="63"/>
        <v>61731.200000000004</v>
      </c>
      <c r="AB57" s="229"/>
      <c r="AC57" s="227">
        <f t="shared" si="52"/>
        <v>0</v>
      </c>
      <c r="AD57" s="228">
        <f t="shared" si="53"/>
        <v>0</v>
      </c>
      <c r="AE57" s="209"/>
      <c r="AF57" s="92">
        <f>+RESIDENTIAL!$G$60</f>
        <v>0.10100000000000001</v>
      </c>
      <c r="AG57" s="417">
        <f>0.64*$G20</f>
        <v>611200</v>
      </c>
      <c r="AH57" s="232">
        <f t="shared" si="64"/>
        <v>61731.200000000004</v>
      </c>
      <c r="AI57" s="229"/>
      <c r="AJ57" s="227">
        <f t="shared" si="55"/>
        <v>0</v>
      </c>
      <c r="AK57" s="228">
        <f t="shared" si="56"/>
        <v>0</v>
      </c>
      <c r="AL57" s="233"/>
      <c r="AM57" s="92">
        <f>+RESIDENTIAL!$G$60</f>
        <v>0.10100000000000001</v>
      </c>
      <c r="AN57" s="417">
        <f>0.64*$G20</f>
        <v>611200</v>
      </c>
      <c r="AO57" s="232">
        <f t="shared" si="65"/>
        <v>61731.200000000004</v>
      </c>
      <c r="AP57" s="229"/>
      <c r="AQ57" s="227">
        <f t="shared" si="58"/>
        <v>0</v>
      </c>
      <c r="AR57" s="228">
        <f t="shared" si="59"/>
        <v>0</v>
      </c>
    </row>
    <row r="58" spans="1:44" x14ac:dyDescent="0.35">
      <c r="A58" s="193"/>
      <c r="B58" s="221" t="s">
        <v>2</v>
      </c>
      <c r="C58" s="221"/>
      <c r="D58" s="220" t="s">
        <v>47</v>
      </c>
      <c r="E58" s="221"/>
      <c r="F58" s="229"/>
      <c r="G58" s="92">
        <f>+RESIDENTIAL!$G$61</f>
        <v>0.14399999999999999</v>
      </c>
      <c r="H58" s="417">
        <f>0.18*$G20</f>
        <v>171900</v>
      </c>
      <c r="I58" s="232">
        <f t="shared" si="60"/>
        <v>24753.599999999999</v>
      </c>
      <c r="J58" s="229"/>
      <c r="K58" s="92">
        <f>+RESIDENTIAL!$G$61</f>
        <v>0.14399999999999999</v>
      </c>
      <c r="L58" s="417">
        <f>0.18*$G20</f>
        <v>171900</v>
      </c>
      <c r="M58" s="232">
        <f t="shared" si="61"/>
        <v>24753.599999999999</v>
      </c>
      <c r="N58" s="229"/>
      <c r="O58" s="227">
        <f t="shared" si="33"/>
        <v>0</v>
      </c>
      <c r="P58" s="228">
        <f t="shared" si="34"/>
        <v>0</v>
      </c>
      <c r="Q58" s="209"/>
      <c r="R58" s="92">
        <f>+RESIDENTIAL!$G$61</f>
        <v>0.14399999999999999</v>
      </c>
      <c r="S58" s="231">
        <f>0.18*$G20</f>
        <v>171900</v>
      </c>
      <c r="T58" s="232">
        <f t="shared" si="62"/>
        <v>24753.599999999999</v>
      </c>
      <c r="U58" s="229"/>
      <c r="V58" s="227">
        <f t="shared" si="49"/>
        <v>0</v>
      </c>
      <c r="W58" s="228">
        <f t="shared" si="50"/>
        <v>0</v>
      </c>
      <c r="X58" s="209"/>
      <c r="Y58" s="92">
        <f>+RESIDENTIAL!$G$61</f>
        <v>0.14399999999999999</v>
      </c>
      <c r="Z58" s="417">
        <f>0.18*$G20</f>
        <v>171900</v>
      </c>
      <c r="AA58" s="232">
        <f t="shared" si="63"/>
        <v>24753.599999999999</v>
      </c>
      <c r="AB58" s="229"/>
      <c r="AC58" s="227">
        <f t="shared" si="52"/>
        <v>0</v>
      </c>
      <c r="AD58" s="228">
        <f t="shared" si="53"/>
        <v>0</v>
      </c>
      <c r="AE58" s="209"/>
      <c r="AF58" s="92">
        <f>+RESIDENTIAL!$G$61</f>
        <v>0.14399999999999999</v>
      </c>
      <c r="AG58" s="417">
        <f>0.18*$G20</f>
        <v>171900</v>
      </c>
      <c r="AH58" s="232">
        <f t="shared" si="64"/>
        <v>24753.599999999999</v>
      </c>
      <c r="AI58" s="229"/>
      <c r="AJ58" s="227">
        <f t="shared" si="55"/>
        <v>0</v>
      </c>
      <c r="AK58" s="228">
        <f t="shared" si="56"/>
        <v>0</v>
      </c>
      <c r="AL58" s="233"/>
      <c r="AM58" s="92">
        <f>+RESIDENTIAL!$G$61</f>
        <v>0.14399999999999999</v>
      </c>
      <c r="AN58" s="417">
        <f>0.18*$G20</f>
        <v>171900</v>
      </c>
      <c r="AO58" s="232">
        <f t="shared" si="65"/>
        <v>24753.599999999999</v>
      </c>
      <c r="AP58" s="229"/>
      <c r="AQ58" s="227">
        <f t="shared" si="58"/>
        <v>0</v>
      </c>
      <c r="AR58" s="228">
        <f t="shared" si="59"/>
        <v>0</v>
      </c>
    </row>
    <row r="59" spans="1:44" x14ac:dyDescent="0.35">
      <c r="A59" s="193"/>
      <c r="B59" s="221" t="s">
        <v>3</v>
      </c>
      <c r="C59" s="221"/>
      <c r="D59" s="220" t="s">
        <v>47</v>
      </c>
      <c r="E59" s="221"/>
      <c r="F59" s="229"/>
      <c r="G59" s="92">
        <f>+RESIDENTIAL!$G$62</f>
        <v>0.20799999999999999</v>
      </c>
      <c r="H59" s="417">
        <f>0.18*$G20</f>
        <v>171900</v>
      </c>
      <c r="I59" s="232">
        <f t="shared" si="60"/>
        <v>35755.199999999997</v>
      </c>
      <c r="J59" s="229"/>
      <c r="K59" s="92">
        <f>+RESIDENTIAL!$G$62</f>
        <v>0.20799999999999999</v>
      </c>
      <c r="L59" s="417">
        <f>0.18*$G20</f>
        <v>171900</v>
      </c>
      <c r="M59" s="232">
        <f t="shared" si="61"/>
        <v>35755.199999999997</v>
      </c>
      <c r="N59" s="229"/>
      <c r="O59" s="227">
        <f t="shared" si="33"/>
        <v>0</v>
      </c>
      <c r="P59" s="228">
        <f t="shared" si="34"/>
        <v>0</v>
      </c>
      <c r="Q59" s="209"/>
      <c r="R59" s="92">
        <f>+RESIDENTIAL!$G$62</f>
        <v>0.20799999999999999</v>
      </c>
      <c r="S59" s="231">
        <f>0.18*$G20</f>
        <v>171900</v>
      </c>
      <c r="T59" s="232">
        <f t="shared" si="62"/>
        <v>35755.199999999997</v>
      </c>
      <c r="U59" s="229"/>
      <c r="V59" s="227">
        <f t="shared" si="49"/>
        <v>0</v>
      </c>
      <c r="W59" s="228">
        <f t="shared" si="50"/>
        <v>0</v>
      </c>
      <c r="X59" s="209"/>
      <c r="Y59" s="92">
        <f>+RESIDENTIAL!$G$62</f>
        <v>0.20799999999999999</v>
      </c>
      <c r="Z59" s="417">
        <f>0.18*$G20</f>
        <v>171900</v>
      </c>
      <c r="AA59" s="232">
        <f t="shared" si="63"/>
        <v>35755.199999999997</v>
      </c>
      <c r="AB59" s="229"/>
      <c r="AC59" s="227">
        <f t="shared" si="52"/>
        <v>0</v>
      </c>
      <c r="AD59" s="228">
        <f t="shared" si="53"/>
        <v>0</v>
      </c>
      <c r="AE59" s="209"/>
      <c r="AF59" s="92">
        <f>+RESIDENTIAL!$G$62</f>
        <v>0.20799999999999999</v>
      </c>
      <c r="AG59" s="417">
        <f>0.18*$G20</f>
        <v>171900</v>
      </c>
      <c r="AH59" s="232">
        <f t="shared" si="64"/>
        <v>35755.199999999997</v>
      </c>
      <c r="AI59" s="229"/>
      <c r="AJ59" s="227">
        <f t="shared" si="55"/>
        <v>0</v>
      </c>
      <c r="AK59" s="228">
        <f t="shared" si="56"/>
        <v>0</v>
      </c>
      <c r="AL59" s="233"/>
      <c r="AM59" s="92">
        <f>+RESIDENTIAL!$G$62</f>
        <v>0.20799999999999999</v>
      </c>
      <c r="AN59" s="417">
        <f>0.18*$G20</f>
        <v>171900</v>
      </c>
      <c r="AO59" s="232">
        <f t="shared" si="65"/>
        <v>35755.199999999997</v>
      </c>
      <c r="AP59" s="229"/>
      <c r="AQ59" s="227">
        <f t="shared" si="58"/>
        <v>0</v>
      </c>
      <c r="AR59" s="228">
        <f t="shared" si="59"/>
        <v>0</v>
      </c>
    </row>
    <row r="60" spans="1:44" x14ac:dyDescent="0.35">
      <c r="A60" s="193"/>
      <c r="B60" s="221" t="s">
        <v>63</v>
      </c>
      <c r="C60" s="221"/>
      <c r="D60" s="220" t="s">
        <v>47</v>
      </c>
      <c r="E60" s="221"/>
      <c r="F60" s="229"/>
      <c r="G60" s="92">
        <f>+RESIDENTIAL!$G$63</f>
        <v>0.11899999999999999</v>
      </c>
      <c r="H60" s="417">
        <f>IF(AND($N$1=1, $G20&gt;=750), 750, IF(AND($N$1=1, AND($G20&lt;750, $G20&gt;=0)), $G20, IF(AND($N$1=2, $G20&gt;=750), 750, IF(AND($N$1=2, AND($G20&lt;750, $G20&gt;=0)), $G20))))</f>
        <v>750</v>
      </c>
      <c r="I60" s="232">
        <f t="shared" si="60"/>
        <v>89.25</v>
      </c>
      <c r="J60" s="229"/>
      <c r="K60" s="92">
        <f>+RESIDENTIAL!$G$63</f>
        <v>0.11899999999999999</v>
      </c>
      <c r="L60" s="417">
        <f>IF(AND($N$1=1, $G20&gt;=750), 750, IF(AND($N$1=1, AND($G20&lt;750, $G20&gt;=0)), $G20, IF(AND($N$1=2, $G20&gt;=750), 750, IF(AND($N$1=2, AND($G20&lt;750, $G20&gt;=0)), $G20))))</f>
        <v>750</v>
      </c>
      <c r="M60" s="232">
        <f t="shared" si="61"/>
        <v>89.25</v>
      </c>
      <c r="N60" s="229"/>
      <c r="O60" s="227">
        <f t="shared" si="33"/>
        <v>0</v>
      </c>
      <c r="P60" s="228">
        <f t="shared" si="34"/>
        <v>0</v>
      </c>
      <c r="Q60" s="209"/>
      <c r="R60" s="92">
        <f>+RESIDENTIAL!$G$63</f>
        <v>0.11899999999999999</v>
      </c>
      <c r="S60" s="231">
        <f>IF(AND($N$1=1, $G20&gt;=750), 750, IF(AND($N$1=1, AND($G20&lt;750, $G20&gt;=0)), $G20, IF(AND($N$1=2, $G20&gt;=750), 750, IF(AND($N$1=2, AND($G20&lt;750, $G20&gt;=0)), $G20))))</f>
        <v>750</v>
      </c>
      <c r="T60" s="232">
        <f t="shared" si="62"/>
        <v>89.25</v>
      </c>
      <c r="U60" s="229"/>
      <c r="V60" s="227">
        <f t="shared" si="49"/>
        <v>0</v>
      </c>
      <c r="W60" s="228">
        <f t="shared" si="50"/>
        <v>0</v>
      </c>
      <c r="X60" s="209"/>
      <c r="Y60" s="92">
        <f>+RESIDENTIAL!$G$63</f>
        <v>0.11899999999999999</v>
      </c>
      <c r="Z60" s="417">
        <f>IF(AND($N$1=1, $G20&gt;=750), 750, IF(AND($N$1=1, AND($G20&lt;750, $G20&gt;=0)), $G20, IF(AND($N$1=2, $G20&gt;=750), 750, IF(AND($N$1=2, AND($G20&lt;750, $G20&gt;=0)), $G20))))</f>
        <v>750</v>
      </c>
      <c r="AA60" s="232">
        <f t="shared" si="63"/>
        <v>89.25</v>
      </c>
      <c r="AB60" s="229"/>
      <c r="AC60" s="227">
        <f t="shared" si="52"/>
        <v>0</v>
      </c>
      <c r="AD60" s="228">
        <f t="shared" si="53"/>
        <v>0</v>
      </c>
      <c r="AE60" s="209"/>
      <c r="AF60" s="92">
        <f>+RESIDENTIAL!$G$63</f>
        <v>0.11899999999999999</v>
      </c>
      <c r="AG60" s="417">
        <f>IF(AND($N$1=1, $G20&gt;=750), 750, IF(AND($N$1=1, AND($G20&lt;750, $G20&gt;=0)), $G20, IF(AND($N$1=2, $G20&gt;=750), 750, IF(AND($N$1=2, AND($G20&lt;750, $G20&gt;=0)), $G20))))</f>
        <v>750</v>
      </c>
      <c r="AH60" s="232">
        <f t="shared" si="64"/>
        <v>89.25</v>
      </c>
      <c r="AI60" s="229"/>
      <c r="AJ60" s="227">
        <f t="shared" si="55"/>
        <v>0</v>
      </c>
      <c r="AK60" s="228">
        <f t="shared" si="56"/>
        <v>0</v>
      </c>
      <c r="AL60" s="233"/>
      <c r="AM60" s="92">
        <f>+RESIDENTIAL!$G$63</f>
        <v>0.11899999999999999</v>
      </c>
      <c r="AN60" s="417">
        <f>IF(AND($N$1=1, $G20&gt;=750), 750, IF(AND($N$1=1, AND($G20&lt;750, $G20&gt;=0)), $G20, IF(AND($N$1=2, $G20&gt;=750), 750, IF(AND($N$1=2, AND($G20&lt;750, $G20&gt;=0)), $G20))))</f>
        <v>750</v>
      </c>
      <c r="AO60" s="232">
        <f t="shared" si="65"/>
        <v>89.25</v>
      </c>
      <c r="AP60" s="229"/>
      <c r="AQ60" s="227">
        <f t="shared" si="58"/>
        <v>0</v>
      </c>
      <c r="AR60" s="228">
        <f t="shared" si="59"/>
        <v>0</v>
      </c>
    </row>
    <row r="61" spans="1:44" x14ac:dyDescent="0.35">
      <c r="A61" s="193"/>
      <c r="B61" s="221" t="s">
        <v>64</v>
      </c>
      <c r="C61" s="221"/>
      <c r="D61" s="220" t="s">
        <v>47</v>
      </c>
      <c r="E61" s="221"/>
      <c r="F61" s="229"/>
      <c r="G61" s="92">
        <f>+RESIDENTIAL!$G$64</f>
        <v>0.13900000000000001</v>
      </c>
      <c r="H61" s="417">
        <f>IF(AND($N$1=1, $G20&gt;=750), $G20-750, IF(AND($N$1=1, AND($G20&lt;750, $G20&gt;=0)), 0, IF(AND($N$1=2, $G20&gt;=750), $G20-750, IF(AND($N$1=2, AND($G20&lt;750, $G20&gt;=0)), 0))))</f>
        <v>954250</v>
      </c>
      <c r="I61" s="232">
        <f t="shared" si="60"/>
        <v>132640.75</v>
      </c>
      <c r="J61" s="229"/>
      <c r="K61" s="92">
        <f>+RESIDENTIAL!$G$64</f>
        <v>0.13900000000000001</v>
      </c>
      <c r="L61" s="417">
        <f>IF(AND($N$1=1, $G20&gt;=750), $G20-750, IF(AND($N$1=1, AND($G20&lt;750, $G20&gt;=0)), 0, IF(AND($N$1=2, $G20&gt;=750), $G20-750, IF(AND($N$1=2, AND($G20&lt;750, $G20&gt;=0)), 0))))</f>
        <v>954250</v>
      </c>
      <c r="M61" s="232">
        <f t="shared" si="61"/>
        <v>132640.75</v>
      </c>
      <c r="N61" s="229"/>
      <c r="O61" s="227">
        <f t="shared" si="33"/>
        <v>0</v>
      </c>
      <c r="P61" s="228">
        <f t="shared" si="34"/>
        <v>0</v>
      </c>
      <c r="Q61" s="209"/>
      <c r="R61" s="92">
        <f>+RESIDENTIAL!$G$64</f>
        <v>0.13900000000000001</v>
      </c>
      <c r="S61" s="231">
        <f>IF(AND($N$1=1, $G20&gt;=750), $G20-750, IF(AND($N$1=1, AND($G20&lt;750, $G20&gt;=0)), 0, IF(AND($N$1=2, $G20&gt;=750), $G20-750, IF(AND($N$1=2, AND($G20&lt;750, $G20&gt;=0)), 0))))</f>
        <v>954250</v>
      </c>
      <c r="T61" s="232">
        <f t="shared" si="62"/>
        <v>132640.75</v>
      </c>
      <c r="U61" s="229"/>
      <c r="V61" s="227">
        <f t="shared" si="49"/>
        <v>0</v>
      </c>
      <c r="W61" s="228">
        <f t="shared" si="50"/>
        <v>0</v>
      </c>
      <c r="X61" s="209"/>
      <c r="Y61" s="92">
        <f>+RESIDENTIAL!$G$64</f>
        <v>0.13900000000000001</v>
      </c>
      <c r="Z61" s="417">
        <f>IF(AND($N$1=1, $G20&gt;=750), $G20-750, IF(AND($N$1=1, AND($G20&lt;750, $G20&gt;=0)), 0, IF(AND($N$1=2, $G20&gt;=750), $G20-750, IF(AND($N$1=2, AND($G20&lt;750, $G20&gt;=0)), 0))))</f>
        <v>954250</v>
      </c>
      <c r="AA61" s="232">
        <f t="shared" si="63"/>
        <v>132640.75</v>
      </c>
      <c r="AB61" s="229"/>
      <c r="AC61" s="227">
        <f t="shared" si="52"/>
        <v>0</v>
      </c>
      <c r="AD61" s="228">
        <f t="shared" si="53"/>
        <v>0</v>
      </c>
      <c r="AE61" s="209"/>
      <c r="AF61" s="92">
        <f>+RESIDENTIAL!$G$64</f>
        <v>0.13900000000000001</v>
      </c>
      <c r="AG61" s="417">
        <f>IF(AND($N$1=1, $G20&gt;=750), $G20-750, IF(AND($N$1=1, AND($G20&lt;750, $G20&gt;=0)), 0, IF(AND($N$1=2, $G20&gt;=750), $G20-750, IF(AND($N$1=2, AND($G20&lt;750, $G20&gt;=0)), 0))))</f>
        <v>954250</v>
      </c>
      <c r="AH61" s="232">
        <f t="shared" si="64"/>
        <v>132640.75</v>
      </c>
      <c r="AI61" s="229"/>
      <c r="AJ61" s="227">
        <f t="shared" si="55"/>
        <v>0</v>
      </c>
      <c r="AK61" s="228">
        <f t="shared" si="56"/>
        <v>0</v>
      </c>
      <c r="AL61" s="233"/>
      <c r="AM61" s="92">
        <f>+RESIDENTIAL!$G$64</f>
        <v>0.13900000000000001</v>
      </c>
      <c r="AN61" s="417">
        <f>IF(AND($N$1=1, $G20&gt;=750), $G20-750, IF(AND($N$1=1, AND($G20&lt;750, $G20&gt;=0)), 0, IF(AND($N$1=2, $G20&gt;=750), $G20-750, IF(AND($N$1=2, AND($G20&lt;750, $G20&gt;=0)), 0))))</f>
        <v>954250</v>
      </c>
      <c r="AO61" s="232">
        <f t="shared" si="65"/>
        <v>132640.75</v>
      </c>
      <c r="AP61" s="229"/>
      <c r="AQ61" s="227">
        <f t="shared" si="58"/>
        <v>0</v>
      </c>
      <c r="AR61" s="228">
        <f t="shared" si="59"/>
        <v>0</v>
      </c>
    </row>
    <row r="62" spans="1:44" x14ac:dyDescent="0.35">
      <c r="A62" s="193"/>
      <c r="B62" s="221" t="s">
        <v>65</v>
      </c>
      <c r="C62" s="221"/>
      <c r="D62" s="220" t="s">
        <v>47</v>
      </c>
      <c r="E62" s="221"/>
      <c r="F62" s="229"/>
      <c r="G62" s="92">
        <f>+RESIDENTIAL!$G$65</f>
        <v>0.1164</v>
      </c>
      <c r="H62" s="417">
        <v>0</v>
      </c>
      <c r="I62" s="232">
        <f t="shared" si="60"/>
        <v>0</v>
      </c>
      <c r="J62" s="229"/>
      <c r="K62" s="92">
        <f>+RESIDENTIAL!$G$65</f>
        <v>0.1164</v>
      </c>
      <c r="L62" s="417">
        <v>0</v>
      </c>
      <c r="M62" s="232">
        <f t="shared" si="61"/>
        <v>0</v>
      </c>
      <c r="N62" s="229"/>
      <c r="O62" s="227">
        <f t="shared" si="33"/>
        <v>0</v>
      </c>
      <c r="P62" s="228" t="str">
        <f t="shared" si="34"/>
        <v/>
      </c>
      <c r="Q62" s="209"/>
      <c r="R62" s="92">
        <f>+RESIDENTIAL!$G$65</f>
        <v>0.1164</v>
      </c>
      <c r="S62" s="231">
        <v>0</v>
      </c>
      <c r="T62" s="232">
        <f t="shared" si="62"/>
        <v>0</v>
      </c>
      <c r="U62" s="229"/>
      <c r="V62" s="227">
        <f t="shared" si="49"/>
        <v>0</v>
      </c>
      <c r="W62" s="228" t="str">
        <f t="shared" si="50"/>
        <v/>
      </c>
      <c r="X62" s="209"/>
      <c r="Y62" s="92">
        <f>+RESIDENTIAL!$G$65</f>
        <v>0.1164</v>
      </c>
      <c r="Z62" s="417">
        <v>0</v>
      </c>
      <c r="AA62" s="232">
        <f t="shared" si="63"/>
        <v>0</v>
      </c>
      <c r="AB62" s="229"/>
      <c r="AC62" s="227">
        <f t="shared" si="52"/>
        <v>0</v>
      </c>
      <c r="AD62" s="228" t="str">
        <f t="shared" si="53"/>
        <v/>
      </c>
      <c r="AE62" s="209"/>
      <c r="AF62" s="92">
        <f>+RESIDENTIAL!$G$65</f>
        <v>0.1164</v>
      </c>
      <c r="AG62" s="417">
        <v>0</v>
      </c>
      <c r="AH62" s="232">
        <f t="shared" si="64"/>
        <v>0</v>
      </c>
      <c r="AI62" s="229"/>
      <c r="AJ62" s="227">
        <f t="shared" si="55"/>
        <v>0</v>
      </c>
      <c r="AK62" s="228" t="str">
        <f t="shared" si="56"/>
        <v/>
      </c>
      <c r="AL62" s="233"/>
      <c r="AM62" s="92">
        <f>+RESIDENTIAL!$G$65</f>
        <v>0.1164</v>
      </c>
      <c r="AN62" s="417">
        <v>0</v>
      </c>
      <c r="AO62" s="232">
        <f t="shared" si="65"/>
        <v>0</v>
      </c>
      <c r="AP62" s="229"/>
      <c r="AQ62" s="227">
        <f t="shared" si="58"/>
        <v>0</v>
      </c>
      <c r="AR62" s="228" t="str">
        <f t="shared" si="59"/>
        <v/>
      </c>
    </row>
    <row r="63" spans="1:44" ht="15" thickBot="1" x14ac:dyDescent="0.4">
      <c r="A63" s="193"/>
      <c r="B63" s="221" t="s">
        <v>66</v>
      </c>
      <c r="C63" s="221"/>
      <c r="D63" s="220" t="s">
        <v>47</v>
      </c>
      <c r="E63" s="221"/>
      <c r="F63" s="229"/>
      <c r="G63" s="92">
        <f>+RESIDENTIAL!$G$66</f>
        <v>0.1164</v>
      </c>
      <c r="H63" s="417">
        <f>+$G$20</f>
        <v>955000</v>
      </c>
      <c r="I63" s="232">
        <f t="shared" si="60"/>
        <v>111162</v>
      </c>
      <c r="J63" s="229"/>
      <c r="K63" s="92">
        <f>+RESIDENTIAL!$G$66</f>
        <v>0.1164</v>
      </c>
      <c r="L63" s="417">
        <f>+$G$20</f>
        <v>955000</v>
      </c>
      <c r="M63" s="232">
        <f t="shared" si="61"/>
        <v>111162</v>
      </c>
      <c r="N63" s="229"/>
      <c r="O63" s="227">
        <f t="shared" si="33"/>
        <v>0</v>
      </c>
      <c r="P63" s="228">
        <f t="shared" si="34"/>
        <v>0</v>
      </c>
      <c r="Q63" s="209"/>
      <c r="R63" s="92">
        <f>+RESIDENTIAL!$G$66</f>
        <v>0.1164</v>
      </c>
      <c r="S63" s="231">
        <f>+$G$20</f>
        <v>955000</v>
      </c>
      <c r="T63" s="232">
        <f t="shared" si="62"/>
        <v>111162</v>
      </c>
      <c r="U63" s="229"/>
      <c r="V63" s="227">
        <f t="shared" si="49"/>
        <v>0</v>
      </c>
      <c r="W63" s="228">
        <f t="shared" si="50"/>
        <v>0</v>
      </c>
      <c r="X63" s="209"/>
      <c r="Y63" s="92">
        <f>+RESIDENTIAL!$G$66</f>
        <v>0.1164</v>
      </c>
      <c r="Z63" s="417">
        <f>+$G$20</f>
        <v>955000</v>
      </c>
      <c r="AA63" s="232">
        <f t="shared" si="63"/>
        <v>111162</v>
      </c>
      <c r="AB63" s="229"/>
      <c r="AC63" s="227">
        <f t="shared" si="52"/>
        <v>0</v>
      </c>
      <c r="AD63" s="228">
        <f t="shared" si="53"/>
        <v>0</v>
      </c>
      <c r="AE63" s="209"/>
      <c r="AF63" s="92">
        <f>+RESIDENTIAL!$G$66</f>
        <v>0.1164</v>
      </c>
      <c r="AG63" s="417">
        <f>+$G$20</f>
        <v>955000</v>
      </c>
      <c r="AH63" s="232">
        <f t="shared" si="64"/>
        <v>111162</v>
      </c>
      <c r="AI63" s="229"/>
      <c r="AJ63" s="227">
        <f t="shared" si="55"/>
        <v>0</v>
      </c>
      <c r="AK63" s="228">
        <f t="shared" si="56"/>
        <v>0</v>
      </c>
      <c r="AL63" s="233"/>
      <c r="AM63" s="92">
        <f>+RESIDENTIAL!$G$66</f>
        <v>0.1164</v>
      </c>
      <c r="AN63" s="417">
        <f>+$G$20</f>
        <v>955000</v>
      </c>
      <c r="AO63" s="232">
        <f t="shared" si="65"/>
        <v>111162</v>
      </c>
      <c r="AP63" s="229"/>
      <c r="AQ63" s="227">
        <f t="shared" si="58"/>
        <v>0</v>
      </c>
      <c r="AR63" s="228">
        <f t="shared" si="59"/>
        <v>0</v>
      </c>
    </row>
    <row r="64" spans="1:44" ht="15" thickBot="1" x14ac:dyDescent="0.4">
      <c r="A64" s="193"/>
      <c r="B64" s="265"/>
      <c r="C64" s="266"/>
      <c r="D64" s="267"/>
      <c r="E64" s="266"/>
      <c r="F64" s="268"/>
      <c r="G64" s="269"/>
      <c r="H64" s="270"/>
      <c r="I64" s="271"/>
      <c r="J64" s="268"/>
      <c r="K64" s="269"/>
      <c r="L64" s="270"/>
      <c r="M64" s="271"/>
      <c r="N64" s="268"/>
      <c r="O64" s="272"/>
      <c r="P64" s="273"/>
      <c r="Q64" s="209"/>
      <c r="R64" s="269"/>
      <c r="S64" s="270"/>
      <c r="T64" s="271"/>
      <c r="U64" s="268"/>
      <c r="V64" s="272"/>
      <c r="W64" s="273"/>
      <c r="X64" s="209"/>
      <c r="Y64" s="269"/>
      <c r="Z64" s="270"/>
      <c r="AA64" s="271"/>
      <c r="AB64" s="268"/>
      <c r="AC64" s="272"/>
      <c r="AD64" s="273"/>
      <c r="AE64" s="209"/>
      <c r="AF64" s="269"/>
      <c r="AG64" s="270"/>
      <c r="AH64" s="271"/>
      <c r="AI64" s="268"/>
      <c r="AJ64" s="272"/>
      <c r="AK64" s="273"/>
      <c r="AM64" s="269"/>
      <c r="AN64" s="270"/>
      <c r="AO64" s="271"/>
      <c r="AP64" s="268"/>
      <c r="AQ64" s="272"/>
      <c r="AR64" s="273"/>
    </row>
    <row r="65" spans="1:44" x14ac:dyDescent="0.35">
      <c r="A65" s="193"/>
      <c r="B65" s="274" t="s">
        <v>92</v>
      </c>
      <c r="C65" s="219"/>
      <c r="D65" s="219"/>
      <c r="E65" s="219"/>
      <c r="F65" s="275"/>
      <c r="G65" s="276"/>
      <c r="H65" s="276"/>
      <c r="I65" s="396">
        <f>SUM(I52:I56,I63)</f>
        <v>257383.46239999999</v>
      </c>
      <c r="J65" s="278"/>
      <c r="K65" s="276"/>
      <c r="L65" s="276"/>
      <c r="M65" s="277">
        <f>SUM(M52:M56,M63)</f>
        <v>244790.76175000001</v>
      </c>
      <c r="N65" s="278"/>
      <c r="O65" s="279">
        <f>M65-I65</f>
        <v>-12592.700649999984</v>
      </c>
      <c r="P65" s="280">
        <f>IF(OR(I65=0,M65=0),"",(O65/I65))</f>
        <v>-4.8925834366271952E-2</v>
      </c>
      <c r="Q65" s="209"/>
      <c r="R65" s="276"/>
      <c r="S65" s="276"/>
      <c r="T65" s="277">
        <f>SUM(T52:T56,T63)</f>
        <v>247363.36175000001</v>
      </c>
      <c r="U65" s="278"/>
      <c r="V65" s="279">
        <f>T65-M65</f>
        <v>2572.6000000000058</v>
      </c>
      <c r="W65" s="280">
        <f>IF(OR(M65=0,T65=0),"",(V65/M65))</f>
        <v>1.0509383530687942E-2</v>
      </c>
      <c r="X65" s="209"/>
      <c r="Y65" s="276"/>
      <c r="Z65" s="276"/>
      <c r="AA65" s="277">
        <f>SUM(AA52:AA56,AA63)</f>
        <v>252195.57175</v>
      </c>
      <c r="AB65" s="278"/>
      <c r="AC65" s="279">
        <f>AA65-T65</f>
        <v>4832.2099999999919</v>
      </c>
      <c r="AD65" s="280">
        <f>IF(OR(T65=0,AA65=0),"",(AC65/T65))</f>
        <v>1.9534865494283297E-2</v>
      </c>
      <c r="AE65" s="209"/>
      <c r="AF65" s="276"/>
      <c r="AG65" s="276"/>
      <c r="AH65" s="277">
        <f>SUM(AH52:AH56,AH63)</f>
        <v>257675.20175000001</v>
      </c>
      <c r="AI65" s="278"/>
      <c r="AJ65" s="279">
        <f>AH65-AA65</f>
        <v>5479.6300000000047</v>
      </c>
      <c r="AK65" s="280">
        <f>IF(OR(AA65=0,AH65=0),"",(AJ65/AA65))</f>
        <v>2.1727701093149764E-2</v>
      </c>
      <c r="AM65" s="276"/>
      <c r="AN65" s="276"/>
      <c r="AO65" s="277">
        <f>SUM(AO52:AO56,AO63)</f>
        <v>262856.27175000001</v>
      </c>
      <c r="AP65" s="278"/>
      <c r="AQ65" s="279">
        <f>AO65-AH65</f>
        <v>5181.070000000007</v>
      </c>
      <c r="AR65" s="280">
        <f>IF(OR(AH65=0,AO65=0),"",(AQ65/AH65))</f>
        <v>2.010697950292769E-2</v>
      </c>
    </row>
    <row r="66" spans="1:44" x14ac:dyDescent="0.35">
      <c r="A66" s="193"/>
      <c r="B66" s="274" t="s">
        <v>68</v>
      </c>
      <c r="C66" s="219"/>
      <c r="D66" s="219"/>
      <c r="E66" s="219"/>
      <c r="F66" s="275"/>
      <c r="G66" s="281">
        <v>-0.318</v>
      </c>
      <c r="H66" s="282"/>
      <c r="I66" s="397"/>
      <c r="J66" s="278"/>
      <c r="K66" s="281">
        <f>$G66</f>
        <v>-0.318</v>
      </c>
      <c r="L66" s="282"/>
      <c r="M66" s="236"/>
      <c r="N66" s="278"/>
      <c r="O66" s="227">
        <f>M66-I66</f>
        <v>0</v>
      </c>
      <c r="P66" s="228" t="str">
        <f>IF(OR(I66=0,M66=0),"",(O66/I66))</f>
        <v/>
      </c>
      <c r="Q66" s="209"/>
      <c r="R66" s="281">
        <f>$G66</f>
        <v>-0.318</v>
      </c>
      <c r="S66" s="282"/>
      <c r="T66" s="236"/>
      <c r="U66" s="278"/>
      <c r="V66" s="227">
        <f t="shared" ref="V66" si="66">T66-M66</f>
        <v>0</v>
      </c>
      <c r="W66" s="228" t="str">
        <f t="shared" ref="W66:W68" si="67">IF(OR(M66=0,T66=0),"",(V66/M66))</f>
        <v/>
      </c>
      <c r="X66" s="209"/>
      <c r="Y66" s="281">
        <f>$G66</f>
        <v>-0.318</v>
      </c>
      <c r="Z66" s="282"/>
      <c r="AA66" s="236"/>
      <c r="AB66" s="278"/>
      <c r="AC66" s="227">
        <f t="shared" ref="AC66" si="68">AA66-T66</f>
        <v>0</v>
      </c>
      <c r="AD66" s="228" t="str">
        <f t="shared" ref="AD66:AD68" si="69">IF(OR(T66=0,AA66=0),"",(AC66/T66))</f>
        <v/>
      </c>
      <c r="AE66" s="209"/>
      <c r="AF66" s="281">
        <f>$G66</f>
        <v>-0.318</v>
      </c>
      <c r="AG66" s="282"/>
      <c r="AH66" s="236"/>
      <c r="AI66" s="278"/>
      <c r="AJ66" s="227">
        <f t="shared" ref="AJ66" si="70">AH66-AA66</f>
        <v>0</v>
      </c>
      <c r="AK66" s="228" t="str">
        <f t="shared" ref="AK66:AK68" si="71">IF(OR(AA66=0,AH66=0),"",(AJ66/AA66))</f>
        <v/>
      </c>
      <c r="AM66" s="281">
        <f>$G66</f>
        <v>-0.318</v>
      </c>
      <c r="AN66" s="282"/>
      <c r="AO66" s="236"/>
      <c r="AP66" s="278"/>
      <c r="AQ66" s="227">
        <f t="shared" ref="AQ66" si="72">AO66-AH66</f>
        <v>0</v>
      </c>
      <c r="AR66" s="228" t="str">
        <f t="shared" ref="AR66:AR68" si="73">IF(OR(AH66=0,AO66=0),"",(AQ66/AH66))</f>
        <v/>
      </c>
    </row>
    <row r="67" spans="1:44" x14ac:dyDescent="0.35">
      <c r="A67" s="193"/>
      <c r="B67" s="221" t="s">
        <v>69</v>
      </c>
      <c r="C67" s="219"/>
      <c r="D67" s="219"/>
      <c r="E67" s="219"/>
      <c r="F67" s="226"/>
      <c r="G67" s="284">
        <v>0.13</v>
      </c>
      <c r="H67" s="226"/>
      <c r="I67" s="397">
        <f>I65*G67</f>
        <v>33459.850112</v>
      </c>
      <c r="J67" s="285"/>
      <c r="K67" s="284">
        <v>0.13</v>
      </c>
      <c r="L67" s="226"/>
      <c r="M67" s="236">
        <f>M65*K67</f>
        <v>31822.799027500001</v>
      </c>
      <c r="N67" s="285"/>
      <c r="O67" s="236">
        <f>M67-I67</f>
        <v>-1637.051084499999</v>
      </c>
      <c r="P67" s="228">
        <f>IF(OR(I67=0,M67=0),"",(O67/I67))</f>
        <v>-4.8925834366271979E-2</v>
      </c>
      <c r="Q67" s="209"/>
      <c r="R67" s="284">
        <v>0.13</v>
      </c>
      <c r="S67" s="226"/>
      <c r="T67" s="236">
        <f>T65*R67</f>
        <v>32157.237027500003</v>
      </c>
      <c r="U67" s="285"/>
      <c r="V67" s="236">
        <f>T67-M67</f>
        <v>334.43800000000192</v>
      </c>
      <c r="W67" s="228">
        <f t="shared" si="67"/>
        <v>1.0509383530687979E-2</v>
      </c>
      <c r="X67" s="209"/>
      <c r="Y67" s="284">
        <v>0.13</v>
      </c>
      <c r="Z67" s="226"/>
      <c r="AA67" s="236">
        <f>AA65*Y67</f>
        <v>32785.424327500004</v>
      </c>
      <c r="AB67" s="285"/>
      <c r="AC67" s="236">
        <f>AA67-T67</f>
        <v>628.18730000000141</v>
      </c>
      <c r="AD67" s="228">
        <f t="shared" si="69"/>
        <v>1.9534865494283373E-2</v>
      </c>
      <c r="AE67" s="209"/>
      <c r="AF67" s="284">
        <v>0.13</v>
      </c>
      <c r="AG67" s="226"/>
      <c r="AH67" s="236">
        <f>AH65*AF67</f>
        <v>33497.776227499999</v>
      </c>
      <c r="AI67" s="285"/>
      <c r="AJ67" s="236">
        <f>AH67-AA67</f>
        <v>712.3518999999942</v>
      </c>
      <c r="AK67" s="228">
        <f t="shared" si="71"/>
        <v>2.1727701093149566E-2</v>
      </c>
      <c r="AM67" s="284">
        <v>0.13</v>
      </c>
      <c r="AN67" s="226"/>
      <c r="AO67" s="236">
        <f>AO65*AM67</f>
        <v>34171.3153275</v>
      </c>
      <c r="AP67" s="285"/>
      <c r="AQ67" s="236">
        <f>AO67-AH67</f>
        <v>673.53910000000178</v>
      </c>
      <c r="AR67" s="228">
        <f t="shared" si="73"/>
        <v>2.0106979502927717E-2</v>
      </c>
    </row>
    <row r="68" spans="1:44" ht="15" thickBot="1" x14ac:dyDescent="0.4">
      <c r="A68" s="193"/>
      <c r="B68" s="469" t="s">
        <v>93</v>
      </c>
      <c r="C68" s="469"/>
      <c r="D68" s="469"/>
      <c r="E68" s="286"/>
      <c r="F68" s="287"/>
      <c r="G68" s="287"/>
      <c r="H68" s="287"/>
      <c r="I68" s="398">
        <f>SUM(I65:I67)</f>
        <v>290843.31251199997</v>
      </c>
      <c r="J68" s="289"/>
      <c r="K68" s="287"/>
      <c r="L68" s="287"/>
      <c r="M68" s="324">
        <f>SUM(M65:M67)</f>
        <v>276613.56077749998</v>
      </c>
      <c r="N68" s="289"/>
      <c r="O68" s="288">
        <f>M68-I68</f>
        <v>-14229.751734499994</v>
      </c>
      <c r="P68" s="326">
        <f>IF(OR(I68=0,M68=0),"",(O68/I68))</f>
        <v>-4.8925834366271993E-2</v>
      </c>
      <c r="Q68" s="209"/>
      <c r="R68" s="287"/>
      <c r="S68" s="287"/>
      <c r="T68" s="324">
        <f>SUM(T65:T67)</f>
        <v>279520.59877750004</v>
      </c>
      <c r="U68" s="289"/>
      <c r="V68" s="288">
        <f>T68-M68</f>
        <v>2907.0380000000587</v>
      </c>
      <c r="W68" s="326">
        <f t="shared" si="67"/>
        <v>1.0509383530688131E-2</v>
      </c>
      <c r="X68" s="209"/>
      <c r="Y68" s="287"/>
      <c r="Z68" s="287"/>
      <c r="AA68" s="324">
        <f>SUM(AA65:AA67)</f>
        <v>284980.99607749999</v>
      </c>
      <c r="AB68" s="289"/>
      <c r="AC68" s="288">
        <f>AA68-T68</f>
        <v>5460.3972999999532</v>
      </c>
      <c r="AD68" s="326">
        <f t="shared" si="69"/>
        <v>1.9534865494283161E-2</v>
      </c>
      <c r="AE68" s="209"/>
      <c r="AF68" s="287"/>
      <c r="AG68" s="287"/>
      <c r="AH68" s="324">
        <f>SUM(AH65:AH67)</f>
        <v>291172.97797750001</v>
      </c>
      <c r="AI68" s="289"/>
      <c r="AJ68" s="288">
        <f>AH68-AA68</f>
        <v>6191.9819000000134</v>
      </c>
      <c r="AK68" s="326">
        <f t="shared" si="71"/>
        <v>2.1727701093149792E-2</v>
      </c>
      <c r="AM68" s="287"/>
      <c r="AN68" s="287"/>
      <c r="AO68" s="324">
        <f>SUM(AO65:AO67)</f>
        <v>297027.58707750001</v>
      </c>
      <c r="AP68" s="289"/>
      <c r="AQ68" s="288">
        <f>AO68-AH68</f>
        <v>5854.6091000000015</v>
      </c>
      <c r="AR68" s="326">
        <f t="shared" si="73"/>
        <v>2.0106979502927665E-2</v>
      </c>
    </row>
    <row r="69" spans="1:44" ht="15" thickBot="1" x14ac:dyDescent="0.4">
      <c r="A69" s="292"/>
      <c r="B69" s="327"/>
      <c r="C69" s="328"/>
      <c r="D69" s="329"/>
      <c r="E69" s="328"/>
      <c r="F69" s="330"/>
      <c r="G69" s="269"/>
      <c r="H69" s="331"/>
      <c r="I69" s="271"/>
      <c r="J69" s="330"/>
      <c r="K69" s="269"/>
      <c r="L69" s="331"/>
      <c r="M69" s="332"/>
      <c r="N69" s="330"/>
      <c r="O69" s="333"/>
      <c r="P69" s="273"/>
      <c r="Q69" s="209"/>
      <c r="R69" s="269"/>
      <c r="S69" s="331"/>
      <c r="T69" s="332"/>
      <c r="U69" s="330"/>
      <c r="V69" s="333"/>
      <c r="W69" s="273"/>
      <c r="X69" s="209"/>
      <c r="Y69" s="269"/>
      <c r="Z69" s="331"/>
      <c r="AA69" s="332"/>
      <c r="AB69" s="330"/>
      <c r="AC69" s="333"/>
      <c r="AD69" s="273"/>
      <c r="AE69" s="209"/>
      <c r="AF69" s="269"/>
      <c r="AG69" s="331"/>
      <c r="AH69" s="332"/>
      <c r="AI69" s="330"/>
      <c r="AJ69" s="333"/>
      <c r="AK69" s="273"/>
      <c r="AM69" s="269"/>
      <c r="AN69" s="331"/>
      <c r="AO69" s="332"/>
      <c r="AP69" s="330"/>
      <c r="AQ69" s="333"/>
      <c r="AR69" s="273"/>
    </row>
    <row r="70" spans="1:44" s="233" customFormat="1" x14ac:dyDescent="0.35">
      <c r="A70" s="358"/>
      <c r="B70" s="320" t="s">
        <v>79</v>
      </c>
      <c r="C70" s="320"/>
      <c r="D70" s="320"/>
      <c r="E70" s="320"/>
      <c r="F70" s="340"/>
      <c r="G70" s="342"/>
      <c r="H70" s="342"/>
      <c r="I70" s="399">
        <f>SUM(I52:I56,I60:I61)</f>
        <v>278951.46239999996</v>
      </c>
      <c r="J70" s="344"/>
      <c r="K70" s="342"/>
      <c r="L70" s="342"/>
      <c r="M70" s="359">
        <f>SUM(M52:M56,M60:M61)</f>
        <v>266358.76175000001</v>
      </c>
      <c r="N70" s="344"/>
      <c r="O70" s="236">
        <f>M70-I70</f>
        <v>-12592.700649999955</v>
      </c>
      <c r="P70" s="237">
        <f>IF(OR(I70=0,M70=0),"",(O70/I70))</f>
        <v>-4.5142981297379842E-2</v>
      </c>
      <c r="Q70" s="209"/>
      <c r="R70" s="342"/>
      <c r="S70" s="342"/>
      <c r="T70" s="359">
        <f>SUM(T52:T56,T60:T61)</f>
        <v>268931.36175000004</v>
      </c>
      <c r="U70" s="344"/>
      <c r="V70" s="236">
        <f>T70-M70</f>
        <v>2572.6000000000349</v>
      </c>
      <c r="W70" s="237">
        <f>IF(OR(M70=0,T70=0),"",(V70/M70))</f>
        <v>9.6584020104982897E-3</v>
      </c>
      <c r="X70" s="209"/>
      <c r="Y70" s="342"/>
      <c r="Z70" s="342"/>
      <c r="AA70" s="359">
        <f>SUM(AA52:AA56,AA60:AA61)</f>
        <v>273763.57175</v>
      </c>
      <c r="AB70" s="344"/>
      <c r="AC70" s="236">
        <f>AA70-T70</f>
        <v>4832.2099999999627</v>
      </c>
      <c r="AD70" s="237">
        <f>IF(OR(T70=0,AA70=0),"",(AC70/T70))</f>
        <v>1.7968190725527987E-2</v>
      </c>
      <c r="AF70" s="342"/>
      <c r="AG70" s="342"/>
      <c r="AH70" s="359">
        <f>SUM(AH52:AH56,AH60:AH61)</f>
        <v>279243.20175000001</v>
      </c>
      <c r="AI70" s="344"/>
      <c r="AJ70" s="236">
        <f>AH70-AA70</f>
        <v>5479.6300000000047</v>
      </c>
      <c r="AK70" s="237">
        <f>IF(OR(AA70=0,AH70=0),"",(AJ70/AA70))</f>
        <v>2.0015920909316542E-2</v>
      </c>
      <c r="AM70" s="342"/>
      <c r="AN70" s="342"/>
      <c r="AO70" s="359">
        <f>SUM(AO52:AO56,AO60:AO61)</f>
        <v>284424.27175000001</v>
      </c>
      <c r="AP70" s="344"/>
      <c r="AQ70" s="236">
        <f>AO70-AH70</f>
        <v>5181.070000000007</v>
      </c>
      <c r="AR70" s="237">
        <f>IF(OR(AH70=0,AO70=0),"",(AQ70/AH70))</f>
        <v>1.8553970043068406E-2</v>
      </c>
    </row>
    <row r="71" spans="1:44" s="233" customFormat="1" x14ac:dyDescent="0.35">
      <c r="A71" s="234"/>
      <c r="B71" s="221" t="s">
        <v>68</v>
      </c>
      <c r="C71" s="221"/>
      <c r="D71" s="221"/>
      <c r="E71" s="221"/>
      <c r="F71" s="226"/>
      <c r="G71" s="281">
        <v>-0.318</v>
      </c>
      <c r="H71" s="282"/>
      <c r="I71" s="397"/>
      <c r="J71" s="285"/>
      <c r="K71" s="281">
        <f>$G71</f>
        <v>-0.318</v>
      </c>
      <c r="L71" s="282"/>
      <c r="M71" s="236"/>
      <c r="N71" s="285"/>
      <c r="O71" s="236">
        <f>M71-I71</f>
        <v>0</v>
      </c>
      <c r="P71" s="237" t="str">
        <f>IF(OR(I71=0,M71=0),"",(O71/I71))</f>
        <v/>
      </c>
      <c r="Q71" s="209"/>
      <c r="R71" s="281">
        <f>$G71</f>
        <v>-0.318</v>
      </c>
      <c r="S71" s="282"/>
      <c r="T71" s="236"/>
      <c r="U71" s="285"/>
      <c r="V71" s="236">
        <f t="shared" ref="V71" si="74">T71-M71</f>
        <v>0</v>
      </c>
      <c r="W71" s="237" t="str">
        <f t="shared" ref="W71:W73" si="75">IF(OR(M71=0,T71=0),"",(V71/M71))</f>
        <v/>
      </c>
      <c r="X71" s="209"/>
      <c r="Y71" s="281">
        <f>$G71</f>
        <v>-0.318</v>
      </c>
      <c r="Z71" s="282"/>
      <c r="AA71" s="236"/>
      <c r="AB71" s="285"/>
      <c r="AC71" s="236">
        <f t="shared" ref="AC71" si="76">AA71-T71</f>
        <v>0</v>
      </c>
      <c r="AD71" s="237" t="str">
        <f t="shared" ref="AD71:AD73" si="77">IF(OR(T71=0,AA71=0),"",(AC71/T71))</f>
        <v/>
      </c>
      <c r="AE71" s="209"/>
      <c r="AF71" s="281">
        <f>$G71</f>
        <v>-0.318</v>
      </c>
      <c r="AG71" s="282"/>
      <c r="AH71" s="236"/>
      <c r="AI71" s="285"/>
      <c r="AJ71" s="236">
        <f t="shared" ref="AJ71" si="78">AH71-AA71</f>
        <v>0</v>
      </c>
      <c r="AK71" s="237" t="str">
        <f t="shared" ref="AK71:AK73" si="79">IF(OR(AA71=0,AH71=0),"",(AJ71/AA71))</f>
        <v/>
      </c>
      <c r="AM71" s="281">
        <f>$G71</f>
        <v>-0.318</v>
      </c>
      <c r="AN71" s="282"/>
      <c r="AO71" s="236"/>
      <c r="AP71" s="285"/>
      <c r="AQ71" s="236">
        <f t="shared" ref="AQ71" si="80">AO71-AH71</f>
        <v>0</v>
      </c>
      <c r="AR71" s="237" t="str">
        <f t="shared" ref="AR71:AR73" si="81">IF(OR(AH71=0,AO71=0),"",(AQ71/AH71))</f>
        <v/>
      </c>
    </row>
    <row r="72" spans="1:44" s="233" customFormat="1" x14ac:dyDescent="0.35">
      <c r="A72" s="358"/>
      <c r="B72" s="339" t="s">
        <v>69</v>
      </c>
      <c r="C72" s="320"/>
      <c r="D72" s="320"/>
      <c r="E72" s="320"/>
      <c r="F72" s="340"/>
      <c r="G72" s="341">
        <v>0.13</v>
      </c>
      <c r="H72" s="342"/>
      <c r="I72" s="399">
        <f>I70*G72</f>
        <v>36263.690111999997</v>
      </c>
      <c r="J72" s="344"/>
      <c r="K72" s="341">
        <v>0.13</v>
      </c>
      <c r="L72" s="342"/>
      <c r="M72" s="343">
        <f>M70*K72</f>
        <v>34626.639027500001</v>
      </c>
      <c r="N72" s="344"/>
      <c r="O72" s="236">
        <f>M72-I72</f>
        <v>-1637.0510844999953</v>
      </c>
      <c r="P72" s="237">
        <f>IF(OR(I72=0,M72=0),"",(O72/I72))</f>
        <v>-4.5142981297379876E-2</v>
      </c>
      <c r="Q72" s="209"/>
      <c r="R72" s="341">
        <v>0.13</v>
      </c>
      <c r="S72" s="342"/>
      <c r="T72" s="343">
        <f>T70*R72</f>
        <v>34961.077027500003</v>
      </c>
      <c r="U72" s="344"/>
      <c r="V72" s="236">
        <f>T72-M72</f>
        <v>334.43800000000192</v>
      </c>
      <c r="W72" s="237">
        <f t="shared" si="75"/>
        <v>9.6584020104982134E-3</v>
      </c>
      <c r="X72" s="209"/>
      <c r="Y72" s="341">
        <v>0.13</v>
      </c>
      <c r="Z72" s="342"/>
      <c r="AA72" s="343">
        <f>AA70*Y72</f>
        <v>35589.264327500001</v>
      </c>
      <c r="AB72" s="344"/>
      <c r="AC72" s="236">
        <f>AA72-T72</f>
        <v>628.18729999999778</v>
      </c>
      <c r="AD72" s="237">
        <f t="shared" si="77"/>
        <v>1.7968190725528063E-2</v>
      </c>
      <c r="AF72" s="341">
        <v>0.13</v>
      </c>
      <c r="AG72" s="342"/>
      <c r="AH72" s="343">
        <f>AH70*AF72</f>
        <v>36301.616227500002</v>
      </c>
      <c r="AI72" s="344"/>
      <c r="AJ72" s="236">
        <f>AH72-AA72</f>
        <v>712.35190000000148</v>
      </c>
      <c r="AK72" s="237">
        <f t="shared" si="79"/>
        <v>2.0015920909316566E-2</v>
      </c>
      <c r="AM72" s="341">
        <v>0.13</v>
      </c>
      <c r="AN72" s="342"/>
      <c r="AO72" s="343">
        <f>AO70*AM72</f>
        <v>36975.155327500004</v>
      </c>
      <c r="AP72" s="344"/>
      <c r="AQ72" s="236">
        <f>AO72-AH72</f>
        <v>673.53910000000178</v>
      </c>
      <c r="AR72" s="237">
        <f t="shared" si="81"/>
        <v>1.8553970043068427E-2</v>
      </c>
    </row>
    <row r="73" spans="1:44" s="233" customFormat="1" ht="15" thickBot="1" x14ac:dyDescent="0.4">
      <c r="A73" s="358"/>
      <c r="B73" s="468" t="s">
        <v>94</v>
      </c>
      <c r="C73" s="468"/>
      <c r="D73" s="468"/>
      <c r="E73" s="221"/>
      <c r="F73" s="360"/>
      <c r="G73" s="360"/>
      <c r="H73" s="360"/>
      <c r="I73" s="400">
        <f>SUM(I70:I72)</f>
        <v>315215.15251199994</v>
      </c>
      <c r="J73" s="362"/>
      <c r="K73" s="360"/>
      <c r="L73" s="360"/>
      <c r="M73" s="361">
        <f>SUM(M70:M72)</f>
        <v>300985.40077750001</v>
      </c>
      <c r="N73" s="362"/>
      <c r="O73" s="409">
        <f>M73-I73</f>
        <v>-14229.751734499936</v>
      </c>
      <c r="P73" s="237">
        <f>IF(OR(I73=0,M73=0),"",(O73/I73))</f>
        <v>-4.5142981297379807E-2</v>
      </c>
      <c r="Q73" s="209"/>
      <c r="R73" s="360"/>
      <c r="S73" s="360"/>
      <c r="T73" s="361">
        <f>SUM(T70:T72)</f>
        <v>303892.43877750007</v>
      </c>
      <c r="U73" s="362"/>
      <c r="V73" s="409">
        <f>T73-M73</f>
        <v>2907.0380000000587</v>
      </c>
      <c r="W73" s="237">
        <f t="shared" si="75"/>
        <v>9.6584020104983539E-3</v>
      </c>
      <c r="X73" s="209"/>
      <c r="Y73" s="360"/>
      <c r="Z73" s="360"/>
      <c r="AA73" s="361">
        <f>SUM(AA70:AA72)</f>
        <v>309352.83607750002</v>
      </c>
      <c r="AB73" s="362"/>
      <c r="AC73" s="409">
        <f>AA73-T73</f>
        <v>5460.3972999999532</v>
      </c>
      <c r="AD73" s="237">
        <f t="shared" si="77"/>
        <v>1.796819072552797E-2</v>
      </c>
      <c r="AF73" s="360"/>
      <c r="AG73" s="360"/>
      <c r="AH73" s="361">
        <f>SUM(AH70:AH72)</f>
        <v>315544.81797750003</v>
      </c>
      <c r="AI73" s="362"/>
      <c r="AJ73" s="409">
        <f>AH73-AA73</f>
        <v>6191.9819000000134</v>
      </c>
      <c r="AK73" s="237">
        <f t="shared" si="79"/>
        <v>2.001592090931657E-2</v>
      </c>
      <c r="AM73" s="360"/>
      <c r="AN73" s="360"/>
      <c r="AO73" s="361">
        <f>SUM(AO70:AO72)</f>
        <v>321399.42707750003</v>
      </c>
      <c r="AP73" s="362"/>
      <c r="AQ73" s="409">
        <f>AO73-AH73</f>
        <v>5854.6091000000015</v>
      </c>
      <c r="AR73" s="237">
        <f t="shared" si="81"/>
        <v>1.8553970043068385E-2</v>
      </c>
    </row>
    <row r="74" spans="1:44" ht="15" thickBot="1" x14ac:dyDescent="0.4">
      <c r="A74" s="292"/>
      <c r="B74" s="293"/>
      <c r="C74" s="294"/>
      <c r="D74" s="295"/>
      <c r="E74" s="294"/>
      <c r="F74" s="387"/>
      <c r="G74" s="388"/>
      <c r="H74" s="389"/>
      <c r="I74" s="390"/>
      <c r="J74" s="296"/>
      <c r="K74" s="388"/>
      <c r="L74" s="389"/>
      <c r="M74" s="390"/>
      <c r="N74" s="296"/>
      <c r="O74" s="300"/>
      <c r="P74" s="391"/>
      <c r="Q74" s="209"/>
      <c r="R74" s="388"/>
      <c r="S74" s="389"/>
      <c r="T74" s="390"/>
      <c r="U74" s="296"/>
      <c r="V74" s="300"/>
      <c r="W74" s="391"/>
      <c r="X74" s="209"/>
      <c r="Y74" s="388"/>
      <c r="Z74" s="389"/>
      <c r="AA74" s="390"/>
      <c r="AB74" s="296"/>
      <c r="AC74" s="300"/>
      <c r="AD74" s="391"/>
      <c r="AF74" s="388"/>
      <c r="AG74" s="389"/>
      <c r="AH74" s="390"/>
      <c r="AI74" s="296"/>
      <c r="AJ74" s="300"/>
      <c r="AK74" s="391"/>
      <c r="AM74" s="388"/>
      <c r="AN74" s="389"/>
      <c r="AO74" s="390"/>
      <c r="AP74" s="296"/>
      <c r="AQ74" s="300"/>
      <c r="AR74" s="391"/>
    </row>
    <row r="75" spans="1:44" x14ac:dyDescent="0.35">
      <c r="A75" s="193"/>
      <c r="B75" s="193"/>
      <c r="C75" s="193"/>
      <c r="D75" s="193"/>
      <c r="E75" s="193"/>
      <c r="F75" s="193"/>
      <c r="G75" s="193"/>
      <c r="H75" s="193"/>
      <c r="I75" s="207"/>
      <c r="J75" s="193"/>
      <c r="K75" s="193"/>
      <c r="L75" s="193"/>
      <c r="M75" s="207"/>
      <c r="N75" s="193"/>
      <c r="O75" s="193"/>
      <c r="P75" s="363"/>
      <c r="Q75" s="209"/>
      <c r="R75" s="193"/>
      <c r="S75" s="193"/>
      <c r="T75" s="207"/>
      <c r="U75" s="193"/>
      <c r="V75" s="193"/>
      <c r="W75" s="363"/>
      <c r="X75" s="209"/>
      <c r="Y75" s="193"/>
      <c r="Z75" s="193"/>
      <c r="AA75" s="207"/>
      <c r="AB75" s="193"/>
      <c r="AC75" s="193"/>
      <c r="AD75" s="363"/>
      <c r="AF75" s="193"/>
      <c r="AG75" s="193"/>
      <c r="AH75" s="207"/>
      <c r="AI75" s="193"/>
      <c r="AJ75" s="193"/>
      <c r="AK75" s="363"/>
      <c r="AM75" s="193"/>
      <c r="AN75" s="193"/>
      <c r="AO75" s="207"/>
      <c r="AP75" s="193"/>
      <c r="AQ75" s="193"/>
      <c r="AR75" s="363"/>
    </row>
    <row r="76" spans="1:44" x14ac:dyDescent="0.35">
      <c r="A76" s="193"/>
      <c r="B76" s="205" t="s">
        <v>72</v>
      </c>
      <c r="C76" s="193"/>
      <c r="D76" s="193"/>
      <c r="E76" s="193"/>
      <c r="F76" s="193"/>
      <c r="G76" s="302">
        <v>3.7600000000000001E-2</v>
      </c>
      <c r="H76" s="193"/>
      <c r="I76" s="193"/>
      <c r="J76" s="193"/>
      <c r="K76" s="303">
        <f>+RESIDENTIAL!$K$74</f>
        <v>2.9499999999999998E-2</v>
      </c>
      <c r="L76" s="193"/>
      <c r="M76" s="193"/>
      <c r="N76" s="193"/>
      <c r="O76" s="193"/>
      <c r="P76" s="363"/>
      <c r="Q76" s="209"/>
      <c r="R76" s="303">
        <f>+RESIDENTIAL!$K$74</f>
        <v>2.9499999999999998E-2</v>
      </c>
      <c r="S76" s="193"/>
      <c r="T76" s="193"/>
      <c r="U76" s="193"/>
      <c r="V76" s="193"/>
      <c r="W76" s="363"/>
      <c r="X76" s="209"/>
      <c r="Y76" s="303">
        <f>+RESIDENTIAL!$K$74</f>
        <v>2.9499999999999998E-2</v>
      </c>
      <c r="Z76" s="193"/>
      <c r="AA76" s="193"/>
      <c r="AB76" s="193"/>
      <c r="AC76" s="193"/>
      <c r="AD76" s="363"/>
      <c r="AE76" s="209"/>
      <c r="AF76" s="303">
        <f>+RESIDENTIAL!$K$74</f>
        <v>2.9499999999999998E-2</v>
      </c>
      <c r="AG76" s="193"/>
      <c r="AH76" s="193"/>
      <c r="AI76" s="193"/>
      <c r="AJ76" s="193"/>
      <c r="AK76" s="363"/>
      <c r="AM76" s="303">
        <f>+RESIDENTIAL!$K$74</f>
        <v>2.9499999999999998E-2</v>
      </c>
      <c r="AN76" s="193"/>
      <c r="AO76" s="193"/>
      <c r="AP76" s="193"/>
      <c r="AQ76" s="193"/>
      <c r="AR76" s="363"/>
    </row>
    <row r="77" spans="1:44" x14ac:dyDescent="0.35">
      <c r="A77" s="193"/>
      <c r="B77" s="193"/>
      <c r="C77" s="193"/>
      <c r="D77" s="193"/>
      <c r="E77" s="193"/>
      <c r="F77" s="193"/>
      <c r="G77" s="193"/>
      <c r="H77" s="193"/>
      <c r="I77" s="193"/>
      <c r="J77" s="193"/>
      <c r="K77" s="209"/>
      <c r="L77" s="209"/>
      <c r="M77" s="209"/>
      <c r="N77" s="209"/>
      <c r="O77" s="209"/>
      <c r="P77" s="404"/>
      <c r="Q77" s="209"/>
      <c r="R77" s="209"/>
      <c r="S77" s="209"/>
      <c r="T77" s="209"/>
      <c r="U77" s="209"/>
      <c r="V77" s="209"/>
      <c r="W77" s="404"/>
      <c r="X77" s="209"/>
      <c r="Y77" s="209"/>
      <c r="Z77" s="209"/>
      <c r="AA77" s="209"/>
      <c r="AB77" s="209"/>
      <c r="AC77" s="209"/>
      <c r="AD77" s="404"/>
      <c r="AE77" s="209"/>
      <c r="AK77" s="364"/>
      <c r="AR77" s="364"/>
    </row>
    <row r="78" spans="1:44" x14ac:dyDescent="0.35">
      <c r="A78" s="193"/>
      <c r="B78" s="193"/>
      <c r="C78" s="193"/>
      <c r="D78" s="193"/>
      <c r="E78" s="193"/>
      <c r="F78" s="193"/>
      <c r="G78" s="193"/>
      <c r="H78" s="193"/>
      <c r="I78" s="193"/>
      <c r="J78" s="193"/>
      <c r="P78" s="364"/>
      <c r="AD78" s="364"/>
      <c r="AK78" s="364"/>
    </row>
    <row r="79" spans="1:44" x14ac:dyDescent="0.35">
      <c r="A79" s="193"/>
      <c r="B79" s="193"/>
      <c r="C79" s="193"/>
      <c r="D79" s="193"/>
      <c r="E79" s="193"/>
      <c r="F79" s="193"/>
      <c r="G79" s="193"/>
      <c r="H79" s="193"/>
      <c r="I79" s="193"/>
      <c r="J79" s="193"/>
      <c r="P79" s="364"/>
      <c r="AD79" s="364"/>
      <c r="AK79" s="364"/>
    </row>
    <row r="80" spans="1:44" x14ac:dyDescent="0.35">
      <c r="P80" s="364"/>
      <c r="AD80" s="364"/>
      <c r="AK80" s="364"/>
    </row>
    <row r="81" spans="16:30" x14ac:dyDescent="0.35">
      <c r="P81" s="364"/>
      <c r="AD81" s="364"/>
    </row>
    <row r="82" spans="16:30" x14ac:dyDescent="0.35">
      <c r="P82" s="364"/>
      <c r="AD82" s="364"/>
    </row>
  </sheetData>
  <mergeCells count="28">
    <mergeCell ref="AJ22:AJ23"/>
    <mergeCell ref="AK22:AK23"/>
    <mergeCell ref="AQ22:AQ23"/>
    <mergeCell ref="AR22:AR23"/>
    <mergeCell ref="B68:D68"/>
    <mergeCell ref="B73:D73"/>
    <mergeCell ref="AJ21:AK21"/>
    <mergeCell ref="AM21:AO21"/>
    <mergeCell ref="AQ21:AR21"/>
    <mergeCell ref="D22:D23"/>
    <mergeCell ref="O22:O23"/>
    <mergeCell ref="P22:P23"/>
    <mergeCell ref="V22:V23"/>
    <mergeCell ref="W22:W23"/>
    <mergeCell ref="AC22:AC23"/>
    <mergeCell ref="AD22:AD23"/>
    <mergeCell ref="O21:P21"/>
    <mergeCell ref="R21:T21"/>
    <mergeCell ref="V21:W21"/>
    <mergeCell ref="Y21:AA21"/>
    <mergeCell ref="AC21:AD21"/>
    <mergeCell ref="AF21:AH21"/>
    <mergeCell ref="A3:H3"/>
    <mergeCell ref="B10:J10"/>
    <mergeCell ref="B11:J11"/>
    <mergeCell ref="D14:J14"/>
    <mergeCell ref="G21:I21"/>
    <mergeCell ref="K21:M21"/>
  </mergeCells>
  <dataValidations count="6">
    <dataValidation type="list" allowBlank="1" showInputMessage="1" showErrorMessage="1" sqref="D33" xr:uid="{44F7CE39-10BA-4A33-BA90-50445880C627}">
      <formula1>"per 30 days, per kWh, per kW, per kVA"</formula1>
    </dataValidation>
    <dataValidation type="list" allowBlank="1" showInputMessage="1" showErrorMessage="1" sqref="D24" xr:uid="{8CFA9F0A-7C65-4A28-AA18-5001868C3578}">
      <formula1>"per device per 30 days, per kWh, per kW, per kVA"</formula1>
    </dataValidation>
    <dataValidation type="list" allowBlank="1" showInputMessage="1" showErrorMessage="1" sqref="D17" xr:uid="{F1A931C9-5C23-4581-9F52-EAB56EE1BDE9}">
      <formula1>"TOU, non-TOU"</formula1>
    </dataValidation>
    <dataValidation type="list" allowBlank="1" showInputMessage="1" showErrorMessage="1" prompt="Select Charge Unit - per 30 days, per kWh, per kW, per kVA." sqref="D50:D51 D53:D63 D25:D32 D34:D43 D45:D48" xr:uid="{25A974DF-3B4D-4845-8F33-F67E55FCD58C}">
      <formula1>"per 30 days, per kWh, per kW, per kVA"</formula1>
    </dataValidation>
    <dataValidation type="list" allowBlank="1" showInputMessage="1" showErrorMessage="1" sqref="E50:E51 E24:E43 E45:E48 E74 E69 E53:E64" xr:uid="{CEE8C60D-2BCE-41A3-9575-D72318D1E5A4}">
      <formula1>#REF!</formula1>
    </dataValidation>
    <dataValidation type="list" allowBlank="1" showInputMessage="1" showErrorMessage="1" prompt="Select Charge Unit - monthly, per kWh, per kW" sqref="D74 D69 D64" xr:uid="{BC8978BD-0806-4236-90B6-31F7D272DBCF}">
      <formula1>"Monthly, per kWh, per kW"</formula1>
    </dataValidation>
  </dataValidations>
  <pageMargins left="0.70866141732283472" right="0.70866141732283472" top="1.3385826771653544" bottom="0.70866141732283472" header="0.31496062992125984" footer="0.31496062992125984"/>
  <pageSetup paperSize="17" scale="44" fitToHeight="0" orientation="landscape" r:id="rId1"/>
  <headerFooter scaleWithDoc="0">
    <oddHeader>&amp;R&amp;7Toronto Hydro-Electric System Limited
EB-2018-0165
Draft Rate Order&amp;"-,Bold"
Schedule 16&amp;"-,Regular"
UPDATED:  February 12, 2020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127000</xdr:colOff>
                    <xdr:row>17</xdr:row>
                    <xdr:rowOff>95250</xdr:rowOff>
                  </from>
                  <to>
                    <xdr:col>18</xdr:col>
                    <xdr:colOff>177800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7</xdr:col>
                    <xdr:colOff>698500</xdr:colOff>
                    <xdr:row>18</xdr:row>
                    <xdr:rowOff>12700</xdr:rowOff>
                  </from>
                  <to>
                    <xdr:col>11</xdr:col>
                    <xdr:colOff>88900</xdr:colOff>
                    <xdr:row>19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5E6F-1CD5-4EAA-8FB8-3470458E3B9C}">
  <sheetPr>
    <pageSetUpPr fitToPage="1"/>
  </sheetPr>
  <dimension ref="A1:AR90"/>
  <sheetViews>
    <sheetView showGridLines="0" topLeftCell="A16" zoomScale="85" zoomScaleNormal="85" zoomScaleSheetLayoutView="85" workbookViewId="0">
      <selection activeCell="W44" sqref="W44"/>
    </sheetView>
  </sheetViews>
  <sheetFormatPr defaultColWidth="9.1796875" defaultRowHeight="14.5" x14ac:dyDescent="0.35"/>
  <cols>
    <col min="1" max="1" width="1.81640625" style="188" customWidth="1"/>
    <col min="2" max="2" width="107.26953125" style="188" customWidth="1"/>
    <col min="3" max="3" width="1.54296875" style="188" customWidth="1"/>
    <col min="4" max="4" width="26.7265625" style="188" bestFit="1" customWidth="1"/>
    <col min="5" max="5" width="1.1796875" style="188" customWidth="1"/>
    <col min="6" max="6" width="1.26953125" style="188" customWidth="1"/>
    <col min="7" max="7" width="12.26953125" style="188" bestFit="1" customWidth="1"/>
    <col min="8" max="8" width="10.36328125" style="188" customWidth="1"/>
    <col min="9" max="9" width="11.7265625" style="188" bestFit="1" customWidth="1"/>
    <col min="10" max="10" width="0.81640625" style="188" customWidth="1"/>
    <col min="11" max="11" width="10" style="188" bestFit="1" customWidth="1"/>
    <col min="12" max="12" width="10.7265625" style="188" customWidth="1"/>
    <col min="13" max="13" width="8" style="188" bestFit="1" customWidth="1"/>
    <col min="14" max="14" width="2.1796875" style="188" bestFit="1" customWidth="1"/>
    <col min="15" max="15" width="9" style="188" bestFit="1" customWidth="1"/>
    <col min="16" max="16" width="9.54296875" style="188" bestFit="1" customWidth="1"/>
    <col min="17" max="17" width="1.26953125" style="188" customWidth="1"/>
    <col min="18" max="18" width="10" style="188" bestFit="1" customWidth="1"/>
    <col min="19" max="19" width="9.26953125" style="188" customWidth="1"/>
    <col min="20" max="20" width="10.08984375" style="188" customWidth="1"/>
    <col min="21" max="21" width="1.26953125" style="188" customWidth="1"/>
    <col min="22" max="22" width="9" style="188" bestFit="1" customWidth="1"/>
    <col min="23" max="23" width="9.54296875" style="188" bestFit="1" customWidth="1"/>
    <col min="24" max="24" width="0.81640625" style="188" customWidth="1"/>
    <col min="25" max="25" width="10" style="188" bestFit="1" customWidth="1"/>
    <col min="26" max="26" width="9.54296875" style="188" customWidth="1"/>
    <col min="27" max="27" width="10.26953125" style="188" customWidth="1"/>
    <col min="28" max="28" width="1.1796875" style="188" customWidth="1"/>
    <col min="29" max="29" width="9" style="188" bestFit="1" customWidth="1"/>
    <col min="30" max="30" width="9.54296875" style="188" bestFit="1" customWidth="1"/>
    <col min="31" max="31" width="0.81640625" style="188" customWidth="1"/>
    <col min="32" max="32" width="11.08984375" style="188" customWidth="1"/>
    <col min="33" max="33" width="9.54296875" style="188" customWidth="1"/>
    <col min="34" max="34" width="10.81640625" style="188" customWidth="1"/>
    <col min="35" max="35" width="1.453125" style="188" customWidth="1"/>
    <col min="36" max="36" width="9" style="188" bestFit="1" customWidth="1"/>
    <col min="37" max="37" width="9.54296875" style="188" bestFit="1" customWidth="1"/>
    <col min="38" max="38" width="1.26953125" style="188" customWidth="1"/>
    <col min="39" max="39" width="10" style="188" bestFit="1" customWidth="1"/>
    <col min="40" max="40" width="9.54296875" style="188" customWidth="1"/>
    <col min="41" max="41" width="10.81640625" style="188" customWidth="1"/>
    <col min="42" max="42" width="2" style="188" customWidth="1"/>
    <col min="43" max="43" width="9" style="188" bestFit="1" customWidth="1"/>
    <col min="44" max="44" width="9.54296875" style="188" bestFit="1" customWidth="1"/>
    <col min="45" max="16384" width="9.1796875" style="188"/>
  </cols>
  <sheetData>
    <row r="1" spans="1:44" ht="20" x14ac:dyDescent="0.35">
      <c r="A1" s="186"/>
      <c r="B1" s="187"/>
      <c r="C1" s="187"/>
      <c r="D1" s="187"/>
      <c r="E1" s="187"/>
      <c r="F1" s="187"/>
      <c r="G1" s="187"/>
      <c r="H1" s="187"/>
      <c r="I1" s="186"/>
      <c r="J1" s="186"/>
      <c r="N1" s="188">
        <v>1</v>
      </c>
      <c r="O1" s="188">
        <v>2</v>
      </c>
    </row>
    <row r="2" spans="1:44" ht="17.5" x14ac:dyDescent="0.35">
      <c r="A2" s="189"/>
      <c r="B2" s="189"/>
      <c r="C2" s="189"/>
      <c r="D2" s="189"/>
      <c r="E2" s="189"/>
      <c r="F2" s="189"/>
      <c r="G2" s="189"/>
      <c r="H2" s="189"/>
      <c r="I2" s="186"/>
      <c r="J2" s="186"/>
    </row>
    <row r="3" spans="1:44" ht="17.5" x14ac:dyDescent="0.35">
      <c r="A3" s="449"/>
      <c r="B3" s="449"/>
      <c r="C3" s="449"/>
      <c r="D3" s="449"/>
      <c r="E3" s="449"/>
      <c r="F3" s="449"/>
      <c r="G3" s="449"/>
      <c r="H3" s="449"/>
      <c r="I3" s="186"/>
      <c r="J3" s="186"/>
    </row>
    <row r="4" spans="1:44" ht="17.5" x14ac:dyDescent="0.35">
      <c r="A4" s="189"/>
      <c r="B4" s="189"/>
      <c r="C4" s="189"/>
      <c r="D4" s="189"/>
      <c r="E4" s="189"/>
      <c r="F4" s="190"/>
      <c r="G4" s="190"/>
      <c r="H4" s="190"/>
      <c r="I4" s="186"/>
      <c r="J4" s="186"/>
    </row>
    <row r="5" spans="1:44" ht="15.5" x14ac:dyDescent="0.35">
      <c r="A5" s="186"/>
      <c r="B5" s="186"/>
      <c r="C5" s="191"/>
      <c r="D5" s="191"/>
      <c r="E5" s="191"/>
      <c r="F5" s="186"/>
      <c r="G5" s="186"/>
      <c r="H5" s="186"/>
      <c r="I5" s="186"/>
      <c r="J5" s="186"/>
    </row>
    <row r="6" spans="1:44" x14ac:dyDescent="0.35">
      <c r="A6" s="186"/>
      <c r="B6" s="186"/>
      <c r="C6" s="186"/>
      <c r="D6" s="186"/>
      <c r="E6" s="186"/>
      <c r="F6" s="186"/>
      <c r="G6" s="186"/>
      <c r="H6" s="186"/>
      <c r="I6" s="186"/>
      <c r="J6" s="186"/>
    </row>
    <row r="7" spans="1:44" x14ac:dyDescent="0.35">
      <c r="A7" s="186"/>
      <c r="B7" s="186"/>
      <c r="C7" s="186"/>
      <c r="D7" s="186"/>
      <c r="E7" s="186"/>
      <c r="F7" s="186"/>
      <c r="G7" s="186"/>
      <c r="H7" s="186"/>
      <c r="I7" s="186"/>
      <c r="J7" s="186"/>
    </row>
    <row r="8" spans="1:44" x14ac:dyDescent="0.35">
      <c r="A8" s="192"/>
      <c r="B8" s="186"/>
      <c r="C8" s="186"/>
      <c r="D8" s="186"/>
      <c r="E8" s="186"/>
      <c r="F8" s="186"/>
      <c r="G8" s="186"/>
      <c r="H8" s="186"/>
      <c r="I8" s="186"/>
      <c r="J8" s="186"/>
    </row>
    <row r="9" spans="1:44" x14ac:dyDescent="0.35">
      <c r="A9" s="193"/>
      <c r="B9" s="193"/>
      <c r="C9" s="193"/>
      <c r="D9" s="193"/>
      <c r="E9" s="193"/>
      <c r="F9" s="193"/>
      <c r="G9" s="193"/>
      <c r="H9" s="193"/>
    </row>
    <row r="10" spans="1:44" ht="18" x14ac:dyDescent="0.4">
      <c r="A10" s="193"/>
      <c r="B10" s="450" t="s">
        <v>115</v>
      </c>
      <c r="C10" s="450"/>
      <c r="D10" s="450"/>
      <c r="E10" s="450"/>
      <c r="F10" s="450"/>
      <c r="G10" s="450"/>
      <c r="H10" s="450"/>
      <c r="I10" s="450"/>
      <c r="J10" s="450"/>
    </row>
    <row r="11" spans="1:44" ht="18" x14ac:dyDescent="0.4">
      <c r="A11" s="193"/>
      <c r="B11" s="450" t="s">
        <v>0</v>
      </c>
      <c r="C11" s="450"/>
      <c r="D11" s="450"/>
      <c r="E11" s="450"/>
      <c r="F11" s="450"/>
      <c r="G11" s="450"/>
      <c r="H11" s="450"/>
      <c r="I11" s="450"/>
      <c r="J11" s="450"/>
    </row>
    <row r="12" spans="1:44" x14ac:dyDescent="0.35">
      <c r="A12" s="193"/>
      <c r="B12" s="193"/>
      <c r="C12" s="193"/>
      <c r="D12" s="193"/>
      <c r="E12" s="193"/>
      <c r="F12" s="193"/>
      <c r="G12" s="193"/>
      <c r="H12" s="193"/>
    </row>
    <row r="13" spans="1:44" x14ac:dyDescent="0.35">
      <c r="A13" s="193"/>
      <c r="B13" s="193"/>
      <c r="C13" s="193"/>
      <c r="D13" s="193"/>
      <c r="E13" s="193"/>
      <c r="F13" s="193"/>
      <c r="G13" s="193"/>
      <c r="H13" s="193"/>
    </row>
    <row r="14" spans="1:44" ht="15.5" x14ac:dyDescent="0.35">
      <c r="A14" s="193"/>
      <c r="B14" s="194" t="s">
        <v>4</v>
      </c>
      <c r="C14" s="193"/>
      <c r="D14" s="451" t="s">
        <v>105</v>
      </c>
      <c r="E14" s="451"/>
      <c r="F14" s="451"/>
      <c r="G14" s="451"/>
      <c r="H14" s="451"/>
      <c r="I14" s="451"/>
      <c r="J14" s="451"/>
      <c r="M14" s="418"/>
    </row>
    <row r="15" spans="1:44" ht="15.5" x14ac:dyDescent="0.35">
      <c r="A15" s="193"/>
      <c r="B15" s="195"/>
      <c r="C15" s="193"/>
      <c r="D15" s="196"/>
      <c r="E15" s="196"/>
      <c r="F15" s="197"/>
      <c r="G15" s="197"/>
      <c r="H15" s="197"/>
      <c r="I15" s="197"/>
      <c r="J15" s="197"/>
      <c r="K15" s="198"/>
      <c r="L15" s="198"/>
      <c r="M15" s="197"/>
      <c r="N15" s="198"/>
      <c r="O15" s="198"/>
      <c r="P15" s="198"/>
      <c r="Q15" s="198"/>
      <c r="R15" s="198"/>
      <c r="S15" s="198"/>
      <c r="T15" s="197"/>
      <c r="U15" s="198"/>
      <c r="V15" s="198"/>
      <c r="W15" s="198"/>
      <c r="X15" s="198"/>
      <c r="Y15" s="198"/>
      <c r="Z15" s="198"/>
      <c r="AA15" s="197"/>
      <c r="AB15" s="198"/>
      <c r="AC15" s="198"/>
      <c r="AD15" s="198"/>
      <c r="AE15" s="198"/>
      <c r="AF15" s="198"/>
      <c r="AG15" s="198"/>
      <c r="AH15" s="197"/>
      <c r="AI15" s="198"/>
      <c r="AJ15" s="198"/>
      <c r="AK15" s="198"/>
      <c r="AL15" s="198"/>
      <c r="AM15" s="198"/>
      <c r="AN15" s="198"/>
      <c r="AO15" s="197"/>
      <c r="AP15" s="198"/>
      <c r="AQ15" s="198"/>
      <c r="AR15" s="198"/>
    </row>
    <row r="16" spans="1:44" ht="15.5" x14ac:dyDescent="0.35">
      <c r="A16" s="193"/>
      <c r="B16" s="194" t="s">
        <v>6</v>
      </c>
      <c r="C16" s="193"/>
      <c r="D16" s="199" t="s">
        <v>83</v>
      </c>
      <c r="E16" s="196"/>
      <c r="F16" s="197"/>
      <c r="G16" s="419" t="s">
        <v>106</v>
      </c>
      <c r="H16" s="197"/>
      <c r="I16" s="200"/>
      <c r="J16" s="197"/>
      <c r="K16" s="201"/>
      <c r="L16" s="198"/>
      <c r="M16" s="200"/>
      <c r="N16" s="198"/>
      <c r="O16" s="202"/>
      <c r="P16" s="203"/>
      <c r="Q16" s="198"/>
      <c r="R16" s="201"/>
      <c r="S16" s="198"/>
      <c r="T16" s="200"/>
      <c r="U16" s="198"/>
      <c r="V16" s="202"/>
      <c r="W16" s="203"/>
      <c r="X16" s="198"/>
      <c r="Y16" s="201"/>
      <c r="Z16" s="198"/>
      <c r="AA16" s="200"/>
      <c r="AB16" s="198"/>
      <c r="AC16" s="202"/>
      <c r="AD16" s="203"/>
      <c r="AE16" s="198"/>
      <c r="AF16" s="201"/>
      <c r="AG16" s="198"/>
      <c r="AH16" s="200"/>
      <c r="AI16" s="198"/>
      <c r="AJ16" s="202"/>
      <c r="AK16" s="203"/>
      <c r="AL16" s="198"/>
      <c r="AM16" s="201"/>
      <c r="AN16" s="198"/>
      <c r="AO16" s="200"/>
      <c r="AP16" s="198"/>
      <c r="AQ16" s="202"/>
      <c r="AR16" s="203"/>
    </row>
    <row r="17" spans="1:44" ht="15.5" x14ac:dyDescent="0.35">
      <c r="A17" s="193"/>
      <c r="B17" s="195"/>
      <c r="C17" s="193"/>
      <c r="D17" s="196"/>
      <c r="E17" s="196"/>
      <c r="F17" s="196"/>
      <c r="G17" s="375">
        <v>1</v>
      </c>
      <c r="H17" s="373" t="s">
        <v>107</v>
      </c>
      <c r="I17" s="196"/>
      <c r="J17" s="196"/>
    </row>
    <row r="18" spans="1:44" x14ac:dyDescent="0.35">
      <c r="A18" s="193"/>
      <c r="B18" s="204"/>
      <c r="C18" s="193"/>
      <c r="D18" s="205" t="s">
        <v>8</v>
      </c>
      <c r="E18" s="205"/>
      <c r="F18" s="193"/>
      <c r="G18" s="375">
        <v>285</v>
      </c>
      <c r="H18" s="205" t="s">
        <v>9</v>
      </c>
      <c r="I18" s="193"/>
      <c r="J18" s="193"/>
    </row>
    <row r="19" spans="1:44" x14ac:dyDescent="0.35">
      <c r="A19" s="193"/>
      <c r="B19" s="414"/>
      <c r="C19" s="193"/>
      <c r="E19" s="193"/>
      <c r="F19" s="193"/>
      <c r="G19" s="193"/>
      <c r="H19" s="193"/>
      <c r="I19" s="193"/>
      <c r="J19" s="193"/>
      <c r="M19" s="376"/>
    </row>
    <row r="20" spans="1:44" x14ac:dyDescent="0.35">
      <c r="A20" s="193"/>
      <c r="B20" s="204"/>
      <c r="C20" s="193"/>
      <c r="D20" s="208"/>
      <c r="E20" s="208"/>
      <c r="F20" s="193"/>
      <c r="G20" s="446" t="s">
        <v>10</v>
      </c>
      <c r="H20" s="447"/>
      <c r="I20" s="448"/>
      <c r="J20" s="193"/>
      <c r="K20" s="446" t="s">
        <v>11</v>
      </c>
      <c r="L20" s="447"/>
      <c r="M20" s="448"/>
      <c r="N20" s="193"/>
      <c r="O20" s="446" t="s">
        <v>12</v>
      </c>
      <c r="P20" s="448"/>
      <c r="Q20" s="209"/>
      <c r="R20" s="446" t="s">
        <v>13</v>
      </c>
      <c r="S20" s="447"/>
      <c r="T20" s="448"/>
      <c r="U20" s="193"/>
      <c r="V20" s="446" t="s">
        <v>12</v>
      </c>
      <c r="W20" s="448"/>
      <c r="X20" s="209"/>
      <c r="Y20" s="446" t="s">
        <v>14</v>
      </c>
      <c r="Z20" s="447"/>
      <c r="AA20" s="448"/>
      <c r="AB20" s="193"/>
      <c r="AC20" s="446" t="s">
        <v>12</v>
      </c>
      <c r="AD20" s="448"/>
      <c r="AE20" s="209"/>
      <c r="AF20" s="446" t="s">
        <v>15</v>
      </c>
      <c r="AG20" s="447"/>
      <c r="AH20" s="448"/>
      <c r="AI20" s="193"/>
      <c r="AJ20" s="446" t="s">
        <v>12</v>
      </c>
      <c r="AK20" s="448"/>
      <c r="AM20" s="446" t="s">
        <v>16</v>
      </c>
      <c r="AN20" s="447"/>
      <c r="AO20" s="448"/>
      <c r="AP20" s="193"/>
      <c r="AQ20" s="446" t="s">
        <v>12</v>
      </c>
      <c r="AR20" s="448"/>
    </row>
    <row r="21" spans="1:44" x14ac:dyDescent="0.35">
      <c r="A21" s="193"/>
      <c r="B21" s="193"/>
      <c r="C21" s="193"/>
      <c r="D21" s="466" t="s">
        <v>17</v>
      </c>
      <c r="E21" s="352"/>
      <c r="F21" s="193"/>
      <c r="G21" s="353" t="s">
        <v>18</v>
      </c>
      <c r="H21" s="354" t="s">
        <v>19</v>
      </c>
      <c r="I21" s="355" t="s">
        <v>20</v>
      </c>
      <c r="J21" s="193"/>
      <c r="K21" s="353" t="s">
        <v>18</v>
      </c>
      <c r="L21" s="354" t="s">
        <v>19</v>
      </c>
      <c r="M21" s="355" t="s">
        <v>20</v>
      </c>
      <c r="N21" s="193"/>
      <c r="O21" s="463" t="s">
        <v>21</v>
      </c>
      <c r="P21" s="464" t="s">
        <v>22</v>
      </c>
      <c r="Q21" s="209"/>
      <c r="R21" s="353" t="s">
        <v>18</v>
      </c>
      <c r="S21" s="354" t="s">
        <v>19</v>
      </c>
      <c r="T21" s="355" t="s">
        <v>20</v>
      </c>
      <c r="U21" s="193"/>
      <c r="V21" s="463" t="s">
        <v>21</v>
      </c>
      <c r="W21" s="464" t="s">
        <v>22</v>
      </c>
      <c r="X21" s="209"/>
      <c r="Y21" s="353" t="s">
        <v>18</v>
      </c>
      <c r="Z21" s="354" t="s">
        <v>19</v>
      </c>
      <c r="AA21" s="355" t="s">
        <v>20</v>
      </c>
      <c r="AB21" s="193"/>
      <c r="AC21" s="463" t="s">
        <v>21</v>
      </c>
      <c r="AD21" s="464" t="s">
        <v>22</v>
      </c>
      <c r="AE21" s="209"/>
      <c r="AF21" s="353" t="s">
        <v>18</v>
      </c>
      <c r="AG21" s="354" t="s">
        <v>19</v>
      </c>
      <c r="AH21" s="355" t="s">
        <v>20</v>
      </c>
      <c r="AI21" s="193"/>
      <c r="AJ21" s="463" t="s">
        <v>21</v>
      </c>
      <c r="AK21" s="464" t="s">
        <v>22</v>
      </c>
      <c r="AM21" s="353" t="s">
        <v>18</v>
      </c>
      <c r="AN21" s="354" t="s">
        <v>19</v>
      </c>
      <c r="AO21" s="355" t="s">
        <v>20</v>
      </c>
      <c r="AP21" s="193"/>
      <c r="AQ21" s="463" t="s">
        <v>21</v>
      </c>
      <c r="AR21" s="464" t="s">
        <v>22</v>
      </c>
    </row>
    <row r="22" spans="1:44" x14ac:dyDescent="0.35">
      <c r="A22" s="193"/>
      <c r="B22" s="193"/>
      <c r="C22" s="193"/>
      <c r="D22" s="453"/>
      <c r="E22" s="352"/>
      <c r="F22" s="193"/>
      <c r="G22" s="356" t="s">
        <v>23</v>
      </c>
      <c r="H22" s="357"/>
      <c r="I22" s="357" t="s">
        <v>23</v>
      </c>
      <c r="J22" s="193"/>
      <c r="K22" s="356" t="s">
        <v>23</v>
      </c>
      <c r="L22" s="357"/>
      <c r="M22" s="357" t="s">
        <v>23</v>
      </c>
      <c r="N22" s="193"/>
      <c r="O22" s="455"/>
      <c r="P22" s="457"/>
      <c r="Q22" s="209"/>
      <c r="R22" s="356" t="s">
        <v>23</v>
      </c>
      <c r="S22" s="357"/>
      <c r="T22" s="357" t="s">
        <v>23</v>
      </c>
      <c r="U22" s="193"/>
      <c r="V22" s="455"/>
      <c r="W22" s="457"/>
      <c r="X22" s="209"/>
      <c r="Y22" s="356" t="s">
        <v>23</v>
      </c>
      <c r="Z22" s="357"/>
      <c r="AA22" s="357" t="s">
        <v>23</v>
      </c>
      <c r="AB22" s="193"/>
      <c r="AC22" s="455"/>
      <c r="AD22" s="457"/>
      <c r="AE22" s="209"/>
      <c r="AF22" s="356" t="s">
        <v>23</v>
      </c>
      <c r="AG22" s="357"/>
      <c r="AH22" s="357" t="s">
        <v>23</v>
      </c>
      <c r="AI22" s="193"/>
      <c r="AJ22" s="455"/>
      <c r="AK22" s="457"/>
      <c r="AM22" s="356" t="s">
        <v>23</v>
      </c>
      <c r="AN22" s="357"/>
      <c r="AO22" s="357" t="s">
        <v>23</v>
      </c>
      <c r="AP22" s="193"/>
      <c r="AQ22" s="455"/>
      <c r="AR22" s="457"/>
    </row>
    <row r="23" spans="1:44" x14ac:dyDescent="0.35">
      <c r="A23" s="193"/>
      <c r="B23" s="219" t="s">
        <v>24</v>
      </c>
      <c r="C23" s="219"/>
      <c r="D23" s="220" t="s">
        <v>25</v>
      </c>
      <c r="E23" s="221"/>
      <c r="F23" s="222"/>
      <c r="G23" s="93">
        <v>7.14</v>
      </c>
      <c r="H23" s="420">
        <v>1</v>
      </c>
      <c r="I23" s="225">
        <f t="shared" ref="I23:I48" si="0">H23*G23</f>
        <v>7.14</v>
      </c>
      <c r="J23" s="222"/>
      <c r="K23" s="223">
        <v>6.06</v>
      </c>
      <c r="L23" s="420">
        <v>1</v>
      </c>
      <c r="M23" s="225">
        <f t="shared" ref="M23:M48" si="1">L23*K23</f>
        <v>6.06</v>
      </c>
      <c r="N23" s="222"/>
      <c r="O23" s="227">
        <f t="shared" ref="O23:O32" si="2">M23-I23</f>
        <v>-1.08</v>
      </c>
      <c r="P23" s="228">
        <f t="shared" ref="P23:P32" si="3">IF(OR(I23=0,M23=0),"",(O23/I23))</f>
        <v>-0.15126050420168069</v>
      </c>
      <c r="Q23" s="209"/>
      <c r="R23" s="223">
        <v>6.33</v>
      </c>
      <c r="S23" s="420">
        <v>1</v>
      </c>
      <c r="T23" s="225">
        <f t="shared" ref="T23:T48" si="4">S23*R23</f>
        <v>6.33</v>
      </c>
      <c r="U23" s="222"/>
      <c r="V23" s="227">
        <f>T23-M23</f>
        <v>0.27000000000000046</v>
      </c>
      <c r="W23" s="228">
        <f>IF(OR(M23=0,T23=0),"",(V23/M23))</f>
        <v>4.4554455445544636E-2</v>
      </c>
      <c r="X23" s="209"/>
      <c r="Y23" s="223">
        <v>6.4</v>
      </c>
      <c r="Z23" s="420">
        <v>1</v>
      </c>
      <c r="AA23" s="225">
        <f t="shared" ref="AA23:AA48" si="5">Z23*Y23</f>
        <v>6.4</v>
      </c>
      <c r="AB23" s="222"/>
      <c r="AC23" s="227">
        <f>AA23-T23</f>
        <v>7.0000000000000284E-2</v>
      </c>
      <c r="AD23" s="228">
        <f>IF(OR(T23=0,AA23=0),"",(AC23/T23))</f>
        <v>1.1058451816745701E-2</v>
      </c>
      <c r="AE23" s="209"/>
      <c r="AF23" s="223">
        <v>6.78</v>
      </c>
      <c r="AG23" s="420">
        <v>1</v>
      </c>
      <c r="AH23" s="225">
        <f t="shared" ref="AH23:AH48" si="6">AG23*AF23</f>
        <v>6.78</v>
      </c>
      <c r="AI23" s="222"/>
      <c r="AJ23" s="227">
        <f>AH23-AA23</f>
        <v>0.37999999999999989</v>
      </c>
      <c r="AK23" s="228">
        <f>IF(OR(AA23=0,AH23=0),"",(AJ23/AA23))</f>
        <v>5.9374999999999983E-2</v>
      </c>
      <c r="AM23" s="223">
        <v>7.04</v>
      </c>
      <c r="AN23" s="420">
        <v>1</v>
      </c>
      <c r="AO23" s="225">
        <f t="shared" ref="AO23:AO48" si="7">AN23*AM23</f>
        <v>7.04</v>
      </c>
      <c r="AP23" s="222"/>
      <c r="AQ23" s="227">
        <f>AO23-AH23</f>
        <v>0.25999999999999979</v>
      </c>
      <c r="AR23" s="228">
        <f>IF(OR(AH23=0,AO23=0),"",(AQ23/AH23))</f>
        <v>3.8348082595870171E-2</v>
      </c>
    </row>
    <row r="24" spans="1:44" x14ac:dyDescent="0.35">
      <c r="A24" s="193"/>
      <c r="B24" s="219" t="s">
        <v>108</v>
      </c>
      <c r="C24" s="219"/>
      <c r="D24" s="220" t="s">
        <v>109</v>
      </c>
      <c r="E24" s="221"/>
      <c r="F24" s="222"/>
      <c r="G24" s="93">
        <v>0.74</v>
      </c>
      <c r="H24" s="420">
        <v>1</v>
      </c>
      <c r="I24" s="225">
        <f t="shared" si="0"/>
        <v>0.74</v>
      </c>
      <c r="J24" s="222"/>
      <c r="K24" s="223">
        <v>0.63</v>
      </c>
      <c r="L24" s="420">
        <v>1</v>
      </c>
      <c r="M24" s="225">
        <f t="shared" si="1"/>
        <v>0.63</v>
      </c>
      <c r="N24" s="222"/>
      <c r="O24" s="227">
        <f t="shared" si="2"/>
        <v>-0.10999999999999999</v>
      </c>
      <c r="P24" s="228">
        <f t="shared" si="3"/>
        <v>-0.14864864864864863</v>
      </c>
      <c r="Q24" s="209"/>
      <c r="R24" s="223">
        <v>0.66</v>
      </c>
      <c r="S24" s="420">
        <v>1</v>
      </c>
      <c r="T24" s="225">
        <f t="shared" si="4"/>
        <v>0.66</v>
      </c>
      <c r="U24" s="222"/>
      <c r="V24" s="227">
        <f t="shared" ref="V24:V48" si="8">T24-M24</f>
        <v>3.0000000000000027E-2</v>
      </c>
      <c r="W24" s="228">
        <f>IF(OR(M24=0,T24=0),"",(V24/M24))</f>
        <v>4.7619047619047658E-2</v>
      </c>
      <c r="X24" s="209"/>
      <c r="Y24" s="223">
        <v>0.67</v>
      </c>
      <c r="Z24" s="420">
        <v>1</v>
      </c>
      <c r="AA24" s="225">
        <f t="shared" si="5"/>
        <v>0.67</v>
      </c>
      <c r="AB24" s="222"/>
      <c r="AC24" s="227">
        <f t="shared" ref="AC24:AC48" si="9">AA24-T24</f>
        <v>1.0000000000000009E-2</v>
      </c>
      <c r="AD24" s="228">
        <f t="shared" ref="AD24:AD48" si="10">IF(OR(T24=0,AA24=0),"",(AC24/T24))</f>
        <v>1.5151515151515164E-2</v>
      </c>
      <c r="AE24" s="209"/>
      <c r="AF24" s="223">
        <v>0.71</v>
      </c>
      <c r="AG24" s="420">
        <v>1</v>
      </c>
      <c r="AH24" s="225">
        <f t="shared" si="6"/>
        <v>0.71</v>
      </c>
      <c r="AI24" s="222"/>
      <c r="AJ24" s="227">
        <f t="shared" ref="AJ24:AJ48" si="11">AH24-AA24</f>
        <v>3.9999999999999925E-2</v>
      </c>
      <c r="AK24" s="228">
        <f t="shared" ref="AK24:AK48" si="12">IF(OR(AA24=0,AH24=0),"",(AJ24/AA24))</f>
        <v>5.9701492537313314E-2</v>
      </c>
      <c r="AM24" s="223">
        <v>0.74</v>
      </c>
      <c r="AN24" s="420">
        <v>1</v>
      </c>
      <c r="AO24" s="225">
        <f t="shared" si="7"/>
        <v>0.74</v>
      </c>
      <c r="AP24" s="222"/>
      <c r="AQ24" s="227">
        <f t="shared" ref="AQ24:AQ48" si="13">AO24-AH24</f>
        <v>3.0000000000000027E-2</v>
      </c>
      <c r="AR24" s="228">
        <f t="shared" ref="AR24:AR48" si="14">IF(OR(AH24=0,AO24=0),"",(AQ24/AH24))</f>
        <v>4.2253521126760604E-2</v>
      </c>
    </row>
    <row r="25" spans="1:44" x14ac:dyDescent="0.35">
      <c r="A25" s="193"/>
      <c r="B25" s="221" t="s">
        <v>26</v>
      </c>
      <c r="C25" s="221"/>
      <c r="D25" s="220" t="s">
        <v>47</v>
      </c>
      <c r="E25" s="221"/>
      <c r="F25" s="229"/>
      <c r="G25" s="238"/>
      <c r="H25" s="231"/>
      <c r="I25" s="232"/>
      <c r="J25" s="229"/>
      <c r="K25" s="313">
        <v>1.07E-3</v>
      </c>
      <c r="L25" s="314">
        <f t="shared" ref="L25:L35" si="15">$G$18</f>
        <v>285</v>
      </c>
      <c r="M25" s="232">
        <f t="shared" si="1"/>
        <v>0.30495</v>
      </c>
      <c r="N25" s="229"/>
      <c r="O25" s="227">
        <f t="shared" si="2"/>
        <v>0.30495</v>
      </c>
      <c r="P25" s="228" t="str">
        <f t="shared" si="3"/>
        <v/>
      </c>
      <c r="Q25" s="209"/>
      <c r="R25" s="313">
        <v>0</v>
      </c>
      <c r="S25" s="314">
        <f t="shared" ref="S25:S35" si="16">$G$18</f>
        <v>285</v>
      </c>
      <c r="T25" s="232">
        <f t="shared" si="4"/>
        <v>0</v>
      </c>
      <c r="U25" s="229"/>
      <c r="V25" s="227">
        <f t="shared" si="8"/>
        <v>-0.30495</v>
      </c>
      <c r="W25" s="228" t="str">
        <f t="shared" ref="W25:W48" si="17">IF(OR(M25=0,T25=0),"",(V25/M25))</f>
        <v/>
      </c>
      <c r="X25" s="209"/>
      <c r="Y25" s="313">
        <v>0</v>
      </c>
      <c r="Z25" s="314">
        <f t="shared" ref="Z25:Z35" si="18">$G$18</f>
        <v>285</v>
      </c>
      <c r="AA25" s="232">
        <f t="shared" si="5"/>
        <v>0</v>
      </c>
      <c r="AB25" s="229"/>
      <c r="AC25" s="227">
        <f t="shared" si="9"/>
        <v>0</v>
      </c>
      <c r="AD25" s="228" t="str">
        <f t="shared" si="10"/>
        <v/>
      </c>
      <c r="AE25" s="209"/>
      <c r="AF25" s="313">
        <v>0</v>
      </c>
      <c r="AG25" s="314">
        <f t="shared" ref="AG25:AG35" si="19">$G$18</f>
        <v>285</v>
      </c>
      <c r="AH25" s="232">
        <f t="shared" si="6"/>
        <v>0</v>
      </c>
      <c r="AI25" s="229"/>
      <c r="AJ25" s="227">
        <f t="shared" si="11"/>
        <v>0</v>
      </c>
      <c r="AK25" s="228" t="str">
        <f t="shared" si="12"/>
        <v/>
      </c>
      <c r="AL25" s="233"/>
      <c r="AM25" s="313">
        <v>0</v>
      </c>
      <c r="AN25" s="314">
        <f t="shared" ref="AN25:AN35" si="20">$G$18</f>
        <v>285</v>
      </c>
      <c r="AO25" s="232">
        <f t="shared" si="7"/>
        <v>0</v>
      </c>
      <c r="AP25" s="229"/>
      <c r="AQ25" s="227">
        <f t="shared" si="13"/>
        <v>0</v>
      </c>
      <c r="AR25" s="228" t="str">
        <f t="shared" si="14"/>
        <v/>
      </c>
    </row>
    <row r="26" spans="1:44" x14ac:dyDescent="0.35">
      <c r="A26" s="193"/>
      <c r="B26" s="221" t="s">
        <v>27</v>
      </c>
      <c r="C26" s="221"/>
      <c r="D26" s="220" t="s">
        <v>47</v>
      </c>
      <c r="E26" s="221"/>
      <c r="F26" s="229"/>
      <c r="G26" s="238"/>
      <c r="H26" s="231"/>
      <c r="I26" s="232"/>
      <c r="J26" s="229"/>
      <c r="K26" s="313">
        <v>9.7000000000000005E-4</v>
      </c>
      <c r="L26" s="314">
        <f t="shared" si="15"/>
        <v>285</v>
      </c>
      <c r="M26" s="232">
        <f t="shared" si="1"/>
        <v>0.27645000000000003</v>
      </c>
      <c r="N26" s="229"/>
      <c r="O26" s="227">
        <f t="shared" si="2"/>
        <v>0.27645000000000003</v>
      </c>
      <c r="P26" s="228" t="str">
        <f t="shared" si="3"/>
        <v/>
      </c>
      <c r="Q26" s="209"/>
      <c r="R26" s="313">
        <v>0</v>
      </c>
      <c r="S26" s="314">
        <f t="shared" si="16"/>
        <v>285</v>
      </c>
      <c r="T26" s="232">
        <f t="shared" si="4"/>
        <v>0</v>
      </c>
      <c r="U26" s="229"/>
      <c r="V26" s="227">
        <f t="shared" si="8"/>
        <v>-0.27645000000000003</v>
      </c>
      <c r="W26" s="228" t="str">
        <f t="shared" si="17"/>
        <v/>
      </c>
      <c r="X26" s="209"/>
      <c r="Y26" s="313">
        <v>0</v>
      </c>
      <c r="Z26" s="314">
        <f t="shared" si="18"/>
        <v>285</v>
      </c>
      <c r="AA26" s="232">
        <f t="shared" si="5"/>
        <v>0</v>
      </c>
      <c r="AB26" s="229"/>
      <c r="AC26" s="227">
        <f t="shared" si="9"/>
        <v>0</v>
      </c>
      <c r="AD26" s="228" t="str">
        <f t="shared" si="10"/>
        <v/>
      </c>
      <c r="AE26" s="209"/>
      <c r="AF26" s="313">
        <v>0</v>
      </c>
      <c r="AG26" s="314">
        <f t="shared" si="19"/>
        <v>285</v>
      </c>
      <c r="AH26" s="232">
        <f t="shared" si="6"/>
        <v>0</v>
      </c>
      <c r="AI26" s="229"/>
      <c r="AJ26" s="227">
        <f t="shared" si="11"/>
        <v>0</v>
      </c>
      <c r="AK26" s="228" t="str">
        <f t="shared" si="12"/>
        <v/>
      </c>
      <c r="AL26" s="233"/>
      <c r="AM26" s="313">
        <v>0</v>
      </c>
      <c r="AN26" s="314">
        <f t="shared" si="20"/>
        <v>285</v>
      </c>
      <c r="AO26" s="232">
        <f t="shared" si="7"/>
        <v>0</v>
      </c>
      <c r="AP26" s="229"/>
      <c r="AQ26" s="227">
        <f t="shared" si="13"/>
        <v>0</v>
      </c>
      <c r="AR26" s="228" t="str">
        <f t="shared" si="14"/>
        <v/>
      </c>
    </row>
    <row r="27" spans="1:44" x14ac:dyDescent="0.35">
      <c r="A27" s="193"/>
      <c r="B27" s="221" t="s">
        <v>30</v>
      </c>
      <c r="C27" s="221"/>
      <c r="D27" s="220" t="s">
        <v>47</v>
      </c>
      <c r="E27" s="221"/>
      <c r="F27" s="229"/>
      <c r="G27" s="238"/>
      <c r="H27" s="231"/>
      <c r="I27" s="232"/>
      <c r="J27" s="229"/>
      <c r="K27" s="313">
        <v>-5.0499999999999998E-3</v>
      </c>
      <c r="L27" s="314">
        <f t="shared" si="15"/>
        <v>285</v>
      </c>
      <c r="M27" s="232">
        <f t="shared" si="1"/>
        <v>-1.4392499999999999</v>
      </c>
      <c r="N27" s="229"/>
      <c r="O27" s="227">
        <f t="shared" si="2"/>
        <v>-1.4392499999999999</v>
      </c>
      <c r="P27" s="228" t="str">
        <f t="shared" si="3"/>
        <v/>
      </c>
      <c r="Q27" s="209"/>
      <c r="R27" s="313">
        <v>-5.0499999999999998E-3</v>
      </c>
      <c r="S27" s="314">
        <f t="shared" si="16"/>
        <v>285</v>
      </c>
      <c r="T27" s="232">
        <f t="shared" si="4"/>
        <v>-1.4392499999999999</v>
      </c>
      <c r="U27" s="229"/>
      <c r="V27" s="227">
        <f t="shared" si="8"/>
        <v>0</v>
      </c>
      <c r="W27" s="228">
        <f t="shared" si="17"/>
        <v>0</v>
      </c>
      <c r="X27" s="209"/>
      <c r="Y27" s="313">
        <v>0</v>
      </c>
      <c r="Z27" s="314">
        <f t="shared" si="18"/>
        <v>285</v>
      </c>
      <c r="AA27" s="232">
        <f t="shared" si="5"/>
        <v>0</v>
      </c>
      <c r="AB27" s="229"/>
      <c r="AC27" s="227">
        <f t="shared" si="9"/>
        <v>1.4392499999999999</v>
      </c>
      <c r="AD27" s="228" t="str">
        <f t="shared" si="10"/>
        <v/>
      </c>
      <c r="AE27" s="209"/>
      <c r="AF27" s="313">
        <v>0</v>
      </c>
      <c r="AG27" s="314">
        <f t="shared" si="19"/>
        <v>285</v>
      </c>
      <c r="AH27" s="232">
        <f t="shared" si="6"/>
        <v>0</v>
      </c>
      <c r="AI27" s="229"/>
      <c r="AJ27" s="227">
        <f t="shared" si="11"/>
        <v>0</v>
      </c>
      <c r="AK27" s="228" t="str">
        <f t="shared" si="12"/>
        <v/>
      </c>
      <c r="AL27" s="233"/>
      <c r="AM27" s="313">
        <v>0</v>
      </c>
      <c r="AN27" s="314">
        <f t="shared" si="20"/>
        <v>285</v>
      </c>
      <c r="AO27" s="232">
        <f t="shared" si="7"/>
        <v>0</v>
      </c>
      <c r="AP27" s="229"/>
      <c r="AQ27" s="227">
        <f t="shared" si="13"/>
        <v>0</v>
      </c>
      <c r="AR27" s="228" t="str">
        <f t="shared" si="14"/>
        <v/>
      </c>
    </row>
    <row r="28" spans="1:44" x14ac:dyDescent="0.35">
      <c r="A28" s="193"/>
      <c r="B28" s="221" t="s">
        <v>31</v>
      </c>
      <c r="C28" s="221"/>
      <c r="D28" s="220" t="s">
        <v>47</v>
      </c>
      <c r="E28" s="221"/>
      <c r="F28" s="229"/>
      <c r="G28" s="238"/>
      <c r="H28" s="231"/>
      <c r="I28" s="232"/>
      <c r="J28" s="229"/>
      <c r="K28" s="313">
        <v>-8.0999999999999996E-4</v>
      </c>
      <c r="L28" s="314">
        <f t="shared" si="15"/>
        <v>285</v>
      </c>
      <c r="M28" s="232">
        <f t="shared" si="1"/>
        <v>-0.23085</v>
      </c>
      <c r="N28" s="229"/>
      <c r="O28" s="227">
        <f t="shared" si="2"/>
        <v>-0.23085</v>
      </c>
      <c r="P28" s="228" t="str">
        <f t="shared" si="3"/>
        <v/>
      </c>
      <c r="Q28" s="209"/>
      <c r="R28" s="313">
        <v>-8.0999999999999996E-4</v>
      </c>
      <c r="S28" s="314">
        <f t="shared" si="16"/>
        <v>285</v>
      </c>
      <c r="T28" s="232">
        <f t="shared" si="4"/>
        <v>-0.23085</v>
      </c>
      <c r="U28" s="229"/>
      <c r="V28" s="227">
        <f t="shared" si="8"/>
        <v>0</v>
      </c>
      <c r="W28" s="228">
        <f t="shared" si="17"/>
        <v>0</v>
      </c>
      <c r="X28" s="209"/>
      <c r="Y28" s="313">
        <v>0</v>
      </c>
      <c r="Z28" s="314">
        <f t="shared" si="18"/>
        <v>285</v>
      </c>
      <c r="AA28" s="232">
        <f t="shared" si="5"/>
        <v>0</v>
      </c>
      <c r="AB28" s="229"/>
      <c r="AC28" s="227">
        <f t="shared" si="9"/>
        <v>0.23085</v>
      </c>
      <c r="AD28" s="228" t="str">
        <f t="shared" si="10"/>
        <v/>
      </c>
      <c r="AE28" s="209"/>
      <c r="AF28" s="313">
        <v>0</v>
      </c>
      <c r="AG28" s="314">
        <f t="shared" si="19"/>
        <v>285</v>
      </c>
      <c r="AH28" s="232">
        <f t="shared" si="6"/>
        <v>0</v>
      </c>
      <c r="AI28" s="229"/>
      <c r="AJ28" s="227">
        <f t="shared" si="11"/>
        <v>0</v>
      </c>
      <c r="AK28" s="228" t="str">
        <f t="shared" si="12"/>
        <v/>
      </c>
      <c r="AL28" s="233"/>
      <c r="AM28" s="313">
        <v>0</v>
      </c>
      <c r="AN28" s="314">
        <f t="shared" si="20"/>
        <v>285</v>
      </c>
      <c r="AO28" s="232">
        <f t="shared" si="7"/>
        <v>0</v>
      </c>
      <c r="AP28" s="229"/>
      <c r="AQ28" s="227">
        <f t="shared" si="13"/>
        <v>0</v>
      </c>
      <c r="AR28" s="228" t="str">
        <f t="shared" si="14"/>
        <v/>
      </c>
    </row>
    <row r="29" spans="1:44" x14ac:dyDescent="0.35">
      <c r="A29" s="193"/>
      <c r="B29" s="221" t="s">
        <v>32</v>
      </c>
      <c r="C29" s="221"/>
      <c r="D29" s="220" t="s">
        <v>47</v>
      </c>
      <c r="E29" s="221"/>
      <c r="F29" s="229"/>
      <c r="G29" s="238"/>
      <c r="H29" s="231"/>
      <c r="I29" s="232"/>
      <c r="J29" s="229"/>
      <c r="K29" s="313">
        <v>0</v>
      </c>
      <c r="L29" s="314">
        <f t="shared" si="15"/>
        <v>285</v>
      </c>
      <c r="M29" s="232">
        <f t="shared" si="1"/>
        <v>0</v>
      </c>
      <c r="N29" s="229"/>
      <c r="O29" s="227">
        <f t="shared" si="2"/>
        <v>0</v>
      </c>
      <c r="P29" s="228" t="str">
        <f t="shared" si="3"/>
        <v/>
      </c>
      <c r="Q29" s="209"/>
      <c r="R29" s="313">
        <v>-3.0000000000000001E-5</v>
      </c>
      <c r="S29" s="314">
        <f t="shared" si="16"/>
        <v>285</v>
      </c>
      <c r="T29" s="232">
        <f t="shared" si="4"/>
        <v>-8.5500000000000003E-3</v>
      </c>
      <c r="U29" s="229"/>
      <c r="V29" s="227">
        <f t="shared" si="8"/>
        <v>-8.5500000000000003E-3</v>
      </c>
      <c r="W29" s="228" t="str">
        <f t="shared" si="17"/>
        <v/>
      </c>
      <c r="X29" s="209"/>
      <c r="Y29" s="313">
        <v>-3.0000000000000001E-5</v>
      </c>
      <c r="Z29" s="314">
        <f t="shared" si="18"/>
        <v>285</v>
      </c>
      <c r="AA29" s="232">
        <f t="shared" si="5"/>
        <v>-8.5500000000000003E-3</v>
      </c>
      <c r="AB29" s="229"/>
      <c r="AC29" s="227">
        <f t="shared" si="9"/>
        <v>0</v>
      </c>
      <c r="AD29" s="228">
        <f t="shared" si="10"/>
        <v>0</v>
      </c>
      <c r="AE29" s="209"/>
      <c r="AF29" s="313">
        <v>-3.0000000000000001E-5</v>
      </c>
      <c r="AG29" s="314">
        <f t="shared" si="19"/>
        <v>285</v>
      </c>
      <c r="AH29" s="232">
        <f t="shared" si="6"/>
        <v>-8.5500000000000003E-3</v>
      </c>
      <c r="AI29" s="229"/>
      <c r="AJ29" s="227">
        <f t="shared" si="11"/>
        <v>0</v>
      </c>
      <c r="AK29" s="228">
        <f t="shared" si="12"/>
        <v>0</v>
      </c>
      <c r="AL29" s="233"/>
      <c r="AM29" s="313">
        <v>-3.0000000000000001E-5</v>
      </c>
      <c r="AN29" s="314">
        <f t="shared" si="20"/>
        <v>285</v>
      </c>
      <c r="AO29" s="232">
        <f t="shared" si="7"/>
        <v>-8.5500000000000003E-3</v>
      </c>
      <c r="AP29" s="229"/>
      <c r="AQ29" s="227">
        <f t="shared" si="13"/>
        <v>0</v>
      </c>
      <c r="AR29" s="228">
        <f t="shared" si="14"/>
        <v>0</v>
      </c>
    </row>
    <row r="30" spans="1:44" x14ac:dyDescent="0.35">
      <c r="A30" s="193"/>
      <c r="B30" s="221" t="s">
        <v>33</v>
      </c>
      <c r="C30" s="221"/>
      <c r="D30" s="220" t="s">
        <v>47</v>
      </c>
      <c r="E30" s="221"/>
      <c r="F30" s="229"/>
      <c r="G30" s="238"/>
      <c r="H30" s="231"/>
      <c r="I30" s="232"/>
      <c r="J30" s="229"/>
      <c r="K30" s="313">
        <v>-2.4000000000000001E-4</v>
      </c>
      <c r="L30" s="314">
        <f t="shared" si="15"/>
        <v>285</v>
      </c>
      <c r="M30" s="232">
        <f t="shared" si="1"/>
        <v>-6.8400000000000002E-2</v>
      </c>
      <c r="N30" s="229"/>
      <c r="O30" s="227">
        <f t="shared" si="2"/>
        <v>-6.8400000000000002E-2</v>
      </c>
      <c r="P30" s="228" t="str">
        <f t="shared" si="3"/>
        <v/>
      </c>
      <c r="Q30" s="209"/>
      <c r="R30" s="313">
        <v>0</v>
      </c>
      <c r="S30" s="314">
        <f t="shared" si="16"/>
        <v>285</v>
      </c>
      <c r="T30" s="232">
        <f t="shared" si="4"/>
        <v>0</v>
      </c>
      <c r="U30" s="229"/>
      <c r="V30" s="227">
        <f t="shared" si="8"/>
        <v>6.8400000000000002E-2</v>
      </c>
      <c r="W30" s="228" t="str">
        <f t="shared" si="17"/>
        <v/>
      </c>
      <c r="X30" s="209"/>
      <c r="Y30" s="313">
        <v>0</v>
      </c>
      <c r="Z30" s="314">
        <f t="shared" si="18"/>
        <v>285</v>
      </c>
      <c r="AA30" s="232">
        <f t="shared" si="5"/>
        <v>0</v>
      </c>
      <c r="AB30" s="229"/>
      <c r="AC30" s="227">
        <f t="shared" si="9"/>
        <v>0</v>
      </c>
      <c r="AD30" s="228" t="str">
        <f t="shared" si="10"/>
        <v/>
      </c>
      <c r="AE30" s="209"/>
      <c r="AF30" s="313">
        <v>0</v>
      </c>
      <c r="AG30" s="314">
        <f t="shared" si="19"/>
        <v>285</v>
      </c>
      <c r="AH30" s="232">
        <f t="shared" si="6"/>
        <v>0</v>
      </c>
      <c r="AI30" s="229"/>
      <c r="AJ30" s="227">
        <f t="shared" si="11"/>
        <v>0</v>
      </c>
      <c r="AK30" s="228" t="str">
        <f t="shared" si="12"/>
        <v/>
      </c>
      <c r="AL30" s="233"/>
      <c r="AM30" s="313">
        <v>0</v>
      </c>
      <c r="AN30" s="314">
        <f t="shared" si="20"/>
        <v>285</v>
      </c>
      <c r="AO30" s="232">
        <f t="shared" si="7"/>
        <v>0</v>
      </c>
      <c r="AP30" s="229"/>
      <c r="AQ30" s="227">
        <f t="shared" si="13"/>
        <v>0</v>
      </c>
      <c r="AR30" s="228" t="str">
        <f t="shared" si="14"/>
        <v/>
      </c>
    </row>
    <row r="31" spans="1:44" x14ac:dyDescent="0.35">
      <c r="A31" s="193"/>
      <c r="B31" s="221" t="s">
        <v>34</v>
      </c>
      <c r="C31" s="221"/>
      <c r="D31" s="220" t="s">
        <v>47</v>
      </c>
      <c r="E31" s="221"/>
      <c r="F31" s="229"/>
      <c r="G31" s="238"/>
      <c r="H31" s="231"/>
      <c r="I31" s="232"/>
      <c r="J31" s="229"/>
      <c r="K31" s="313">
        <v>0</v>
      </c>
      <c r="L31" s="314">
        <f t="shared" si="15"/>
        <v>285</v>
      </c>
      <c r="M31" s="232">
        <f t="shared" si="1"/>
        <v>0</v>
      </c>
      <c r="N31" s="229"/>
      <c r="O31" s="227">
        <f t="shared" si="2"/>
        <v>0</v>
      </c>
      <c r="P31" s="228" t="str">
        <f t="shared" si="3"/>
        <v/>
      </c>
      <c r="Q31" s="209"/>
      <c r="R31" s="313">
        <v>0</v>
      </c>
      <c r="S31" s="314">
        <f t="shared" si="16"/>
        <v>285</v>
      </c>
      <c r="T31" s="232">
        <f t="shared" si="4"/>
        <v>0</v>
      </c>
      <c r="U31" s="229"/>
      <c r="V31" s="227">
        <f t="shared" si="8"/>
        <v>0</v>
      </c>
      <c r="W31" s="228" t="str">
        <f t="shared" si="17"/>
        <v/>
      </c>
      <c r="X31" s="209"/>
      <c r="Y31" s="313">
        <v>0</v>
      </c>
      <c r="Z31" s="314">
        <f t="shared" si="18"/>
        <v>285</v>
      </c>
      <c r="AA31" s="232">
        <f t="shared" si="5"/>
        <v>0</v>
      </c>
      <c r="AB31" s="229"/>
      <c r="AC31" s="227">
        <f t="shared" si="9"/>
        <v>0</v>
      </c>
      <c r="AD31" s="228" t="str">
        <f t="shared" si="10"/>
        <v/>
      </c>
      <c r="AE31" s="209"/>
      <c r="AF31" s="313">
        <v>-5.1399999999999996E-3</v>
      </c>
      <c r="AG31" s="314">
        <f t="shared" si="19"/>
        <v>285</v>
      </c>
      <c r="AH31" s="232">
        <f t="shared" si="6"/>
        <v>-1.4648999999999999</v>
      </c>
      <c r="AI31" s="229"/>
      <c r="AJ31" s="227">
        <f t="shared" si="11"/>
        <v>-1.4648999999999999</v>
      </c>
      <c r="AK31" s="228" t="str">
        <f t="shared" si="12"/>
        <v/>
      </c>
      <c r="AL31" s="233"/>
      <c r="AM31" s="313">
        <v>-5.1399999999999996E-3</v>
      </c>
      <c r="AN31" s="314">
        <f t="shared" si="20"/>
        <v>285</v>
      </c>
      <c r="AO31" s="232">
        <f t="shared" si="7"/>
        <v>-1.4648999999999999</v>
      </c>
      <c r="AP31" s="229"/>
      <c r="AQ31" s="227">
        <f t="shared" si="13"/>
        <v>0</v>
      </c>
      <c r="AR31" s="228">
        <f t="shared" si="14"/>
        <v>0</v>
      </c>
    </row>
    <row r="32" spans="1:44" x14ac:dyDescent="0.35">
      <c r="A32" s="193"/>
      <c r="B32" s="221" t="s">
        <v>35</v>
      </c>
      <c r="C32" s="221"/>
      <c r="D32" s="220" t="s">
        <v>47</v>
      </c>
      <c r="E32" s="221"/>
      <c r="F32" s="229"/>
      <c r="G32" s="238"/>
      <c r="H32" s="231"/>
      <c r="I32" s="232">
        <f t="shared" ref="I32" si="21">H32*G32</f>
        <v>0</v>
      </c>
      <c r="J32" s="229"/>
      <c r="K32" s="313">
        <v>0</v>
      </c>
      <c r="L32" s="314">
        <f t="shared" si="15"/>
        <v>285</v>
      </c>
      <c r="M32" s="232">
        <f t="shared" si="1"/>
        <v>0</v>
      </c>
      <c r="N32" s="229"/>
      <c r="O32" s="227">
        <f t="shared" si="2"/>
        <v>0</v>
      </c>
      <c r="P32" s="228" t="str">
        <f t="shared" si="3"/>
        <v/>
      </c>
      <c r="Q32" s="209"/>
      <c r="R32" s="313">
        <v>0</v>
      </c>
      <c r="S32" s="314">
        <f t="shared" si="16"/>
        <v>285</v>
      </c>
      <c r="T32" s="232">
        <f t="shared" si="4"/>
        <v>0</v>
      </c>
      <c r="U32" s="229"/>
      <c r="V32" s="227">
        <f t="shared" si="8"/>
        <v>0</v>
      </c>
      <c r="W32" s="228" t="str">
        <f t="shared" si="17"/>
        <v/>
      </c>
      <c r="X32" s="209"/>
      <c r="Y32" s="313">
        <v>0</v>
      </c>
      <c r="Z32" s="314">
        <f t="shared" si="18"/>
        <v>285</v>
      </c>
      <c r="AA32" s="232">
        <f t="shared" si="5"/>
        <v>0</v>
      </c>
      <c r="AB32" s="229"/>
      <c r="AC32" s="227">
        <f t="shared" si="9"/>
        <v>0</v>
      </c>
      <c r="AD32" s="228" t="str">
        <f t="shared" si="10"/>
        <v/>
      </c>
      <c r="AE32" s="209"/>
      <c r="AF32" s="313">
        <v>-7.2999999999999996E-4</v>
      </c>
      <c r="AG32" s="314">
        <f t="shared" si="19"/>
        <v>285</v>
      </c>
      <c r="AH32" s="232">
        <f t="shared" si="6"/>
        <v>-0.20804999999999998</v>
      </c>
      <c r="AI32" s="229"/>
      <c r="AJ32" s="227">
        <f t="shared" si="11"/>
        <v>-0.20804999999999998</v>
      </c>
      <c r="AK32" s="228" t="str">
        <f t="shared" si="12"/>
        <v/>
      </c>
      <c r="AL32" s="233"/>
      <c r="AM32" s="313">
        <v>-7.2999999999999996E-4</v>
      </c>
      <c r="AN32" s="314">
        <f t="shared" si="20"/>
        <v>285</v>
      </c>
      <c r="AO32" s="232">
        <f t="shared" si="7"/>
        <v>-0.20804999999999998</v>
      </c>
      <c r="AP32" s="229"/>
      <c r="AQ32" s="227">
        <f t="shared" si="13"/>
        <v>0</v>
      </c>
      <c r="AR32" s="228">
        <f t="shared" si="14"/>
        <v>0</v>
      </c>
    </row>
    <row r="33" spans="1:44" x14ac:dyDescent="0.35">
      <c r="A33" s="193"/>
      <c r="B33" s="221" t="s">
        <v>36</v>
      </c>
      <c r="C33" s="221"/>
      <c r="D33" s="220" t="s">
        <v>47</v>
      </c>
      <c r="E33" s="221"/>
      <c r="F33" s="229"/>
      <c r="G33" s="238"/>
      <c r="H33" s="231"/>
      <c r="I33" s="232"/>
      <c r="J33" s="229"/>
      <c r="K33" s="313">
        <v>-4.8000000000000001E-4</v>
      </c>
      <c r="L33" s="314">
        <f t="shared" si="15"/>
        <v>285</v>
      </c>
      <c r="M33" s="232">
        <f t="shared" si="1"/>
        <v>-0.1368</v>
      </c>
      <c r="N33" s="229"/>
      <c r="O33" s="227">
        <f>M33-I33</f>
        <v>-0.1368</v>
      </c>
      <c r="P33" s="228" t="str">
        <f>IF(OR(I33=0,M33=0),"",(O33/I33))</f>
        <v/>
      </c>
      <c r="Q33" s="209"/>
      <c r="R33" s="313">
        <v>0</v>
      </c>
      <c r="S33" s="314">
        <f t="shared" si="16"/>
        <v>285</v>
      </c>
      <c r="T33" s="232">
        <f t="shared" si="4"/>
        <v>0</v>
      </c>
      <c r="U33" s="229"/>
      <c r="V33" s="227">
        <f t="shared" si="8"/>
        <v>0.1368</v>
      </c>
      <c r="W33" s="228" t="str">
        <f t="shared" si="17"/>
        <v/>
      </c>
      <c r="X33" s="209"/>
      <c r="Y33" s="313">
        <v>0</v>
      </c>
      <c r="Z33" s="314">
        <f t="shared" si="18"/>
        <v>285</v>
      </c>
      <c r="AA33" s="232">
        <f t="shared" si="5"/>
        <v>0</v>
      </c>
      <c r="AB33" s="229"/>
      <c r="AC33" s="227">
        <f t="shared" si="9"/>
        <v>0</v>
      </c>
      <c r="AD33" s="228" t="str">
        <f t="shared" si="10"/>
        <v/>
      </c>
      <c r="AE33" s="209"/>
      <c r="AF33" s="313">
        <v>0</v>
      </c>
      <c r="AG33" s="314">
        <f t="shared" si="19"/>
        <v>285</v>
      </c>
      <c r="AH33" s="232">
        <f t="shared" si="6"/>
        <v>0</v>
      </c>
      <c r="AI33" s="229"/>
      <c r="AJ33" s="227">
        <f t="shared" si="11"/>
        <v>0</v>
      </c>
      <c r="AK33" s="228" t="str">
        <f t="shared" si="12"/>
        <v/>
      </c>
      <c r="AL33" s="233"/>
      <c r="AM33" s="313">
        <v>0</v>
      </c>
      <c r="AN33" s="314">
        <f t="shared" si="20"/>
        <v>285</v>
      </c>
      <c r="AO33" s="232">
        <f t="shared" si="7"/>
        <v>0</v>
      </c>
      <c r="AP33" s="229"/>
      <c r="AQ33" s="227">
        <f t="shared" si="13"/>
        <v>0</v>
      </c>
      <c r="AR33" s="228" t="str">
        <f t="shared" si="14"/>
        <v/>
      </c>
    </row>
    <row r="34" spans="1:44" x14ac:dyDescent="0.35">
      <c r="A34" s="193"/>
      <c r="B34" s="221" t="s">
        <v>37</v>
      </c>
      <c r="C34" s="221"/>
      <c r="D34" s="220" t="s">
        <v>47</v>
      </c>
      <c r="E34" s="221"/>
      <c r="F34" s="229"/>
      <c r="G34" s="238"/>
      <c r="H34" s="231"/>
      <c r="I34" s="232"/>
      <c r="J34" s="229"/>
      <c r="K34" s="313">
        <v>0</v>
      </c>
      <c r="L34" s="314">
        <f t="shared" si="15"/>
        <v>285</v>
      </c>
      <c r="M34" s="232">
        <f t="shared" si="1"/>
        <v>0</v>
      </c>
      <c r="N34" s="229"/>
      <c r="O34" s="227">
        <f>M34-I34</f>
        <v>0</v>
      </c>
      <c r="P34" s="228" t="str">
        <f>IF(OR(I34=0,M34=0),"",(O34/I34))</f>
        <v/>
      </c>
      <c r="Q34" s="209"/>
      <c r="R34" s="313">
        <v>0</v>
      </c>
      <c r="S34" s="314">
        <f t="shared" si="16"/>
        <v>285</v>
      </c>
      <c r="T34" s="232">
        <f t="shared" si="4"/>
        <v>0</v>
      </c>
      <c r="U34" s="229"/>
      <c r="V34" s="227">
        <f t="shared" si="8"/>
        <v>0</v>
      </c>
      <c r="W34" s="228" t="str">
        <f t="shared" si="17"/>
        <v/>
      </c>
      <c r="X34" s="209"/>
      <c r="Y34" s="313">
        <v>-4.3E-3</v>
      </c>
      <c r="Z34" s="314">
        <f t="shared" si="18"/>
        <v>285</v>
      </c>
      <c r="AA34" s="232">
        <f t="shared" si="5"/>
        <v>-1.2255</v>
      </c>
      <c r="AB34" s="229"/>
      <c r="AC34" s="227">
        <f t="shared" si="9"/>
        <v>-1.2255</v>
      </c>
      <c r="AD34" s="228" t="str">
        <f t="shared" si="10"/>
        <v/>
      </c>
      <c r="AE34" s="209"/>
      <c r="AF34" s="313">
        <v>0</v>
      </c>
      <c r="AG34" s="314">
        <f t="shared" si="19"/>
        <v>285</v>
      </c>
      <c r="AH34" s="232">
        <f t="shared" si="6"/>
        <v>0</v>
      </c>
      <c r="AI34" s="229"/>
      <c r="AJ34" s="227">
        <f t="shared" si="11"/>
        <v>1.2255</v>
      </c>
      <c r="AK34" s="228" t="str">
        <f t="shared" si="12"/>
        <v/>
      </c>
      <c r="AL34" s="233"/>
      <c r="AM34" s="313">
        <v>0</v>
      </c>
      <c r="AN34" s="314">
        <f t="shared" si="20"/>
        <v>285</v>
      </c>
      <c r="AO34" s="232">
        <f t="shared" si="7"/>
        <v>0</v>
      </c>
      <c r="AP34" s="229"/>
      <c r="AQ34" s="227">
        <f t="shared" si="13"/>
        <v>0</v>
      </c>
      <c r="AR34" s="228" t="str">
        <f t="shared" si="14"/>
        <v/>
      </c>
    </row>
    <row r="35" spans="1:44" x14ac:dyDescent="0.35">
      <c r="A35" s="193"/>
      <c r="B35" s="221" t="s">
        <v>89</v>
      </c>
      <c r="C35" s="221"/>
      <c r="D35" s="220" t="s">
        <v>47</v>
      </c>
      <c r="E35" s="221"/>
      <c r="F35" s="229"/>
      <c r="G35" s="238"/>
      <c r="H35" s="231"/>
      <c r="I35" s="232"/>
      <c r="J35" s="229"/>
      <c r="K35" s="313">
        <v>0</v>
      </c>
      <c r="L35" s="314">
        <f t="shared" si="15"/>
        <v>285</v>
      </c>
      <c r="M35" s="232">
        <f t="shared" si="1"/>
        <v>0</v>
      </c>
      <c r="N35" s="229"/>
      <c r="O35" s="227">
        <f>M35-I35</f>
        <v>0</v>
      </c>
      <c r="P35" s="228" t="str">
        <f>IF(OR(I35=0,M35=0),"",(O35/I35))</f>
        <v/>
      </c>
      <c r="Q35" s="209"/>
      <c r="R35" s="313">
        <v>-8.1999999999999998E-4</v>
      </c>
      <c r="S35" s="314">
        <f t="shared" si="16"/>
        <v>285</v>
      </c>
      <c r="T35" s="232">
        <f t="shared" si="4"/>
        <v>-0.23369999999999999</v>
      </c>
      <c r="U35" s="229"/>
      <c r="V35" s="227">
        <f t="shared" si="8"/>
        <v>-0.23369999999999999</v>
      </c>
      <c r="W35" s="228" t="str">
        <f t="shared" si="17"/>
        <v/>
      </c>
      <c r="X35" s="209"/>
      <c r="Y35" s="313">
        <v>-8.1999999999999998E-4</v>
      </c>
      <c r="Z35" s="314">
        <f t="shared" si="18"/>
        <v>285</v>
      </c>
      <c r="AA35" s="232">
        <f t="shared" si="5"/>
        <v>-0.23369999999999999</v>
      </c>
      <c r="AB35" s="229"/>
      <c r="AC35" s="227">
        <f t="shared" si="9"/>
        <v>0</v>
      </c>
      <c r="AD35" s="228">
        <f t="shared" si="10"/>
        <v>0</v>
      </c>
      <c r="AE35" s="209"/>
      <c r="AF35" s="313">
        <v>-8.1999999999999998E-4</v>
      </c>
      <c r="AG35" s="314">
        <f t="shared" si="19"/>
        <v>285</v>
      </c>
      <c r="AH35" s="232">
        <f t="shared" si="6"/>
        <v>-0.23369999999999999</v>
      </c>
      <c r="AI35" s="229"/>
      <c r="AJ35" s="227">
        <f t="shared" si="11"/>
        <v>0</v>
      </c>
      <c r="AK35" s="228">
        <f t="shared" si="12"/>
        <v>0</v>
      </c>
      <c r="AL35" s="233"/>
      <c r="AM35" s="313">
        <v>-8.1999999999999998E-4</v>
      </c>
      <c r="AN35" s="314">
        <f t="shared" si="20"/>
        <v>285</v>
      </c>
      <c r="AO35" s="232">
        <f t="shared" si="7"/>
        <v>-0.23369999999999999</v>
      </c>
      <c r="AP35" s="229"/>
      <c r="AQ35" s="227">
        <f t="shared" si="13"/>
        <v>0</v>
      </c>
      <c r="AR35" s="228">
        <f t="shared" si="14"/>
        <v>0</v>
      </c>
    </row>
    <row r="36" spans="1:44" x14ac:dyDescent="0.35">
      <c r="A36" s="193"/>
      <c r="B36" s="221" t="s">
        <v>39</v>
      </c>
      <c r="C36" s="221"/>
      <c r="D36" s="220" t="s">
        <v>25</v>
      </c>
      <c r="E36" s="221"/>
      <c r="F36" s="229"/>
      <c r="G36" s="238"/>
      <c r="H36" s="226"/>
      <c r="I36" s="225">
        <f t="shared" ref="I36:I38" si="22">H36*G36</f>
        <v>0</v>
      </c>
      <c r="J36" s="229"/>
      <c r="K36" s="230">
        <v>-0.1</v>
      </c>
      <c r="L36" s="226">
        <v>1</v>
      </c>
      <c r="M36" s="232">
        <f t="shared" si="1"/>
        <v>-0.1</v>
      </c>
      <c r="N36" s="229"/>
      <c r="O36" s="227">
        <f t="shared" ref="O36:O68" si="23">M36-I36</f>
        <v>-0.1</v>
      </c>
      <c r="P36" s="228" t="str">
        <f t="shared" ref="P36:P68" si="24">IF(OR(I36=0,M36=0),"",(O36/I36))</f>
        <v/>
      </c>
      <c r="Q36" s="209"/>
      <c r="R36" s="230">
        <v>-0.1</v>
      </c>
      <c r="S36" s="226">
        <v>1</v>
      </c>
      <c r="T36" s="232">
        <f t="shared" si="4"/>
        <v>-0.1</v>
      </c>
      <c r="U36" s="229"/>
      <c r="V36" s="227">
        <f t="shared" si="8"/>
        <v>0</v>
      </c>
      <c r="W36" s="228">
        <f t="shared" si="17"/>
        <v>0</v>
      </c>
      <c r="X36" s="209"/>
      <c r="Y36" s="230">
        <v>0</v>
      </c>
      <c r="Z36" s="226">
        <v>1</v>
      </c>
      <c r="AA36" s="232">
        <f t="shared" si="5"/>
        <v>0</v>
      </c>
      <c r="AB36" s="229"/>
      <c r="AC36" s="227">
        <f t="shared" si="9"/>
        <v>0.1</v>
      </c>
      <c r="AD36" s="228" t="str">
        <f t="shared" si="10"/>
        <v/>
      </c>
      <c r="AE36" s="209"/>
      <c r="AF36" s="230">
        <v>0</v>
      </c>
      <c r="AG36" s="226">
        <v>1</v>
      </c>
      <c r="AH36" s="232">
        <f t="shared" si="6"/>
        <v>0</v>
      </c>
      <c r="AI36" s="229"/>
      <c r="AJ36" s="227">
        <f t="shared" si="11"/>
        <v>0</v>
      </c>
      <c r="AK36" s="228" t="str">
        <f t="shared" si="12"/>
        <v/>
      </c>
      <c r="AL36" s="233"/>
      <c r="AM36" s="230">
        <v>0</v>
      </c>
      <c r="AN36" s="226">
        <v>1</v>
      </c>
      <c r="AO36" s="232">
        <f t="shared" si="7"/>
        <v>0</v>
      </c>
      <c r="AP36" s="229"/>
      <c r="AQ36" s="227">
        <f t="shared" si="13"/>
        <v>0</v>
      </c>
      <c r="AR36" s="228" t="str">
        <f t="shared" si="14"/>
        <v/>
      </c>
    </row>
    <row r="37" spans="1:44" x14ac:dyDescent="0.35">
      <c r="A37" s="193"/>
      <c r="B37" s="221" t="s">
        <v>110</v>
      </c>
      <c r="C37" s="221"/>
      <c r="D37" s="220" t="s">
        <v>109</v>
      </c>
      <c r="E37" s="221"/>
      <c r="F37" s="229"/>
      <c r="G37" s="238"/>
      <c r="H37" s="226"/>
      <c r="I37" s="225">
        <f t="shared" si="22"/>
        <v>0</v>
      </c>
      <c r="J37" s="229"/>
      <c r="K37" s="230">
        <v>-0.01</v>
      </c>
      <c r="L37" s="226">
        <v>1</v>
      </c>
      <c r="M37" s="232">
        <f t="shared" si="1"/>
        <v>-0.01</v>
      </c>
      <c r="N37" s="229"/>
      <c r="O37" s="227">
        <f t="shared" si="23"/>
        <v>-0.01</v>
      </c>
      <c r="P37" s="228" t="str">
        <f t="shared" si="24"/>
        <v/>
      </c>
      <c r="Q37" s="209"/>
      <c r="R37" s="230">
        <v>-0.01</v>
      </c>
      <c r="S37" s="226">
        <v>1</v>
      </c>
      <c r="T37" s="232">
        <f t="shared" si="4"/>
        <v>-0.01</v>
      </c>
      <c r="U37" s="229"/>
      <c r="V37" s="227">
        <f t="shared" si="8"/>
        <v>0</v>
      </c>
      <c r="W37" s="228">
        <f t="shared" si="17"/>
        <v>0</v>
      </c>
      <c r="X37" s="209"/>
      <c r="Y37" s="230">
        <v>0</v>
      </c>
      <c r="Z37" s="226">
        <v>1</v>
      </c>
      <c r="AA37" s="232">
        <f t="shared" si="5"/>
        <v>0</v>
      </c>
      <c r="AB37" s="229"/>
      <c r="AC37" s="227">
        <f t="shared" si="9"/>
        <v>0.01</v>
      </c>
      <c r="AD37" s="228" t="str">
        <f t="shared" si="10"/>
        <v/>
      </c>
      <c r="AE37" s="209"/>
      <c r="AF37" s="230">
        <v>0</v>
      </c>
      <c r="AG37" s="226">
        <v>1</v>
      </c>
      <c r="AH37" s="232">
        <f t="shared" si="6"/>
        <v>0</v>
      </c>
      <c r="AI37" s="229"/>
      <c r="AJ37" s="227">
        <f t="shared" si="11"/>
        <v>0</v>
      </c>
      <c r="AK37" s="228" t="str">
        <f t="shared" si="12"/>
        <v/>
      </c>
      <c r="AL37" s="233"/>
      <c r="AM37" s="230">
        <v>0</v>
      </c>
      <c r="AN37" s="226">
        <v>1</v>
      </c>
      <c r="AO37" s="232">
        <f t="shared" si="7"/>
        <v>0</v>
      </c>
      <c r="AP37" s="229"/>
      <c r="AQ37" s="227">
        <f t="shared" si="13"/>
        <v>0</v>
      </c>
      <c r="AR37" s="228" t="str">
        <f t="shared" si="14"/>
        <v/>
      </c>
    </row>
    <row r="38" spans="1:44" x14ac:dyDescent="0.35">
      <c r="A38" s="193"/>
      <c r="B38" s="221" t="s">
        <v>39</v>
      </c>
      <c r="C38" s="221"/>
      <c r="D38" s="220" t="s">
        <v>47</v>
      </c>
      <c r="E38" s="221"/>
      <c r="F38" s="229"/>
      <c r="G38" s="238"/>
      <c r="H38" s="314"/>
      <c r="I38" s="225">
        <f t="shared" si="22"/>
        <v>0</v>
      </c>
      <c r="J38" s="229"/>
      <c r="K38" s="313">
        <v>-1.2099999999999999E-3</v>
      </c>
      <c r="L38" s="314">
        <f t="shared" ref="L38" si="25">$G$18</f>
        <v>285</v>
      </c>
      <c r="M38" s="232">
        <f t="shared" si="1"/>
        <v>-0.34484999999999999</v>
      </c>
      <c r="N38" s="229"/>
      <c r="O38" s="227">
        <f t="shared" si="23"/>
        <v>-0.34484999999999999</v>
      </c>
      <c r="P38" s="228" t="str">
        <f t="shared" si="24"/>
        <v/>
      </c>
      <c r="Q38" s="209"/>
      <c r="R38" s="313">
        <v>-1.2099999999999999E-3</v>
      </c>
      <c r="S38" s="314">
        <f t="shared" ref="S38" si="26">$G$18</f>
        <v>285</v>
      </c>
      <c r="T38" s="232">
        <f t="shared" si="4"/>
        <v>-0.34484999999999999</v>
      </c>
      <c r="U38" s="229"/>
      <c r="V38" s="227">
        <f t="shared" si="8"/>
        <v>0</v>
      </c>
      <c r="W38" s="228">
        <f t="shared" si="17"/>
        <v>0</v>
      </c>
      <c r="X38" s="209"/>
      <c r="Y38" s="230">
        <v>0</v>
      </c>
      <c r="Z38" s="314">
        <f t="shared" ref="Z38" si="27">$G$18</f>
        <v>285</v>
      </c>
      <c r="AA38" s="232">
        <f t="shared" si="5"/>
        <v>0</v>
      </c>
      <c r="AB38" s="229"/>
      <c r="AC38" s="227">
        <f t="shared" si="9"/>
        <v>0.34484999999999999</v>
      </c>
      <c r="AD38" s="228" t="str">
        <f t="shared" si="10"/>
        <v/>
      </c>
      <c r="AE38" s="209"/>
      <c r="AF38" s="230">
        <v>0</v>
      </c>
      <c r="AG38" s="314">
        <f t="shared" ref="AG38" si="28">$G$18</f>
        <v>285</v>
      </c>
      <c r="AH38" s="232">
        <f t="shared" si="6"/>
        <v>0</v>
      </c>
      <c r="AI38" s="229"/>
      <c r="AJ38" s="227">
        <f t="shared" si="11"/>
        <v>0</v>
      </c>
      <c r="AK38" s="228" t="str">
        <f t="shared" si="12"/>
        <v/>
      </c>
      <c r="AL38" s="233"/>
      <c r="AM38" s="230">
        <v>0</v>
      </c>
      <c r="AN38" s="314">
        <f t="shared" ref="AN38" si="29">$G$18</f>
        <v>285</v>
      </c>
      <c r="AO38" s="232">
        <f t="shared" si="7"/>
        <v>0</v>
      </c>
      <c r="AP38" s="229"/>
      <c r="AQ38" s="227">
        <f t="shared" si="13"/>
        <v>0</v>
      </c>
      <c r="AR38" s="228" t="str">
        <f t="shared" si="14"/>
        <v/>
      </c>
    </row>
    <row r="39" spans="1:44" s="233" customFormat="1" x14ac:dyDescent="0.35">
      <c r="A39" s="234"/>
      <c r="B39" s="221" t="s">
        <v>111</v>
      </c>
      <c r="C39" s="221"/>
      <c r="D39" s="220" t="s">
        <v>109</v>
      </c>
      <c r="E39" s="221"/>
      <c r="F39" s="229"/>
      <c r="G39" s="93">
        <v>0.02</v>
      </c>
      <c r="H39" s="420">
        <v>1</v>
      </c>
      <c r="I39" s="225">
        <f t="shared" si="0"/>
        <v>0.02</v>
      </c>
      <c r="J39" s="229"/>
      <c r="K39" s="223"/>
      <c r="L39" s="420">
        <v>1</v>
      </c>
      <c r="M39" s="225">
        <f t="shared" si="1"/>
        <v>0</v>
      </c>
      <c r="N39" s="222"/>
      <c r="O39" s="227">
        <f t="shared" si="23"/>
        <v>-0.02</v>
      </c>
      <c r="P39" s="228" t="str">
        <f t="shared" si="24"/>
        <v/>
      </c>
      <c r="Q39" s="209"/>
      <c r="R39" s="223"/>
      <c r="S39" s="420">
        <v>1</v>
      </c>
      <c r="T39" s="225">
        <f t="shared" si="4"/>
        <v>0</v>
      </c>
      <c r="U39" s="222"/>
      <c r="V39" s="227">
        <f t="shared" si="8"/>
        <v>0</v>
      </c>
      <c r="W39" s="228" t="str">
        <f t="shared" si="17"/>
        <v/>
      </c>
      <c r="X39" s="209"/>
      <c r="Y39" s="223"/>
      <c r="Z39" s="420">
        <v>1</v>
      </c>
      <c r="AA39" s="225">
        <f t="shared" si="5"/>
        <v>0</v>
      </c>
      <c r="AB39" s="222"/>
      <c r="AC39" s="227">
        <f t="shared" si="9"/>
        <v>0</v>
      </c>
      <c r="AD39" s="228" t="str">
        <f t="shared" si="10"/>
        <v/>
      </c>
      <c r="AE39" s="209"/>
      <c r="AF39" s="223"/>
      <c r="AG39" s="420">
        <v>1</v>
      </c>
      <c r="AH39" s="225">
        <f t="shared" si="6"/>
        <v>0</v>
      </c>
      <c r="AI39" s="222"/>
      <c r="AJ39" s="227">
        <f t="shared" si="11"/>
        <v>0</v>
      </c>
      <c r="AK39" s="228" t="str">
        <f t="shared" si="12"/>
        <v/>
      </c>
      <c r="AL39" s="188"/>
      <c r="AM39" s="223"/>
      <c r="AN39" s="420">
        <v>1</v>
      </c>
      <c r="AO39" s="225">
        <f t="shared" si="7"/>
        <v>0</v>
      </c>
      <c r="AP39" s="222"/>
      <c r="AQ39" s="227">
        <f t="shared" si="13"/>
        <v>0</v>
      </c>
      <c r="AR39" s="228" t="str">
        <f t="shared" si="14"/>
        <v/>
      </c>
    </row>
    <row r="40" spans="1:44" s="233" customFormat="1" x14ac:dyDescent="0.35">
      <c r="A40" s="234"/>
      <c r="B40" s="221" t="s">
        <v>112</v>
      </c>
      <c r="C40" s="221"/>
      <c r="D40" s="220" t="s">
        <v>109</v>
      </c>
      <c r="E40" s="221"/>
      <c r="F40" s="229"/>
      <c r="G40" s="93">
        <v>0.01</v>
      </c>
      <c r="H40" s="420">
        <v>1</v>
      </c>
      <c r="I40" s="225">
        <f t="shared" si="0"/>
        <v>0.01</v>
      </c>
      <c r="J40" s="229"/>
      <c r="K40" s="223"/>
      <c r="L40" s="420">
        <v>1</v>
      </c>
      <c r="M40" s="225">
        <f t="shared" si="1"/>
        <v>0</v>
      </c>
      <c r="N40" s="222"/>
      <c r="O40" s="227">
        <f t="shared" si="23"/>
        <v>-0.01</v>
      </c>
      <c r="P40" s="228" t="str">
        <f t="shared" si="24"/>
        <v/>
      </c>
      <c r="Q40" s="209"/>
      <c r="R40" s="223"/>
      <c r="S40" s="420">
        <v>1</v>
      </c>
      <c r="T40" s="225">
        <f t="shared" si="4"/>
        <v>0</v>
      </c>
      <c r="U40" s="222"/>
      <c r="V40" s="227">
        <f t="shared" si="8"/>
        <v>0</v>
      </c>
      <c r="W40" s="228" t="str">
        <f t="shared" si="17"/>
        <v/>
      </c>
      <c r="X40" s="209"/>
      <c r="Y40" s="223"/>
      <c r="Z40" s="420">
        <v>1</v>
      </c>
      <c r="AA40" s="225">
        <f t="shared" si="5"/>
        <v>0</v>
      </c>
      <c r="AB40" s="222"/>
      <c r="AC40" s="227">
        <f t="shared" si="9"/>
        <v>0</v>
      </c>
      <c r="AD40" s="228" t="str">
        <f t="shared" si="10"/>
        <v/>
      </c>
      <c r="AE40" s="209"/>
      <c r="AF40" s="223"/>
      <c r="AG40" s="420">
        <v>1</v>
      </c>
      <c r="AH40" s="225">
        <f t="shared" si="6"/>
        <v>0</v>
      </c>
      <c r="AI40" s="222"/>
      <c r="AJ40" s="227">
        <f t="shared" si="11"/>
        <v>0</v>
      </c>
      <c r="AK40" s="228" t="str">
        <f t="shared" si="12"/>
        <v/>
      </c>
      <c r="AL40" s="188"/>
      <c r="AM40" s="223"/>
      <c r="AN40" s="420">
        <v>1</v>
      </c>
      <c r="AO40" s="225">
        <f t="shared" si="7"/>
        <v>0</v>
      </c>
      <c r="AP40" s="222"/>
      <c r="AQ40" s="227">
        <f t="shared" si="13"/>
        <v>0</v>
      </c>
      <c r="AR40" s="228" t="str">
        <f t="shared" si="14"/>
        <v/>
      </c>
    </row>
    <row r="41" spans="1:44" s="233" customFormat="1" x14ac:dyDescent="0.35">
      <c r="A41" s="234"/>
      <c r="B41" s="221" t="s">
        <v>44</v>
      </c>
      <c r="C41" s="221"/>
      <c r="D41" s="220" t="s">
        <v>25</v>
      </c>
      <c r="E41" s="221"/>
      <c r="F41" s="229"/>
      <c r="G41" s="93">
        <v>0.16</v>
      </c>
      <c r="H41" s="420">
        <v>1</v>
      </c>
      <c r="I41" s="225">
        <f t="shared" si="0"/>
        <v>0.16</v>
      </c>
      <c r="J41" s="229"/>
      <c r="K41" s="223"/>
      <c r="L41" s="420">
        <v>1</v>
      </c>
      <c r="M41" s="225">
        <f t="shared" si="1"/>
        <v>0</v>
      </c>
      <c r="N41" s="222"/>
      <c r="O41" s="227">
        <f t="shared" si="23"/>
        <v>-0.16</v>
      </c>
      <c r="P41" s="228" t="str">
        <f t="shared" si="24"/>
        <v/>
      </c>
      <c r="Q41" s="209"/>
      <c r="R41" s="223"/>
      <c r="S41" s="420">
        <v>1</v>
      </c>
      <c r="T41" s="225">
        <f t="shared" si="4"/>
        <v>0</v>
      </c>
      <c r="U41" s="222"/>
      <c r="V41" s="227">
        <f t="shared" si="8"/>
        <v>0</v>
      </c>
      <c r="W41" s="228" t="str">
        <f t="shared" si="17"/>
        <v/>
      </c>
      <c r="X41" s="209"/>
      <c r="Y41" s="223"/>
      <c r="Z41" s="420">
        <v>1</v>
      </c>
      <c r="AA41" s="225">
        <f t="shared" si="5"/>
        <v>0</v>
      </c>
      <c r="AB41" s="222"/>
      <c r="AC41" s="227">
        <f t="shared" si="9"/>
        <v>0</v>
      </c>
      <c r="AD41" s="228" t="str">
        <f t="shared" si="10"/>
        <v/>
      </c>
      <c r="AE41" s="209"/>
      <c r="AF41" s="223"/>
      <c r="AG41" s="420">
        <v>1</v>
      </c>
      <c r="AH41" s="225">
        <f t="shared" si="6"/>
        <v>0</v>
      </c>
      <c r="AI41" s="222"/>
      <c r="AJ41" s="227">
        <f t="shared" si="11"/>
        <v>0</v>
      </c>
      <c r="AK41" s="228" t="str">
        <f t="shared" si="12"/>
        <v/>
      </c>
      <c r="AL41" s="188"/>
      <c r="AM41" s="223"/>
      <c r="AN41" s="420">
        <v>1</v>
      </c>
      <c r="AO41" s="225">
        <f t="shared" si="7"/>
        <v>0</v>
      </c>
      <c r="AP41" s="222"/>
      <c r="AQ41" s="227">
        <f t="shared" si="13"/>
        <v>0</v>
      </c>
      <c r="AR41" s="228" t="str">
        <f t="shared" si="14"/>
        <v/>
      </c>
    </row>
    <row r="42" spans="1:44" s="233" customFormat="1" x14ac:dyDescent="0.35">
      <c r="A42" s="234"/>
      <c r="B42" s="221" t="s">
        <v>45</v>
      </c>
      <c r="C42" s="221"/>
      <c r="D42" s="220" t="s">
        <v>25</v>
      </c>
      <c r="E42" s="221"/>
      <c r="F42" s="229"/>
      <c r="G42" s="93">
        <v>0.05</v>
      </c>
      <c r="H42" s="420">
        <v>1</v>
      </c>
      <c r="I42" s="225">
        <f t="shared" si="0"/>
        <v>0.05</v>
      </c>
      <c r="J42" s="229"/>
      <c r="K42" s="223"/>
      <c r="L42" s="420">
        <v>1</v>
      </c>
      <c r="M42" s="225">
        <f t="shared" si="1"/>
        <v>0</v>
      </c>
      <c r="N42" s="222"/>
      <c r="O42" s="227">
        <f t="shared" si="23"/>
        <v>-0.05</v>
      </c>
      <c r="P42" s="228" t="str">
        <f t="shared" si="24"/>
        <v/>
      </c>
      <c r="Q42" s="209"/>
      <c r="R42" s="223"/>
      <c r="S42" s="420">
        <v>1</v>
      </c>
      <c r="T42" s="225">
        <f t="shared" si="4"/>
        <v>0</v>
      </c>
      <c r="U42" s="222"/>
      <c r="V42" s="227">
        <f t="shared" si="8"/>
        <v>0</v>
      </c>
      <c r="W42" s="228" t="str">
        <f t="shared" si="17"/>
        <v/>
      </c>
      <c r="X42" s="209"/>
      <c r="Y42" s="223"/>
      <c r="Z42" s="420">
        <v>1</v>
      </c>
      <c r="AA42" s="225">
        <f t="shared" si="5"/>
        <v>0</v>
      </c>
      <c r="AB42" s="222"/>
      <c r="AC42" s="227">
        <f t="shared" si="9"/>
        <v>0</v>
      </c>
      <c r="AD42" s="228" t="str">
        <f t="shared" si="10"/>
        <v/>
      </c>
      <c r="AE42" s="209"/>
      <c r="AF42" s="223"/>
      <c r="AG42" s="420">
        <v>1</v>
      </c>
      <c r="AH42" s="225">
        <f t="shared" si="6"/>
        <v>0</v>
      </c>
      <c r="AI42" s="222"/>
      <c r="AJ42" s="227">
        <f t="shared" si="11"/>
        <v>0</v>
      </c>
      <c r="AK42" s="228" t="str">
        <f t="shared" si="12"/>
        <v/>
      </c>
      <c r="AL42" s="188"/>
      <c r="AM42" s="223"/>
      <c r="AN42" s="420">
        <v>1</v>
      </c>
      <c r="AO42" s="225">
        <f t="shared" si="7"/>
        <v>0</v>
      </c>
      <c r="AP42" s="222"/>
      <c r="AQ42" s="227">
        <f t="shared" si="13"/>
        <v>0</v>
      </c>
      <c r="AR42" s="228" t="str">
        <f t="shared" si="14"/>
        <v/>
      </c>
    </row>
    <row r="43" spans="1:44" x14ac:dyDescent="0.35">
      <c r="A43" s="193"/>
      <c r="B43" s="219" t="s">
        <v>46</v>
      </c>
      <c r="C43" s="219"/>
      <c r="D43" s="220" t="s">
        <v>47</v>
      </c>
      <c r="E43" s="221"/>
      <c r="F43" s="222"/>
      <c r="G43" s="313">
        <v>8.9709999999999998E-2</v>
      </c>
      <c r="H43" s="314">
        <f t="shared" ref="H43:H48" si="30">+$G$18</f>
        <v>285</v>
      </c>
      <c r="I43" s="225">
        <f t="shared" si="0"/>
        <v>25.567350000000001</v>
      </c>
      <c r="J43" s="222"/>
      <c r="K43" s="242">
        <v>7.6179999999999998E-2</v>
      </c>
      <c r="L43" s="314">
        <f t="shared" ref="L43:L48" si="31">+$G$18</f>
        <v>285</v>
      </c>
      <c r="M43" s="225">
        <f t="shared" si="1"/>
        <v>21.711299999999998</v>
      </c>
      <c r="N43" s="222"/>
      <c r="O43" s="227">
        <f t="shared" si="23"/>
        <v>-3.8560500000000033</v>
      </c>
      <c r="P43" s="228">
        <f t="shared" si="24"/>
        <v>-0.15081930665477664</v>
      </c>
      <c r="Q43" s="209"/>
      <c r="R43" s="242">
        <v>7.9630000000000006E-2</v>
      </c>
      <c r="S43" s="314">
        <f t="shared" ref="S43:S48" si="32">+$G$18</f>
        <v>285</v>
      </c>
      <c r="T43" s="225">
        <f t="shared" si="4"/>
        <v>22.694550000000003</v>
      </c>
      <c r="U43" s="222"/>
      <c r="V43" s="227">
        <f t="shared" si="8"/>
        <v>0.98325000000000529</v>
      </c>
      <c r="W43" s="228">
        <f t="shared" si="17"/>
        <v>4.5287477028091612E-2</v>
      </c>
      <c r="X43" s="209"/>
      <c r="Y43" s="242">
        <v>8.0519999999999994E-2</v>
      </c>
      <c r="Z43" s="314">
        <f t="shared" ref="Z43:Z48" si="33">+$G$18</f>
        <v>285</v>
      </c>
      <c r="AA43" s="225">
        <f t="shared" si="5"/>
        <v>22.9482</v>
      </c>
      <c r="AB43" s="222"/>
      <c r="AC43" s="227">
        <f t="shared" si="9"/>
        <v>0.25364999999999682</v>
      </c>
      <c r="AD43" s="228">
        <f t="shared" si="10"/>
        <v>1.1176692201431479E-2</v>
      </c>
      <c r="AE43" s="209"/>
      <c r="AF43" s="242">
        <v>8.5309999999999997E-2</v>
      </c>
      <c r="AG43" s="314">
        <f t="shared" ref="AG43:AG48" si="34">+$G$18</f>
        <v>285</v>
      </c>
      <c r="AH43" s="225">
        <f t="shared" si="6"/>
        <v>24.31335</v>
      </c>
      <c r="AI43" s="222"/>
      <c r="AJ43" s="227">
        <f t="shared" si="11"/>
        <v>1.3651499999999999</v>
      </c>
      <c r="AK43" s="228">
        <f t="shared" si="12"/>
        <v>5.94883258817685E-2</v>
      </c>
      <c r="AM43" s="242">
        <v>8.8599999999999998E-2</v>
      </c>
      <c r="AN43" s="314">
        <f t="shared" ref="AN43:AN48" si="35">+$G$18</f>
        <v>285</v>
      </c>
      <c r="AO43" s="225">
        <f t="shared" si="7"/>
        <v>25.251000000000001</v>
      </c>
      <c r="AP43" s="222"/>
      <c r="AQ43" s="227">
        <f t="shared" si="13"/>
        <v>0.93765000000000143</v>
      </c>
      <c r="AR43" s="228">
        <f t="shared" si="14"/>
        <v>3.8565232680811218E-2</v>
      </c>
    </row>
    <row r="44" spans="1:44" s="233" customFormat="1" x14ac:dyDescent="0.35">
      <c r="A44" s="234"/>
      <c r="B44" s="221" t="s">
        <v>44</v>
      </c>
      <c r="C44" s="221"/>
      <c r="D44" s="220" t="s">
        <v>47</v>
      </c>
      <c r="E44" s="221"/>
      <c r="F44" s="229"/>
      <c r="G44" s="313">
        <v>2.0300000000000001E-3</v>
      </c>
      <c r="H44" s="314">
        <f t="shared" si="30"/>
        <v>285</v>
      </c>
      <c r="I44" s="225">
        <f t="shared" si="0"/>
        <v>0.57855000000000001</v>
      </c>
      <c r="J44" s="229"/>
      <c r="K44" s="240"/>
      <c r="L44" s="314">
        <f t="shared" si="31"/>
        <v>285</v>
      </c>
      <c r="M44" s="225">
        <f t="shared" si="1"/>
        <v>0</v>
      </c>
      <c r="N44" s="222"/>
      <c r="O44" s="227">
        <f t="shared" si="23"/>
        <v>-0.57855000000000001</v>
      </c>
      <c r="P44" s="228" t="str">
        <f t="shared" si="24"/>
        <v/>
      </c>
      <c r="Q44" s="209"/>
      <c r="R44" s="240"/>
      <c r="S44" s="314">
        <f t="shared" si="32"/>
        <v>285</v>
      </c>
      <c r="T44" s="225">
        <f t="shared" si="4"/>
        <v>0</v>
      </c>
      <c r="U44" s="222"/>
      <c r="V44" s="227">
        <f t="shared" si="8"/>
        <v>0</v>
      </c>
      <c r="W44" s="228" t="str">
        <f t="shared" si="17"/>
        <v/>
      </c>
      <c r="X44" s="209"/>
      <c r="Y44" s="240"/>
      <c r="Z44" s="314">
        <f t="shared" si="33"/>
        <v>285</v>
      </c>
      <c r="AA44" s="225">
        <f t="shared" si="5"/>
        <v>0</v>
      </c>
      <c r="AB44" s="222"/>
      <c r="AC44" s="227">
        <f t="shared" si="9"/>
        <v>0</v>
      </c>
      <c r="AD44" s="228" t="str">
        <f t="shared" si="10"/>
        <v/>
      </c>
      <c r="AE44" s="209"/>
      <c r="AF44" s="240"/>
      <c r="AG44" s="314">
        <f t="shared" si="34"/>
        <v>285</v>
      </c>
      <c r="AH44" s="225">
        <f t="shared" si="6"/>
        <v>0</v>
      </c>
      <c r="AI44" s="222"/>
      <c r="AJ44" s="227">
        <f t="shared" si="11"/>
        <v>0</v>
      </c>
      <c r="AK44" s="228" t="str">
        <f t="shared" si="12"/>
        <v/>
      </c>
      <c r="AL44" s="188"/>
      <c r="AM44" s="240"/>
      <c r="AN44" s="314">
        <f t="shared" si="35"/>
        <v>285</v>
      </c>
      <c r="AO44" s="225">
        <f t="shared" si="7"/>
        <v>0</v>
      </c>
      <c r="AP44" s="222"/>
      <c r="AQ44" s="227">
        <f t="shared" si="13"/>
        <v>0</v>
      </c>
      <c r="AR44" s="228" t="str">
        <f t="shared" si="14"/>
        <v/>
      </c>
    </row>
    <row r="45" spans="1:44" s="233" customFormat="1" x14ac:dyDescent="0.35">
      <c r="A45" s="234"/>
      <c r="B45" s="221" t="s">
        <v>45</v>
      </c>
      <c r="C45" s="221"/>
      <c r="D45" s="220" t="s">
        <v>47</v>
      </c>
      <c r="E45" s="221"/>
      <c r="F45" s="229"/>
      <c r="G45" s="313">
        <v>6.2E-4</v>
      </c>
      <c r="H45" s="314">
        <f t="shared" si="30"/>
        <v>285</v>
      </c>
      <c r="I45" s="225">
        <f t="shared" si="0"/>
        <v>0.1767</v>
      </c>
      <c r="J45" s="229"/>
      <c r="K45" s="240"/>
      <c r="L45" s="314">
        <f t="shared" si="31"/>
        <v>285</v>
      </c>
      <c r="M45" s="225">
        <f t="shared" si="1"/>
        <v>0</v>
      </c>
      <c r="N45" s="222"/>
      <c r="O45" s="227">
        <f t="shared" si="23"/>
        <v>-0.1767</v>
      </c>
      <c r="P45" s="228" t="str">
        <f t="shared" si="24"/>
        <v/>
      </c>
      <c r="Q45" s="209"/>
      <c r="R45" s="240"/>
      <c r="S45" s="314">
        <f t="shared" si="32"/>
        <v>285</v>
      </c>
      <c r="T45" s="225">
        <f t="shared" si="4"/>
        <v>0</v>
      </c>
      <c r="U45" s="222"/>
      <c r="V45" s="227">
        <f t="shared" si="8"/>
        <v>0</v>
      </c>
      <c r="W45" s="228" t="str">
        <f t="shared" si="17"/>
        <v/>
      </c>
      <c r="X45" s="209"/>
      <c r="Y45" s="240"/>
      <c r="Z45" s="314">
        <f t="shared" si="33"/>
        <v>285</v>
      </c>
      <c r="AA45" s="225">
        <f t="shared" si="5"/>
        <v>0</v>
      </c>
      <c r="AB45" s="222"/>
      <c r="AC45" s="227">
        <f t="shared" si="9"/>
        <v>0</v>
      </c>
      <c r="AD45" s="228" t="str">
        <f t="shared" si="10"/>
        <v/>
      </c>
      <c r="AE45" s="209"/>
      <c r="AF45" s="240"/>
      <c r="AG45" s="314">
        <f t="shared" si="34"/>
        <v>285</v>
      </c>
      <c r="AH45" s="225">
        <f t="shared" si="6"/>
        <v>0</v>
      </c>
      <c r="AI45" s="222"/>
      <c r="AJ45" s="227">
        <f t="shared" si="11"/>
        <v>0</v>
      </c>
      <c r="AK45" s="228" t="str">
        <f t="shared" si="12"/>
        <v/>
      </c>
      <c r="AL45" s="188"/>
      <c r="AM45" s="240"/>
      <c r="AN45" s="314">
        <f t="shared" si="35"/>
        <v>285</v>
      </c>
      <c r="AO45" s="225">
        <f t="shared" si="7"/>
        <v>0</v>
      </c>
      <c r="AP45" s="222"/>
      <c r="AQ45" s="227">
        <f t="shared" si="13"/>
        <v>0</v>
      </c>
      <c r="AR45" s="228" t="str">
        <f t="shared" si="14"/>
        <v/>
      </c>
    </row>
    <row r="46" spans="1:44" x14ac:dyDescent="0.35">
      <c r="A46" s="193"/>
      <c r="B46" s="239" t="s">
        <v>73</v>
      </c>
      <c r="C46" s="219"/>
      <c r="D46" s="220" t="s">
        <v>47</v>
      </c>
      <c r="E46" s="221"/>
      <c r="F46" s="222"/>
      <c r="G46" s="313">
        <v>2.9E-4</v>
      </c>
      <c r="H46" s="314">
        <f t="shared" si="30"/>
        <v>285</v>
      </c>
      <c r="I46" s="225">
        <f t="shared" si="0"/>
        <v>8.2650000000000001E-2</v>
      </c>
      <c r="J46" s="222"/>
      <c r="K46" s="223"/>
      <c r="L46" s="314">
        <f t="shared" si="31"/>
        <v>285</v>
      </c>
      <c r="M46" s="225">
        <f t="shared" si="1"/>
        <v>0</v>
      </c>
      <c r="N46" s="229"/>
      <c r="O46" s="227">
        <f t="shared" si="23"/>
        <v>-8.2650000000000001E-2</v>
      </c>
      <c r="P46" s="228" t="str">
        <f t="shared" si="24"/>
        <v/>
      </c>
      <c r="Q46" s="209"/>
      <c r="R46" s="223"/>
      <c r="S46" s="314">
        <f t="shared" si="32"/>
        <v>285</v>
      </c>
      <c r="T46" s="225">
        <f t="shared" si="4"/>
        <v>0</v>
      </c>
      <c r="U46" s="229"/>
      <c r="V46" s="227">
        <f t="shared" si="8"/>
        <v>0</v>
      </c>
      <c r="W46" s="228" t="str">
        <f t="shared" si="17"/>
        <v/>
      </c>
      <c r="X46" s="209"/>
      <c r="Y46" s="223"/>
      <c r="Z46" s="314">
        <f t="shared" si="33"/>
        <v>285</v>
      </c>
      <c r="AA46" s="225">
        <f t="shared" si="5"/>
        <v>0</v>
      </c>
      <c r="AB46" s="229"/>
      <c r="AC46" s="227">
        <f t="shared" si="9"/>
        <v>0</v>
      </c>
      <c r="AD46" s="228" t="str">
        <f t="shared" si="10"/>
        <v/>
      </c>
      <c r="AE46" s="209"/>
      <c r="AF46" s="223"/>
      <c r="AG46" s="314">
        <f t="shared" si="34"/>
        <v>285</v>
      </c>
      <c r="AH46" s="225">
        <f t="shared" si="6"/>
        <v>0</v>
      </c>
      <c r="AI46" s="229"/>
      <c r="AJ46" s="227">
        <f t="shared" si="11"/>
        <v>0</v>
      </c>
      <c r="AK46" s="228" t="str">
        <f t="shared" si="12"/>
        <v/>
      </c>
      <c r="AL46" s="233"/>
      <c r="AM46" s="223"/>
      <c r="AN46" s="314">
        <f t="shared" si="35"/>
        <v>285</v>
      </c>
      <c r="AO46" s="225">
        <f t="shared" si="7"/>
        <v>0</v>
      </c>
      <c r="AP46" s="229"/>
      <c r="AQ46" s="227">
        <f t="shared" si="13"/>
        <v>0</v>
      </c>
      <c r="AR46" s="228" t="str">
        <f t="shared" si="14"/>
        <v/>
      </c>
    </row>
    <row r="47" spans="1:44" x14ac:dyDescent="0.35">
      <c r="A47" s="193"/>
      <c r="B47" s="239" t="s">
        <v>42</v>
      </c>
      <c r="C47" s="219"/>
      <c r="D47" s="220" t="s">
        <v>47</v>
      </c>
      <c r="E47" s="221"/>
      <c r="F47" s="222"/>
      <c r="G47" s="313">
        <v>6.0000000000000002E-5</v>
      </c>
      <c r="H47" s="314">
        <f t="shared" si="30"/>
        <v>285</v>
      </c>
      <c r="I47" s="225">
        <f t="shared" si="0"/>
        <v>1.7100000000000001E-2</v>
      </c>
      <c r="J47" s="222"/>
      <c r="K47" s="223"/>
      <c r="L47" s="314">
        <f t="shared" si="31"/>
        <v>285</v>
      </c>
      <c r="M47" s="225">
        <f t="shared" si="1"/>
        <v>0</v>
      </c>
      <c r="N47" s="229"/>
      <c r="O47" s="227">
        <f t="shared" si="23"/>
        <v>-1.7100000000000001E-2</v>
      </c>
      <c r="P47" s="228" t="str">
        <f t="shared" si="24"/>
        <v/>
      </c>
      <c r="Q47" s="209"/>
      <c r="R47" s="223"/>
      <c r="S47" s="314">
        <f t="shared" si="32"/>
        <v>285</v>
      </c>
      <c r="T47" s="225">
        <f t="shared" si="4"/>
        <v>0</v>
      </c>
      <c r="U47" s="229"/>
      <c r="V47" s="227">
        <f t="shared" si="8"/>
        <v>0</v>
      </c>
      <c r="W47" s="228" t="str">
        <f t="shared" si="17"/>
        <v/>
      </c>
      <c r="X47" s="209"/>
      <c r="Y47" s="223"/>
      <c r="Z47" s="314">
        <f t="shared" si="33"/>
        <v>285</v>
      </c>
      <c r="AA47" s="225">
        <f t="shared" si="5"/>
        <v>0</v>
      </c>
      <c r="AB47" s="229"/>
      <c r="AC47" s="227">
        <f t="shared" si="9"/>
        <v>0</v>
      </c>
      <c r="AD47" s="228" t="str">
        <f t="shared" si="10"/>
        <v/>
      </c>
      <c r="AE47" s="209"/>
      <c r="AF47" s="223"/>
      <c r="AG47" s="314">
        <f t="shared" si="34"/>
        <v>285</v>
      </c>
      <c r="AH47" s="225">
        <f t="shared" si="6"/>
        <v>0</v>
      </c>
      <c r="AI47" s="229"/>
      <c r="AJ47" s="227">
        <f t="shared" si="11"/>
        <v>0</v>
      </c>
      <c r="AK47" s="228" t="str">
        <f t="shared" si="12"/>
        <v/>
      </c>
      <c r="AL47" s="233"/>
      <c r="AM47" s="223"/>
      <c r="AN47" s="314">
        <f t="shared" si="35"/>
        <v>285</v>
      </c>
      <c r="AO47" s="225">
        <f t="shared" si="7"/>
        <v>0</v>
      </c>
      <c r="AP47" s="229"/>
      <c r="AQ47" s="227">
        <f t="shared" si="13"/>
        <v>0</v>
      </c>
      <c r="AR47" s="228" t="str">
        <f t="shared" si="14"/>
        <v/>
      </c>
    </row>
    <row r="48" spans="1:44" x14ac:dyDescent="0.35">
      <c r="A48" s="193"/>
      <c r="B48" s="239" t="s">
        <v>43</v>
      </c>
      <c r="C48" s="219"/>
      <c r="D48" s="220" t="s">
        <v>47</v>
      </c>
      <c r="E48" s="221"/>
      <c r="F48" s="222"/>
      <c r="G48" s="313">
        <v>9.2000000000000003E-4</v>
      </c>
      <c r="H48" s="314">
        <f t="shared" si="30"/>
        <v>285</v>
      </c>
      <c r="I48" s="225">
        <f t="shared" si="0"/>
        <v>0.26219999999999999</v>
      </c>
      <c r="J48" s="222"/>
      <c r="K48" s="242"/>
      <c r="L48" s="314">
        <f t="shared" si="31"/>
        <v>285</v>
      </c>
      <c r="M48" s="225">
        <f t="shared" si="1"/>
        <v>0</v>
      </c>
      <c r="N48" s="222"/>
      <c r="O48" s="227">
        <f t="shared" si="23"/>
        <v>-0.26219999999999999</v>
      </c>
      <c r="P48" s="228" t="str">
        <f t="shared" si="24"/>
        <v/>
      </c>
      <c r="Q48" s="209"/>
      <c r="R48" s="242"/>
      <c r="S48" s="314">
        <f t="shared" si="32"/>
        <v>285</v>
      </c>
      <c r="T48" s="225">
        <f t="shared" si="4"/>
        <v>0</v>
      </c>
      <c r="U48" s="222"/>
      <c r="V48" s="227">
        <f t="shared" si="8"/>
        <v>0</v>
      </c>
      <c r="W48" s="228" t="str">
        <f t="shared" si="17"/>
        <v/>
      </c>
      <c r="X48" s="209"/>
      <c r="Y48" s="242"/>
      <c r="Z48" s="314">
        <f t="shared" si="33"/>
        <v>285</v>
      </c>
      <c r="AA48" s="225">
        <f t="shared" si="5"/>
        <v>0</v>
      </c>
      <c r="AB48" s="222"/>
      <c r="AC48" s="227">
        <f t="shared" si="9"/>
        <v>0</v>
      </c>
      <c r="AD48" s="228" t="str">
        <f t="shared" si="10"/>
        <v/>
      </c>
      <c r="AE48" s="209"/>
      <c r="AF48" s="242"/>
      <c r="AG48" s="314">
        <f t="shared" si="34"/>
        <v>285</v>
      </c>
      <c r="AH48" s="225">
        <f t="shared" si="6"/>
        <v>0</v>
      </c>
      <c r="AI48" s="222"/>
      <c r="AJ48" s="227">
        <f t="shared" si="11"/>
        <v>0</v>
      </c>
      <c r="AK48" s="228" t="str">
        <f t="shared" si="12"/>
        <v/>
      </c>
      <c r="AM48" s="242"/>
      <c r="AN48" s="314">
        <f t="shared" si="35"/>
        <v>285</v>
      </c>
      <c r="AO48" s="225">
        <f t="shared" si="7"/>
        <v>0</v>
      </c>
      <c r="AP48" s="222"/>
      <c r="AQ48" s="227">
        <f t="shared" si="13"/>
        <v>0</v>
      </c>
      <c r="AR48" s="228" t="str">
        <f t="shared" si="14"/>
        <v/>
      </c>
    </row>
    <row r="49" spans="1:44" x14ac:dyDescent="0.35">
      <c r="A49" s="234"/>
      <c r="B49" s="244" t="s">
        <v>49</v>
      </c>
      <c r="C49" s="245"/>
      <c r="D49" s="246"/>
      <c r="E49" s="245"/>
      <c r="F49" s="247"/>
      <c r="G49" s="248"/>
      <c r="H49" s="249"/>
      <c r="I49" s="250">
        <f>SUM(I23:I48)</f>
        <v>34.804549999999999</v>
      </c>
      <c r="J49" s="247"/>
      <c r="K49" s="248"/>
      <c r="L49" s="249"/>
      <c r="M49" s="250">
        <f>SUM(M23:M48)</f>
        <v>26.652549999999998</v>
      </c>
      <c r="N49" s="247"/>
      <c r="O49" s="251">
        <f t="shared" si="23"/>
        <v>-8.152000000000001</v>
      </c>
      <c r="P49" s="252">
        <f t="shared" si="24"/>
        <v>-0.23422224967712557</v>
      </c>
      <c r="Q49" s="209"/>
      <c r="R49" s="248"/>
      <c r="S49" s="249"/>
      <c r="T49" s="250">
        <f>SUM(T23:T48)</f>
        <v>27.317350000000005</v>
      </c>
      <c r="U49" s="247"/>
      <c r="V49" s="251">
        <f>T49-M49</f>
        <v>0.66480000000000672</v>
      </c>
      <c r="W49" s="252">
        <f>IF(OR(M49=0,T49=0),"",(V49/M49))</f>
        <v>2.4943204308781216E-2</v>
      </c>
      <c r="X49" s="209"/>
      <c r="Y49" s="248"/>
      <c r="Z49" s="249"/>
      <c r="AA49" s="250">
        <f>SUM(AA23:AA48)</f>
        <v>28.550450000000001</v>
      </c>
      <c r="AB49" s="247"/>
      <c r="AC49" s="251">
        <f>AA49-T49</f>
        <v>1.2330999999999968</v>
      </c>
      <c r="AD49" s="252">
        <f>IF(OR(T49=0,AA49=0),"",(AC49/T49))</f>
        <v>4.513981041352827E-2</v>
      </c>
      <c r="AE49" s="209"/>
      <c r="AF49" s="248"/>
      <c r="AG49" s="249"/>
      <c r="AH49" s="250">
        <f>SUM(AH23:AH48)</f>
        <v>29.88815</v>
      </c>
      <c r="AI49" s="247"/>
      <c r="AJ49" s="251">
        <f>AH49-AA49</f>
        <v>1.3376999999999981</v>
      </c>
      <c r="AK49" s="252">
        <f>IF(OR(AA49=0,AH49=0),"",(AJ49/AA49))</f>
        <v>4.6853902477894324E-2</v>
      </c>
      <c r="AM49" s="248"/>
      <c r="AN49" s="249"/>
      <c r="AO49" s="250">
        <f>SUM(AO23:AO48)</f>
        <v>31.1158</v>
      </c>
      <c r="AP49" s="247"/>
      <c r="AQ49" s="251">
        <f>AO49-AH49</f>
        <v>1.2276500000000006</v>
      </c>
      <c r="AR49" s="252">
        <f>IF(OR(AH49=0,AO49=0),"",(AQ49/AH49))</f>
        <v>4.1074807239658548E-2</v>
      </c>
    </row>
    <row r="50" spans="1:44" x14ac:dyDescent="0.35">
      <c r="A50" s="193"/>
      <c r="B50" s="219" t="s">
        <v>50</v>
      </c>
      <c r="C50" s="219"/>
      <c r="D50" s="220" t="s">
        <v>47</v>
      </c>
      <c r="E50" s="221"/>
      <c r="F50" s="222"/>
      <c r="G50" s="315">
        <f>+$G$65</f>
        <v>0.11899999999999999</v>
      </c>
      <c r="H50" s="243">
        <f>$G18*(1+G76)-$G18</f>
        <v>10.716000000000008</v>
      </c>
      <c r="I50" s="232">
        <f>H50*G50</f>
        <v>1.2752040000000009</v>
      </c>
      <c r="J50" s="222"/>
      <c r="K50" s="315">
        <f>+$G$65</f>
        <v>0.11899999999999999</v>
      </c>
      <c r="L50" s="243">
        <f>$G18*(1+K76)-$G18</f>
        <v>8.4075000000000273</v>
      </c>
      <c r="M50" s="232">
        <f>L50*K50</f>
        <v>1.0004925000000031</v>
      </c>
      <c r="N50" s="222"/>
      <c r="O50" s="227">
        <f t="shared" si="23"/>
        <v>-0.27471149999999778</v>
      </c>
      <c r="P50" s="228">
        <f t="shared" si="24"/>
        <v>-0.21542553191489172</v>
      </c>
      <c r="Q50" s="209"/>
      <c r="R50" s="315">
        <f>+$G$65</f>
        <v>0.11899999999999999</v>
      </c>
      <c r="S50" s="243">
        <f>$G18*(1+R76)-$G18</f>
        <v>8.4075000000000273</v>
      </c>
      <c r="T50" s="232">
        <f>S50*R50</f>
        <v>1.0004925000000031</v>
      </c>
      <c r="U50" s="222"/>
      <c r="V50" s="227">
        <f>T50-M50</f>
        <v>0</v>
      </c>
      <c r="W50" s="228">
        <f>IF(OR(M50=0,T50=0),"",(V50/M50))</f>
        <v>0</v>
      </c>
      <c r="X50" s="209"/>
      <c r="Y50" s="315">
        <f>+$G$65</f>
        <v>0.11899999999999999</v>
      </c>
      <c r="Z50" s="243">
        <f>$G18*(1+Y76)-$G18</f>
        <v>8.4075000000000273</v>
      </c>
      <c r="AA50" s="232">
        <f>Z50*Y50</f>
        <v>1.0004925000000031</v>
      </c>
      <c r="AB50" s="222"/>
      <c r="AC50" s="227">
        <f>AA50-T50</f>
        <v>0</v>
      </c>
      <c r="AD50" s="228">
        <f>IF(OR(T50=0,AA50=0),"",(AC50/T50))</f>
        <v>0</v>
      </c>
      <c r="AE50" s="209"/>
      <c r="AF50" s="315">
        <f>+$G$65</f>
        <v>0.11899999999999999</v>
      </c>
      <c r="AG50" s="243">
        <f>$G18*(1+AF76)-$G18</f>
        <v>8.4075000000000273</v>
      </c>
      <c r="AH50" s="232">
        <f>AG50*AF50</f>
        <v>1.0004925000000031</v>
      </c>
      <c r="AI50" s="222"/>
      <c r="AJ50" s="227">
        <f>AH50-AA50</f>
        <v>0</v>
      </c>
      <c r="AK50" s="228">
        <f>IF(OR(AA50=0,AH50=0),"",(AJ50/AA50))</f>
        <v>0</v>
      </c>
      <c r="AM50" s="315">
        <f>+$G$65</f>
        <v>0.11899999999999999</v>
      </c>
      <c r="AN50" s="243">
        <f>$G18*(1+AM76)-$G18</f>
        <v>8.4075000000000273</v>
      </c>
      <c r="AO50" s="232">
        <f>AN50*AM50</f>
        <v>1.0004925000000031</v>
      </c>
      <c r="AP50" s="222"/>
      <c r="AQ50" s="227">
        <f>AO50-AH50</f>
        <v>0</v>
      </c>
      <c r="AR50" s="228">
        <f>IF(OR(AH50=0,AO50=0),"",(AQ50/AH50))</f>
        <v>0</v>
      </c>
    </row>
    <row r="51" spans="1:44" x14ac:dyDescent="0.35">
      <c r="A51" s="193"/>
      <c r="B51" s="221" t="s">
        <v>51</v>
      </c>
      <c r="C51" s="219"/>
      <c r="D51" s="220" t="s">
        <v>47</v>
      </c>
      <c r="E51" s="221"/>
      <c r="F51" s="222"/>
      <c r="G51" s="238">
        <v>-4.8999999999999998E-4</v>
      </c>
      <c r="H51" s="243">
        <f>+$G$18</f>
        <v>285</v>
      </c>
      <c r="I51" s="232">
        <f t="shared" ref="I51:I53" si="36">H51*G51</f>
        <v>-0.13965</v>
      </c>
      <c r="J51" s="222"/>
      <c r="K51" s="238">
        <v>4.0000000000000002E-4</v>
      </c>
      <c r="L51" s="243">
        <f>+$G$18</f>
        <v>285</v>
      </c>
      <c r="M51" s="232">
        <f t="shared" ref="M51:M52" si="37">L51*K51</f>
        <v>0.114</v>
      </c>
      <c r="N51" s="229"/>
      <c r="O51" s="227">
        <f t="shared" si="23"/>
        <v>0.25364999999999999</v>
      </c>
      <c r="P51" s="228">
        <f t="shared" si="24"/>
        <v>-1.8163265306122449</v>
      </c>
      <c r="Q51" s="209"/>
      <c r="R51" s="238">
        <v>4.0000000000000002E-4</v>
      </c>
      <c r="S51" s="231">
        <f>$H51</f>
        <v>285</v>
      </c>
      <c r="T51" s="232">
        <f t="shared" ref="T51:T53" si="38">S51*R51</f>
        <v>0.114</v>
      </c>
      <c r="U51" s="229"/>
      <c r="V51" s="227">
        <f t="shared" ref="V51:V53" si="39">T51-M51</f>
        <v>0</v>
      </c>
      <c r="W51" s="228">
        <f t="shared" ref="W51:W53" si="40">IF(OR(M51=0,T51=0),"",(V51/M51))</f>
        <v>0</v>
      </c>
      <c r="X51" s="209"/>
      <c r="Y51" s="238"/>
      <c r="Z51" s="243">
        <f>+$G$18</f>
        <v>285</v>
      </c>
      <c r="AA51" s="232">
        <f t="shared" ref="AA51:AA52" si="41">Z51*Y51</f>
        <v>0</v>
      </c>
      <c r="AB51" s="229"/>
      <c r="AC51" s="227">
        <f t="shared" ref="AC51:AC53" si="42">AA51-T51</f>
        <v>-0.114</v>
      </c>
      <c r="AD51" s="228" t="str">
        <f t="shared" ref="AD51:AD53" si="43">IF(OR(T51=0,AA51=0),"",(AC51/T51))</f>
        <v/>
      </c>
      <c r="AE51" s="209"/>
      <c r="AF51" s="238"/>
      <c r="AG51" s="243">
        <f>+$G$18</f>
        <v>285</v>
      </c>
      <c r="AH51" s="232">
        <f t="shared" ref="AH51:AH52" si="44">AG51*AF51</f>
        <v>0</v>
      </c>
      <c r="AI51" s="229"/>
      <c r="AJ51" s="227">
        <f t="shared" ref="AJ51:AJ53" si="45">AH51-AA51</f>
        <v>0</v>
      </c>
      <c r="AK51" s="228" t="str">
        <f t="shared" ref="AK51:AK53" si="46">IF(OR(AA51=0,AH51=0),"",(AJ51/AA51))</f>
        <v/>
      </c>
      <c r="AL51" s="233"/>
      <c r="AM51" s="238"/>
      <c r="AN51" s="243">
        <f>+$G$18</f>
        <v>285</v>
      </c>
      <c r="AO51" s="232">
        <f t="shared" ref="AO51:AO52" si="47">AN51*AM51</f>
        <v>0</v>
      </c>
      <c r="AP51" s="229"/>
      <c r="AQ51" s="227">
        <f t="shared" ref="AQ51:AQ53" si="48">AO51-AH51</f>
        <v>0</v>
      </c>
      <c r="AR51" s="228" t="str">
        <f t="shared" ref="AR51:AR53" si="49">IF(OR(AH51=0,AO51=0),"",(AQ51/AH51))</f>
        <v/>
      </c>
    </row>
    <row r="52" spans="1:44" x14ac:dyDescent="0.35">
      <c r="A52" s="193"/>
      <c r="B52" s="221" t="s">
        <v>52</v>
      </c>
      <c r="C52" s="219"/>
      <c r="D52" s="220" t="s">
        <v>47</v>
      </c>
      <c r="E52" s="221"/>
      <c r="F52" s="222"/>
      <c r="G52" s="238">
        <v>3.0000000000000001E-5</v>
      </c>
      <c r="H52" s="243">
        <f>+$G$18</f>
        <v>285</v>
      </c>
      <c r="I52" s="232">
        <f t="shared" si="36"/>
        <v>8.5500000000000003E-3</v>
      </c>
      <c r="J52" s="222"/>
      <c r="K52" s="238">
        <v>-2.0000000000000002E-5</v>
      </c>
      <c r="L52" s="243">
        <f>+$G$18</f>
        <v>285</v>
      </c>
      <c r="M52" s="232">
        <f t="shared" si="37"/>
        <v>-5.7000000000000002E-3</v>
      </c>
      <c r="N52" s="229"/>
      <c r="O52" s="227">
        <f t="shared" si="23"/>
        <v>-1.4250000000000001E-2</v>
      </c>
      <c r="P52" s="228">
        <f t="shared" si="24"/>
        <v>-1.6666666666666667</v>
      </c>
      <c r="Q52" s="209"/>
      <c r="R52" s="238">
        <v>-2.0000000000000002E-5</v>
      </c>
      <c r="S52" s="231">
        <f>$H52</f>
        <v>285</v>
      </c>
      <c r="T52" s="232">
        <f t="shared" si="38"/>
        <v>-5.7000000000000002E-3</v>
      </c>
      <c r="U52" s="229"/>
      <c r="V52" s="227">
        <f t="shared" si="39"/>
        <v>0</v>
      </c>
      <c r="W52" s="228">
        <f t="shared" si="40"/>
        <v>0</v>
      </c>
      <c r="X52" s="209"/>
      <c r="Y52" s="238"/>
      <c r="Z52" s="243">
        <f>+$G$18</f>
        <v>285</v>
      </c>
      <c r="AA52" s="232">
        <f t="shared" si="41"/>
        <v>0</v>
      </c>
      <c r="AB52" s="229"/>
      <c r="AC52" s="227">
        <f t="shared" si="42"/>
        <v>5.7000000000000002E-3</v>
      </c>
      <c r="AD52" s="228" t="str">
        <f t="shared" si="43"/>
        <v/>
      </c>
      <c r="AE52" s="209"/>
      <c r="AF52" s="238"/>
      <c r="AG52" s="243">
        <f>+$G$18</f>
        <v>285</v>
      </c>
      <c r="AH52" s="232">
        <f t="shared" si="44"/>
        <v>0</v>
      </c>
      <c r="AI52" s="229"/>
      <c r="AJ52" s="227">
        <f t="shared" si="45"/>
        <v>0</v>
      </c>
      <c r="AK52" s="228" t="str">
        <f t="shared" si="46"/>
        <v/>
      </c>
      <c r="AL52" s="233"/>
      <c r="AM52" s="238"/>
      <c r="AN52" s="243">
        <f>+$G$18</f>
        <v>285</v>
      </c>
      <c r="AO52" s="232">
        <f t="shared" si="47"/>
        <v>0</v>
      </c>
      <c r="AP52" s="229"/>
      <c r="AQ52" s="227">
        <f t="shared" si="48"/>
        <v>0</v>
      </c>
      <c r="AR52" s="228" t="str">
        <f t="shared" si="49"/>
        <v/>
      </c>
    </row>
    <row r="53" spans="1:44" x14ac:dyDescent="0.35">
      <c r="A53" s="193"/>
      <c r="B53" s="221" t="s">
        <v>53</v>
      </c>
      <c r="C53" s="221"/>
      <c r="D53" s="220" t="s">
        <v>47</v>
      </c>
      <c r="E53" s="221"/>
      <c r="F53" s="229"/>
      <c r="G53" s="238">
        <v>6.8000000000000005E-4</v>
      </c>
      <c r="H53" s="231"/>
      <c r="I53" s="232">
        <f t="shared" si="36"/>
        <v>0</v>
      </c>
      <c r="J53" s="229"/>
      <c r="K53" s="238">
        <v>-1.5900000000000001E-3</v>
      </c>
      <c r="L53" s="231"/>
      <c r="M53" s="232"/>
      <c r="N53" s="229"/>
      <c r="O53" s="227">
        <f t="shared" si="23"/>
        <v>0</v>
      </c>
      <c r="P53" s="228" t="str">
        <f t="shared" si="24"/>
        <v/>
      </c>
      <c r="Q53" s="209"/>
      <c r="R53" s="238">
        <v>-1.5900000000000001E-3</v>
      </c>
      <c r="S53" s="231">
        <f>$H53</f>
        <v>0</v>
      </c>
      <c r="T53" s="232">
        <f t="shared" si="38"/>
        <v>0</v>
      </c>
      <c r="U53" s="229"/>
      <c r="V53" s="227">
        <f t="shared" si="39"/>
        <v>0</v>
      </c>
      <c r="W53" s="228" t="str">
        <f t="shared" si="40"/>
        <v/>
      </c>
      <c r="X53" s="209"/>
      <c r="Y53" s="238"/>
      <c r="Z53" s="231"/>
      <c r="AA53" s="232"/>
      <c r="AB53" s="229"/>
      <c r="AC53" s="227">
        <f t="shared" si="42"/>
        <v>0</v>
      </c>
      <c r="AD53" s="228" t="str">
        <f t="shared" si="43"/>
        <v/>
      </c>
      <c r="AE53" s="209"/>
      <c r="AF53" s="238"/>
      <c r="AG53" s="231"/>
      <c r="AH53" s="232"/>
      <c r="AI53" s="229"/>
      <c r="AJ53" s="227">
        <f t="shared" si="45"/>
        <v>0</v>
      </c>
      <c r="AK53" s="228" t="str">
        <f t="shared" si="46"/>
        <v/>
      </c>
      <c r="AL53" s="233"/>
      <c r="AM53" s="238"/>
      <c r="AN53" s="231"/>
      <c r="AO53" s="232"/>
      <c r="AP53" s="229"/>
      <c r="AQ53" s="227">
        <f t="shared" si="48"/>
        <v>0</v>
      </c>
      <c r="AR53" s="228" t="str">
        <f t="shared" si="49"/>
        <v/>
      </c>
    </row>
    <row r="54" spans="1:44" x14ac:dyDescent="0.35">
      <c r="A54" s="193"/>
      <c r="B54" s="257" t="s">
        <v>55</v>
      </c>
      <c r="C54" s="258"/>
      <c r="D54" s="258"/>
      <c r="E54" s="258"/>
      <c r="F54" s="247"/>
      <c r="G54" s="259"/>
      <c r="H54" s="260"/>
      <c r="I54" s="261">
        <f>SUM(I49:I53)</f>
        <v>35.948653999999998</v>
      </c>
      <c r="J54" s="247"/>
      <c r="K54" s="259"/>
      <c r="L54" s="260"/>
      <c r="M54" s="261">
        <f>SUM(M50:M53)+M49</f>
        <v>27.761342500000001</v>
      </c>
      <c r="N54" s="247"/>
      <c r="O54" s="251">
        <f t="shared" si="23"/>
        <v>-8.1873114999999963</v>
      </c>
      <c r="P54" s="252">
        <f t="shared" si="24"/>
        <v>-0.22775015442859131</v>
      </c>
      <c r="Q54" s="209"/>
      <c r="R54" s="259"/>
      <c r="S54" s="260"/>
      <c r="T54" s="261">
        <f>SUM(T50:T53)+T49</f>
        <v>28.426142500000008</v>
      </c>
      <c r="U54" s="247"/>
      <c r="V54" s="251">
        <f>T54-M54</f>
        <v>0.66480000000000672</v>
      </c>
      <c r="W54" s="252">
        <f>IF(OR(M54=0,T54=0),"",(V54/M54))</f>
        <v>2.3946968702972728E-2</v>
      </c>
      <c r="X54" s="209"/>
      <c r="Y54" s="259"/>
      <c r="Z54" s="260"/>
      <c r="AA54" s="261">
        <f>SUM(AA50:AA53)+AA49</f>
        <v>29.550942500000005</v>
      </c>
      <c r="AB54" s="247"/>
      <c r="AC54" s="251">
        <f>AA54-T54</f>
        <v>1.1247999999999969</v>
      </c>
      <c r="AD54" s="252">
        <f>IF(OR(T54=0,AA54=0),"",(AC54/T54))</f>
        <v>3.9569209927094277E-2</v>
      </c>
      <c r="AE54" s="209"/>
      <c r="AF54" s="259"/>
      <c r="AG54" s="260"/>
      <c r="AH54" s="261">
        <f>SUM(AH50:AH53)+AH49</f>
        <v>30.888642500000003</v>
      </c>
      <c r="AI54" s="247"/>
      <c r="AJ54" s="251">
        <f>AH54-AA54</f>
        <v>1.3376999999999981</v>
      </c>
      <c r="AK54" s="252">
        <f>IF(OR(AA54=0,AH54=0),"",(AJ54/AA54))</f>
        <v>4.5267591718944254E-2</v>
      </c>
      <c r="AM54" s="259"/>
      <c r="AN54" s="260"/>
      <c r="AO54" s="261">
        <f>SUM(AO50:AO53)+AO49</f>
        <v>32.1162925</v>
      </c>
      <c r="AP54" s="247"/>
      <c r="AQ54" s="251">
        <f>AO54-AH54</f>
        <v>1.227649999999997</v>
      </c>
      <c r="AR54" s="252">
        <f>IF(OR(AH54=0,AO54=0),"",(AQ54/AH54))</f>
        <v>3.9744381773980417E-2</v>
      </c>
    </row>
    <row r="55" spans="1:44" x14ac:dyDescent="0.35">
      <c r="A55" s="193"/>
      <c r="B55" s="222" t="s">
        <v>113</v>
      </c>
      <c r="C55" s="222"/>
      <c r="D55" s="220" t="s">
        <v>47</v>
      </c>
      <c r="E55" s="229"/>
      <c r="F55" s="222"/>
      <c r="G55" s="242">
        <v>4.8199999999999996E-3</v>
      </c>
      <c r="H55" s="254">
        <f>$G18*(1+G76)</f>
        <v>295.71600000000001</v>
      </c>
      <c r="I55" s="225">
        <f>H55*G55</f>
        <v>1.42535112</v>
      </c>
      <c r="J55" s="222"/>
      <c r="K55" s="242">
        <v>5.4900000000000001E-3</v>
      </c>
      <c r="L55" s="254">
        <f>$G18*(1+K76)</f>
        <v>293.40750000000003</v>
      </c>
      <c r="M55" s="225">
        <f>L55*K55</f>
        <v>1.6108071750000001</v>
      </c>
      <c r="N55" s="222"/>
      <c r="O55" s="227">
        <f t="shared" si="23"/>
        <v>0.18545605500000018</v>
      </c>
      <c r="P55" s="228">
        <f t="shared" si="24"/>
        <v>0.13011254027007757</v>
      </c>
      <c r="Q55" s="209"/>
      <c r="R55" s="242">
        <f>+$K$55</f>
        <v>5.4900000000000001E-3</v>
      </c>
      <c r="S55" s="421">
        <f>$G18*(1+R76)</f>
        <v>293.40750000000003</v>
      </c>
      <c r="T55" s="225">
        <f>S55*R55</f>
        <v>1.6108071750000001</v>
      </c>
      <c r="U55" s="222"/>
      <c r="V55" s="227">
        <f>T55-M55</f>
        <v>0</v>
      </c>
      <c r="W55" s="228">
        <f>IF(OR(M55=0,T55=0),"",(V55/M55))</f>
        <v>0</v>
      </c>
      <c r="X55" s="209"/>
      <c r="Y55" s="242">
        <f>+$K$55</f>
        <v>5.4900000000000001E-3</v>
      </c>
      <c r="Z55" s="254">
        <f>$G18*(1+Y76)</f>
        <v>293.40750000000003</v>
      </c>
      <c r="AA55" s="225">
        <f>Z55*Y55</f>
        <v>1.6108071750000001</v>
      </c>
      <c r="AB55" s="222"/>
      <c r="AC55" s="227">
        <f>AA55-T55</f>
        <v>0</v>
      </c>
      <c r="AD55" s="228">
        <f>IF(OR(T55=0,AA55=0),"",(AC55/T55))</f>
        <v>0</v>
      </c>
      <c r="AE55" s="209"/>
      <c r="AF55" s="242">
        <f>+$K$55</f>
        <v>5.4900000000000001E-3</v>
      </c>
      <c r="AG55" s="254">
        <f>$G18*(1+AF76)</f>
        <v>293.40750000000003</v>
      </c>
      <c r="AH55" s="225">
        <f>AG55*AF55</f>
        <v>1.6108071750000001</v>
      </c>
      <c r="AI55" s="222"/>
      <c r="AJ55" s="227">
        <f>AH55-AA55</f>
        <v>0</v>
      </c>
      <c r="AK55" s="228">
        <f>IF(OR(AA55=0,AH55=0),"",(AJ55/AA55))</f>
        <v>0</v>
      </c>
      <c r="AM55" s="242">
        <f>+$K$55</f>
        <v>5.4900000000000001E-3</v>
      </c>
      <c r="AN55" s="254">
        <f>$G18*(1+AM76)</f>
        <v>293.40750000000003</v>
      </c>
      <c r="AO55" s="225">
        <f>AN55*AM55</f>
        <v>1.6108071750000001</v>
      </c>
      <c r="AP55" s="222"/>
      <c r="AQ55" s="227">
        <f>AO55-AH55</f>
        <v>0</v>
      </c>
      <c r="AR55" s="228">
        <f>IF(OR(AH55=0,AO55=0),"",(AQ55/AH55))</f>
        <v>0</v>
      </c>
    </row>
    <row r="56" spans="1:44" x14ac:dyDescent="0.35">
      <c r="A56" s="193"/>
      <c r="B56" s="253" t="s">
        <v>114</v>
      </c>
      <c r="C56" s="222"/>
      <c r="D56" s="220" t="s">
        <v>47</v>
      </c>
      <c r="E56" s="229"/>
      <c r="F56" s="222"/>
      <c r="G56" s="242">
        <v>4.4400000000000004E-3</v>
      </c>
      <c r="H56" s="314">
        <f>+H55</f>
        <v>295.71600000000001</v>
      </c>
      <c r="I56" s="225">
        <f>H56*G56</f>
        <v>1.3129790400000001</v>
      </c>
      <c r="J56" s="222"/>
      <c r="K56" s="242">
        <v>4.6499999999999996E-3</v>
      </c>
      <c r="L56" s="314">
        <f>+L55</f>
        <v>293.40750000000003</v>
      </c>
      <c r="M56" s="225">
        <f>L56*K56</f>
        <v>1.364344875</v>
      </c>
      <c r="N56" s="222"/>
      <c r="O56" s="227">
        <f t="shared" si="23"/>
        <v>5.1365834999999915E-2</v>
      </c>
      <c r="P56" s="228">
        <f t="shared" si="24"/>
        <v>3.9121595573985639E-2</v>
      </c>
      <c r="Q56" s="209"/>
      <c r="R56" s="242">
        <f>+$K$56</f>
        <v>4.6499999999999996E-3</v>
      </c>
      <c r="S56" s="422">
        <f>+S55</f>
        <v>293.40750000000003</v>
      </c>
      <c r="T56" s="225">
        <f>S56*R56</f>
        <v>1.364344875</v>
      </c>
      <c r="U56" s="222"/>
      <c r="V56" s="227">
        <f>T56-M56</f>
        <v>0</v>
      </c>
      <c r="W56" s="228">
        <f>IF(OR(M56=0,T56=0),"",(V56/M56))</f>
        <v>0</v>
      </c>
      <c r="X56" s="209"/>
      <c r="Y56" s="242">
        <f>+$K$56</f>
        <v>4.6499999999999996E-3</v>
      </c>
      <c r="Z56" s="314">
        <f>+Z55</f>
        <v>293.40750000000003</v>
      </c>
      <c r="AA56" s="225">
        <f>Z56*Y56</f>
        <v>1.364344875</v>
      </c>
      <c r="AB56" s="222"/>
      <c r="AC56" s="227">
        <f>AA56-T56</f>
        <v>0</v>
      </c>
      <c r="AD56" s="228">
        <f>IF(OR(T56=0,AA56=0),"",(AC56/T56))</f>
        <v>0</v>
      </c>
      <c r="AE56" s="209"/>
      <c r="AF56" s="242">
        <f>+$K$56</f>
        <v>4.6499999999999996E-3</v>
      </c>
      <c r="AG56" s="314">
        <f>+AG55</f>
        <v>293.40750000000003</v>
      </c>
      <c r="AH56" s="225">
        <f>AG56*AF56</f>
        <v>1.364344875</v>
      </c>
      <c r="AI56" s="222"/>
      <c r="AJ56" s="227">
        <f>AH56-AA56</f>
        <v>0</v>
      </c>
      <c r="AK56" s="228">
        <f>IF(OR(AA56=0,AH56=0),"",(AJ56/AA56))</f>
        <v>0</v>
      </c>
      <c r="AM56" s="242">
        <f>+$K$56</f>
        <v>4.6499999999999996E-3</v>
      </c>
      <c r="AN56" s="314">
        <f>+AN55</f>
        <v>293.40750000000003</v>
      </c>
      <c r="AO56" s="225">
        <f>AN56*AM56</f>
        <v>1.364344875</v>
      </c>
      <c r="AP56" s="222"/>
      <c r="AQ56" s="227">
        <f>AO56-AH56</f>
        <v>0</v>
      </c>
      <c r="AR56" s="228">
        <f>IF(OR(AH56=0,AO56=0),"",(AQ56/AH56))</f>
        <v>0</v>
      </c>
    </row>
    <row r="57" spans="1:44" x14ac:dyDescent="0.35">
      <c r="A57" s="193"/>
      <c r="B57" s="257" t="s">
        <v>58</v>
      </c>
      <c r="C57" s="245"/>
      <c r="D57" s="245"/>
      <c r="E57" s="245"/>
      <c r="F57" s="262"/>
      <c r="G57" s="263"/>
      <c r="H57" s="259"/>
      <c r="I57" s="261">
        <f>SUM(I54:I56)</f>
        <v>38.686984160000002</v>
      </c>
      <c r="J57" s="262"/>
      <c r="K57" s="263"/>
      <c r="L57" s="259"/>
      <c r="M57" s="261">
        <f>SUM(M54:M56)</f>
        <v>30.736494550000003</v>
      </c>
      <c r="N57" s="262"/>
      <c r="O57" s="251">
        <f t="shared" si="23"/>
        <v>-7.9504896099999982</v>
      </c>
      <c r="P57" s="252">
        <f t="shared" si="24"/>
        <v>-0.2055081258626596</v>
      </c>
      <c r="Q57" s="209"/>
      <c r="R57" s="263"/>
      <c r="S57" s="259"/>
      <c r="T57" s="261">
        <f>SUM(T54:T56)</f>
        <v>31.40129455000001</v>
      </c>
      <c r="U57" s="262"/>
      <c r="V57" s="251">
        <f>T57-M57</f>
        <v>0.66480000000000672</v>
      </c>
      <c r="W57" s="252">
        <f>IF(OR(M57=0,T57=0),"",(V57/M57))</f>
        <v>2.1629011692226519E-2</v>
      </c>
      <c r="X57" s="209"/>
      <c r="Y57" s="263"/>
      <c r="Z57" s="259"/>
      <c r="AA57" s="261">
        <f>SUM(AA54:AA56)</f>
        <v>32.526094550000003</v>
      </c>
      <c r="AB57" s="262"/>
      <c r="AC57" s="251">
        <f>AA57-T57</f>
        <v>1.1247999999999934</v>
      </c>
      <c r="AD57" s="252">
        <f>IF(OR(T57=0,AA57=0),"",(AC57/T57))</f>
        <v>3.5820179267099454E-2</v>
      </c>
      <c r="AE57" s="209"/>
      <c r="AF57" s="263"/>
      <c r="AG57" s="259"/>
      <c r="AH57" s="261">
        <f>SUM(AH54:AH56)</f>
        <v>33.863794550000001</v>
      </c>
      <c r="AI57" s="262"/>
      <c r="AJ57" s="251">
        <f>AH57-AA57</f>
        <v>1.3376999999999981</v>
      </c>
      <c r="AK57" s="252">
        <f>IF(OR(AA57=0,AH57=0),"",(AJ57/AA57))</f>
        <v>4.1126978769112567E-2</v>
      </c>
      <c r="AM57" s="263"/>
      <c r="AN57" s="259"/>
      <c r="AO57" s="261">
        <f>SUM(AO54:AO56)</f>
        <v>35.091444549999999</v>
      </c>
      <c r="AP57" s="262"/>
      <c r="AQ57" s="251">
        <f>AO57-AH57</f>
        <v>1.227649999999997</v>
      </c>
      <c r="AR57" s="252">
        <f>IF(OR(AH57=0,AO57=0),"",(AQ57/AH57))</f>
        <v>3.6252582332064645E-2</v>
      </c>
    </row>
    <row r="58" spans="1:44" x14ac:dyDescent="0.35">
      <c r="A58" s="193"/>
      <c r="B58" s="253" t="s">
        <v>76</v>
      </c>
      <c r="C58" s="222"/>
      <c r="D58" s="220" t="s">
        <v>47</v>
      </c>
      <c r="E58" s="229"/>
      <c r="F58" s="222"/>
      <c r="G58" s="92">
        <f>+RESIDENTIAL!$G$56</f>
        <v>3.0000000000000001E-3</v>
      </c>
      <c r="H58" s="314">
        <f>+H55</f>
        <v>295.71600000000001</v>
      </c>
      <c r="I58" s="225">
        <f t="shared" ref="I58:I68" si="50">H58*G58</f>
        <v>0.88714800000000005</v>
      </c>
      <c r="J58" s="222"/>
      <c r="K58" s="92">
        <f>+RESIDENTIAL!$G$56</f>
        <v>3.0000000000000001E-3</v>
      </c>
      <c r="L58" s="314">
        <f>+L55</f>
        <v>293.40750000000003</v>
      </c>
      <c r="M58" s="225">
        <f t="shared" ref="M58:M68" si="51">L58*K58</f>
        <v>0.88022250000000013</v>
      </c>
      <c r="N58" s="222"/>
      <c r="O58" s="227">
        <f t="shared" si="23"/>
        <v>-6.9254999999999178E-3</v>
      </c>
      <c r="P58" s="228">
        <f t="shared" si="24"/>
        <v>-7.8064764841942018E-3</v>
      </c>
      <c r="Q58" s="209"/>
      <c r="R58" s="92">
        <f>+RESIDENTIAL!$G$56</f>
        <v>3.0000000000000001E-3</v>
      </c>
      <c r="S58" s="422">
        <f>+S55</f>
        <v>293.40750000000003</v>
      </c>
      <c r="T58" s="225">
        <f t="shared" ref="T58:T68" si="52">S58*R58</f>
        <v>0.88022250000000013</v>
      </c>
      <c r="U58" s="222"/>
      <c r="V58" s="227">
        <f>T58-M58</f>
        <v>0</v>
      </c>
      <c r="W58" s="228">
        <f>IF(OR(M58=0,T58=0),"",(V58/M58))</f>
        <v>0</v>
      </c>
      <c r="X58" s="209"/>
      <c r="Y58" s="92">
        <f>+RESIDENTIAL!$G$56</f>
        <v>3.0000000000000001E-3</v>
      </c>
      <c r="Z58" s="314">
        <f>+Z55</f>
        <v>293.40750000000003</v>
      </c>
      <c r="AA58" s="225">
        <f t="shared" ref="AA58:AA68" si="53">Z58*Y58</f>
        <v>0.88022250000000013</v>
      </c>
      <c r="AB58" s="222"/>
      <c r="AC58" s="227">
        <f>AA58-T58</f>
        <v>0</v>
      </c>
      <c r="AD58" s="228">
        <f>IF(OR(T58=0,AA58=0),"",(AC58/T58))</f>
        <v>0</v>
      </c>
      <c r="AE58" s="209"/>
      <c r="AF58" s="92">
        <f>+RESIDENTIAL!$G$56</f>
        <v>3.0000000000000001E-3</v>
      </c>
      <c r="AG58" s="314">
        <f>+AG55</f>
        <v>293.40750000000003</v>
      </c>
      <c r="AH58" s="225">
        <f t="shared" ref="AH58:AH68" si="54">AG58*AF58</f>
        <v>0.88022250000000013</v>
      </c>
      <c r="AI58" s="222"/>
      <c r="AJ58" s="227">
        <f>AH58-AA58</f>
        <v>0</v>
      </c>
      <c r="AK58" s="228">
        <f>IF(OR(AA58=0,AH58=0),"",(AJ58/AA58))</f>
        <v>0</v>
      </c>
      <c r="AM58" s="92">
        <f>+RESIDENTIAL!$G$56</f>
        <v>3.0000000000000001E-3</v>
      </c>
      <c r="AN58" s="314">
        <f>+AN55</f>
        <v>293.40750000000003</v>
      </c>
      <c r="AO58" s="225">
        <f t="shared" ref="AO58:AO68" si="55">AN58*AM58</f>
        <v>0.88022250000000013</v>
      </c>
      <c r="AP58" s="222"/>
      <c r="AQ58" s="227">
        <f>AO58-AH58</f>
        <v>0</v>
      </c>
      <c r="AR58" s="228">
        <f>IF(OR(AH58=0,AO58=0),"",(AQ58/AH58))</f>
        <v>0</v>
      </c>
    </row>
    <row r="59" spans="1:44" x14ac:dyDescent="0.35">
      <c r="A59" s="193"/>
      <c r="B59" s="253" t="s">
        <v>77</v>
      </c>
      <c r="C59" s="222"/>
      <c r="D59" s="220" t="s">
        <v>47</v>
      </c>
      <c r="E59" s="229"/>
      <c r="F59" s="222"/>
      <c r="G59" s="92">
        <f>+RESIDENTIAL!$G$57</f>
        <v>5.0000000000000001E-4</v>
      </c>
      <c r="H59" s="314">
        <f>+H55</f>
        <v>295.71600000000001</v>
      </c>
      <c r="I59" s="225">
        <f t="shared" si="50"/>
        <v>0.14785800000000002</v>
      </c>
      <c r="J59" s="222"/>
      <c r="K59" s="92">
        <f>+RESIDENTIAL!$G$57</f>
        <v>5.0000000000000001E-4</v>
      </c>
      <c r="L59" s="314">
        <f>+L55</f>
        <v>293.40750000000003</v>
      </c>
      <c r="M59" s="225">
        <f t="shared" si="51"/>
        <v>0.14670375000000002</v>
      </c>
      <c r="N59" s="222"/>
      <c r="O59" s="227">
        <f t="shared" si="23"/>
        <v>-1.1542499999999956E-3</v>
      </c>
      <c r="P59" s="228">
        <f t="shared" si="24"/>
        <v>-7.8064764841942634E-3</v>
      </c>
      <c r="Q59" s="209"/>
      <c r="R59" s="92">
        <f>+RESIDENTIAL!$G$57</f>
        <v>5.0000000000000001E-4</v>
      </c>
      <c r="S59" s="422">
        <f>+S55</f>
        <v>293.40750000000003</v>
      </c>
      <c r="T59" s="225">
        <f t="shared" si="52"/>
        <v>0.14670375000000002</v>
      </c>
      <c r="U59" s="222"/>
      <c r="V59" s="227">
        <f t="shared" ref="V59:V68" si="56">T59-M59</f>
        <v>0</v>
      </c>
      <c r="W59" s="228">
        <f t="shared" ref="W59:W68" si="57">IF(OR(M59=0,T59=0),"",(V59/M59))</f>
        <v>0</v>
      </c>
      <c r="X59" s="209"/>
      <c r="Y59" s="92">
        <f>+RESIDENTIAL!$G$57</f>
        <v>5.0000000000000001E-4</v>
      </c>
      <c r="Z59" s="314">
        <f>+Z55</f>
        <v>293.40750000000003</v>
      </c>
      <c r="AA59" s="225">
        <f t="shared" si="53"/>
        <v>0.14670375000000002</v>
      </c>
      <c r="AB59" s="222"/>
      <c r="AC59" s="227">
        <f t="shared" ref="AC59:AC68" si="58">AA59-T59</f>
        <v>0</v>
      </c>
      <c r="AD59" s="228">
        <f t="shared" ref="AD59:AD68" si="59">IF(OR(T59=0,AA59=0),"",(AC59/T59))</f>
        <v>0</v>
      </c>
      <c r="AE59" s="209"/>
      <c r="AF59" s="92">
        <f>+RESIDENTIAL!$G$57</f>
        <v>5.0000000000000001E-4</v>
      </c>
      <c r="AG59" s="314">
        <f>+AG55</f>
        <v>293.40750000000003</v>
      </c>
      <c r="AH59" s="225">
        <f t="shared" si="54"/>
        <v>0.14670375000000002</v>
      </c>
      <c r="AI59" s="222"/>
      <c r="AJ59" s="227">
        <f t="shared" ref="AJ59:AJ68" si="60">AH59-AA59</f>
        <v>0</v>
      </c>
      <c r="AK59" s="228">
        <f t="shared" ref="AK59:AK68" si="61">IF(OR(AA59=0,AH59=0),"",(AJ59/AA59))</f>
        <v>0</v>
      </c>
      <c r="AM59" s="92">
        <f>+RESIDENTIAL!$G$57</f>
        <v>5.0000000000000001E-4</v>
      </c>
      <c r="AN59" s="314">
        <f>+AN55</f>
        <v>293.40750000000003</v>
      </c>
      <c r="AO59" s="225">
        <f t="shared" si="55"/>
        <v>0.14670375000000002</v>
      </c>
      <c r="AP59" s="222"/>
      <c r="AQ59" s="227">
        <f t="shared" ref="AQ59:AQ68" si="62">AO59-AH59</f>
        <v>0</v>
      </c>
      <c r="AR59" s="228">
        <f t="shared" ref="AR59:AR68" si="63">IF(OR(AH59=0,AO59=0),"",(AQ59/AH59))</f>
        <v>0</v>
      </c>
    </row>
    <row r="60" spans="1:44" x14ac:dyDescent="0.35">
      <c r="A60" s="193"/>
      <c r="B60" s="253" t="s">
        <v>61</v>
      </c>
      <c r="C60" s="222"/>
      <c r="D60" s="220" t="s">
        <v>47</v>
      </c>
      <c r="E60" s="229"/>
      <c r="F60" s="222"/>
      <c r="G60" s="92">
        <f>+RESIDENTIAL!$G$58</f>
        <v>4.0000000000000002E-4</v>
      </c>
      <c r="H60" s="314">
        <f>+H55</f>
        <v>295.71600000000001</v>
      </c>
      <c r="I60" s="225">
        <f t="shared" si="50"/>
        <v>0.11828640000000001</v>
      </c>
      <c r="J60" s="222"/>
      <c r="K60" s="92">
        <f>+RESIDENTIAL!$G$58</f>
        <v>4.0000000000000002E-4</v>
      </c>
      <c r="L60" s="314">
        <f>+L55</f>
        <v>293.40750000000003</v>
      </c>
      <c r="M60" s="225">
        <f t="shared" si="51"/>
        <v>0.11736300000000002</v>
      </c>
      <c r="N60" s="222"/>
      <c r="O60" s="227">
        <f t="shared" si="23"/>
        <v>-9.2339999999999089E-4</v>
      </c>
      <c r="P60" s="228">
        <f t="shared" si="24"/>
        <v>-7.8064764841942165E-3</v>
      </c>
      <c r="Q60" s="209"/>
      <c r="R60" s="92">
        <f>+RESIDENTIAL!$G$58</f>
        <v>4.0000000000000002E-4</v>
      </c>
      <c r="S60" s="422">
        <f>+S55</f>
        <v>293.40750000000003</v>
      </c>
      <c r="T60" s="225">
        <f t="shared" si="52"/>
        <v>0.11736300000000002</v>
      </c>
      <c r="U60" s="222"/>
      <c r="V60" s="227">
        <f t="shared" si="56"/>
        <v>0</v>
      </c>
      <c r="W60" s="228">
        <f t="shared" si="57"/>
        <v>0</v>
      </c>
      <c r="X60" s="209"/>
      <c r="Y60" s="92">
        <f>+RESIDENTIAL!$G$58</f>
        <v>4.0000000000000002E-4</v>
      </c>
      <c r="Z60" s="314">
        <f>+Z55</f>
        <v>293.40750000000003</v>
      </c>
      <c r="AA60" s="225">
        <f t="shared" si="53"/>
        <v>0.11736300000000002</v>
      </c>
      <c r="AB60" s="222"/>
      <c r="AC60" s="227">
        <f t="shared" si="58"/>
        <v>0</v>
      </c>
      <c r="AD60" s="228">
        <f t="shared" si="59"/>
        <v>0</v>
      </c>
      <c r="AE60" s="209"/>
      <c r="AF60" s="92">
        <f>+RESIDENTIAL!$G$58</f>
        <v>4.0000000000000002E-4</v>
      </c>
      <c r="AG60" s="314">
        <f>+AG55</f>
        <v>293.40750000000003</v>
      </c>
      <c r="AH60" s="225">
        <f t="shared" si="54"/>
        <v>0.11736300000000002</v>
      </c>
      <c r="AI60" s="222"/>
      <c r="AJ60" s="227">
        <f t="shared" si="60"/>
        <v>0</v>
      </c>
      <c r="AK60" s="228">
        <f t="shared" si="61"/>
        <v>0</v>
      </c>
      <c r="AM60" s="92">
        <f>+RESIDENTIAL!$G$58</f>
        <v>4.0000000000000002E-4</v>
      </c>
      <c r="AN60" s="314">
        <f>+AN55</f>
        <v>293.40750000000003</v>
      </c>
      <c r="AO60" s="225">
        <f t="shared" si="55"/>
        <v>0.11736300000000002</v>
      </c>
      <c r="AP60" s="222"/>
      <c r="AQ60" s="227">
        <f t="shared" si="62"/>
        <v>0</v>
      </c>
      <c r="AR60" s="228">
        <f t="shared" si="63"/>
        <v>0</v>
      </c>
    </row>
    <row r="61" spans="1:44" x14ac:dyDescent="0.35">
      <c r="A61" s="193"/>
      <c r="B61" s="219" t="s">
        <v>78</v>
      </c>
      <c r="C61" s="219"/>
      <c r="D61" s="220" t="s">
        <v>25</v>
      </c>
      <c r="E61" s="221"/>
      <c r="F61" s="222"/>
      <c r="G61" s="93">
        <f>+RESIDENTIAL!$G$59</f>
        <v>0.25</v>
      </c>
      <c r="H61" s="224">
        <v>1</v>
      </c>
      <c r="I61" s="225">
        <f t="shared" si="50"/>
        <v>0.25</v>
      </c>
      <c r="J61" s="222"/>
      <c r="K61" s="93">
        <f>+RESIDENTIAL!$G$59</f>
        <v>0.25</v>
      </c>
      <c r="L61" s="255">
        <v>1</v>
      </c>
      <c r="M61" s="225">
        <f t="shared" si="51"/>
        <v>0.25</v>
      </c>
      <c r="N61" s="222"/>
      <c r="O61" s="227">
        <f t="shared" si="23"/>
        <v>0</v>
      </c>
      <c r="P61" s="228">
        <f t="shared" si="24"/>
        <v>0</v>
      </c>
      <c r="Q61" s="209"/>
      <c r="R61" s="93">
        <f>+RESIDENTIAL!$G$59</f>
        <v>0.25</v>
      </c>
      <c r="S61" s="423">
        <v>1</v>
      </c>
      <c r="T61" s="225">
        <f t="shared" si="52"/>
        <v>0.25</v>
      </c>
      <c r="U61" s="222"/>
      <c r="V61" s="227">
        <f t="shared" si="56"/>
        <v>0</v>
      </c>
      <c r="W61" s="228">
        <f t="shared" si="57"/>
        <v>0</v>
      </c>
      <c r="X61" s="209"/>
      <c r="Y61" s="93">
        <f>+RESIDENTIAL!$G$59</f>
        <v>0.25</v>
      </c>
      <c r="Z61" s="255">
        <v>1</v>
      </c>
      <c r="AA61" s="225">
        <f t="shared" si="53"/>
        <v>0.25</v>
      </c>
      <c r="AB61" s="222"/>
      <c r="AC61" s="227">
        <f t="shared" si="58"/>
        <v>0</v>
      </c>
      <c r="AD61" s="228">
        <f t="shared" si="59"/>
        <v>0</v>
      </c>
      <c r="AE61" s="209"/>
      <c r="AF61" s="93">
        <f>+RESIDENTIAL!$G$59</f>
        <v>0.25</v>
      </c>
      <c r="AG61" s="255">
        <v>1</v>
      </c>
      <c r="AH61" s="225">
        <f t="shared" si="54"/>
        <v>0.25</v>
      </c>
      <c r="AI61" s="222"/>
      <c r="AJ61" s="227">
        <f t="shared" si="60"/>
        <v>0</v>
      </c>
      <c r="AK61" s="228">
        <f t="shared" si="61"/>
        <v>0</v>
      </c>
      <c r="AM61" s="93">
        <f>+RESIDENTIAL!$G$59</f>
        <v>0.25</v>
      </c>
      <c r="AN61" s="255">
        <v>1</v>
      </c>
      <c r="AO61" s="225">
        <f t="shared" si="55"/>
        <v>0.25</v>
      </c>
      <c r="AP61" s="222"/>
      <c r="AQ61" s="227">
        <f t="shared" si="62"/>
        <v>0</v>
      </c>
      <c r="AR61" s="228">
        <f t="shared" si="63"/>
        <v>0</v>
      </c>
    </row>
    <row r="62" spans="1:44" x14ac:dyDescent="0.35">
      <c r="A62" s="193"/>
      <c r="B62" s="253" t="s">
        <v>1</v>
      </c>
      <c r="C62" s="222"/>
      <c r="D62" s="220" t="s">
        <v>47</v>
      </c>
      <c r="E62" s="229"/>
      <c r="F62" s="222"/>
      <c r="G62" s="92">
        <f>+RESIDENTIAL!$G$60</f>
        <v>0.10100000000000001</v>
      </c>
      <c r="H62" s="314">
        <f>0.64*$G18</f>
        <v>182.4</v>
      </c>
      <c r="I62" s="225">
        <f t="shared" si="50"/>
        <v>18.422400000000003</v>
      </c>
      <c r="J62" s="222"/>
      <c r="K62" s="92">
        <f>+RESIDENTIAL!$G$60</f>
        <v>0.10100000000000001</v>
      </c>
      <c r="L62" s="314">
        <f>0.65*$G18</f>
        <v>185.25</v>
      </c>
      <c r="M62" s="225">
        <f t="shared" si="51"/>
        <v>18.710250000000002</v>
      </c>
      <c r="N62" s="222"/>
      <c r="O62" s="227">
        <f t="shared" si="23"/>
        <v>0.28784999999999883</v>
      </c>
      <c r="P62" s="228">
        <f t="shared" si="24"/>
        <v>1.5624999999999934E-2</v>
      </c>
      <c r="Q62" s="209"/>
      <c r="R62" s="92">
        <f>+RESIDENTIAL!$G$60</f>
        <v>0.10100000000000001</v>
      </c>
      <c r="S62" s="422">
        <f>0.65*$G18</f>
        <v>185.25</v>
      </c>
      <c r="T62" s="225">
        <f t="shared" si="52"/>
        <v>18.710250000000002</v>
      </c>
      <c r="U62" s="222"/>
      <c r="V62" s="227">
        <f t="shared" si="56"/>
        <v>0</v>
      </c>
      <c r="W62" s="228">
        <f t="shared" si="57"/>
        <v>0</v>
      </c>
      <c r="X62" s="209"/>
      <c r="Y62" s="92">
        <f>+RESIDENTIAL!$G$60</f>
        <v>0.10100000000000001</v>
      </c>
      <c r="Z62" s="314">
        <f>0.65*$G18</f>
        <v>185.25</v>
      </c>
      <c r="AA62" s="225">
        <f t="shared" si="53"/>
        <v>18.710250000000002</v>
      </c>
      <c r="AB62" s="222"/>
      <c r="AC62" s="227">
        <f t="shared" si="58"/>
        <v>0</v>
      </c>
      <c r="AD62" s="228">
        <f t="shared" si="59"/>
        <v>0</v>
      </c>
      <c r="AE62" s="209"/>
      <c r="AF62" s="92">
        <f>+RESIDENTIAL!$G$60</f>
        <v>0.10100000000000001</v>
      </c>
      <c r="AG62" s="314">
        <f>0.65*$G18</f>
        <v>185.25</v>
      </c>
      <c r="AH62" s="225">
        <f t="shared" si="54"/>
        <v>18.710250000000002</v>
      </c>
      <c r="AI62" s="222"/>
      <c r="AJ62" s="227">
        <f t="shared" si="60"/>
        <v>0</v>
      </c>
      <c r="AK62" s="228">
        <f t="shared" si="61"/>
        <v>0</v>
      </c>
      <c r="AM62" s="92">
        <f>+RESIDENTIAL!$G$60</f>
        <v>0.10100000000000001</v>
      </c>
      <c r="AN62" s="314">
        <f>0.65*$G18</f>
        <v>185.25</v>
      </c>
      <c r="AO62" s="225">
        <f t="shared" si="55"/>
        <v>18.710250000000002</v>
      </c>
      <c r="AP62" s="222"/>
      <c r="AQ62" s="227">
        <f t="shared" si="62"/>
        <v>0</v>
      </c>
      <c r="AR62" s="228">
        <f t="shared" si="63"/>
        <v>0</v>
      </c>
    </row>
    <row r="63" spans="1:44" x14ac:dyDescent="0.35">
      <c r="A63" s="193"/>
      <c r="B63" s="253" t="s">
        <v>2</v>
      </c>
      <c r="C63" s="222"/>
      <c r="D63" s="220" t="s">
        <v>47</v>
      </c>
      <c r="E63" s="229"/>
      <c r="F63" s="222"/>
      <c r="G63" s="92">
        <f>+RESIDENTIAL!$G$61</f>
        <v>0.14399999999999999</v>
      </c>
      <c r="H63" s="314">
        <f>0.18*$G18</f>
        <v>51.3</v>
      </c>
      <c r="I63" s="225">
        <f t="shared" si="50"/>
        <v>7.3871999999999991</v>
      </c>
      <c r="J63" s="222"/>
      <c r="K63" s="92">
        <f>+RESIDENTIAL!$G$61</f>
        <v>0.14399999999999999</v>
      </c>
      <c r="L63" s="314">
        <f>0.17*$G18</f>
        <v>48.45</v>
      </c>
      <c r="M63" s="225">
        <f t="shared" si="51"/>
        <v>6.9767999999999999</v>
      </c>
      <c r="N63" s="222"/>
      <c r="O63" s="227">
        <f t="shared" si="23"/>
        <v>-0.41039999999999921</v>
      </c>
      <c r="P63" s="228">
        <f t="shared" si="24"/>
        <v>-5.5555555555555455E-2</v>
      </c>
      <c r="Q63" s="209"/>
      <c r="R63" s="92">
        <f>+RESIDENTIAL!$G$61</f>
        <v>0.14399999999999999</v>
      </c>
      <c r="S63" s="422">
        <f>0.17*$G18</f>
        <v>48.45</v>
      </c>
      <c r="T63" s="225">
        <f t="shared" si="52"/>
        <v>6.9767999999999999</v>
      </c>
      <c r="U63" s="222"/>
      <c r="V63" s="227">
        <f t="shared" si="56"/>
        <v>0</v>
      </c>
      <c r="W63" s="228">
        <f t="shared" si="57"/>
        <v>0</v>
      </c>
      <c r="X63" s="209"/>
      <c r="Y63" s="92">
        <f>+RESIDENTIAL!$G$61</f>
        <v>0.14399999999999999</v>
      </c>
      <c r="Z63" s="314">
        <f>0.17*$G18</f>
        <v>48.45</v>
      </c>
      <c r="AA63" s="225">
        <f t="shared" si="53"/>
        <v>6.9767999999999999</v>
      </c>
      <c r="AB63" s="222"/>
      <c r="AC63" s="227">
        <f t="shared" si="58"/>
        <v>0</v>
      </c>
      <c r="AD63" s="228">
        <f t="shared" si="59"/>
        <v>0</v>
      </c>
      <c r="AE63" s="209"/>
      <c r="AF63" s="92">
        <f>+RESIDENTIAL!$G$61</f>
        <v>0.14399999999999999</v>
      </c>
      <c r="AG63" s="314">
        <f>0.17*$G18</f>
        <v>48.45</v>
      </c>
      <c r="AH63" s="225">
        <f t="shared" si="54"/>
        <v>6.9767999999999999</v>
      </c>
      <c r="AI63" s="222"/>
      <c r="AJ63" s="227">
        <f t="shared" si="60"/>
        <v>0</v>
      </c>
      <c r="AK63" s="228">
        <f t="shared" si="61"/>
        <v>0</v>
      </c>
      <c r="AM63" s="92">
        <f>+RESIDENTIAL!$G$61</f>
        <v>0.14399999999999999</v>
      </c>
      <c r="AN63" s="314">
        <f>0.17*$G18</f>
        <v>48.45</v>
      </c>
      <c r="AO63" s="225">
        <f t="shared" si="55"/>
        <v>6.9767999999999999</v>
      </c>
      <c r="AP63" s="222"/>
      <c r="AQ63" s="227">
        <f t="shared" si="62"/>
        <v>0</v>
      </c>
      <c r="AR63" s="228">
        <f t="shared" si="63"/>
        <v>0</v>
      </c>
    </row>
    <row r="64" spans="1:44" x14ac:dyDescent="0.35">
      <c r="A64" s="193"/>
      <c r="B64" s="253" t="s">
        <v>3</v>
      </c>
      <c r="C64" s="222"/>
      <c r="D64" s="220" t="s">
        <v>47</v>
      </c>
      <c r="E64" s="229"/>
      <c r="F64" s="222"/>
      <c r="G64" s="92">
        <f>+RESIDENTIAL!$G$62</f>
        <v>0.20799999999999999</v>
      </c>
      <c r="H64" s="314">
        <f>0.18*$G18</f>
        <v>51.3</v>
      </c>
      <c r="I64" s="225">
        <f t="shared" si="50"/>
        <v>10.670399999999999</v>
      </c>
      <c r="J64" s="222"/>
      <c r="K64" s="92">
        <f>+RESIDENTIAL!$G$62</f>
        <v>0.20799999999999999</v>
      </c>
      <c r="L64" s="314">
        <f>0.18*$G18</f>
        <v>51.3</v>
      </c>
      <c r="M64" s="225">
        <f t="shared" si="51"/>
        <v>10.670399999999999</v>
      </c>
      <c r="N64" s="222"/>
      <c r="O64" s="227">
        <f t="shared" si="23"/>
        <v>0</v>
      </c>
      <c r="P64" s="228">
        <f t="shared" si="24"/>
        <v>0</v>
      </c>
      <c r="Q64" s="209"/>
      <c r="R64" s="92">
        <f>+RESIDENTIAL!$G$62</f>
        <v>0.20799999999999999</v>
      </c>
      <c r="S64" s="422">
        <f>0.18*$G18</f>
        <v>51.3</v>
      </c>
      <c r="T64" s="225">
        <f t="shared" si="52"/>
        <v>10.670399999999999</v>
      </c>
      <c r="U64" s="222"/>
      <c r="V64" s="227">
        <f t="shared" si="56"/>
        <v>0</v>
      </c>
      <c r="W64" s="228">
        <f t="shared" si="57"/>
        <v>0</v>
      </c>
      <c r="X64" s="209"/>
      <c r="Y64" s="92">
        <f>+RESIDENTIAL!$G$62</f>
        <v>0.20799999999999999</v>
      </c>
      <c r="Z64" s="314">
        <f>0.18*$G18</f>
        <v>51.3</v>
      </c>
      <c r="AA64" s="225">
        <f t="shared" si="53"/>
        <v>10.670399999999999</v>
      </c>
      <c r="AB64" s="222"/>
      <c r="AC64" s="227">
        <f t="shared" si="58"/>
        <v>0</v>
      </c>
      <c r="AD64" s="228">
        <f t="shared" si="59"/>
        <v>0</v>
      </c>
      <c r="AE64" s="209"/>
      <c r="AF64" s="92">
        <f>+RESIDENTIAL!$G$62</f>
        <v>0.20799999999999999</v>
      </c>
      <c r="AG64" s="314">
        <f>0.18*$G18</f>
        <v>51.3</v>
      </c>
      <c r="AH64" s="225">
        <f t="shared" si="54"/>
        <v>10.670399999999999</v>
      </c>
      <c r="AI64" s="222"/>
      <c r="AJ64" s="227">
        <f t="shared" si="60"/>
        <v>0</v>
      </c>
      <c r="AK64" s="228">
        <f t="shared" si="61"/>
        <v>0</v>
      </c>
      <c r="AM64" s="92">
        <f>+RESIDENTIAL!$G$62</f>
        <v>0.20799999999999999</v>
      </c>
      <c r="AN64" s="314">
        <f>0.18*$G18</f>
        <v>51.3</v>
      </c>
      <c r="AO64" s="225">
        <f t="shared" si="55"/>
        <v>10.670399999999999</v>
      </c>
      <c r="AP64" s="222"/>
      <c r="AQ64" s="227">
        <f t="shared" si="62"/>
        <v>0</v>
      </c>
      <c r="AR64" s="228">
        <f t="shared" si="63"/>
        <v>0</v>
      </c>
    </row>
    <row r="65" spans="1:44" x14ac:dyDescent="0.35">
      <c r="A65" s="193"/>
      <c r="B65" s="253" t="s">
        <v>63</v>
      </c>
      <c r="C65" s="222"/>
      <c r="D65" s="220" t="s">
        <v>47</v>
      </c>
      <c r="E65" s="229"/>
      <c r="F65" s="222"/>
      <c r="G65" s="92">
        <f>+RESIDENTIAL!$G$63</f>
        <v>0.11899999999999999</v>
      </c>
      <c r="H65" s="314">
        <f>IF(AND($N$1=1, $G18&gt;=750), 750, IF(AND($N$1=1, AND($G18&lt;750, $G18&gt;=0)), $G18, IF(AND($N$1=2, $G18&gt;=750), 750, IF(AND($N$1=2, AND($G18&lt;750, $G18&gt;=0)), $G18))))</f>
        <v>285</v>
      </c>
      <c r="I65" s="225">
        <f t="shared" si="50"/>
        <v>33.914999999999999</v>
      </c>
      <c r="J65" s="222"/>
      <c r="K65" s="92">
        <f>+RESIDENTIAL!$G$63</f>
        <v>0.11899999999999999</v>
      </c>
      <c r="L65" s="314">
        <f>IF(AND($N$1=1, $G18&gt;=750), 750, IF(AND($N$1=1, AND($G18&lt;750, $G18&gt;=0)), $G18, IF(AND($N$1=2, $G18&gt;=750), 750, IF(AND($N$1=2, AND($G18&lt;750, $G18&gt;=0)), $G18))))</f>
        <v>285</v>
      </c>
      <c r="M65" s="225">
        <f t="shared" si="51"/>
        <v>33.914999999999999</v>
      </c>
      <c r="N65" s="222"/>
      <c r="O65" s="227">
        <f t="shared" si="23"/>
        <v>0</v>
      </c>
      <c r="P65" s="228">
        <f t="shared" si="24"/>
        <v>0</v>
      </c>
      <c r="Q65" s="209"/>
      <c r="R65" s="92">
        <f>+RESIDENTIAL!$G$63</f>
        <v>0.11899999999999999</v>
      </c>
      <c r="S65" s="422">
        <f>IF(AND($N$1=1, $G18&gt;=750), 750, IF(AND($N$1=1, AND($G18&lt;750, $G18&gt;=0)), $G18, IF(AND($N$1=2, $G18&gt;=750), 750, IF(AND($N$1=2, AND($G18&lt;750, $G18&gt;=0)), $G18))))</f>
        <v>285</v>
      </c>
      <c r="T65" s="225">
        <f t="shared" si="52"/>
        <v>33.914999999999999</v>
      </c>
      <c r="U65" s="222"/>
      <c r="V65" s="227">
        <f t="shared" si="56"/>
        <v>0</v>
      </c>
      <c r="W65" s="228">
        <f t="shared" si="57"/>
        <v>0</v>
      </c>
      <c r="X65" s="209"/>
      <c r="Y65" s="92">
        <f>+RESIDENTIAL!$G$63</f>
        <v>0.11899999999999999</v>
      </c>
      <c r="Z65" s="314">
        <f>IF(AND($N$1=1, $G18&gt;=750), 750, IF(AND($N$1=1, AND($G18&lt;750, $G18&gt;=0)), $G18, IF(AND($N$1=2, $G18&gt;=750), 750, IF(AND($N$1=2, AND($G18&lt;750, $G18&gt;=0)), $G18))))</f>
        <v>285</v>
      </c>
      <c r="AA65" s="225">
        <f t="shared" si="53"/>
        <v>33.914999999999999</v>
      </c>
      <c r="AB65" s="222"/>
      <c r="AC65" s="227">
        <f t="shared" si="58"/>
        <v>0</v>
      </c>
      <c r="AD65" s="228">
        <f t="shared" si="59"/>
        <v>0</v>
      </c>
      <c r="AE65" s="209"/>
      <c r="AF65" s="92">
        <f>+RESIDENTIAL!$G$63</f>
        <v>0.11899999999999999</v>
      </c>
      <c r="AG65" s="314">
        <f>IF(AND($N$1=1, $G18&gt;=750), 750, IF(AND($N$1=1, AND($G18&lt;750, $G18&gt;=0)), $G18, IF(AND($N$1=2, $G18&gt;=750), 750, IF(AND($N$1=2, AND($G18&lt;750, $G18&gt;=0)), $G18))))</f>
        <v>285</v>
      </c>
      <c r="AH65" s="225">
        <f t="shared" si="54"/>
        <v>33.914999999999999</v>
      </c>
      <c r="AI65" s="222"/>
      <c r="AJ65" s="227">
        <f t="shared" si="60"/>
        <v>0</v>
      </c>
      <c r="AK65" s="228">
        <f t="shared" si="61"/>
        <v>0</v>
      </c>
      <c r="AM65" s="92">
        <f>+RESIDENTIAL!$G$63</f>
        <v>0.11899999999999999</v>
      </c>
      <c r="AN65" s="314">
        <f>IF(AND($N$1=1, $G18&gt;=750), 750, IF(AND($N$1=1, AND($G18&lt;750, $G18&gt;=0)), $G18, IF(AND($N$1=2, $G18&gt;=750), 750, IF(AND($N$1=2, AND($G18&lt;750, $G18&gt;=0)), $G18))))</f>
        <v>285</v>
      </c>
      <c r="AO65" s="225">
        <f t="shared" si="55"/>
        <v>33.914999999999999</v>
      </c>
      <c r="AP65" s="222"/>
      <c r="AQ65" s="227">
        <f t="shared" si="62"/>
        <v>0</v>
      </c>
      <c r="AR65" s="228">
        <f t="shared" si="63"/>
        <v>0</v>
      </c>
    </row>
    <row r="66" spans="1:44" x14ac:dyDescent="0.35">
      <c r="A66" s="193"/>
      <c r="B66" s="253" t="s">
        <v>64</v>
      </c>
      <c r="C66" s="222"/>
      <c r="D66" s="220" t="s">
        <v>47</v>
      </c>
      <c r="E66" s="229"/>
      <c r="F66" s="222"/>
      <c r="G66" s="92">
        <f>+RESIDENTIAL!$G$64</f>
        <v>0.13900000000000001</v>
      </c>
      <c r="H66" s="314">
        <f>IF(AND($N$1=1, $G18&gt;=750), $G18-750, IF(AND($N$1=1, AND($G18&lt;750, $G18&gt;=0)), 0, IF(AND($N$1=2, $G18&gt;=750), $G18-750, IF(AND($N$1=2, AND($G18&lt;750, $G18&gt;=0)), 0))))</f>
        <v>0</v>
      </c>
      <c r="I66" s="225">
        <f t="shared" si="50"/>
        <v>0</v>
      </c>
      <c r="J66" s="222"/>
      <c r="K66" s="92">
        <f>+RESIDENTIAL!$G$64</f>
        <v>0.13900000000000001</v>
      </c>
      <c r="L66" s="314">
        <f>IF(AND($N$1=1, $G18&gt;=750), $G18-750, IF(AND($N$1=1, AND($G18&lt;750, $G18&gt;=0)), 0, IF(AND($N$1=2, $G18&gt;=750), $G18-750, IF(AND($N$1=2, AND($G18&lt;750, $G18&gt;=0)), 0))))</f>
        <v>0</v>
      </c>
      <c r="M66" s="225">
        <f t="shared" si="51"/>
        <v>0</v>
      </c>
      <c r="N66" s="222"/>
      <c r="O66" s="227">
        <f t="shared" si="23"/>
        <v>0</v>
      </c>
      <c r="P66" s="228" t="str">
        <f t="shared" si="24"/>
        <v/>
      </c>
      <c r="Q66" s="209"/>
      <c r="R66" s="92">
        <f>+RESIDENTIAL!$G$64</f>
        <v>0.13900000000000001</v>
      </c>
      <c r="S66" s="422">
        <f>IF(AND($N$1=1, $G18&gt;=750), $G18-750, IF(AND($N$1=1, AND($G18&lt;750, $G18&gt;=0)), 0, IF(AND($N$1=2, $G18&gt;=750), $G18-750, IF(AND($N$1=2, AND($G18&lt;750, $G18&gt;=0)), 0))))</f>
        <v>0</v>
      </c>
      <c r="T66" s="225">
        <f t="shared" si="52"/>
        <v>0</v>
      </c>
      <c r="U66" s="222"/>
      <c r="V66" s="227">
        <f t="shared" si="56"/>
        <v>0</v>
      </c>
      <c r="W66" s="228" t="str">
        <f t="shared" si="57"/>
        <v/>
      </c>
      <c r="X66" s="209"/>
      <c r="Y66" s="92">
        <f>+RESIDENTIAL!$G$64</f>
        <v>0.13900000000000001</v>
      </c>
      <c r="Z66" s="314">
        <f>IF(AND($N$1=1, $G18&gt;=750), $G18-750, IF(AND($N$1=1, AND($G18&lt;750, $G18&gt;=0)), 0, IF(AND($N$1=2, $G18&gt;=750), $G18-750, IF(AND($N$1=2, AND($G18&lt;750, $G18&gt;=0)), 0))))</f>
        <v>0</v>
      </c>
      <c r="AA66" s="225">
        <f t="shared" si="53"/>
        <v>0</v>
      </c>
      <c r="AB66" s="222"/>
      <c r="AC66" s="227">
        <f t="shared" si="58"/>
        <v>0</v>
      </c>
      <c r="AD66" s="228" t="str">
        <f t="shared" si="59"/>
        <v/>
      </c>
      <c r="AE66" s="209"/>
      <c r="AF66" s="92">
        <f>+RESIDENTIAL!$G$64</f>
        <v>0.13900000000000001</v>
      </c>
      <c r="AG66" s="314">
        <f>IF(AND($N$1=1, $G18&gt;=750), $G18-750, IF(AND($N$1=1, AND($G18&lt;750, $G18&gt;=0)), 0, IF(AND($N$1=2, $G18&gt;=750), $G18-750, IF(AND($N$1=2, AND($G18&lt;750, $G18&gt;=0)), 0))))</f>
        <v>0</v>
      </c>
      <c r="AH66" s="225">
        <f t="shared" si="54"/>
        <v>0</v>
      </c>
      <c r="AI66" s="222"/>
      <c r="AJ66" s="227">
        <f t="shared" si="60"/>
        <v>0</v>
      </c>
      <c r="AK66" s="228" t="str">
        <f t="shared" si="61"/>
        <v/>
      </c>
      <c r="AM66" s="92">
        <f>+RESIDENTIAL!$G$64</f>
        <v>0.13900000000000001</v>
      </c>
      <c r="AN66" s="314">
        <f>IF(AND($N$1=1, $G18&gt;=750), $G18-750, IF(AND($N$1=1, AND($G18&lt;750, $G18&gt;=0)), 0, IF(AND($N$1=2, $G18&gt;=750), $G18-750, IF(AND($N$1=2, AND($G18&lt;750, $G18&gt;=0)), 0))))</f>
        <v>0</v>
      </c>
      <c r="AO66" s="225">
        <f t="shared" si="55"/>
        <v>0</v>
      </c>
      <c r="AP66" s="222"/>
      <c r="AQ66" s="227">
        <f t="shared" si="62"/>
        <v>0</v>
      </c>
      <c r="AR66" s="228" t="str">
        <f t="shared" si="63"/>
        <v/>
      </c>
    </row>
    <row r="67" spans="1:44" x14ac:dyDescent="0.35">
      <c r="A67" s="193"/>
      <c r="B67" s="253" t="s">
        <v>65</v>
      </c>
      <c r="C67" s="222"/>
      <c r="D67" s="220" t="s">
        <v>47</v>
      </c>
      <c r="E67" s="229"/>
      <c r="F67" s="222"/>
      <c r="G67" s="92">
        <f>+RESIDENTIAL!$G$65</f>
        <v>0.1164</v>
      </c>
      <c r="H67" s="314">
        <v>0</v>
      </c>
      <c r="I67" s="225">
        <f t="shared" si="50"/>
        <v>0</v>
      </c>
      <c r="J67" s="222"/>
      <c r="K67" s="92">
        <f>+RESIDENTIAL!$G$65</f>
        <v>0.1164</v>
      </c>
      <c r="L67" s="314">
        <v>0</v>
      </c>
      <c r="M67" s="225">
        <f t="shared" si="51"/>
        <v>0</v>
      </c>
      <c r="N67" s="222"/>
      <c r="O67" s="227">
        <f t="shared" si="23"/>
        <v>0</v>
      </c>
      <c r="P67" s="228" t="str">
        <f t="shared" si="24"/>
        <v/>
      </c>
      <c r="Q67" s="209"/>
      <c r="R67" s="92">
        <f>+RESIDENTIAL!$G$65</f>
        <v>0.1164</v>
      </c>
      <c r="S67" s="422">
        <v>0</v>
      </c>
      <c r="T67" s="225">
        <f t="shared" si="52"/>
        <v>0</v>
      </c>
      <c r="U67" s="222"/>
      <c r="V67" s="227">
        <f t="shared" si="56"/>
        <v>0</v>
      </c>
      <c r="W67" s="228" t="str">
        <f t="shared" si="57"/>
        <v/>
      </c>
      <c r="X67" s="209"/>
      <c r="Y67" s="92">
        <f>+RESIDENTIAL!$G$65</f>
        <v>0.1164</v>
      </c>
      <c r="Z67" s="314">
        <v>0</v>
      </c>
      <c r="AA67" s="225">
        <f t="shared" si="53"/>
        <v>0</v>
      </c>
      <c r="AB67" s="222"/>
      <c r="AC67" s="227">
        <f t="shared" si="58"/>
        <v>0</v>
      </c>
      <c r="AD67" s="228" t="str">
        <f t="shared" si="59"/>
        <v/>
      </c>
      <c r="AE67" s="209"/>
      <c r="AF67" s="92">
        <f>+RESIDENTIAL!$G$65</f>
        <v>0.1164</v>
      </c>
      <c r="AG67" s="314">
        <v>0</v>
      </c>
      <c r="AH67" s="225">
        <f t="shared" si="54"/>
        <v>0</v>
      </c>
      <c r="AI67" s="222"/>
      <c r="AJ67" s="227">
        <f t="shared" si="60"/>
        <v>0</v>
      </c>
      <c r="AK67" s="228" t="str">
        <f t="shared" si="61"/>
        <v/>
      </c>
      <c r="AM67" s="92">
        <f>+RESIDENTIAL!$G$65</f>
        <v>0.1164</v>
      </c>
      <c r="AN67" s="314">
        <v>0</v>
      </c>
      <c r="AO67" s="225">
        <f t="shared" si="55"/>
        <v>0</v>
      </c>
      <c r="AP67" s="222"/>
      <c r="AQ67" s="227">
        <f t="shared" si="62"/>
        <v>0</v>
      </c>
      <c r="AR67" s="228" t="str">
        <f t="shared" si="63"/>
        <v/>
      </c>
    </row>
    <row r="68" spans="1:44" ht="15" thickBot="1" x14ac:dyDescent="0.4">
      <c r="A68" s="193"/>
      <c r="B68" s="253" t="s">
        <v>66</v>
      </c>
      <c r="C68" s="222"/>
      <c r="D68" s="220" t="s">
        <v>47</v>
      </c>
      <c r="E68" s="229"/>
      <c r="F68" s="222"/>
      <c r="G68" s="92">
        <f>+RESIDENTIAL!$G$66</f>
        <v>0.1164</v>
      </c>
      <c r="H68" s="314">
        <v>0</v>
      </c>
      <c r="I68" s="225">
        <f t="shared" si="50"/>
        <v>0</v>
      </c>
      <c r="J68" s="222"/>
      <c r="K68" s="92">
        <f>+RESIDENTIAL!$G$66</f>
        <v>0.1164</v>
      </c>
      <c r="L68" s="314">
        <v>0</v>
      </c>
      <c r="M68" s="225">
        <f t="shared" si="51"/>
        <v>0</v>
      </c>
      <c r="N68" s="222"/>
      <c r="O68" s="227">
        <f t="shared" si="23"/>
        <v>0</v>
      </c>
      <c r="P68" s="228" t="str">
        <f t="shared" si="24"/>
        <v/>
      </c>
      <c r="Q68" s="209"/>
      <c r="R68" s="92">
        <f>+RESIDENTIAL!$G$66</f>
        <v>0.1164</v>
      </c>
      <c r="S68" s="422">
        <v>0</v>
      </c>
      <c r="T68" s="225">
        <f t="shared" si="52"/>
        <v>0</v>
      </c>
      <c r="U68" s="222"/>
      <c r="V68" s="227">
        <f t="shared" si="56"/>
        <v>0</v>
      </c>
      <c r="W68" s="228" t="str">
        <f t="shared" si="57"/>
        <v/>
      </c>
      <c r="X68" s="209"/>
      <c r="Y68" s="92">
        <f>+RESIDENTIAL!$G$66</f>
        <v>0.1164</v>
      </c>
      <c r="Z68" s="314">
        <v>0</v>
      </c>
      <c r="AA68" s="225">
        <f t="shared" si="53"/>
        <v>0</v>
      </c>
      <c r="AB68" s="222"/>
      <c r="AC68" s="227">
        <f t="shared" si="58"/>
        <v>0</v>
      </c>
      <c r="AD68" s="228" t="str">
        <f t="shared" si="59"/>
        <v/>
      </c>
      <c r="AE68" s="209"/>
      <c r="AF68" s="92">
        <f>+RESIDENTIAL!$G$66</f>
        <v>0.1164</v>
      </c>
      <c r="AG68" s="314">
        <v>0</v>
      </c>
      <c r="AH68" s="225">
        <f t="shared" si="54"/>
        <v>0</v>
      </c>
      <c r="AI68" s="222"/>
      <c r="AJ68" s="227">
        <f t="shared" si="60"/>
        <v>0</v>
      </c>
      <c r="AK68" s="228" t="str">
        <f t="shared" si="61"/>
        <v/>
      </c>
      <c r="AM68" s="92">
        <f>+RESIDENTIAL!$G$66</f>
        <v>0.1164</v>
      </c>
      <c r="AN68" s="314">
        <v>0</v>
      </c>
      <c r="AO68" s="225">
        <f t="shared" si="55"/>
        <v>0</v>
      </c>
      <c r="AP68" s="222"/>
      <c r="AQ68" s="227">
        <f t="shared" si="62"/>
        <v>0</v>
      </c>
      <c r="AR68" s="228" t="str">
        <f t="shared" si="63"/>
        <v/>
      </c>
    </row>
    <row r="69" spans="1:44" ht="15" thickBot="1" x14ac:dyDescent="0.4">
      <c r="A69" s="193"/>
      <c r="B69" s="265"/>
      <c r="C69" s="266"/>
      <c r="D69" s="267"/>
      <c r="E69" s="266"/>
      <c r="F69" s="268"/>
      <c r="G69" s="269"/>
      <c r="H69" s="270"/>
      <c r="I69" s="271"/>
      <c r="J69" s="268"/>
      <c r="K69" s="269"/>
      <c r="L69" s="270"/>
      <c r="M69" s="271"/>
      <c r="N69" s="268"/>
      <c r="O69" s="272"/>
      <c r="P69" s="273"/>
      <c r="Q69" s="209"/>
      <c r="R69" s="269"/>
      <c r="S69" s="270"/>
      <c r="T69" s="271"/>
      <c r="U69" s="268"/>
      <c r="V69" s="272"/>
      <c r="W69" s="273"/>
      <c r="X69" s="209"/>
      <c r="Y69" s="269"/>
      <c r="Z69" s="270"/>
      <c r="AA69" s="271"/>
      <c r="AB69" s="268"/>
      <c r="AC69" s="272"/>
      <c r="AD69" s="273"/>
      <c r="AE69" s="209"/>
      <c r="AF69" s="269"/>
      <c r="AG69" s="270"/>
      <c r="AH69" s="271"/>
      <c r="AI69" s="268"/>
      <c r="AJ69" s="272"/>
      <c r="AK69" s="273"/>
      <c r="AM69" s="269"/>
      <c r="AN69" s="270"/>
      <c r="AO69" s="271"/>
      <c r="AP69" s="268"/>
      <c r="AQ69" s="272"/>
      <c r="AR69" s="273"/>
    </row>
    <row r="70" spans="1:44" x14ac:dyDescent="0.35">
      <c r="A70" s="193"/>
      <c r="B70" s="334" t="s">
        <v>79</v>
      </c>
      <c r="C70" s="219"/>
      <c r="D70" s="219"/>
      <c r="E70" s="219"/>
      <c r="F70" s="275"/>
      <c r="G70" s="276"/>
      <c r="H70" s="276"/>
      <c r="I70" s="277">
        <f>SUM(I57:I61,I65)</f>
        <v>74.005276559999999</v>
      </c>
      <c r="J70" s="278"/>
      <c r="K70" s="276"/>
      <c r="L70" s="276"/>
      <c r="M70" s="277">
        <f>SUM(M57:M61,M65)</f>
        <v>66.045783800000009</v>
      </c>
      <c r="N70" s="278"/>
      <c r="O70" s="279">
        <f>M70-I70</f>
        <v>-7.9594927599999892</v>
      </c>
      <c r="P70" s="280">
        <f>IF(OR(I70=0,M70=0),"",(O70/I70))</f>
        <v>-0.10755304391771048</v>
      </c>
      <c r="Q70" s="209"/>
      <c r="R70" s="276"/>
      <c r="S70" s="276"/>
      <c r="T70" s="277">
        <f>SUM(T57:T61,T65)</f>
        <v>66.710583800000009</v>
      </c>
      <c r="U70" s="278"/>
      <c r="V70" s="279">
        <f t="shared" ref="V70:V73" si="64">T70-M70</f>
        <v>0.66479999999999961</v>
      </c>
      <c r="W70" s="280">
        <f t="shared" ref="W70:W73" si="65">IF(OR(M70=0,T70=0),"",(V70/M70))</f>
        <v>1.0065744726614926E-2</v>
      </c>
      <c r="X70" s="209"/>
      <c r="Y70" s="276"/>
      <c r="Z70" s="276"/>
      <c r="AA70" s="277">
        <f>SUM(AA57:AA61,AA65)</f>
        <v>67.835383800000002</v>
      </c>
      <c r="AB70" s="278"/>
      <c r="AC70" s="279">
        <f t="shared" ref="AC70:AC73" si="66">AA70-T70</f>
        <v>1.1247999999999934</v>
      </c>
      <c r="AD70" s="280">
        <f t="shared" ref="AD70:AD73" si="67">IF(OR(T70=0,AA70=0),"",(AC70/T70))</f>
        <v>1.686089276886216E-2</v>
      </c>
      <c r="AE70" s="209"/>
      <c r="AF70" s="276"/>
      <c r="AG70" s="276"/>
      <c r="AH70" s="277">
        <f>SUM(AH57:AH61,AH65)</f>
        <v>69.173083800000001</v>
      </c>
      <c r="AI70" s="278"/>
      <c r="AJ70" s="279">
        <f t="shared" ref="AJ70:AJ73" si="68">AH70-AA70</f>
        <v>1.3376999999999981</v>
      </c>
      <c r="AK70" s="280">
        <f t="shared" ref="AK70:AK73" si="69">IF(OR(AA70=0,AH70=0),"",(AJ70/AA70))</f>
        <v>1.9719797030174659E-2</v>
      </c>
      <c r="AM70" s="276"/>
      <c r="AN70" s="276"/>
      <c r="AO70" s="277">
        <f>SUM(AO57:AO61,AO65)</f>
        <v>70.400733799999998</v>
      </c>
      <c r="AP70" s="278"/>
      <c r="AQ70" s="279">
        <f t="shared" ref="AQ70:AQ73" si="70">AO70-AH70</f>
        <v>1.227649999999997</v>
      </c>
      <c r="AR70" s="280">
        <f t="shared" ref="AR70:AR73" si="71">IF(OR(AH70=0,AO70=0),"",(AQ70/AH70))</f>
        <v>1.7747510051012026E-2</v>
      </c>
    </row>
    <row r="71" spans="1:44" x14ac:dyDescent="0.35">
      <c r="A71" s="193"/>
      <c r="B71" s="274" t="s">
        <v>68</v>
      </c>
      <c r="C71" s="219"/>
      <c r="D71" s="219"/>
      <c r="E71" s="219"/>
      <c r="F71" s="275"/>
      <c r="G71" s="281">
        <v>-0.318</v>
      </c>
      <c r="H71" s="282"/>
      <c r="I71" s="236">
        <f>I70*G71</f>
        <v>-23.533677946080001</v>
      </c>
      <c r="J71" s="278"/>
      <c r="K71" s="424">
        <f>$G71</f>
        <v>-0.318</v>
      </c>
      <c r="L71" s="282"/>
      <c r="M71" s="397">
        <f>M70*K71</f>
        <v>-21.002559248400004</v>
      </c>
      <c r="N71" s="278"/>
      <c r="O71" s="227">
        <f>M71-I71</f>
        <v>2.5311186976799966</v>
      </c>
      <c r="P71" s="228">
        <f>IF(OR(I71=0,M71=0),"",(O71/I71))</f>
        <v>-0.10755304391771046</v>
      </c>
      <c r="Q71" s="209"/>
      <c r="R71" s="281">
        <f>$G71</f>
        <v>-0.318</v>
      </c>
      <c r="S71" s="282"/>
      <c r="T71" s="236">
        <f>T70*R71</f>
        <v>-21.213965648400002</v>
      </c>
      <c r="U71" s="278"/>
      <c r="V71" s="227">
        <f t="shared" si="64"/>
        <v>-0.21140639999999777</v>
      </c>
      <c r="W71" s="228">
        <f t="shared" si="65"/>
        <v>1.0065744726614825E-2</v>
      </c>
      <c r="X71" s="209"/>
      <c r="Y71" s="281">
        <f>$G71</f>
        <v>-0.318</v>
      </c>
      <c r="Z71" s="282"/>
      <c r="AA71" s="236">
        <f>AA70*Y71</f>
        <v>-21.571652048400001</v>
      </c>
      <c r="AB71" s="278"/>
      <c r="AC71" s="227">
        <f t="shared" si="66"/>
        <v>-0.35768639999999863</v>
      </c>
      <c r="AD71" s="228">
        <f t="shared" si="67"/>
        <v>1.6860892768862195E-2</v>
      </c>
      <c r="AE71" s="209"/>
      <c r="AF71" s="281">
        <f>$G71</f>
        <v>-0.318</v>
      </c>
      <c r="AG71" s="282"/>
      <c r="AH71" s="236">
        <f>AH70*AF71</f>
        <v>-21.997040648400002</v>
      </c>
      <c r="AI71" s="278"/>
      <c r="AJ71" s="227">
        <f t="shared" si="68"/>
        <v>-0.42538860000000156</v>
      </c>
      <c r="AK71" s="228">
        <f t="shared" si="69"/>
        <v>1.9719797030174759E-2</v>
      </c>
      <c r="AM71" s="281">
        <f>$G71</f>
        <v>-0.318</v>
      </c>
      <c r="AN71" s="282"/>
      <c r="AO71" s="236">
        <f>AO70*AM71</f>
        <v>-22.387433348399998</v>
      </c>
      <c r="AP71" s="278"/>
      <c r="AQ71" s="227">
        <f t="shared" si="70"/>
        <v>-0.39039269999999604</v>
      </c>
      <c r="AR71" s="228">
        <f t="shared" si="71"/>
        <v>1.7747510051011887E-2</v>
      </c>
    </row>
    <row r="72" spans="1:44" x14ac:dyDescent="0.35">
      <c r="A72" s="193"/>
      <c r="B72" s="320" t="s">
        <v>69</v>
      </c>
      <c r="C72" s="219"/>
      <c r="D72" s="219"/>
      <c r="E72" s="219"/>
      <c r="F72" s="226"/>
      <c r="G72" s="425">
        <v>0.13</v>
      </c>
      <c r="H72" s="226"/>
      <c r="I72" s="236">
        <f>I70*G72</f>
        <v>9.6206859528000006</v>
      </c>
      <c r="J72" s="285"/>
      <c r="K72" s="284">
        <v>0.13</v>
      </c>
      <c r="L72" s="226"/>
      <c r="M72" s="236">
        <f>M70*K72</f>
        <v>8.5859518940000008</v>
      </c>
      <c r="N72" s="285"/>
      <c r="O72" s="227">
        <f>M72-I72</f>
        <v>-1.0347340587999998</v>
      </c>
      <c r="P72" s="228">
        <f>IF(OR(I72=0,M72=0),"",(O72/I72))</f>
        <v>-0.10755304391771059</v>
      </c>
      <c r="Q72" s="209"/>
      <c r="R72" s="284">
        <v>0.13</v>
      </c>
      <c r="S72" s="226"/>
      <c r="T72" s="236">
        <f>T70*R72</f>
        <v>8.6723758940000018</v>
      </c>
      <c r="U72" s="285"/>
      <c r="V72" s="227">
        <f t="shared" si="64"/>
        <v>8.6424000000000945E-2</v>
      </c>
      <c r="W72" s="228">
        <f t="shared" si="65"/>
        <v>1.0065744726615042E-2</v>
      </c>
      <c r="X72" s="209"/>
      <c r="Y72" s="284">
        <v>0.13</v>
      </c>
      <c r="Z72" s="226"/>
      <c r="AA72" s="236">
        <f>AA70*Y72</f>
        <v>8.8185998940000001</v>
      </c>
      <c r="AB72" s="285"/>
      <c r="AC72" s="227">
        <f t="shared" si="66"/>
        <v>0.14622399999999836</v>
      </c>
      <c r="AD72" s="228">
        <f t="shared" si="67"/>
        <v>1.686089276886207E-2</v>
      </c>
      <c r="AE72" s="209"/>
      <c r="AF72" s="284">
        <v>0.13</v>
      </c>
      <c r="AG72" s="226"/>
      <c r="AH72" s="236">
        <f>AH70*AF72</f>
        <v>8.9925008940000009</v>
      </c>
      <c r="AI72" s="285"/>
      <c r="AJ72" s="227">
        <f t="shared" si="68"/>
        <v>0.17390100000000075</v>
      </c>
      <c r="AK72" s="228">
        <f t="shared" si="69"/>
        <v>1.971979703017477E-2</v>
      </c>
      <c r="AM72" s="284">
        <v>0.13</v>
      </c>
      <c r="AN72" s="226"/>
      <c r="AO72" s="236">
        <f>AO70*AM72</f>
        <v>9.1520953939999998</v>
      </c>
      <c r="AP72" s="285"/>
      <c r="AQ72" s="227">
        <f t="shared" si="70"/>
        <v>0.15959449999999897</v>
      </c>
      <c r="AR72" s="228">
        <f t="shared" si="71"/>
        <v>1.7747510051011953E-2</v>
      </c>
    </row>
    <row r="73" spans="1:44" ht="15" thickBot="1" x14ac:dyDescent="0.4">
      <c r="A73" s="193"/>
      <c r="B73" s="470" t="s">
        <v>94</v>
      </c>
      <c r="C73" s="470"/>
      <c r="D73" s="470"/>
      <c r="E73" s="286"/>
      <c r="F73" s="287"/>
      <c r="G73" s="287"/>
      <c r="H73" s="287"/>
      <c r="I73" s="324">
        <f>SUM(I70:I72)</f>
        <v>60.092284566719997</v>
      </c>
      <c r="J73" s="289"/>
      <c r="K73" s="287"/>
      <c r="L73" s="287"/>
      <c r="M73" s="288">
        <f>SUM(M70:M72)</f>
        <v>53.62917644560001</v>
      </c>
      <c r="N73" s="289"/>
      <c r="O73" s="325">
        <f>M73-I73</f>
        <v>-6.463108121119987</v>
      </c>
      <c r="P73" s="326">
        <f>IF(OR(I73=0,M73=0),"",(O73/I73))</f>
        <v>-0.10755304391771041</v>
      </c>
      <c r="Q73" s="209"/>
      <c r="R73" s="287"/>
      <c r="S73" s="287"/>
      <c r="T73" s="288">
        <f>SUM(T70:T72)</f>
        <v>54.168994045600002</v>
      </c>
      <c r="U73" s="289"/>
      <c r="V73" s="325">
        <f t="shared" si="64"/>
        <v>0.53981759999999213</v>
      </c>
      <c r="W73" s="326">
        <f t="shared" si="65"/>
        <v>1.0065744726614785E-2</v>
      </c>
      <c r="X73" s="209"/>
      <c r="Y73" s="287"/>
      <c r="Z73" s="287"/>
      <c r="AA73" s="288">
        <f>SUM(AA70:AA72)</f>
        <v>55.082331645600007</v>
      </c>
      <c r="AB73" s="289"/>
      <c r="AC73" s="325">
        <f t="shared" si="66"/>
        <v>0.91333760000000552</v>
      </c>
      <c r="AD73" s="326">
        <f t="shared" si="67"/>
        <v>1.6860892768862365E-2</v>
      </c>
      <c r="AE73" s="209"/>
      <c r="AF73" s="287"/>
      <c r="AG73" s="287"/>
      <c r="AH73" s="288">
        <f>SUM(AH70:AH72)</f>
        <v>56.168544045600001</v>
      </c>
      <c r="AI73" s="289"/>
      <c r="AJ73" s="325">
        <f t="shared" si="68"/>
        <v>1.0862123999999937</v>
      </c>
      <c r="AK73" s="326">
        <f t="shared" si="69"/>
        <v>1.9719797030174568E-2</v>
      </c>
      <c r="AM73" s="287"/>
      <c r="AN73" s="287"/>
      <c r="AO73" s="288">
        <f>SUM(AO70:AO72)</f>
        <v>57.165395845600003</v>
      </c>
      <c r="AP73" s="289"/>
      <c r="AQ73" s="325">
        <f t="shared" si="70"/>
        <v>0.99685180000000173</v>
      </c>
      <c r="AR73" s="326">
        <f t="shared" si="71"/>
        <v>1.7747510051012098E-2</v>
      </c>
    </row>
    <row r="74" spans="1:44" ht="15" thickBot="1" x14ac:dyDescent="0.4">
      <c r="A74" s="292"/>
      <c r="B74" s="327"/>
      <c r="C74" s="328"/>
      <c r="D74" s="329"/>
      <c r="E74" s="328"/>
      <c r="F74" s="330"/>
      <c r="G74" s="269"/>
      <c r="H74" s="331"/>
      <c r="I74" s="271"/>
      <c r="J74" s="330"/>
      <c r="K74" s="269"/>
      <c r="L74" s="331"/>
      <c r="M74" s="332"/>
      <c r="N74" s="330"/>
      <c r="O74" s="333"/>
      <c r="P74" s="273"/>
      <c r="Q74" s="209"/>
      <c r="R74" s="269"/>
      <c r="S74" s="331"/>
      <c r="T74" s="332"/>
      <c r="U74" s="330"/>
      <c r="V74" s="333"/>
      <c r="W74" s="273"/>
      <c r="X74" s="209"/>
      <c r="Y74" s="269"/>
      <c r="Z74" s="331"/>
      <c r="AA74" s="332"/>
      <c r="AB74" s="330"/>
      <c r="AC74" s="333"/>
      <c r="AD74" s="273"/>
      <c r="AE74" s="209"/>
      <c r="AF74" s="269"/>
      <c r="AG74" s="331"/>
      <c r="AH74" s="332"/>
      <c r="AI74" s="330"/>
      <c r="AJ74" s="333"/>
      <c r="AK74" s="273"/>
      <c r="AM74" s="269"/>
      <c r="AN74" s="331"/>
      <c r="AO74" s="332"/>
      <c r="AP74" s="330"/>
      <c r="AQ74" s="333"/>
      <c r="AR74" s="273"/>
    </row>
    <row r="75" spans="1:44" x14ac:dyDescent="0.35">
      <c r="A75" s="193"/>
      <c r="B75" s="193"/>
      <c r="C75" s="193"/>
      <c r="D75" s="193"/>
      <c r="E75" s="193"/>
      <c r="F75" s="193"/>
      <c r="G75" s="193"/>
      <c r="H75" s="193"/>
      <c r="I75" s="207"/>
      <c r="J75" s="193"/>
      <c r="K75" s="426"/>
      <c r="L75" s="426"/>
      <c r="M75" s="427"/>
      <c r="N75" s="426"/>
      <c r="O75" s="426"/>
      <c r="P75" s="428"/>
      <c r="Q75" s="209"/>
      <c r="R75" s="426"/>
      <c r="S75" s="426"/>
      <c r="T75" s="427"/>
      <c r="U75" s="426"/>
      <c r="V75" s="426"/>
      <c r="W75" s="428"/>
      <c r="X75" s="209"/>
      <c r="Y75" s="426"/>
      <c r="Z75" s="426"/>
      <c r="AA75" s="427"/>
      <c r="AB75" s="426"/>
      <c r="AC75" s="426"/>
      <c r="AD75" s="428"/>
      <c r="AE75" s="209"/>
      <c r="AK75" s="364"/>
      <c r="AR75" s="364"/>
    </row>
    <row r="76" spans="1:44" x14ac:dyDescent="0.35">
      <c r="A76" s="193"/>
      <c r="B76" s="205" t="s">
        <v>72</v>
      </c>
      <c r="C76" s="193"/>
      <c r="D76" s="193"/>
      <c r="E76" s="193"/>
      <c r="F76" s="193"/>
      <c r="G76" s="302">
        <v>3.7600000000000001E-2</v>
      </c>
      <c r="H76" s="193"/>
      <c r="I76" s="193"/>
      <c r="J76" s="193"/>
      <c r="K76" s="303">
        <f>+RESIDENTIAL!$K$74</f>
        <v>2.9499999999999998E-2</v>
      </c>
      <c r="L76" s="193"/>
      <c r="M76" s="193"/>
      <c r="N76" s="193"/>
      <c r="O76" s="193"/>
      <c r="P76" s="363"/>
      <c r="Q76" s="209"/>
      <c r="R76" s="303">
        <f>+RESIDENTIAL!$K$74</f>
        <v>2.9499999999999998E-2</v>
      </c>
      <c r="S76" s="193"/>
      <c r="T76" s="193"/>
      <c r="U76" s="193"/>
      <c r="V76" s="193"/>
      <c r="W76" s="363"/>
      <c r="X76" s="209"/>
      <c r="Y76" s="303">
        <f>+RESIDENTIAL!$K$74</f>
        <v>2.9499999999999998E-2</v>
      </c>
      <c r="Z76" s="193"/>
      <c r="AA76" s="193"/>
      <c r="AB76" s="193"/>
      <c r="AC76" s="193"/>
      <c r="AD76" s="363"/>
      <c r="AE76" s="209"/>
      <c r="AF76" s="303">
        <f>+RESIDENTIAL!$K$74</f>
        <v>2.9499999999999998E-2</v>
      </c>
      <c r="AG76" s="193"/>
      <c r="AH76" s="193"/>
      <c r="AI76" s="193"/>
      <c r="AJ76" s="193"/>
      <c r="AK76" s="363"/>
      <c r="AM76" s="303">
        <f>+RESIDENTIAL!$K$74</f>
        <v>2.9499999999999998E-2</v>
      </c>
      <c r="AN76" s="193"/>
      <c r="AO76" s="193"/>
      <c r="AP76" s="193"/>
      <c r="AQ76" s="193"/>
      <c r="AR76" s="363"/>
    </row>
    <row r="77" spans="1:44" x14ac:dyDescent="0.35">
      <c r="A77" s="193"/>
      <c r="B77" s="193"/>
      <c r="C77" s="193"/>
      <c r="D77" s="193"/>
      <c r="E77" s="193"/>
      <c r="F77" s="193"/>
      <c r="G77" s="193"/>
      <c r="H77" s="193"/>
      <c r="I77" s="193"/>
      <c r="J77" s="193"/>
      <c r="K77" s="209"/>
      <c r="L77" s="209"/>
      <c r="M77" s="209"/>
      <c r="N77" s="209"/>
      <c r="O77" s="209"/>
      <c r="P77" s="404"/>
      <c r="Q77" s="209"/>
      <c r="R77" s="209"/>
      <c r="S77" s="209"/>
      <c r="T77" s="209"/>
      <c r="U77" s="209"/>
      <c r="V77" s="209"/>
      <c r="W77" s="404"/>
      <c r="X77" s="209"/>
      <c r="Y77" s="209"/>
      <c r="Z77" s="209"/>
      <c r="AA77" s="209"/>
      <c r="AB77" s="209"/>
      <c r="AC77" s="209"/>
      <c r="AD77" s="404"/>
      <c r="AE77" s="209"/>
      <c r="AK77" s="364"/>
      <c r="AR77" s="364"/>
    </row>
    <row r="78" spans="1:44" x14ac:dyDescent="0.35">
      <c r="A78" s="193"/>
      <c r="B78" s="193"/>
      <c r="C78" s="193"/>
      <c r="D78" s="193"/>
      <c r="E78" s="193"/>
      <c r="F78" s="193"/>
      <c r="G78" s="193"/>
      <c r="H78" s="193"/>
      <c r="I78" s="193"/>
      <c r="J78" s="193"/>
      <c r="P78" s="364"/>
      <c r="W78" s="364"/>
      <c r="AD78" s="364"/>
      <c r="AK78" s="364"/>
      <c r="AR78" s="364"/>
    </row>
    <row r="79" spans="1:44" x14ac:dyDescent="0.35">
      <c r="A79" s="193"/>
      <c r="B79" s="193"/>
      <c r="C79" s="193"/>
      <c r="D79" s="193"/>
      <c r="E79" s="193"/>
      <c r="F79" s="193"/>
      <c r="G79" s="193"/>
      <c r="H79" s="193"/>
      <c r="I79" s="193"/>
      <c r="J79" s="193"/>
      <c r="AD79" s="364"/>
      <c r="AR79" s="364"/>
    </row>
    <row r="80" spans="1:44" x14ac:dyDescent="0.35">
      <c r="AR80" s="364"/>
    </row>
    <row r="90" spans="32:32" x14ac:dyDescent="0.35">
      <c r="AF90" s="429"/>
    </row>
  </sheetData>
  <mergeCells count="27">
    <mergeCell ref="AJ21:AJ22"/>
    <mergeCell ref="AK21:AK22"/>
    <mergeCell ref="AQ21:AQ22"/>
    <mergeCell ref="AR21:AR22"/>
    <mergeCell ref="B73:D73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K20:M20"/>
    <mergeCell ref="A3:H3"/>
    <mergeCell ref="B10:J10"/>
    <mergeCell ref="B11:J11"/>
    <mergeCell ref="D14:J14"/>
    <mergeCell ref="G20:I20"/>
  </mergeCells>
  <dataValidations count="6">
    <dataValidation type="list" allowBlank="1" showInputMessage="1" showErrorMessage="1" sqref="D24 D39:D41 D37" xr:uid="{8D38C751-3C19-41D9-B407-08D9DDDFD305}">
      <formula1>"per 30 days, per connection per 30 days, per kWh, per kW, per kVA"</formula1>
    </dataValidation>
    <dataValidation type="list" allowBlank="1" showInputMessage="1" showErrorMessage="1" sqref="D16" xr:uid="{BE575A6B-77E0-476F-AD02-60CA8587F48B}">
      <formula1>"TOU, non-TOU"</formula1>
    </dataValidation>
    <dataValidation type="list" allowBlank="1" showInputMessage="1" showErrorMessage="1" sqref="D23 D32" xr:uid="{B3AF210C-D781-4D66-AEF5-DD006A6B8A9A}">
      <formula1>"per 30 days, per kWh, per kW, per kVA"</formula1>
    </dataValidation>
    <dataValidation type="list" allowBlank="1" showInputMessage="1" showErrorMessage="1" prompt="Select Charge Unit - monthly, per kWh, per kW" sqref="D74 D69" xr:uid="{F9B35A74-3AA8-43C7-8317-C53361E78B36}">
      <formula1>"Monthly, per kWh, per kW"</formula1>
    </dataValidation>
    <dataValidation type="list" allowBlank="1" showInputMessage="1" showErrorMessage="1" sqref="E55:E56 E74 E50:E53 E58:E69 E23:E48" xr:uid="{54594EB7-6663-486C-9D87-01A24EB7BBEC}">
      <formula1>#REF!</formula1>
    </dataValidation>
    <dataValidation type="list" allowBlank="1" showInputMessage="1" showErrorMessage="1" prompt="Select Charge Unit - per 30 days, per kWh, per kW, per kVA." sqref="D55:D56 D58:D68 D50:D53 D25:D31 D42:D48 D33:D36 D38" xr:uid="{A43428D7-D423-44B9-A126-711DB5D667E4}">
      <formula1>"per 30 days, per kWh, per kW, per kVA"</formula1>
    </dataValidation>
  </dataValidations>
  <pageMargins left="0.70866141732283472" right="0.70866141732283472" top="1.3385826771653544" bottom="0.70866141732283472" header="0.31496062992125984" footer="0.31496062992125984"/>
  <pageSetup paperSize="17" scale="46" fitToHeight="0" orientation="landscape" r:id="rId1"/>
  <headerFooter scaleWithDoc="0">
    <oddHeader>&amp;R&amp;7Toronto Hydro-Electric System Limited
EB-2018-0165
Draft Rate Order&amp;"-,Bold"
Schedule 16&amp;"-,Regular"
UPDATED:  February 12, 2020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127000</xdr:colOff>
                    <xdr:row>16</xdr:row>
                    <xdr:rowOff>95250</xdr:rowOff>
                  </from>
                  <to>
                    <xdr:col>18</xdr:col>
                    <xdr:colOff>628650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146050</xdr:rowOff>
                  </from>
                  <to>
                    <xdr:col>11</xdr:col>
                    <xdr:colOff>152400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_x0020_Be_x0020_Filed xmlns="12f68b52-648b-46a0-8463-d3282342a499">true</To_x0020_Be_x0020_Filed>
    <_Version xmlns="http://schemas.microsoft.com/sharepoint/v3/fields" xsi:nil="true"/>
    <Comments xmlns="12f68b52-648b-46a0-8463-d3282342a499" xsi:nil="true"/>
    <Status xmlns="12f68b52-648b-46a0-8463-d3282342a499">Draft1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1C69630825F343B760B476041E3FE6" ma:contentTypeVersion="6" ma:contentTypeDescription="Create a new document." ma:contentTypeScope="" ma:versionID="a52d72472fc9c11cbfe43e418db93b83">
  <xsd:schema xmlns:xsd="http://www.w3.org/2001/XMLSchema" xmlns:xs="http://www.w3.org/2001/XMLSchema" xmlns:p="http://schemas.microsoft.com/office/2006/metadata/properties" xmlns:ns2="12f68b52-648b-46a0-8463-d3282342a499" xmlns:ns3="http://schemas.microsoft.com/sharepoint/v3/fields" targetNamespace="http://schemas.microsoft.com/office/2006/metadata/properties" ma:root="true" ma:fieldsID="db0024d76a74e6b8579caf3e04a77de5" ns2:_="" ns3:_="">
    <xsd:import namespace="12f68b52-648b-46a0-8463-d3282342a49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To_x0020_Be_x0020_Filed" minOccurs="0"/>
                <xsd:element ref="ns3:_Versio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8b52-648b-46a0-8463-d3282342a499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1" ma:format="Dropdown" ma:internalName="Status">
      <xsd:simpleType>
        <xsd:restriction base="dms:Choice">
          <xsd:enumeration value="Draft1"/>
          <xsd:enumeration value="RegTeam1"/>
          <xsd:enumeration value="Draft2"/>
          <xsd:enumeration value="RegTeam2"/>
          <xsd:enumeration value="Draft3"/>
          <xsd:enumeration value="RegTeam3"/>
          <xsd:enumeration value="Pre-final"/>
          <xsd:enumeration value="Legal"/>
          <xsd:enumeration value="Published"/>
        </xsd:restriction>
      </xsd:simpleType>
    </xsd:element>
    <xsd:element name="To_x0020_Be_x0020_Filed" ma:index="9" nillable="true" ma:displayName="To Be Filed" ma:default="1" ma:internalName="To_x0020_Be_x0020_Filed">
      <xsd:simpleType>
        <xsd:restriction base="dms:Boolean"/>
      </xsd:simpleType>
    </xsd:element>
    <xsd:element name="Comments" ma:index="13" nillable="true" ma:displayName="Comments" ma:description="File this document as Excel file.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88D991-816E-4C56-99B4-242986A6C621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3/fields"/>
    <ds:schemaRef ds:uri="12f68b52-648b-46a0-8463-d3282342a499"/>
  </ds:schemaRefs>
</ds:datastoreItem>
</file>

<file path=customXml/itemProps2.xml><?xml version="1.0" encoding="utf-8"?>
<ds:datastoreItem xmlns:ds="http://schemas.openxmlformats.org/officeDocument/2006/customXml" ds:itemID="{610EBC99-8D2D-4856-B472-EAD75D4B2A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48558-CA68-4AE5-B2D1-3CD7618211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68b52-648b-46a0-8463-d3282342a49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Dolzhenkova</dc:creator>
  <cp:lastModifiedBy>Elissar El-hage</cp:lastModifiedBy>
  <cp:lastPrinted>2020-02-12T18:09:54Z</cp:lastPrinted>
  <dcterms:created xsi:type="dcterms:W3CDTF">2020-02-12T02:56:34Z</dcterms:created>
  <dcterms:modified xsi:type="dcterms:W3CDTF">2020-02-12T18:12:36Z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0x010100AB1C69630825F343B760B476041E3FE6</vt:lpwstr>
  </property>
</Properties>
</file>