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827"/>
  <workbookPr codeName="ThisWorkbook" defaultThemeVersion="124226"/>
  <mc:AlternateContent xmlns:mc="http://schemas.openxmlformats.org/markup-compatibility/2006">
    <mc:Choice Requires="x15">
      <x15ac:absPath xmlns:x15ac="http://schemas.microsoft.com/office/spreadsheetml/2010/11/ac" url="Q:\Regulatory\2020 IRM\Board Staff Questions &amp; Response\"/>
    </mc:Choice>
  </mc:AlternateContent>
  <bookViews>
    <workbookView xWindow="0" yWindow="0" windowWidth="25200" windowHeight="11760" tabRatio="855" firstSheet="5" activeTab="5"/>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71027"/>
</workbook>
</file>

<file path=xl/calcChain.xml><?xml version="1.0" encoding="utf-8"?>
<calcChain xmlns="http://schemas.openxmlformats.org/spreadsheetml/2006/main">
  <c r="H20" i="43" l="1"/>
  <c r="E35" i="43" l="1"/>
  <c r="E34" i="43"/>
  <c r="E33" i="43"/>
  <c r="E32" i="43"/>
  <c r="U670" i="79" l="1"/>
  <c r="V670" i="79" s="1"/>
  <c r="W670" i="79" s="1"/>
  <c r="X670" i="79" s="1"/>
  <c r="T670" i="79"/>
  <c r="M654" i="79" l="1"/>
  <c r="L654" i="79"/>
  <c r="K654" i="79"/>
  <c r="J654" i="79"/>
  <c r="I654" i="79"/>
  <c r="H654" i="79"/>
  <c r="G654" i="79"/>
  <c r="F654" i="79"/>
  <c r="E654" i="79"/>
  <c r="D654" i="79"/>
  <c r="X471" i="79" l="1"/>
  <c r="W471" i="79"/>
  <c r="V471" i="79"/>
  <c r="U471" i="79"/>
  <c r="T471" i="79"/>
  <c r="S471" i="79"/>
  <c r="R471" i="79"/>
  <c r="Q471" i="79"/>
  <c r="P471" i="79"/>
  <c r="O471" i="79"/>
  <c r="K515" i="79"/>
  <c r="J515" i="79"/>
  <c r="H515" i="79"/>
  <c r="I515" i="79"/>
  <c r="G515" i="79"/>
  <c r="F515" i="79"/>
  <c r="E515" i="79"/>
  <c r="M471" i="79"/>
  <c r="L471" i="79"/>
  <c r="K471" i="79"/>
  <c r="J471" i="79"/>
  <c r="I471" i="79"/>
  <c r="H471" i="79"/>
  <c r="G471" i="79"/>
  <c r="F471" i="79"/>
  <c r="E471" i="79"/>
  <c r="D515" i="79" l="1"/>
  <c r="D471" i="79"/>
  <c r="D125" i="45" l="1"/>
  <c r="D126" i="45"/>
  <c r="D127" i="45"/>
  <c r="P27" i="85" l="1"/>
  <c r="P49" i="85" s="1"/>
  <c r="C28" i="85" s="1"/>
  <c r="K27" i="85"/>
  <c r="K49" i="85" s="1"/>
  <c r="C27" i="85" s="1"/>
  <c r="D28" i="85" l="1"/>
  <c r="F28" i="85" s="1"/>
  <c r="F39" i="85" s="1"/>
  <c r="I50" i="44" l="1"/>
  <c r="H50" i="44"/>
  <c r="G50" i="44"/>
  <c r="F50" i="44"/>
  <c r="E50" i="44"/>
  <c r="D50" i="44"/>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F22" i="45" l="1"/>
  <c r="Q52" i="43" l="1"/>
  <c r="N253" i="46" l="1"/>
  <c r="N250" i="46"/>
  <c r="N247" i="46"/>
  <c r="N243" i="46"/>
  <c r="N240" i="46"/>
  <c r="N237" i="46"/>
  <c r="N231" i="46"/>
  <c r="N227" i="46"/>
  <c r="N213" i="46"/>
  <c r="N210" i="46"/>
  <c r="N207" i="46"/>
  <c r="N204" i="46"/>
  <c r="N125" i="46"/>
  <c r="N122" i="46"/>
  <c r="N119" i="46"/>
  <c r="N115" i="46"/>
  <c r="N112" i="46"/>
  <c r="N63"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99" i="46"/>
  <c r="N82" i="46"/>
  <c r="N79" i="46"/>
  <c r="N76" i="46"/>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6"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C125"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H37" i="45"/>
  <c r="E127" i="45" s="1"/>
  <c r="H65" i="45"/>
  <c r="I127" i="45" s="1"/>
  <c r="H30" i="45"/>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G23" i="45"/>
  <c r="C126" i="45" s="1"/>
  <c r="G30"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J127" i="45"/>
  <c r="AF516" i="46" s="1"/>
  <c r="H130" i="45"/>
  <c r="C133" i="45"/>
  <c r="Y1113" i="79" s="1"/>
  <c r="N130" i="45"/>
  <c r="K125" i="45"/>
  <c r="K128" i="45"/>
  <c r="N127" i="45"/>
  <c r="K126" i="45"/>
  <c r="G129" i="45"/>
  <c r="E129" i="45"/>
  <c r="AA381" i="79" s="1"/>
  <c r="AA382" i="79" s="1"/>
  <c r="J125" i="45"/>
  <c r="AF258" i="46" s="1"/>
  <c r="Y258" i="46"/>
  <c r="Y259" i="46" s="1"/>
  <c r="F128" i="45"/>
  <c r="E130" i="45"/>
  <c r="L130" i="45"/>
  <c r="J128" i="45"/>
  <c r="K127" i="45"/>
  <c r="J124" i="45"/>
  <c r="AF130" i="46" s="1"/>
  <c r="AF131" i="46" s="1"/>
  <c r="K54" i="43" s="1"/>
  <c r="I129" i="45"/>
  <c r="K124" i="45"/>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L516" i="46" l="1"/>
  <c r="AL520" i="46" s="1"/>
  <c r="AI516" i="46"/>
  <c r="AI520" i="46" s="1"/>
  <c r="AK130" i="46"/>
  <c r="AK131" i="46" s="1"/>
  <c r="P54" i="43" s="1"/>
  <c r="AI130" i="46"/>
  <c r="AI131" i="46" s="1"/>
  <c r="N54" i="43" s="1"/>
  <c r="AH130" i="46"/>
  <c r="AH131" i="46" s="1"/>
  <c r="M54" i="43" s="1"/>
  <c r="AH516" i="46"/>
  <c r="AH520" i="46" s="1"/>
  <c r="AJ516" i="46"/>
  <c r="AJ520" i="46" s="1"/>
  <c r="AK516" i="46"/>
  <c r="AK520" i="46" s="1"/>
  <c r="AG516" i="46"/>
  <c r="AG520" i="46" s="1"/>
  <c r="AK258" i="46"/>
  <c r="AK262" i="46" s="1"/>
  <c r="P58" i="43" s="1"/>
  <c r="AJ258" i="46"/>
  <c r="AJ260" i="46" s="1"/>
  <c r="AL258" i="46"/>
  <c r="AL262" i="46" s="1"/>
  <c r="Q58" i="43" s="1"/>
  <c r="AI258" i="46"/>
  <c r="AI260" i="46" s="1"/>
  <c r="AL387" i="46"/>
  <c r="AL389" i="46" s="1"/>
  <c r="AJ387" i="46"/>
  <c r="AJ389" i="46" s="1"/>
  <c r="AI387" i="46"/>
  <c r="AI389" i="46" s="1"/>
  <c r="AH258" i="46"/>
  <c r="AH260" i="46" s="1"/>
  <c r="AG130" i="46"/>
  <c r="AG131" i="46" s="1"/>
  <c r="L54" i="43" s="1"/>
  <c r="AG387" i="46"/>
  <c r="AG390" i="46" s="1"/>
  <c r="AK564" i="79"/>
  <c r="AK566" i="79" s="1"/>
  <c r="AJ130" i="46"/>
  <c r="AJ131" i="46" s="1"/>
  <c r="O54" i="43" s="1"/>
  <c r="AL130" i="46"/>
  <c r="AL131" i="46" s="1"/>
  <c r="Q54" i="43" s="1"/>
  <c r="AG258" i="46"/>
  <c r="AG259" i="46" s="1"/>
  <c r="Y522" i="46"/>
  <c r="AD522" i="46"/>
  <c r="Y1117" i="79"/>
  <c r="Y1123" i="79"/>
  <c r="AF518" i="46"/>
  <c r="AF520" i="46"/>
  <c r="Y518" i="46"/>
  <c r="Y517" i="46"/>
  <c r="Y519" i="46"/>
  <c r="Y520" i="46"/>
  <c r="AA522"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G198" i="79"/>
  <c r="AG202" i="79" s="1"/>
  <c r="AE201" i="79"/>
  <c r="AF564" i="79"/>
  <c r="AF568" i="79" s="1"/>
  <c r="Y381" i="79"/>
  <c r="Y389" i="79" s="1"/>
  <c r="AF198" i="79"/>
  <c r="AF201" i="79" s="1"/>
  <c r="AH381" i="79"/>
  <c r="AH389" i="79" s="1"/>
  <c r="M70" i="43" s="1"/>
  <c r="AG262" i="46"/>
  <c r="L58" i="43" s="1"/>
  <c r="Y1118" i="79"/>
  <c r="Y1115" i="79"/>
  <c r="AI198" i="79"/>
  <c r="AI199" i="79" s="1"/>
  <c r="AJ198" i="79"/>
  <c r="AJ203" i="79" s="1"/>
  <c r="AK198" i="79"/>
  <c r="AK201" i="79" s="1"/>
  <c r="AL198" i="79"/>
  <c r="AL203" i="79" s="1"/>
  <c r="AH198" i="79"/>
  <c r="AH205" i="79" s="1"/>
  <c r="M67" i="43" s="1"/>
  <c r="AA383" i="79"/>
  <c r="AA386" i="79"/>
  <c r="AA387" i="79"/>
  <c r="AA385" i="79"/>
  <c r="AA384" i="79"/>
  <c r="AF132" i="46"/>
  <c r="K55" i="43" s="1"/>
  <c r="Y754" i="79"/>
  <c r="Y753" i="79"/>
  <c r="AF260" i="46"/>
  <c r="AF259" i="46"/>
  <c r="Y1121" i="79"/>
  <c r="Y1119" i="79"/>
  <c r="Y1114" i="79"/>
  <c r="Y1116" i="79"/>
  <c r="Y1122" i="79"/>
  <c r="AF389" i="46"/>
  <c r="AF390" i="46"/>
  <c r="AF388" i="46"/>
  <c r="AG518" i="46"/>
  <c r="AF262" i="46"/>
  <c r="K58" i="43" s="1"/>
  <c r="Y1125" i="79"/>
  <c r="AF517" i="46"/>
  <c r="AK387" i="46"/>
  <c r="AK389" i="46" s="1"/>
  <c r="AH387" i="46"/>
  <c r="AH392" i="46" s="1"/>
  <c r="M61" i="43" s="1"/>
  <c r="AA389" i="79"/>
  <c r="AF522" i="46"/>
  <c r="K64" i="43" s="1"/>
  <c r="AF519" i="46"/>
  <c r="AI381" i="79"/>
  <c r="AI383" i="79" s="1"/>
  <c r="AG522" i="46"/>
  <c r="L64" i="43" s="1"/>
  <c r="Y757" i="79"/>
  <c r="Y202" i="79"/>
  <c r="Y200" i="79"/>
  <c r="Y201" i="79"/>
  <c r="Y205" i="79"/>
  <c r="AJ259" i="46"/>
  <c r="AJ261" i="46" s="1"/>
  <c r="O57" i="43" s="1"/>
  <c r="AA388" i="46"/>
  <c r="AA389" i="46"/>
  <c r="AC519" i="46"/>
  <c r="AC518" i="46"/>
  <c r="AE519" i="46"/>
  <c r="AE518" i="46"/>
  <c r="Z518" i="46"/>
  <c r="Z519" i="46"/>
  <c r="AB518" i="46"/>
  <c r="AB519" i="46"/>
  <c r="AA518" i="46"/>
  <c r="AA519" i="46"/>
  <c r="Y388" i="46"/>
  <c r="Y389" i="46"/>
  <c r="AD388" i="46"/>
  <c r="AD389" i="46"/>
  <c r="AD519" i="46"/>
  <c r="AD518" i="46"/>
  <c r="AL518" i="46"/>
  <c r="AL519" i="46"/>
  <c r="AL522" i="46"/>
  <c r="Q64" i="43" s="1"/>
  <c r="AL390" i="46"/>
  <c r="AL517" i="46"/>
  <c r="Y260" i="46"/>
  <c r="AC262" i="46"/>
  <c r="H58" i="43" s="1"/>
  <c r="AC390" i="46"/>
  <c r="AD390" i="46"/>
  <c r="Z517" i="46"/>
  <c r="Z522" i="46"/>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AB388" i="46"/>
  <c r="AD259" i="46"/>
  <c r="AD261" i="46" s="1"/>
  <c r="AD392" i="46"/>
  <c r="AA390" i="46"/>
  <c r="AC388" i="46"/>
  <c r="AC260" i="46"/>
  <c r="AC261" i="46" s="1"/>
  <c r="H57" i="43" s="1"/>
  <c r="AC392" i="46"/>
  <c r="H61" i="43" s="1"/>
  <c r="AA392" i="46"/>
  <c r="AB392" i="46"/>
  <c r="G61" i="43" s="1"/>
  <c r="AB262" i="46"/>
  <c r="G58" i="43" s="1"/>
  <c r="AA260" i="46"/>
  <c r="AA261" i="46" s="1"/>
  <c r="AA262" i="46"/>
  <c r="Y262" i="46"/>
  <c r="AF392" i="46"/>
  <c r="K61" i="43" s="1"/>
  <c r="AL392" i="46"/>
  <c r="Q61" i="43" s="1"/>
  <c r="AD132" i="46"/>
  <c r="AA132" i="46"/>
  <c r="AB132" i="46"/>
  <c r="G55" i="43" s="1"/>
  <c r="AC132" i="46"/>
  <c r="H55" i="43" s="1"/>
  <c r="AE132" i="46"/>
  <c r="J55" i="43" s="1"/>
  <c r="AE205" i="79"/>
  <c r="J67" i="43" s="1"/>
  <c r="AE392" i="46"/>
  <c r="J61" i="43" s="1"/>
  <c r="AE390" i="46"/>
  <c r="AE388" i="46"/>
  <c r="Y132" i="46"/>
  <c r="Y131" i="46"/>
  <c r="Y392" i="46"/>
  <c r="Y390" i="46"/>
  <c r="Y199" i="79"/>
  <c r="Y203" i="79"/>
  <c r="Z262" i="46"/>
  <c r="Z260" i="46"/>
  <c r="Z259" i="46"/>
  <c r="Z392" i="46"/>
  <c r="Z390" i="46"/>
  <c r="Z388" i="46"/>
  <c r="AC131" i="46"/>
  <c r="H54" i="43" s="1"/>
  <c r="AA131" i="46"/>
  <c r="AB131" i="46"/>
  <c r="G54" i="43" s="1"/>
  <c r="Z131" i="46"/>
  <c r="Z132" i="46"/>
  <c r="AG389" i="46" l="1"/>
  <c r="AK132" i="46"/>
  <c r="P55" i="43" s="1"/>
  <c r="U22" i="47" s="1"/>
  <c r="AK259" i="46"/>
  <c r="AI519" i="46"/>
  <c r="AJ519" i="46"/>
  <c r="AJ517" i="46"/>
  <c r="AJ262" i="46"/>
  <c r="O58" i="43" s="1"/>
  <c r="AJ518" i="46"/>
  <c r="AJ522" i="46"/>
  <c r="O64" i="43" s="1"/>
  <c r="AI518" i="46"/>
  <c r="AI517" i="46"/>
  <c r="AG517" i="46"/>
  <c r="AI522" i="46"/>
  <c r="N64" i="43" s="1"/>
  <c r="AH519" i="46"/>
  <c r="AH518" i="46"/>
  <c r="AK570" i="79"/>
  <c r="AK573" i="79"/>
  <c r="P73" i="43" s="1"/>
  <c r="AI392" i="46"/>
  <c r="N61" i="43" s="1"/>
  <c r="AK568" i="79"/>
  <c r="AK522" i="46"/>
  <c r="P64" i="43" s="1"/>
  <c r="AL259" i="46"/>
  <c r="AK519" i="46"/>
  <c r="AI388" i="46"/>
  <c r="AK569" i="79"/>
  <c r="AK517" i="46"/>
  <c r="AK518" i="46"/>
  <c r="AI132" i="46"/>
  <c r="N55" i="43" s="1"/>
  <c r="S26" i="47" s="1"/>
  <c r="AK260" i="46"/>
  <c r="AK261" i="46" s="1"/>
  <c r="P57" i="43" s="1"/>
  <c r="AH517" i="46"/>
  <c r="AG132" i="46"/>
  <c r="L55" i="43" s="1"/>
  <c r="Q19" i="47" s="1"/>
  <c r="AG519" i="46"/>
  <c r="AH522" i="46"/>
  <c r="M64" i="43" s="1"/>
  <c r="AL132" i="46"/>
  <c r="Q55" i="43" s="1"/>
  <c r="V20" i="47" s="1"/>
  <c r="AL388" i="46"/>
  <c r="AL391" i="46" s="1"/>
  <c r="Q60" i="43" s="1"/>
  <c r="AH132" i="46"/>
  <c r="M55" i="43" s="1"/>
  <c r="R20" i="47" s="1"/>
  <c r="AK565" i="79"/>
  <c r="AK567" i="79"/>
  <c r="AL260" i="46"/>
  <c r="AL261" i="46" s="1"/>
  <c r="Q57" i="43" s="1"/>
  <c r="AI390" i="46"/>
  <c r="AI391" i="46" s="1"/>
  <c r="N60" i="43" s="1"/>
  <c r="AK571" i="79"/>
  <c r="AH262" i="46"/>
  <c r="M58" i="43" s="1"/>
  <c r="AH259" i="46"/>
  <c r="AH261" i="46" s="1"/>
  <c r="M57" i="43" s="1"/>
  <c r="AJ132" i="46"/>
  <c r="O55" i="43" s="1"/>
  <c r="T18" i="47" s="1"/>
  <c r="AI262" i="46"/>
  <c r="N58" i="43" s="1"/>
  <c r="AI259" i="46"/>
  <c r="AI261" i="46" s="1"/>
  <c r="N57" i="43" s="1"/>
  <c r="AJ388" i="46"/>
  <c r="AG260" i="46"/>
  <c r="AG261" i="46" s="1"/>
  <c r="L57" i="43" s="1"/>
  <c r="AJ392" i="46"/>
  <c r="O61" i="43" s="1"/>
  <c r="AJ390" i="46"/>
  <c r="AG388" i="46"/>
  <c r="AG391" i="46" s="1"/>
  <c r="L60" i="43" s="1"/>
  <c r="AG392" i="46"/>
  <c r="L61" i="43" s="1"/>
  <c r="Y756" i="79"/>
  <c r="D75" i="43" s="1"/>
  <c r="E29" i="43" s="1"/>
  <c r="P20" i="47"/>
  <c r="Q15" i="47"/>
  <c r="S23" i="47"/>
  <c r="AB570" i="79"/>
  <c r="AB569" i="79"/>
  <c r="AB201" i="79"/>
  <c r="AB202" i="79"/>
  <c r="AA199" i="79"/>
  <c r="AA202" i="79"/>
  <c r="AA203" i="79"/>
  <c r="AD569" i="79"/>
  <c r="AD573" i="79"/>
  <c r="I73" i="43" s="1"/>
  <c r="Z202" i="79"/>
  <c r="Z203" i="79"/>
  <c r="AJ570" i="79"/>
  <c r="AJ573" i="79"/>
  <c r="O73" i="43" s="1"/>
  <c r="Y567" i="79"/>
  <c r="Y570" i="79"/>
  <c r="Y571" i="79"/>
  <c r="Z568" i="79"/>
  <c r="Z570" i="79"/>
  <c r="Y521" i="46"/>
  <c r="Z1125" i="79"/>
  <c r="E82" i="43" s="1"/>
  <c r="AM131" i="46"/>
  <c r="C93" i="43" s="1"/>
  <c r="D76" i="43"/>
  <c r="AM520" i="46"/>
  <c r="AD568" i="79"/>
  <c r="AH569" i="79"/>
  <c r="AL569" i="79"/>
  <c r="AD565" i="79"/>
  <c r="AI569" i="79"/>
  <c r="AE389" i="79"/>
  <c r="J70" i="43" s="1"/>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Z383" i="79"/>
  <c r="AL567" i="79"/>
  <c r="Z387" i="79"/>
  <c r="AB199" i="79"/>
  <c r="AB385" i="79"/>
  <c r="AK203" i="79"/>
  <c r="AA200" i="79"/>
  <c r="AA205" i="79"/>
  <c r="AE385" i="79"/>
  <c r="AB387" i="79"/>
  <c r="AB386" i="79"/>
  <c r="AB389" i="79"/>
  <c r="G70" i="43" s="1"/>
  <c r="AI567" i="79"/>
  <c r="AI570" i="79"/>
  <c r="AK202" i="79"/>
  <c r="AI566" i="79"/>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AC566" i="79"/>
  <c r="AD205" i="79"/>
  <c r="AD203" i="79"/>
  <c r="AG203" i="79"/>
  <c r="Y937" i="79"/>
  <c r="AG201" i="79"/>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AE573" i="79"/>
  <c r="J73" i="43" s="1"/>
  <c r="AK200" i="79"/>
  <c r="AL571" i="79"/>
  <c r="Z389" i="79"/>
  <c r="Z385" i="79"/>
  <c r="AC565" i="79"/>
  <c r="AC199" i="79"/>
  <c r="AC387" i="79"/>
  <c r="AF382" i="79"/>
  <c r="AE570" i="79"/>
  <c r="AD566" i="79"/>
  <c r="AC389" i="79"/>
  <c r="H70" i="43" s="1"/>
  <c r="AI571" i="79"/>
  <c r="AI568" i="79"/>
  <c r="AC386" i="79"/>
  <c r="Z205" i="79"/>
  <c r="AL570" i="79"/>
  <c r="AC573" i="79"/>
  <c r="H73" i="43" s="1"/>
  <c r="Y565" i="79"/>
  <c r="Z382" i="79"/>
  <c r="AC203" i="79"/>
  <c r="AC382" i="79"/>
  <c r="AF385" i="79"/>
  <c r="AD567" i="79"/>
  <c r="Y939" i="79"/>
  <c r="AK199" i="79"/>
  <c r="AF389" i="79"/>
  <c r="K70"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4" i="79"/>
  <c r="Z753" i="79"/>
  <c r="Z755"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54" i="79"/>
  <c r="AA755" i="79"/>
  <c r="AA753"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F521" i="46"/>
  <c r="K63" i="43" s="1"/>
  <c r="AA388" i="79"/>
  <c r="D82" i="43"/>
  <c r="Y1124" i="79"/>
  <c r="D81" i="43" s="1"/>
  <c r="P17" i="47"/>
  <c r="P18" i="47"/>
  <c r="AJ202" i="79"/>
  <c r="AI200" i="79"/>
  <c r="P21" i="47"/>
  <c r="P24" i="47"/>
  <c r="AL200" i="79"/>
  <c r="AI202" i="79"/>
  <c r="AH389" i="46"/>
  <c r="E94" i="43" s="1"/>
  <c r="AH390" i="46"/>
  <c r="AH388" i="46"/>
  <c r="P19" i="47"/>
  <c r="AJ200" i="79"/>
  <c r="P22" i="47"/>
  <c r="AI203" i="79"/>
  <c r="P16" i="47"/>
  <c r="P25" i="47"/>
  <c r="P23" i="47"/>
  <c r="AL199" i="79"/>
  <c r="AJ199" i="79"/>
  <c r="AJ201" i="79"/>
  <c r="AI201" i="79"/>
  <c r="P26" i="47"/>
  <c r="AJ205" i="79"/>
  <c r="O67" i="43" s="1"/>
  <c r="AH203" i="79"/>
  <c r="AH201" i="79"/>
  <c r="AH199" i="79"/>
  <c r="AH200" i="79"/>
  <c r="AH202" i="79"/>
  <c r="Y204" i="79"/>
  <c r="Y261" i="46"/>
  <c r="AA391" i="46"/>
  <c r="K45" i="47" s="1"/>
  <c r="AL521" i="46"/>
  <c r="Q63" i="43" s="1"/>
  <c r="AC391" i="46"/>
  <c r="H60" i="43" s="1"/>
  <c r="M45" i="47" s="1"/>
  <c r="AE521" i="46"/>
  <c r="J63" i="43" s="1"/>
  <c r="AD391" i="46"/>
  <c r="N51" i="47" s="1"/>
  <c r="AB521" i="46"/>
  <c r="G63" i="43" s="1"/>
  <c r="AD521" i="46"/>
  <c r="AA521" i="46"/>
  <c r="AC521" i="46"/>
  <c r="H63" i="43" s="1"/>
  <c r="Z521" i="46"/>
  <c r="AB391" i="46"/>
  <c r="G60" i="43" s="1"/>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Z261" i="46"/>
  <c r="Y391" i="46"/>
  <c r="J54" i="43"/>
  <c r="U26" i="47" l="1"/>
  <c r="U15" i="47"/>
  <c r="U20" i="47"/>
  <c r="V39" i="47"/>
  <c r="U18" i="47"/>
  <c r="U16" i="47"/>
  <c r="U21" i="47"/>
  <c r="U25" i="47"/>
  <c r="U23" i="47"/>
  <c r="U17" i="47"/>
  <c r="U19" i="47"/>
  <c r="U24" i="47"/>
  <c r="V19" i="47"/>
  <c r="V23" i="47"/>
  <c r="AJ521" i="46"/>
  <c r="O63" i="43" s="1"/>
  <c r="AI521" i="46"/>
  <c r="N63" i="43" s="1"/>
  <c r="S65" i="47" s="1"/>
  <c r="V21" i="47"/>
  <c r="AM518" i="46"/>
  <c r="Q21" i="47"/>
  <c r="Q17" i="47"/>
  <c r="Q25" i="47"/>
  <c r="R64" i="43"/>
  <c r="Q16" i="47"/>
  <c r="Q22" i="47"/>
  <c r="AM517" i="46"/>
  <c r="F94" i="43"/>
  <c r="Q18" i="47"/>
  <c r="Q20" i="47"/>
  <c r="Q23" i="47"/>
  <c r="Q24" i="47"/>
  <c r="Q31" i="47"/>
  <c r="AM519" i="46"/>
  <c r="S17" i="47"/>
  <c r="S16" i="47"/>
  <c r="S24" i="47"/>
  <c r="S15" i="47"/>
  <c r="Q26" i="47"/>
  <c r="R23" i="47"/>
  <c r="S21" i="47"/>
  <c r="AM522" i="46"/>
  <c r="F104" i="43" s="1"/>
  <c r="AK572" i="79"/>
  <c r="P72" i="43" s="1"/>
  <c r="F93" i="43"/>
  <c r="V26" i="47"/>
  <c r="V16" i="47"/>
  <c r="V22" i="47"/>
  <c r="V15" i="47"/>
  <c r="V18" i="47"/>
  <c r="AH521" i="46"/>
  <c r="M63" i="43" s="1"/>
  <c r="AK521" i="46"/>
  <c r="P63" i="43" s="1"/>
  <c r="V24" i="47"/>
  <c r="V25" i="47"/>
  <c r="S25" i="47"/>
  <c r="S19" i="47"/>
  <c r="S20" i="47"/>
  <c r="R17" i="47"/>
  <c r="V17" i="47"/>
  <c r="S22" i="47"/>
  <c r="S18" i="47"/>
  <c r="AM259" i="46"/>
  <c r="D93" i="43"/>
  <c r="T15" i="47"/>
  <c r="AG521" i="46"/>
  <c r="L63" i="43" s="1"/>
  <c r="Q60" i="47" s="1"/>
  <c r="R25" i="47"/>
  <c r="R16" i="47"/>
  <c r="R18" i="47"/>
  <c r="T30" i="47"/>
  <c r="T40" i="47"/>
  <c r="R30" i="47"/>
  <c r="R24" i="47"/>
  <c r="R21" i="47"/>
  <c r="R26" i="47"/>
  <c r="R15" i="47"/>
  <c r="R19" i="47"/>
  <c r="R22" i="47"/>
  <c r="Q36" i="47"/>
  <c r="AJ391" i="46"/>
  <c r="O60" i="43" s="1"/>
  <c r="T60" i="47" s="1"/>
  <c r="T24" i="47"/>
  <c r="S39" i="47"/>
  <c r="T38" i="47"/>
  <c r="Q32" i="47"/>
  <c r="Q41" i="47"/>
  <c r="T35" i="47"/>
  <c r="Q38" i="47"/>
  <c r="T23" i="47"/>
  <c r="T22" i="47"/>
  <c r="AM132" i="46"/>
  <c r="C104" i="43" s="1"/>
  <c r="T36" i="47"/>
  <c r="T25" i="47"/>
  <c r="T31" i="47"/>
  <c r="Q37" i="47"/>
  <c r="D94" i="43"/>
  <c r="T33" i="47"/>
  <c r="T16" i="47"/>
  <c r="AM262" i="46"/>
  <c r="D104" i="43" s="1"/>
  <c r="S31" i="47"/>
  <c r="S35" i="47"/>
  <c r="S41" i="47"/>
  <c r="T41" i="47"/>
  <c r="T32" i="47"/>
  <c r="T37" i="47"/>
  <c r="S37" i="47"/>
  <c r="S34" i="47"/>
  <c r="S40" i="47"/>
  <c r="Q33" i="47"/>
  <c r="Q35" i="47"/>
  <c r="Q40" i="47"/>
  <c r="S32" i="47"/>
  <c r="T20" i="47"/>
  <c r="T21" i="47"/>
  <c r="T19" i="47"/>
  <c r="S38" i="47"/>
  <c r="S30" i="47"/>
  <c r="S56" i="47"/>
  <c r="T34" i="47"/>
  <c r="T39" i="47"/>
  <c r="S33" i="47"/>
  <c r="S36" i="47"/>
  <c r="Q39" i="47"/>
  <c r="Q30" i="47"/>
  <c r="Q34" i="47"/>
  <c r="R58" i="43"/>
  <c r="T26" i="47"/>
  <c r="T17" i="47"/>
  <c r="AM260" i="46"/>
  <c r="AM383" i="79"/>
  <c r="AM382" i="79"/>
  <c r="AM384" i="79"/>
  <c r="R54" i="43"/>
  <c r="Z756" i="79"/>
  <c r="E75" i="43" s="1"/>
  <c r="E30" i="43" s="1"/>
  <c r="Y572" i="79"/>
  <c r="D72" i="43" s="1"/>
  <c r="AM205" i="79"/>
  <c r="G104" i="43" s="1"/>
  <c r="AD572" i="79"/>
  <c r="I72" i="43" s="1"/>
  <c r="AJ572" i="79"/>
  <c r="O72" i="43" s="1"/>
  <c r="U31" i="47"/>
  <c r="R55" i="43"/>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C103" i="43"/>
  <c r="AB204" i="79"/>
  <c r="G66" i="43" s="1"/>
  <c r="L81" i="47" s="1"/>
  <c r="AL572" i="79"/>
  <c r="Q72" i="43" s="1"/>
  <c r="E95" i="43"/>
  <c r="Z388" i="79"/>
  <c r="AA204" i="79"/>
  <c r="AG572" i="79"/>
  <c r="L72" i="43" s="1"/>
  <c r="AB388" i="79"/>
  <c r="G69" i="43" s="1"/>
  <c r="AA572" i="79"/>
  <c r="F72" i="43" s="1"/>
  <c r="P30" i="47"/>
  <c r="P37" i="47"/>
  <c r="P33" i="47"/>
  <c r="P56" i="47"/>
  <c r="P32" i="47"/>
  <c r="AG388" i="79"/>
  <c r="L69" i="43" s="1"/>
  <c r="AH388" i="79"/>
  <c r="M69" i="43" s="1"/>
  <c r="AB572" i="79"/>
  <c r="G72" i="43" s="1"/>
  <c r="AI572" i="79"/>
  <c r="N72" i="43" s="1"/>
  <c r="AJ388" i="79"/>
  <c r="O69" i="43" s="1"/>
  <c r="AL388" i="79"/>
  <c r="Q69" i="43" s="1"/>
  <c r="H97" i="43"/>
  <c r="P48" i="47"/>
  <c r="AD204" i="79"/>
  <c r="K95" i="43"/>
  <c r="AF388" i="79"/>
  <c r="K69" i="43" s="1"/>
  <c r="P54" i="47"/>
  <c r="AF572" i="79"/>
  <c r="K72" i="43" s="1"/>
  <c r="AF204" i="79"/>
  <c r="K66" i="43" s="1"/>
  <c r="AK388" i="79"/>
  <c r="P69" i="43" s="1"/>
  <c r="AG204" i="79"/>
  <c r="L66" i="43" s="1"/>
  <c r="P34" i="47"/>
  <c r="P40" i="47"/>
  <c r="AK204" i="79"/>
  <c r="P66" i="43" s="1"/>
  <c r="Z204" i="79"/>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E31" i="43" s="1"/>
  <c r="I97" i="43"/>
  <c r="K96" i="43"/>
  <c r="Y388" i="79"/>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S60" i="47"/>
  <c r="P62" i="47"/>
  <c r="P66" i="47"/>
  <c r="P69" i="47"/>
  <c r="P67" i="47"/>
  <c r="P61" i="47"/>
  <c r="R31" i="47"/>
  <c r="P71" i="47"/>
  <c r="P70" i="47"/>
  <c r="R34" i="47"/>
  <c r="P68" i="47"/>
  <c r="P64" i="47"/>
  <c r="R38" i="47"/>
  <c r="R37" i="47"/>
  <c r="P60" i="47"/>
  <c r="P63" i="47"/>
  <c r="R39" i="47"/>
  <c r="P65" i="47"/>
  <c r="AJ204" i="79"/>
  <c r="O66" i="43" s="1"/>
  <c r="P27" i="47"/>
  <c r="P29" i="47" s="1"/>
  <c r="Q50" i="47"/>
  <c r="R40" i="47"/>
  <c r="R41" i="47"/>
  <c r="R33" i="47"/>
  <c r="AL204" i="79"/>
  <c r="Q66" i="43" s="1"/>
  <c r="Q47" i="47"/>
  <c r="Q52" i="47"/>
  <c r="R35" i="47"/>
  <c r="R32" i="47"/>
  <c r="R36" i="47"/>
  <c r="E93" i="43"/>
  <c r="Q45" i="47"/>
  <c r="G94" i="43"/>
  <c r="Q54" i="47"/>
  <c r="Q48" i="47"/>
  <c r="Q56" i="47"/>
  <c r="Q49" i="47"/>
  <c r="Q53" i="47"/>
  <c r="Q55" i="47"/>
  <c r="G95" i="43"/>
  <c r="Q51" i="47"/>
  <c r="Q46" i="47"/>
  <c r="R67" i="43"/>
  <c r="S48" i="47"/>
  <c r="G96" i="43"/>
  <c r="AH204" i="79"/>
  <c r="M66" i="43" s="1"/>
  <c r="G93" i="43"/>
  <c r="S49" i="47"/>
  <c r="S71" i="47"/>
  <c r="S55" i="47"/>
  <c r="S50" i="47"/>
  <c r="S46" i="47"/>
  <c r="S69" i="47"/>
  <c r="S45" i="47"/>
  <c r="S52" i="47"/>
  <c r="S51" i="47"/>
  <c r="S54" i="47"/>
  <c r="S47" i="47"/>
  <c r="S53" i="47"/>
  <c r="F96" i="43"/>
  <c r="F95" i="43"/>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R57" i="43"/>
  <c r="K27" i="47"/>
  <c r="U27" i="47" l="1"/>
  <c r="U29" i="47" s="1"/>
  <c r="S68" i="47"/>
  <c r="S64" i="47"/>
  <c r="S63" i="47"/>
  <c r="S66" i="47"/>
  <c r="S61" i="47"/>
  <c r="S62" i="47"/>
  <c r="S70" i="47"/>
  <c r="S67" i="47"/>
  <c r="Q61" i="47"/>
  <c r="Q63" i="47"/>
  <c r="R68" i="47"/>
  <c r="AM521" i="46"/>
  <c r="AM523" i="46" s="1"/>
  <c r="Q27" i="47"/>
  <c r="Q29" i="47" s="1"/>
  <c r="Q42" i="47" s="1"/>
  <c r="Q44" i="47" s="1"/>
  <c r="Q57" i="47" s="1"/>
  <c r="Q59" i="47" s="1"/>
  <c r="Q68" i="47"/>
  <c r="Q65" i="47"/>
  <c r="Q64" i="47"/>
  <c r="Q69" i="47"/>
  <c r="Q70" i="47"/>
  <c r="Q62" i="47"/>
  <c r="Q71" i="47"/>
  <c r="Q67" i="47"/>
  <c r="Q66" i="47"/>
  <c r="V27" i="47"/>
  <c r="V29" i="47" s="1"/>
  <c r="V42" i="47" s="1"/>
  <c r="V44" i="47" s="1"/>
  <c r="V57" i="47" s="1"/>
  <c r="V59" i="47" s="1"/>
  <c r="V72" i="47" s="1"/>
  <c r="V74" i="47" s="1"/>
  <c r="AM261" i="46"/>
  <c r="AM263" i="46" s="1"/>
  <c r="D103" i="43"/>
  <c r="R63" i="43"/>
  <c r="S27" i="47"/>
  <c r="S29" i="47" s="1"/>
  <c r="S42" i="47" s="1"/>
  <c r="S44" i="47" s="1"/>
  <c r="S57" i="47" s="1"/>
  <c r="S59" i="47" s="1"/>
  <c r="T62" i="47"/>
  <c r="T50" i="47"/>
  <c r="T56" i="47"/>
  <c r="T51" i="47"/>
  <c r="T75" i="47"/>
  <c r="R27" i="47"/>
  <c r="R29" i="47" s="1"/>
  <c r="R42" i="47" s="1"/>
  <c r="R44" i="47" s="1"/>
  <c r="T66" i="47"/>
  <c r="T55" i="47"/>
  <c r="T49" i="47"/>
  <c r="T46" i="47"/>
  <c r="T64" i="47"/>
  <c r="T45" i="47"/>
  <c r="T52" i="47"/>
  <c r="T61" i="47"/>
  <c r="T63" i="47"/>
  <c r="T67" i="47"/>
  <c r="T68" i="47"/>
  <c r="T70" i="47"/>
  <c r="T53" i="47"/>
  <c r="T54" i="47"/>
  <c r="T71" i="47"/>
  <c r="T47" i="47"/>
  <c r="T65" i="47"/>
  <c r="T69" i="47"/>
  <c r="T48" i="47"/>
  <c r="T27" i="47"/>
  <c r="T29" i="47" s="1"/>
  <c r="T42" i="47" s="1"/>
  <c r="T44" i="47" s="1"/>
  <c r="AM133" i="46"/>
  <c r="U83" i="47"/>
  <c r="E42" i="43"/>
  <c r="AM204" i="79"/>
  <c r="R75" i="43"/>
  <c r="R66" i="43"/>
  <c r="R69" i="43"/>
  <c r="R60" i="43"/>
  <c r="R72" i="43"/>
  <c r="Q82" i="47"/>
  <c r="P83" i="47"/>
  <c r="AM391" i="46"/>
  <c r="AM393" i="46" s="1"/>
  <c r="U63" i="47"/>
  <c r="U71" i="47"/>
  <c r="AM206" i="79"/>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S72" i="47" l="1"/>
  <c r="S74" i="47" s="1"/>
  <c r="S87" i="47" s="1"/>
  <c r="S89" i="47" s="1"/>
  <c r="S102" i="47" s="1"/>
  <c r="Q72" i="47"/>
  <c r="Q74" i="47" s="1"/>
  <c r="T57" i="47"/>
  <c r="T59" i="47" s="1"/>
  <c r="T72" i="47" s="1"/>
  <c r="T74" i="47" s="1"/>
  <c r="T87" i="47" s="1"/>
  <c r="T89" i="47" s="1"/>
  <c r="T102" i="47" s="1"/>
  <c r="H19" i="43"/>
  <c r="E43" i="43"/>
  <c r="W161" i="47"/>
  <c r="U57" i="47"/>
  <c r="U59" i="47" s="1"/>
  <c r="U72" i="47" s="1"/>
  <c r="U74" i="47" s="1"/>
  <c r="U87" i="47" s="1"/>
  <c r="U89" i="47" s="1"/>
  <c r="U102" i="47" s="1"/>
  <c r="M103" i="43"/>
  <c r="W27" i="47"/>
  <c r="C105" i="43" s="1"/>
  <c r="Q87" i="47"/>
  <c r="Q89" i="47" s="1"/>
  <c r="Q102" i="47" s="1"/>
  <c r="P87" i="47"/>
  <c r="P89" i="47" s="1"/>
  <c r="P102" i="47" s="1"/>
  <c r="R57" i="47"/>
  <c r="R59" i="47" s="1"/>
  <c r="R72" i="47" s="1"/>
  <c r="R74" i="47" s="1"/>
  <c r="R87" i="47" s="1"/>
  <c r="R89" i="47" s="1"/>
  <c r="R102" i="47" s="1"/>
  <c r="V87" i="47"/>
  <c r="V89" i="47" s="1"/>
  <c r="V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<sst xmlns="http://schemas.openxmlformats.org/spreadsheetml/2006/main" count="3087" uniqueCount="770">
  <si>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</si>
  <si>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</si>
  <si>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</si>
  <si>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</si>
  <si>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</si>
  <si>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</si>
  <si>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</si>
  <si>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</si>
  <si>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</si>
  <si>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</si>
  <si>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</si>
  <si>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</si>
  <si>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</si>
  <si>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</si>
  <si>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</si>
  <si>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</si>
  <si>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</si>
  <si>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</si>
  <si>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</si>
  <si>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</si>
  <si>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</si>
  <si>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</si>
  <si>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</si>
  <si>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</si>
  <si>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</si>
  <si>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</si>
  <si>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</si>
  <si>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</si>
  <si>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</si>
  <si>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</si>
  <si>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</si>
  <si>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</si>
  <si>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</si>
  <si>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</si>
  <si>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</si>
  <si>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</si>
  <si>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</si>
  <si>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</si>
  <si>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</si>
  <si>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</si>
  <si>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</si>
  <si>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</si>
  <si>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</si>
  <si>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</si>
  <si>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</si>
  <si>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</si>
  <si>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</si>
  <si>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</si>
  <si>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</si>
  <si>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</si>
  <si>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</si>
  <si>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</si>
  <si>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</si>
  <si>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</si>
  <si>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</si>
  <si>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</si>
  <si>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</si>
  <si>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</si>
  <si>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</si>
  <si>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</si>
  <si>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</si>
  <si>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</si>
  <si>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</si>
  <si>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</si>
  <si>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</si>
  <si>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</si>
  <si>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</si>
  <si>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</si>
  <si>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</si>
  <si>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</si>
  <si>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</si>
  <si>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</si>
  <si>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</si>
  <si>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</si>
  <si>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</si>
  <si>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</si>
  <si>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</si>
  <si>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</si>
  <si>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</si>
  <si>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</si>
  <si>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</si>
  <si>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</si>
  <si>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</si>
  <si>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</si>
  <si>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</si>
  <si>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</si>
  <si>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</si>
  <si>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</si>
  <si>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</si>
  <si>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</si>
  <si>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</si>
  <si>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</si>
  <si>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</si>
  <si>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</si>
  <si>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</si>
  <si>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</si>
  <si>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</si>
  <si>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</si>
  <si>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</si>
  <si>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</si>
  <si>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</si>
  <si>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</si>
  <si>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</si>
  <si>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</si>
  <si>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</si>
  <si>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</si>
  <si>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</si>
  <si>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</si>
  <si>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</si>
  <si>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</si>
  <si>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</si>
  <si>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</si>
  <si>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</si>
  <si>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</si>
  <si>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</si>
  <si>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</si>
  <si>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</si>
  <si>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</si>
  <si>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</si>
  <si>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</si>
  <si>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</si>
  <si>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</si>
  <si>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</si>
  <si>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</si>
  <si>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</si>
  <si>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</si>
  <si>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</si>
  <si>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</si>
  <si>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</si>
  <si>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</si>
  <si>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</si>
  <si>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</si>
  <si>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</si>
  <si>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</si>
  <si>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</si>
  <si>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</si>
  <si>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</si>
  <si>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</si>
  <si>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</si>
  <si>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</si>
  <si>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</si>
  <si>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</si>
  <si>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</si>
  <si>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</si>
  <si>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</si>
  <si>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</si>
  <si>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</si>
  <si>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</si>
  <si>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</si>
  <si>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</si>
  <si>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</si>
  <si>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</si>
  <si>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</si>
  <si>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</si>
  <si>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</si>
  <si>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</si>
  <si>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</si>
  <si>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</si>
  <si>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</si>
  <si>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</si>
  <si>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</si>
  <si>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</si>
  <si>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</si>
  <si>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</si>
  <si>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</si>
  <si>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</si>
  <si>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</si>
  <si>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</si>
  <si>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</si>
  <si>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</si>
  <si>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</si>
  <si>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</si>
  <si>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</si>
  <si>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</si>
  <si>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</si>
  <si>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</si>
  <si>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</si>
  <si>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</si>
  <si>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</si>
  <si>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</si>
  <si>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</si>
  <si>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</si>
  <si>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</si>
  <si>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</si>
  <si>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</si>
  <si>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</si>
  <si>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</si>
  <si>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</si>
  <si>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</si>
  <si>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</si>
  <si>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</si>
  <si>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</si>
  <si>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</si>
  <si>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</si>
  <si>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</si>
  <si>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</si>
  <si>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</si>
  <si>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</si>
  <si>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</si>
  <si>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</si>
  <si>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</si>
  <si>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</si>
  <si>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</si>
  <si>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</si>
  <si>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</si>
  <si>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</si>
  <si>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</si>
  <si>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</si>
  <si>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</si>
  <si>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</si>
  <si>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</si>
  <si>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</si>
  <si>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</si>
  <si>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</si>
  <si>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</si>
  <si>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</si>
  <si>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</si>
  <si>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</si>
  <si>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</si>
  <si>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</si>
  <si>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</si>
  <si>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</si>
  <si>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</si>
  <si>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</si>
  <si>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</si>
  <si>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</si>
  <si>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</si>
  <si>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</si>
  <si>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</si>
  <si>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</si>
  <si>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</si>
  <si>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</si>
  <si>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</si>
  <si>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</si>
  <si>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</si>
  <si>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</si>
  <si>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</si>
  <si>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</si>
  <si>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</si>
  <si>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</si>
  <si>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</si>
  <si>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</si>
  <si>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</si>
  <si>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</si>
  <si>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</si>
  <si>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</si>
  <si>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</si>
  <si>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</si>
  <si>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</si>
  <si>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</si>
  <si>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</si>
  <si>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</si>
  <si>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</si>
  <si>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</si>
  <si>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</si>
  <si>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</si>
  <si>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</si>
  <si>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</si>
  <si>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</si>
  <si>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</si>
  <si>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</si>
  <si>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</si>
  <si>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</si>
  <si>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</si>
  <si>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</si>
  <si>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</si>
  <si>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</si>
  <si>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</si>
  <si>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</si>
  <si>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</si>
  <si>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</si>
  <si>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</si>
  <si>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</si>
  <si>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</si>
  <si>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</si>
  <si>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</si>
  <si>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</si>
  <si>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</si>
  <si>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</si>
  <si>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</si>
  <si>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</si>
  <si>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</si>
  <si>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</si>
  <si>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</si>
  <si>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</si>
  <si>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</si>
  <si>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</si>
  <si>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</si>
  <si>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</si>
  <si>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</si>
  <si>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</si>
  <si>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</si>
  <si>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</si>
  <si>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</si>
  <si>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</si>
  <si>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</si>
  <si>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</si>
  <si>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</si>
  <si>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</si>
  <si>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</si>
  <si>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</si>
  <si>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</si>
  <si>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</si>
  <si>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</si>
  <si>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</si>
  <si>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</si>
  <si>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</si>
  <si>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</si>
  <si>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</si>
  <si>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</si>
  <si>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</si>
  <si>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</si>
  <si>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</si>
  <si>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</si>
  <si>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</si>
  <si>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</si>
  <si>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</si>
  <si>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</si>
  <si>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</si>
  <si>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</si>
  <si>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</si>
  <si>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</si>
  <si>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</si>
  <si>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</si>
  <si>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</si>
  <si>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</si>
  <si>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</si>
  <si>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</si>
  <si>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</si>
  <si>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</si>
  <si>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</si>
  <si>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</si>
  <si>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</si>
  <si>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</si>
  <si>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</si>
  <si>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</si>
  <si>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</si>
  <si>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</si>
  <si>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</si>
  <si>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</si>
  <si>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</si>
  <si>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</si>
  <si>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</si>
  <si>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</si>
  <si>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</si>
  <si>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</si>
  <si>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</si>
  <si>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</si>
  <si>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</si>
  <si>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</si>
  <si>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</si>
  <si>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</si>
  <si>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</si>
  <si>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</si>
  <si>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</si>
  <si>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</si>
  <si>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</si>
  <si>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</si>
  <si>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</si>
  <si>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</si>
  <si>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</si>
  <si>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</si>
  <si>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</si>
  <si>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</si>
  <si>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</si>
  <si>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</si>
  <si>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</si>
  <si>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</si>
  <si>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</si>
  <si>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</si>
  <si>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</si>
  <si>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</si>
  <si>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</si>
  <si>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</si>
  <si>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</si>
  <si>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</si>
  <si>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</si>
  <si>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</si>
  <si>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</si>
  <si>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</si>
  <si>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</si>
  <si>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</si>
  <si>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</si>
  <si>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</si>
  <si>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</si>
  <si>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</si>
  <si>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</si>
  <si>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</si>
  <si>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</si>
  <si>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</si>
  <si>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</si>
  <si>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</si>
  <si>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</si>
  <si>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</si>
  <si>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</si>
  <si>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</si>
  <si>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</si>
  <si>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</si>
  <si>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</si>
  <si>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</si>
  <si>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</si>
  <si>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</si>
  <si>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</si>
  <si>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</si>
  <si>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</si>
  <si>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</si>
  <si>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</si>
  <si>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</si>
  <si>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</si>
  <si>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</si>
  <si>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</si>
  <si>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</si>
  <si>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</si>
  <si>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</si>
  <si>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</si>
  <si>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</si>
  <si>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</si>
  <si>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</si>
  <si>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</si>
  <si>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</si>
  <si>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</si>
  <si>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</si>
  <si>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</si>
  <si>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</si>
  <si>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</si>
  <si>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</si>
  <si>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</si>
  <si>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</si>
  <si>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</si>
  <si>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</si>
  <si>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</si>
  <si>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</si>
  <si>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</si>
  <si>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</si>
  <si>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</si>
  <si>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</si>
  <si>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</si>
  <si>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</si>
  <si>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</si>
  <si>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</si>
  <si>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</si>
  <si>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</si>
  <si>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</si>
  <si>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</si>
  <si>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</si>
  <si>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</si>
  <si>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</si>
  <si>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</si>
  <si>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</si>
  <si>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</si>
  <si>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</si>
  <si>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</si>
  <si>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</si>
  <si>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</si>
  <si>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</si>
  <si>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</si>
  <si>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</si>
  <si>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</si>
  <si>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</si>
  <si>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</si>
  <si>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</si>
  <si>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</si>
  <si>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</si>
  <si>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</si>
  <si>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</si>
  <si>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</si>
  <si>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</si>
  <si>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</si>
  <si>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</si>
  <si>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</si>
  <si>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</si>
  <si>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</si>
  <si>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</si>
  <si>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</si>
  <si>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</si>
  <si>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</si>
  <si>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</si>
  <si>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</si>
  <si>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</si>
  <si>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</si>
  <si>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</si>
  <si>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</si>
  <si>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</si>
  <si>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</si>
  <si>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</si>
  <si>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</si>
  <si>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</si>
  <si>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</si>
  <si>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</si>
  <si>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</si>
  <si>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</si>
  <si>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</si>
  <si>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</si>
  <si>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</si>
  <si>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</si>
  <si>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</si>
  <si>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</si>
  <si>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</si>
  <si>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</si>
  <si>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</si>
  <si>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</si>
  <si>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</si>
  <si>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</si>
  <si>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</si>
  <si>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</si>
  <si>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</si>
  <si>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</si>
  <si>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</si>
  <si>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</si>
  <si>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</si>
  <si>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</si>
  <si>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</si>
  <si>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</si>
  <si>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</si>
  <si>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</si>
  <si>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</si>
  <si>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</si>
  <si>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</si>
  <si>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</si>
  <si>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</si>
  <si>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</si>
  <si>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</si>
  <si>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</si>
  <si>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</si>
  <si>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</si>
  <si>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</si>
  <si>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</si>
  <si>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</si>
  <si>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</si>
  <si>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</si>
  <si>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</si>
  <si>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</si>
  <si>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</si>
  <si>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</si>
  <si>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</si>
  <si>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</si>
  <si>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</si>
  <si>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</si>
  <si>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</si>
  <si>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</si>
  <si>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</si>
  <si>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</si>
  <si>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</si>
  <si>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</si>
  <si>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</si>
  <si>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</si>
  <si>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</si>
  <si>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</si>
  <si>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</si>
  <si>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</si>
  <si>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</si>
  <si>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</si>
  <si>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</si>
  <si>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</si>
  <si>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</si>
  <si>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</si>
  <si>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</si>
  <si>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</si>
  <si>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</si>
  <si>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</si>
  <si>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</si>
  <si>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</si>
  <si>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</si>
  <si>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</si>
  <si>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</si>
  <si>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</si>
  <si>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</si>
  <si>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</si>
  <si>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</si>
  <si>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</si>
  <si>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</si>
  <si>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</si>
  <si>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</si>
  <si>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</si>
  <si>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</si>
  <si>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</si>
  <si>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</si>
  <si>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</si>
  <si>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</si>
  <si>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</si>
  <si>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</si>
  <si>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</si>
  <si>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</si>
  <si>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</si>
  <si>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</si>
  <si>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</si>
  <si>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</si>
  <si>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</si>
  <si>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</si>
  <si>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</si>
  <si>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</si>
  <si>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</si>
  <si>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</si>
  <si>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</si>
  <si>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</si>
  <si>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</si>
  <si>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</si>
  <si>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</si>
  <si>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</si>
  <si>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</si>
  <si>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</si>
  <si>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</si>
  <si>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</si>
  <si>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</si>
  <si>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</si>
  <si>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</si>
  <si>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</si>
  <si>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</si>
  <si>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</si>
  <si>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</si>
  <si>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</si>
  <si>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</si>
  <si>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</si>
  <si>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</si>
  <si>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</si>
  <si>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</si>
  <si>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</si>
  <si>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</si>
  <si>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</si>
  <si>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</si>
  <si>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</si>
  <si>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</si>
  <si>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</si>
  <si>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</si>
  <si>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</si>
  <si>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</si>
  <si>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</si>
  <si>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</si>
  <si>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</si>
  <si>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</si>
  <si>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</si>
  <si>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</si>
  <si>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</si>
  <si>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</si>
  <si>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</si>
  <si>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</si>
  <si>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</si>
  <si>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</si>
  <si>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</si>
  <si>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</si>
  <si>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</si>
  <si>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</si>
  <si>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</si>
  <si>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</si>
  <si>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</si>
  <si>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</si>
  <si>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</si>
  <si>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</si>
  <si>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</si>
  <si>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</si>
  <si>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</si>
  <si>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</si>
  <si>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</si>
  <si>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</si>
  <si>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</si>
  <si>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</si>
  <si>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</si>
  <si>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</si>
  <si>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</si>
  <si>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</si>
  <si>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</si>
  <si>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</si>
  <si>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</si>
  <si>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</si>
  <si>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</si>
  <si>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</si>
  <si>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</si>
  <si>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</si>
  <si>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</si>
  <si>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</si>
  <si>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</si>
  <si>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</si>
  <si>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</si>
  <si>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</si>
  <si>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</si>
  <si>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</si>
  <si>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</si>
  <si>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</si>
  <si>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</si>
  <si>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</si>
  <si>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</si>
  <si>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</si>
  <si>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</si>
  <si>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</si>
  <si>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</si>
  <si>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</si>
  <si>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</si>
  <si>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</si>
  <si>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</si>
  <si>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</si>
  <si>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</si>
  <si>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</si>
  <si>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</si>
  <si>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</si>
  <si>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</si>
  <si>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</si>
  <si>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</si>
  <si>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</si>
  <si>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</si>
  <si>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</si>
  <si>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</si>
  <si>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</si>
  <si>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</si>
  <si>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</si>
  <si>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</si>
  <si>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</si>
  <si>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</si>
  <si>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</si>
  <si>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</si>
  <si>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</si>
  <si>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</si>
  <si>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</si>
  <si>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</si>
  <si>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</si>
  <si>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</si>
  <si>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</si>
  <si>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</si>
  <si>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</si>
  <si>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</si>
  <si>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</si>
  <si>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Essex Powerlines Corporation</t>
  </si>
  <si>
    <t>EB-2017-0039</t>
  </si>
  <si>
    <t>2018 COS Application</t>
  </si>
  <si>
    <t>2013-2016</t>
  </si>
  <si>
    <t>EB-2019-0034</t>
  </si>
  <si>
    <t>2020 IRM Application</t>
  </si>
  <si>
    <t>2017-2018</t>
  </si>
  <si>
    <t>100% Residential</t>
  </si>
  <si>
    <t>Only residential customers are eligible for this program</t>
  </si>
  <si>
    <t>50% GS&lt;50, 50% GS&gt;50</t>
  </si>
  <si>
    <t>This program is open to both GS&lt;50 and GS&gt;50 customers.  EPLC has had significant uptake from both customer classes.  EPLC is therefore proposing a 50/50 split of verified savings.</t>
  </si>
  <si>
    <t>100% GS&lt;50</t>
  </si>
  <si>
    <t>Only GS&lt;50 customers are eligible for this program</t>
  </si>
  <si>
    <t>100% GS&gt;50</t>
  </si>
  <si>
    <t>EPLC only had one Energy Manager and it was a GS&gt;50 customer</t>
  </si>
  <si>
    <t>EPLC has reviewed and only GS&gt;50 customers have applied for this program for the time period under review</t>
  </si>
  <si>
    <t>25% GS&lt;50, 75% GS&gt;50</t>
  </si>
  <si>
    <t>This program is open to both GS&lt;50 and GS&gt;50 customers.  EPLC has reviewed its prior applications and uptake has been predominantly GS&gt;50.  EPLC is therefore proposing a 75/25 split of verified savings.</t>
  </si>
  <si>
    <t>EPLC had one major Program Enabled Savings which related to the Parkway project which was entirely GS&gt;50</t>
  </si>
  <si>
    <t>Allocation</t>
  </si>
  <si>
    <t>General Service &lt;50 kW</t>
  </si>
  <si>
    <t>General Service 50 - 4,999 kW</t>
  </si>
  <si>
    <t>EB-2009-0143</t>
  </si>
  <si>
    <t>EB-2010-0082</t>
  </si>
  <si>
    <t>EB-2011-0166</t>
  </si>
  <si>
    <t>EB-2012-0123</t>
  </si>
  <si>
    <t>EB-2013-0128</t>
  </si>
  <si>
    <t>EB-2014-0072</t>
  </si>
  <si>
    <t>EB-2015-0005</t>
  </si>
  <si>
    <t>EB-2016-0069</t>
  </si>
  <si>
    <t>EB-2018-0031</t>
  </si>
  <si>
    <t>No specific line item for this program so included in similar program</t>
  </si>
  <si>
    <t>Included savings for Instant Savings &amp; Instant Discount Programs</t>
  </si>
  <si>
    <t>Included savings for Multi-Site &amp; Whole Home Pilot</t>
  </si>
  <si>
    <t>No specific line item for this program so included in available line item</t>
  </si>
  <si>
    <t>D471:X471</t>
  </si>
  <si>
    <t>D515:X515</t>
  </si>
  <si>
    <t>D654:X654</t>
  </si>
  <si>
    <t>Included savings for Instant Savings , Smart Tstat &amp; Instant Discount Programs</t>
  </si>
  <si>
    <t>2016-2018</t>
  </si>
  <si>
    <t>Load Forecast, Settlement Agreement</t>
  </si>
  <si>
    <t>Y748:AD752</t>
  </si>
  <si>
    <t>Remove persistence for 2018 savings</t>
  </si>
  <si>
    <t>LRAMVA threshold established as part of 2018 COS.</t>
  </si>
  <si>
    <t>C49:C52</t>
  </si>
  <si>
    <t>Updated carrying charge rates</t>
  </si>
  <si>
    <t>Carrying charge rates updated</t>
  </si>
  <si>
    <t>H154:H155</t>
  </si>
  <si>
    <t>Removed carrying charge rate for May/June 2020</t>
  </si>
  <si>
    <t>Rates are effective May 1st,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</si>
</sst>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50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style="hair">
        <color auto="1"/>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style="thin">
        <color indexed="64"/>
      </left>
      <right style="thin">
        <color indexed="64"/>
      </right>
      <top/>
      <bottom/>
      <diagonal/>
    </border>
    <border>
      <left style="thin">
        <color indexed="64"/>
      </left>
      <right/>
      <top/>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bottom/>
      <diagonal/>
    </border>
    <border>
      <left style="thin">
        <color auto="1"/>
      </left>
      <right style="hair">
        <color auto="1"/>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style="thin">
        <color indexed="64"/>
      </right>
      <top/>
      <bottom/>
      <diagonal/>
    </border>
    <border>
      <left style="thin">
        <color indexed="64"/>
      </left>
      <right/>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style="hair">
        <color auto="1"/>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style="thin">
        <color indexed="23"/>
      </left>
      <right style="thin">
        <color indexed="23"/>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021">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279" fontId="79" fillId="0" borderId="238">
      <alignment horizontal="right"/>
    </xf>
    <xf numFmtId="279" fontId="79" fillId="0" borderId="375">
      <alignment horizontal="right"/>
    </xf>
    <xf numFmtId="167" fontId="85" fillId="0" borderId="159"/>
    <xf numFmtId="6" fontId="193" fillId="0" borderId="154" applyFill="0" applyAlignment="0" applyProtection="0"/>
    <xf numFmtId="39" fontId="12" fillId="0" borderId="154">
      <protection locked="0"/>
    </xf>
    <xf numFmtId="167" fontId="85" fillId="0" borderId="191"/>
    <xf numFmtId="6" fontId="193" fillId="0" borderId="185" applyFill="0" applyAlignment="0" applyProtection="0"/>
    <xf numFmtId="39" fontId="12" fillId="0" borderId="185">
      <protection locked="0"/>
    </xf>
    <xf numFmtId="167" fontId="85" fillId="0" borderId="245"/>
    <xf numFmtId="6" fontId="193" fillId="0" borderId="223" applyFill="0" applyAlignment="0" applyProtection="0"/>
    <xf numFmtId="39" fontId="12" fillId="0" borderId="223">
      <protection locked="0"/>
    </xf>
    <xf numFmtId="6" fontId="193" fillId="0" borderId="239" applyFill="0" applyAlignment="0" applyProtection="0"/>
    <xf numFmtId="39" fontId="12" fillId="0" borderId="239">
      <protection locked="0"/>
    </xf>
    <xf numFmtId="167" fontId="85" fillId="0" borderId="286"/>
    <xf numFmtId="6" fontId="193" fillId="0" borderId="281"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39" fontId="12" fillId="0" borderId="281">
      <protection locked="0"/>
    </xf>
    <xf numFmtId="167" fontId="85" fillId="0" borderId="311"/>
    <xf numFmtId="6" fontId="193" fillId="0" borderId="305" applyFill="0" applyAlignment="0" applyProtection="0"/>
    <xf numFmtId="39" fontId="12" fillId="0" borderId="305">
      <protection locked="0"/>
    </xf>
    <xf numFmtId="167" fontId="85" fillId="0" borderId="332"/>
    <xf numFmtId="167" fontId="85" fillId="0" borderId="434"/>
    <xf numFmtId="167" fontId="85" fillId="0" borderId="448"/>
    <xf numFmtId="167" fontId="85" fillId="0" borderId="478"/>
    <xf numFmtId="6" fontId="193" fillId="0" borderId="473" applyFill="0" applyAlignment="0" applyProtection="0"/>
    <xf numFmtId="43" fontId="6" fillId="0" borderId="0" applyFont="0" applyFill="0" applyBorder="0" applyAlignment="0" applyProtection="0"/>
    <xf numFmtId="39" fontId="12" fillId="0" borderId="473">
      <protection locked="0"/>
    </xf>
    <xf numFmtId="167" fontId="85" fillId="0" borderId="501"/>
    <xf numFmtId="237" fontId="194" fillId="86" borderId="158" applyNumberFormat="0" applyBorder="0" applyAlignment="0" applyProtection="0">
      <alignment vertical="center"/>
    </xf>
    <xf numFmtId="237" fontId="194" fillId="86" borderId="190" applyNumberFormat="0" applyBorder="0" applyAlignment="0" applyProtection="0">
      <alignment vertical="center"/>
    </xf>
    <xf numFmtId="49" fontId="79" fillId="0" borderId="238">
      <alignment vertical="center"/>
    </xf>
    <xf numFmtId="237" fontId="194" fillId="86" borderId="244" applyNumberFormat="0" applyBorder="0" applyAlignment="0" applyProtection="0">
      <alignment vertical="center"/>
    </xf>
    <xf numFmtId="237" fontId="194" fillId="86" borderId="285" applyNumberFormat="0" applyBorder="0" applyAlignment="0" applyProtection="0">
      <alignment vertical="center"/>
    </xf>
    <xf numFmtId="279" fontId="79" fillId="0" borderId="469">
      <alignment horizontal="right"/>
    </xf>
    <xf numFmtId="274" fontId="173" fillId="70" borderId="225" applyBorder="0">
      <alignment horizontal="right" vertical="center"/>
      <protection locked="0"/>
    </xf>
    <xf numFmtId="274" fontId="173" fillId="70" borderId="363" applyBorder="0">
      <alignment horizontal="right" vertical="center"/>
      <protection locked="0"/>
    </xf>
    <xf numFmtId="167" fontId="85" fillId="0" borderId="209"/>
    <xf numFmtId="6" fontId="193" fillId="0" borderId="199" applyFill="0" applyAlignment="0" applyProtection="0"/>
    <xf numFmtId="39" fontId="12" fillId="0" borderId="199">
      <protection locked="0"/>
    </xf>
    <xf numFmtId="274" fontId="173" fillId="70" borderId="443" applyBorder="0">
      <alignment horizontal="right" vertical="center"/>
      <protection locked="0"/>
    </xf>
    <xf numFmtId="167" fontId="85" fillId="0" borderId="259"/>
    <xf numFmtId="167" fontId="85" fillId="0" borderId="300"/>
    <xf numFmtId="6" fontId="193" fillId="0" borderId="295" applyFill="0" applyAlignment="0" applyProtection="0"/>
    <xf numFmtId="39" fontId="12" fillId="0" borderId="295">
      <protection locked="0"/>
    </xf>
    <xf numFmtId="167" fontId="85" fillId="0" borderId="320"/>
    <xf numFmtId="6" fontId="193" fillId="0" borderId="315" applyFill="0" applyAlignment="0" applyProtection="0"/>
    <xf numFmtId="39" fontId="12" fillId="0" borderId="315">
      <protection locked="0"/>
    </xf>
    <xf numFmtId="167" fontId="85" fillId="0" borderId="373"/>
    <xf numFmtId="6" fontId="193" fillId="0" borderId="364" applyFill="0" applyAlignment="0" applyProtection="0"/>
    <xf numFmtId="39" fontId="12" fillId="0" borderId="364">
      <protection locked="0"/>
    </xf>
    <xf numFmtId="167" fontId="85" fillId="0" borderId="393"/>
    <xf numFmtId="6" fontId="193" fillId="0" borderId="387" applyFill="0" applyAlignment="0" applyProtection="0"/>
    <xf numFmtId="39" fontId="12" fillId="0" borderId="387">
      <protection locked="0"/>
    </xf>
    <xf numFmtId="167" fontId="85" fillId="0" borderId="416"/>
    <xf numFmtId="6" fontId="193" fillId="0" borderId="411" applyFill="0" applyAlignment="0" applyProtection="0"/>
    <xf numFmtId="39" fontId="12" fillId="0" borderId="411">
      <protection locked="0"/>
    </xf>
    <xf numFmtId="6" fontId="193" fillId="0" borderId="487" applyFill="0" applyAlignment="0" applyProtection="0"/>
    <xf numFmtId="39" fontId="12" fillId="0" borderId="487">
      <protection locked="0"/>
    </xf>
    <xf numFmtId="237" fontId="12" fillId="25" borderId="207" applyNumberFormat="0" applyProtection="0">
      <alignment horizontal="centerContinuous" vertical="center"/>
    </xf>
    <xf numFmtId="237" fontId="194" fillId="86" borderId="208" applyNumberFormat="0" applyBorder="0" applyAlignment="0" applyProtection="0">
      <alignment vertical="center"/>
    </xf>
    <xf numFmtId="237" fontId="12" fillId="25" borderId="207" applyNumberFormat="0" applyAlignment="0">
      <alignment vertical="center"/>
    </xf>
    <xf numFmtId="237" fontId="12" fillId="25" borderId="229" applyNumberFormat="0" applyProtection="0">
      <alignment horizontal="centerContinuous" vertical="center"/>
    </xf>
    <xf numFmtId="237" fontId="12" fillId="25" borderId="229" applyNumberFormat="0" applyAlignment="0">
      <alignment vertical="center"/>
    </xf>
    <xf numFmtId="237" fontId="194" fillId="86" borderId="258" applyNumberFormat="0" applyBorder="0" applyAlignment="0" applyProtection="0">
      <alignment vertical="center"/>
    </xf>
    <xf numFmtId="237" fontId="194" fillId="86" borderId="299" applyNumberFormat="0" applyBorder="0" applyAlignment="0" applyProtection="0">
      <alignment vertical="center"/>
    </xf>
    <xf numFmtId="237" fontId="194" fillId="86" borderId="319" applyNumberFormat="0" applyBorder="0" applyAlignment="0" applyProtection="0">
      <alignment vertical="center"/>
    </xf>
    <xf numFmtId="237" fontId="12" fillId="25" borderId="371" applyNumberFormat="0" applyProtection="0">
      <alignment horizontal="centerContinuous" vertical="center"/>
    </xf>
    <xf numFmtId="237" fontId="194" fillId="86" borderId="372" applyNumberFormat="0" applyBorder="0" applyAlignment="0" applyProtection="0">
      <alignment vertical="center"/>
    </xf>
    <xf numFmtId="237" fontId="12" fillId="25" borderId="371" applyNumberFormat="0" applyAlignment="0">
      <alignment vertical="center"/>
    </xf>
    <xf numFmtId="237" fontId="194" fillId="86" borderId="392" applyNumberFormat="0" applyBorder="0" applyAlignment="0" applyProtection="0">
      <alignment vertical="center"/>
    </xf>
    <xf numFmtId="237" fontId="194" fillId="86" borderId="415" applyNumberFormat="0" applyBorder="0" applyAlignment="0" applyProtection="0">
      <alignment vertical="center"/>
    </xf>
    <xf numFmtId="49" fontId="79" fillId="0" borderId="469">
      <alignment vertical="center"/>
    </xf>
    <xf numFmtId="0" fontId="189" fillId="83" borderId="469" applyBorder="0" applyProtection="0">
      <alignment horizontal="centerContinuous" vertical="center"/>
    </xf>
    <xf numFmtId="167" fontId="12" fillId="0" borderId="469" applyBorder="0" applyProtection="0">
      <alignment horizontal="right" vertical="center"/>
    </xf>
    <xf numFmtId="0" fontId="11" fillId="60" borderId="192" applyNumberFormat="0" applyProtection="0">
      <alignment horizontal="left" vertical="center" wrapText="1"/>
    </xf>
    <xf numFmtId="0" fontId="12" fillId="25" borderId="192" applyNumberFormat="0" applyProtection="0">
      <alignment horizontal="left" vertical="center" wrapText="1"/>
    </xf>
    <xf numFmtId="253" fontId="11" fillId="82" borderId="192" applyNumberFormat="0" applyProtection="0">
      <alignment horizontal="center" vertical="center" wrapText="1"/>
    </xf>
    <xf numFmtId="0" fontId="11" fillId="60" borderId="192" applyNumberFormat="0" applyProtection="0">
      <alignment horizontal="left" vertical="center" wrapText="1"/>
    </xf>
    <xf numFmtId="0" fontId="11" fillId="81" borderId="192" applyNumberFormat="0" applyProtection="0">
      <alignment horizontal="center" vertical="center" wrapText="1"/>
    </xf>
    <xf numFmtId="0" fontId="11" fillId="81" borderId="192" applyNumberFormat="0" applyProtection="0">
      <alignment horizontal="center" vertical="center"/>
    </xf>
    <xf numFmtId="0" fontId="11" fillId="81" borderId="192" applyNumberFormat="0" applyProtection="0">
      <alignment horizontal="center" vertical="center" wrapText="1"/>
    </xf>
    <xf numFmtId="0" fontId="183" fillId="81" borderId="192" applyNumberFormat="0" applyProtection="0">
      <alignment horizontal="center" vertical="center"/>
    </xf>
    <xf numFmtId="0" fontId="11" fillId="60" borderId="287" applyNumberFormat="0" applyProtection="0">
      <alignment horizontal="left" vertical="center" wrapText="1"/>
    </xf>
    <xf numFmtId="0" fontId="12" fillId="25" borderId="287" applyNumberFormat="0" applyProtection="0">
      <alignment horizontal="left" vertical="center" wrapText="1"/>
    </xf>
    <xf numFmtId="253" fontId="11" fillId="82" borderId="287" applyNumberFormat="0" applyProtection="0">
      <alignment horizontal="center" vertical="center" wrapText="1"/>
    </xf>
    <xf numFmtId="0" fontId="11" fillId="60" borderId="287" applyNumberFormat="0" applyProtection="0">
      <alignment horizontal="left" vertical="center" wrapText="1"/>
    </xf>
    <xf numFmtId="0" fontId="11" fillId="81" borderId="287" applyNumberFormat="0" applyProtection="0">
      <alignment horizontal="center" vertical="center" wrapText="1"/>
    </xf>
    <xf numFmtId="0" fontId="11" fillId="81" borderId="287" applyNumberFormat="0" applyProtection="0">
      <alignment horizontal="center" vertical="center"/>
    </xf>
    <xf numFmtId="0" fontId="11" fillId="81" borderId="287" applyNumberFormat="0" applyProtection="0">
      <alignment horizontal="center" vertical="center" wrapText="1"/>
    </xf>
    <xf numFmtId="0" fontId="11" fillId="60" borderId="312" applyNumberFormat="0" applyProtection="0">
      <alignment horizontal="left" vertical="center" wrapText="1"/>
    </xf>
    <xf numFmtId="0" fontId="183" fillId="81" borderId="287" applyNumberFormat="0" applyProtection="0">
      <alignment horizontal="center" vertical="center"/>
    </xf>
    <xf numFmtId="0" fontId="12" fillId="25" borderId="312" applyNumberFormat="0" applyProtection="0">
      <alignment horizontal="left" vertical="center" wrapText="1"/>
    </xf>
    <xf numFmtId="253" fontId="11" fillId="82" borderId="312" applyNumberFormat="0" applyProtection="0">
      <alignment horizontal="center" vertical="center" wrapText="1"/>
    </xf>
    <xf numFmtId="0" fontId="11" fillId="60" borderId="312" applyNumberFormat="0" applyProtection="0">
      <alignment horizontal="left" vertical="center" wrapText="1"/>
    </xf>
    <xf numFmtId="0" fontId="11" fillId="81" borderId="312" applyNumberFormat="0" applyProtection="0">
      <alignment horizontal="center" vertical="center" wrapText="1"/>
    </xf>
    <xf numFmtId="0" fontId="11" fillId="81" borderId="312" applyNumberFormat="0" applyProtection="0">
      <alignment horizontal="center" vertical="center"/>
    </xf>
    <xf numFmtId="0" fontId="11" fillId="81" borderId="312" applyNumberFormat="0" applyProtection="0">
      <alignment horizontal="center" vertical="center" wrapText="1"/>
    </xf>
    <xf numFmtId="0" fontId="11" fillId="60" borderId="338" applyNumberFormat="0" applyProtection="0">
      <alignment horizontal="left" vertical="center" wrapText="1"/>
    </xf>
    <xf numFmtId="0" fontId="183" fillId="81" borderId="312" applyNumberFormat="0" applyProtection="0">
      <alignment horizontal="center" vertical="center"/>
    </xf>
    <xf numFmtId="0" fontId="12" fillId="25" borderId="338" applyNumberFormat="0" applyProtection="0">
      <alignment horizontal="left" vertical="center" wrapText="1"/>
    </xf>
    <xf numFmtId="253" fontId="11" fillId="82" borderId="338" applyNumberFormat="0" applyProtection="0">
      <alignment horizontal="center" vertical="center" wrapText="1"/>
    </xf>
    <xf numFmtId="0" fontId="11" fillId="60" borderId="356" applyNumberFormat="0" applyProtection="0">
      <alignment horizontal="left" vertical="center" wrapText="1"/>
    </xf>
    <xf numFmtId="0" fontId="12" fillId="25" borderId="356" applyNumberFormat="0" applyProtection="0">
      <alignment horizontal="left" vertical="center" wrapText="1"/>
    </xf>
    <xf numFmtId="0" fontId="11" fillId="60" borderId="338" applyNumberFormat="0" applyProtection="0">
      <alignment horizontal="left" vertical="center" wrapText="1"/>
    </xf>
    <xf numFmtId="253" fontId="11" fillId="82" borderId="356" applyNumberFormat="0" applyProtection="0">
      <alignment horizontal="center" vertical="center" wrapText="1"/>
    </xf>
    <xf numFmtId="0" fontId="11" fillId="81" borderId="338" applyNumberFormat="0" applyProtection="0">
      <alignment horizontal="center" vertical="center" wrapText="1"/>
    </xf>
    <xf numFmtId="0" fontId="11" fillId="81" borderId="338" applyNumberFormat="0" applyProtection="0">
      <alignment horizontal="center" vertical="center"/>
    </xf>
    <xf numFmtId="0" fontId="11" fillId="81" borderId="338" applyNumberFormat="0" applyProtection="0">
      <alignment horizontal="center" vertical="center" wrapText="1"/>
    </xf>
    <xf numFmtId="0" fontId="183" fillId="81" borderId="338" applyNumberFormat="0" applyProtection="0">
      <alignment horizontal="center" vertical="center"/>
    </xf>
    <xf numFmtId="0" fontId="11" fillId="60" borderId="356" applyNumberFormat="0" applyProtection="0">
      <alignment horizontal="left" vertical="center" wrapText="1"/>
    </xf>
    <xf numFmtId="0" fontId="11" fillId="81" borderId="356" applyNumberFormat="0" applyProtection="0">
      <alignment horizontal="center" vertical="center" wrapText="1"/>
    </xf>
    <xf numFmtId="0" fontId="11" fillId="81" borderId="356" applyNumberFormat="0" applyProtection="0">
      <alignment horizontal="center" vertical="center"/>
    </xf>
    <xf numFmtId="0" fontId="11" fillId="81" borderId="356" applyNumberFormat="0" applyProtection="0">
      <alignment horizontal="center" vertical="center" wrapText="1"/>
    </xf>
    <xf numFmtId="0" fontId="183" fillId="81" borderId="356" applyNumberFormat="0" applyProtection="0">
      <alignment horizontal="center" vertical="center"/>
    </xf>
    <xf numFmtId="0" fontId="11" fillId="60" borderId="384" applyNumberFormat="0" applyProtection="0">
      <alignment horizontal="left" vertical="center" wrapText="1"/>
    </xf>
    <xf numFmtId="0" fontId="12" fillId="25" borderId="384" applyNumberFormat="0" applyProtection="0">
      <alignment horizontal="left" vertical="center" wrapText="1"/>
    </xf>
    <xf numFmtId="253" fontId="11" fillId="82" borderId="384" applyNumberFormat="0" applyProtection="0">
      <alignment horizontal="center" vertical="center" wrapText="1"/>
    </xf>
    <xf numFmtId="0" fontId="11" fillId="60" borderId="384" applyNumberFormat="0" applyProtection="0">
      <alignment horizontal="left" vertical="center" wrapText="1"/>
    </xf>
    <xf numFmtId="0" fontId="11" fillId="81" borderId="384" applyNumberFormat="0" applyProtection="0">
      <alignment horizontal="center" vertical="center" wrapText="1"/>
    </xf>
    <xf numFmtId="0" fontId="11" fillId="81" borderId="384" applyNumberFormat="0" applyProtection="0">
      <alignment horizontal="center" vertical="center"/>
    </xf>
    <xf numFmtId="0" fontId="11" fillId="81" borderId="384" applyNumberFormat="0" applyProtection="0">
      <alignment horizontal="center" vertical="center" wrapText="1"/>
    </xf>
    <xf numFmtId="0" fontId="11" fillId="60" borderId="408" applyNumberFormat="0" applyProtection="0">
      <alignment horizontal="left" vertical="center" wrapText="1"/>
    </xf>
    <xf numFmtId="0" fontId="183" fillId="81" borderId="384" applyNumberFormat="0" applyProtection="0">
      <alignment horizontal="center" vertical="center"/>
    </xf>
    <xf numFmtId="0" fontId="12" fillId="25" borderId="408" applyNumberFormat="0" applyProtection="0">
      <alignment horizontal="left" vertical="center" wrapText="1"/>
    </xf>
    <xf numFmtId="253" fontId="11" fillId="82" borderId="408" applyNumberFormat="0" applyProtection="0">
      <alignment horizontal="center" vertical="center" wrapText="1"/>
    </xf>
    <xf numFmtId="0" fontId="11" fillId="60" borderId="408" applyNumberFormat="0" applyProtection="0">
      <alignment horizontal="left" vertical="center" wrapText="1"/>
    </xf>
    <xf numFmtId="0" fontId="11" fillId="81" borderId="408" applyNumberFormat="0" applyProtection="0">
      <alignment horizontal="center" vertical="center" wrapText="1"/>
    </xf>
    <xf numFmtId="0" fontId="11" fillId="81" borderId="408" applyNumberFormat="0" applyProtection="0">
      <alignment horizontal="center" vertical="center"/>
    </xf>
    <xf numFmtId="0" fontId="11" fillId="81" borderId="408" applyNumberFormat="0" applyProtection="0">
      <alignment horizontal="center" vertical="center" wrapText="1"/>
    </xf>
    <xf numFmtId="0" fontId="183" fillId="81" borderId="408" applyNumberFormat="0" applyProtection="0">
      <alignment horizontal="center" vertical="center"/>
    </xf>
    <xf numFmtId="0" fontId="11" fillId="60" borderId="449" applyNumberFormat="0" applyProtection="0">
      <alignment horizontal="left" vertical="center" wrapText="1"/>
    </xf>
    <xf numFmtId="0" fontId="12" fillId="25" borderId="449" applyNumberFormat="0" applyProtection="0">
      <alignment horizontal="left" vertical="center" wrapText="1"/>
    </xf>
    <xf numFmtId="253" fontId="11" fillId="82" borderId="449" applyNumberFormat="0" applyProtection="0">
      <alignment horizontal="center" vertical="center" wrapText="1"/>
    </xf>
    <xf numFmtId="0" fontId="11" fillId="60" borderId="449" applyNumberFormat="0" applyProtection="0">
      <alignment horizontal="left" vertical="center" wrapText="1"/>
    </xf>
    <xf numFmtId="0" fontId="11" fillId="81" borderId="449" applyNumberFormat="0" applyProtection="0">
      <alignment horizontal="center" vertical="center" wrapText="1"/>
    </xf>
    <xf numFmtId="0" fontId="11" fillId="81" borderId="449" applyNumberFormat="0" applyProtection="0">
      <alignment horizontal="center" vertical="center"/>
    </xf>
    <xf numFmtId="0" fontId="11" fillId="81" borderId="449" applyNumberFormat="0" applyProtection="0">
      <alignment horizontal="center" vertical="center" wrapText="1"/>
    </xf>
    <xf numFmtId="0" fontId="11" fillId="60" borderId="479" applyNumberFormat="0" applyProtection="0">
      <alignment horizontal="left" vertical="center" wrapText="1"/>
    </xf>
    <xf numFmtId="0" fontId="183" fillId="81" borderId="449" applyNumberFormat="0" applyProtection="0">
      <alignment horizontal="center" vertical="center"/>
    </xf>
    <xf numFmtId="0" fontId="12" fillId="25" borderId="479" applyNumberFormat="0" applyProtection="0">
      <alignment horizontal="left" vertical="center" wrapText="1"/>
    </xf>
    <xf numFmtId="253" fontId="11" fillId="82" borderId="479" applyNumberFormat="0" applyProtection="0">
      <alignment horizontal="center" vertical="center" wrapText="1"/>
    </xf>
    <xf numFmtId="0" fontId="11" fillId="60" borderId="479" applyNumberFormat="0" applyProtection="0">
      <alignment horizontal="left" vertical="center" wrapText="1"/>
    </xf>
    <xf numFmtId="0" fontId="11" fillId="81" borderId="479" applyNumberFormat="0" applyProtection="0">
      <alignment horizontal="center" vertical="center" wrapText="1"/>
    </xf>
    <xf numFmtId="0" fontId="11" fillId="81" borderId="479" applyNumberFormat="0" applyProtection="0">
      <alignment horizontal="center" vertical="center"/>
    </xf>
    <xf numFmtId="0" fontId="11" fillId="81" borderId="479" applyNumberFormat="0" applyProtection="0">
      <alignment horizontal="center" vertical="center" wrapText="1"/>
    </xf>
    <xf numFmtId="0" fontId="183" fillId="81" borderId="479" applyNumberFormat="0" applyProtection="0">
      <alignment horizontal="center" vertical="center"/>
    </xf>
    <xf numFmtId="233" fontId="181" fillId="0" borderId="204"/>
    <xf numFmtId="0" fontId="177" fillId="67" borderId="192">
      <alignment horizontal="center" vertical="center" wrapText="1"/>
      <protection hidden="1"/>
    </xf>
    <xf numFmtId="233" fontId="181" fillId="0" borderId="228"/>
    <xf numFmtId="0" fontId="177" fillId="67" borderId="287">
      <alignment horizontal="center" vertical="center" wrapText="1"/>
      <protection hidden="1"/>
    </xf>
    <xf numFmtId="0" fontId="177" fillId="67" borderId="312">
      <alignment horizontal="center" vertical="center" wrapText="1"/>
      <protection hidden="1"/>
    </xf>
    <xf numFmtId="0" fontId="177" fillId="67" borderId="338">
      <alignment horizontal="center" vertical="center" wrapText="1"/>
      <protection hidden="1"/>
    </xf>
    <xf numFmtId="233" fontId="181" fillId="0" borderId="369"/>
    <xf numFmtId="0" fontId="177" fillId="67" borderId="356">
      <alignment horizontal="center" vertical="center" wrapText="1"/>
      <protection hidden="1"/>
    </xf>
    <xf numFmtId="0" fontId="177" fillId="67" borderId="384">
      <alignment horizontal="center" vertical="center" wrapText="1"/>
      <protection hidden="1"/>
    </xf>
    <xf numFmtId="0" fontId="177" fillId="67" borderId="408">
      <alignment horizontal="center" vertical="center" wrapText="1"/>
      <protection hidden="1"/>
    </xf>
    <xf numFmtId="0" fontId="177" fillId="67" borderId="449">
      <alignment horizontal="center" vertical="center" wrapText="1"/>
      <protection hidden="1"/>
    </xf>
    <xf numFmtId="0" fontId="177" fillId="67" borderId="479">
      <alignment horizontal="center" vertical="center" wrapText="1"/>
      <protection hidden="1"/>
    </xf>
    <xf numFmtId="0" fontId="189" fillId="83" borderId="238" applyBorder="0" applyProtection="0">
      <alignment horizontal="centerContinuous" vertical="center"/>
    </xf>
    <xf numFmtId="43" fontId="77" fillId="0" borderId="0" applyFont="0" applyFill="0" applyBorder="0" applyAlignment="0" applyProtection="0"/>
    <xf numFmtId="167" fontId="12" fillId="0" borderId="238" applyBorder="0" applyProtection="0">
      <alignment horizontal="right" vertical="center"/>
    </xf>
    <xf numFmtId="237" fontId="194" fillId="86" borderId="310" applyNumberFormat="0" applyBorder="0" applyAlignment="0" applyProtection="0">
      <alignment vertical="center"/>
    </xf>
    <xf numFmtId="49" fontId="79" fillId="0" borderId="375">
      <alignment vertical="center"/>
    </xf>
    <xf numFmtId="237" fontId="194" fillId="86" borderId="331" applyNumberFormat="0" applyBorder="0" applyAlignment="0" applyProtection="0">
      <alignment vertical="center"/>
    </xf>
    <xf numFmtId="237" fontId="194" fillId="86" borderId="433" applyNumberFormat="0" applyBorder="0" applyAlignment="0" applyProtection="0">
      <alignment vertical="center"/>
    </xf>
    <xf numFmtId="237" fontId="194" fillId="86" borderId="447" applyNumberFormat="0" applyBorder="0" applyAlignment="0" applyProtection="0">
      <alignment vertical="center"/>
    </xf>
    <xf numFmtId="237" fontId="12" fillId="25" borderId="467" applyNumberFormat="0" applyProtection="0">
      <alignment horizontal="centerContinuous" vertical="center"/>
    </xf>
    <xf numFmtId="237" fontId="12" fillId="25" borderId="467" applyNumberFormat="0" applyAlignment="0">
      <alignment vertical="center"/>
    </xf>
    <xf numFmtId="0" fontId="189" fillId="83" borderId="375" applyBorder="0" applyProtection="0">
      <alignment horizontal="centerContinuous" vertical="center"/>
    </xf>
    <xf numFmtId="237" fontId="194" fillId="86" borderId="477" applyNumberFormat="0" applyBorder="0" applyAlignment="0" applyProtection="0">
      <alignment vertical="center"/>
    </xf>
    <xf numFmtId="167" fontId="12" fillId="0" borderId="375" applyBorder="0" applyProtection="0">
      <alignment horizontal="right" vertical="center"/>
    </xf>
    <xf numFmtId="237" fontId="194" fillId="86" borderId="500" applyNumberFormat="0" applyBorder="0" applyAlignment="0" applyProtection="0">
      <alignment vertical="center"/>
    </xf>
    <xf numFmtId="41" fontId="80" fillId="0" borderId="0" applyFont="0" applyFill="0" applyBorder="0" applyAlignment="0" applyProtection="0"/>
    <xf numFmtId="0" fontId="12" fillId="60" borderId="125" applyNumberFormat="0">
      <alignment horizontal="centerContinuous" vertical="center" wrapText="1"/>
    </xf>
    <xf numFmtId="0" fontId="12" fillId="61" borderId="125" applyNumberFormat="0">
      <alignment horizontal="left" vertical="center"/>
    </xf>
    <xf numFmtId="43" fontId="82" fillId="0" borderId="0" applyFont="0" applyFill="0" applyBorder="0" applyAlignment="0" applyProtection="0"/>
    <xf numFmtId="5" fontId="83" fillId="0" borderId="0" applyFont="0" applyFill="0" applyBorder="0" applyAlignment="0" applyProtection="0"/>
    <xf numFmtId="8" fontId="83" fillId="0" borderId="0" applyFont="0" applyFill="0" applyBorder="0" applyAlignment="0" applyProtection="0"/>
    <xf numFmtId="0" fontId="11" fillId="60" borderId="176" applyNumberFormat="0" applyProtection="0">
      <alignment horizontal="left" vertical="center" wrapText="1"/>
    </xf>
    <xf numFmtId="0" fontId="12" fillId="25" borderId="176" applyNumberFormat="0" applyProtection="0">
      <alignment horizontal="left" vertical="center" wrapText="1"/>
    </xf>
    <xf numFmtId="253" fontId="11" fillId="82" borderId="176" applyNumberFormat="0" applyProtection="0">
      <alignment horizontal="center" vertical="center" wrapText="1"/>
    </xf>
    <xf numFmtId="0" fontId="11" fillId="60" borderId="176" applyNumberFormat="0" applyProtection="0">
      <alignment horizontal="left" vertical="center" wrapText="1"/>
    </xf>
    <xf numFmtId="0" fontId="11" fillId="60" borderId="211" applyNumberFormat="0" applyProtection="0">
      <alignment horizontal="left" vertical="center" wrapText="1"/>
    </xf>
    <xf numFmtId="0" fontId="11" fillId="81" borderId="176" applyNumberFormat="0" applyProtection="0">
      <alignment horizontal="center" vertical="center" wrapText="1"/>
    </xf>
    <xf numFmtId="0" fontId="11" fillId="81" borderId="176" applyNumberFormat="0" applyProtection="0">
      <alignment horizontal="center" vertical="center"/>
    </xf>
    <xf numFmtId="0" fontId="11" fillId="81" borderId="176" applyNumberFormat="0" applyProtection="0">
      <alignment horizontal="center" vertical="center" wrapText="1"/>
    </xf>
    <xf numFmtId="0" fontId="183" fillId="81" borderId="176" applyNumberFormat="0" applyProtection="0">
      <alignment horizontal="center" vertical="center"/>
    </xf>
    <xf numFmtId="0" fontId="12" fillId="25" borderId="211" applyNumberFormat="0" applyProtection="0">
      <alignment horizontal="left" vertical="center" wrapText="1"/>
    </xf>
    <xf numFmtId="253" fontId="11" fillId="82" borderId="211" applyNumberFormat="0" applyProtection="0">
      <alignment horizontal="center" vertical="center" wrapText="1"/>
    </xf>
    <xf numFmtId="0" fontId="11" fillId="60" borderId="147" applyNumberFormat="0" applyProtection="0">
      <alignment horizontal="left" vertical="center" wrapText="1"/>
    </xf>
    <xf numFmtId="0" fontId="12" fillId="25" borderId="147" applyNumberFormat="0" applyProtection="0">
      <alignment horizontal="left" vertical="center" wrapText="1"/>
    </xf>
    <xf numFmtId="253" fontId="11" fillId="82" borderId="147" applyNumberFormat="0" applyProtection="0">
      <alignment horizontal="center" vertical="center" wrapText="1"/>
    </xf>
    <xf numFmtId="0" fontId="11" fillId="60" borderId="232" applyNumberFormat="0" applyProtection="0">
      <alignment horizontal="left" vertical="center" wrapText="1"/>
    </xf>
    <xf numFmtId="0" fontId="11" fillId="60" borderId="211" applyNumberFormat="0" applyProtection="0">
      <alignment horizontal="left" vertical="center" wrapText="1"/>
    </xf>
    <xf numFmtId="0" fontId="11" fillId="60" borderId="147" applyNumberFormat="0" applyProtection="0">
      <alignment horizontal="left" vertical="center" wrapText="1"/>
    </xf>
    <xf numFmtId="0" fontId="11" fillId="81" borderId="147" applyNumberFormat="0" applyProtection="0">
      <alignment horizontal="center" vertical="center" wrapText="1"/>
    </xf>
    <xf numFmtId="0" fontId="11" fillId="81" borderId="147" applyNumberFormat="0" applyProtection="0">
      <alignment horizontal="center" vertical="center"/>
    </xf>
    <xf numFmtId="0" fontId="11" fillId="81" borderId="147" applyNumberFormat="0" applyProtection="0">
      <alignment horizontal="center" vertical="center" wrapText="1"/>
    </xf>
    <xf numFmtId="0" fontId="11" fillId="81" borderId="211" applyNumberFormat="0" applyProtection="0">
      <alignment horizontal="center" vertical="center" wrapText="1"/>
    </xf>
    <xf numFmtId="0" fontId="183" fillId="81" borderId="147" applyNumberFormat="0" applyProtection="0">
      <alignment horizontal="center" vertical="center"/>
    </xf>
    <xf numFmtId="0" fontId="11" fillId="81" borderId="211" applyNumberFormat="0" applyProtection="0">
      <alignment horizontal="center" vertical="center"/>
    </xf>
    <xf numFmtId="0" fontId="11" fillId="81" borderId="211" applyNumberFormat="0" applyProtection="0">
      <alignment horizontal="center" vertical="center" wrapText="1"/>
    </xf>
    <xf numFmtId="0" fontId="12" fillId="25" borderId="232" applyNumberFormat="0" applyProtection="0">
      <alignment horizontal="left" vertical="center" wrapText="1"/>
    </xf>
    <xf numFmtId="0" fontId="183" fillId="81" borderId="211" applyNumberFormat="0" applyProtection="0">
      <alignment horizontal="center" vertical="center"/>
    </xf>
    <xf numFmtId="253" fontId="11" fillId="82" borderId="232" applyNumberFormat="0" applyProtection="0">
      <alignment horizontal="center" vertical="center" wrapText="1"/>
    </xf>
    <xf numFmtId="0" fontId="11" fillId="60" borderId="232" applyNumberFormat="0" applyProtection="0">
      <alignment horizontal="left" vertical="center" wrapText="1"/>
    </xf>
    <xf numFmtId="0" fontId="11" fillId="81" borderId="232" applyNumberFormat="0" applyProtection="0">
      <alignment horizontal="center" vertical="center" wrapText="1"/>
    </xf>
    <xf numFmtId="0" fontId="11" fillId="81" borderId="232" applyNumberFormat="0" applyProtection="0">
      <alignment horizontal="center" vertical="center"/>
    </xf>
    <xf numFmtId="0" fontId="11" fillId="81" borderId="232" applyNumberFormat="0" applyProtection="0">
      <alignment horizontal="center" vertical="center" wrapText="1"/>
    </xf>
    <xf numFmtId="0" fontId="183" fillId="81" borderId="232" applyNumberFormat="0" applyProtection="0">
      <alignment horizontal="center" vertical="center"/>
    </xf>
    <xf numFmtId="0" fontId="11" fillId="60" borderId="267" applyNumberFormat="0" applyProtection="0">
      <alignment horizontal="left" vertical="center" wrapText="1"/>
    </xf>
    <xf numFmtId="0" fontId="12" fillId="25" borderId="267" applyNumberFormat="0" applyProtection="0">
      <alignment horizontal="left" vertical="center" wrapText="1"/>
    </xf>
    <xf numFmtId="253" fontId="11" fillId="82" borderId="267" applyNumberFormat="0" applyProtection="0">
      <alignment horizontal="center" vertical="center" wrapText="1"/>
    </xf>
    <xf numFmtId="0" fontId="11" fillId="60" borderId="278" applyNumberFormat="0" applyProtection="0">
      <alignment horizontal="left" vertical="center" wrapText="1"/>
    </xf>
    <xf numFmtId="0" fontId="12" fillId="25" borderId="278" applyNumberFormat="0" applyProtection="0">
      <alignment horizontal="left" vertical="center" wrapText="1"/>
    </xf>
    <xf numFmtId="0" fontId="11" fillId="60" borderId="267" applyNumberFormat="0" applyProtection="0">
      <alignment horizontal="left" vertical="center" wrapText="1"/>
    </xf>
    <xf numFmtId="253" fontId="11" fillId="82" borderId="278" applyNumberFormat="0" applyProtection="0">
      <alignment horizontal="center" vertical="center" wrapText="1"/>
    </xf>
    <xf numFmtId="0" fontId="11" fillId="81" borderId="267" applyNumberFormat="0" applyProtection="0">
      <alignment horizontal="center" vertical="center" wrapText="1"/>
    </xf>
    <xf numFmtId="0" fontId="11" fillId="81" borderId="267" applyNumberFormat="0" applyProtection="0">
      <alignment horizontal="center" vertical="center"/>
    </xf>
    <xf numFmtId="0" fontId="11" fillId="81" borderId="267" applyNumberFormat="0" applyProtection="0">
      <alignment horizontal="center" vertical="center" wrapText="1"/>
    </xf>
    <xf numFmtId="0" fontId="183" fillId="81" borderId="267" applyNumberFormat="0" applyProtection="0">
      <alignment horizontal="center" vertical="center"/>
    </xf>
    <xf numFmtId="0" fontId="11" fillId="60" borderId="278" applyNumberFormat="0" applyProtection="0">
      <alignment horizontal="left" vertical="center" wrapText="1"/>
    </xf>
    <xf numFmtId="0" fontId="11" fillId="81" borderId="278" applyNumberFormat="0" applyProtection="0">
      <alignment horizontal="center" vertical="center" wrapText="1"/>
    </xf>
    <xf numFmtId="0" fontId="11" fillId="81" borderId="278" applyNumberFormat="0" applyProtection="0">
      <alignment horizontal="center" vertical="center"/>
    </xf>
    <xf numFmtId="0" fontId="11" fillId="81" borderId="278" applyNumberFormat="0" applyProtection="0">
      <alignment horizontal="center" vertical="center" wrapText="1"/>
    </xf>
    <xf numFmtId="0" fontId="11" fillId="60" borderId="302" applyNumberFormat="0" applyProtection="0">
      <alignment horizontal="left" vertical="center" wrapText="1"/>
    </xf>
    <xf numFmtId="0" fontId="183" fillId="81" borderId="278" applyNumberFormat="0" applyProtection="0">
      <alignment horizontal="center" vertical="center"/>
    </xf>
    <xf numFmtId="0" fontId="12" fillId="25" borderId="302" applyNumberFormat="0" applyProtection="0">
      <alignment horizontal="left" vertical="center" wrapText="1"/>
    </xf>
    <xf numFmtId="253" fontId="11" fillId="82" borderId="302" applyNumberFormat="0" applyProtection="0">
      <alignment horizontal="center" vertical="center" wrapText="1"/>
    </xf>
    <xf numFmtId="0" fontId="11" fillId="60" borderId="302" applyNumberFormat="0" applyProtection="0">
      <alignment horizontal="left" vertical="center" wrapText="1"/>
    </xf>
    <xf numFmtId="0" fontId="11" fillId="81" borderId="302" applyNumberFormat="0" applyProtection="0">
      <alignment horizontal="center" vertical="center" wrapText="1"/>
    </xf>
    <xf numFmtId="0" fontId="11" fillId="81" borderId="302" applyNumberFormat="0" applyProtection="0">
      <alignment horizontal="center" vertical="center"/>
    </xf>
    <xf numFmtId="0" fontId="11" fillId="81" borderId="302" applyNumberFormat="0" applyProtection="0">
      <alignment horizontal="center" vertical="center" wrapText="1"/>
    </xf>
    <xf numFmtId="0" fontId="183" fillId="81" borderId="302" applyNumberFormat="0" applyProtection="0">
      <alignment horizontal="center" vertical="center"/>
    </xf>
    <xf numFmtId="0" fontId="11" fillId="60" borderId="422" applyNumberFormat="0" applyProtection="0">
      <alignment horizontal="left" vertical="center" wrapText="1"/>
    </xf>
    <xf numFmtId="0" fontId="12" fillId="25" borderId="422" applyNumberFormat="0" applyProtection="0">
      <alignment horizontal="left" vertical="center" wrapText="1"/>
    </xf>
    <xf numFmtId="253" fontId="11" fillId="82" borderId="422" applyNumberFormat="0" applyProtection="0">
      <alignment horizontal="center" vertical="center" wrapText="1"/>
    </xf>
    <xf numFmtId="0" fontId="11" fillId="60" borderId="422" applyNumberFormat="0" applyProtection="0">
      <alignment horizontal="left" vertical="center" wrapText="1"/>
    </xf>
    <xf numFmtId="0" fontId="11" fillId="81" borderId="422" applyNumberFormat="0" applyProtection="0">
      <alignment horizontal="center" vertical="center" wrapText="1"/>
    </xf>
    <xf numFmtId="0" fontId="11" fillId="81" borderId="422" applyNumberFormat="0" applyProtection="0">
      <alignment horizontal="center" vertical="center"/>
    </xf>
    <xf numFmtId="0" fontId="11" fillId="81" borderId="422" applyNumberFormat="0" applyProtection="0">
      <alignment horizontal="center" vertical="center" wrapText="1"/>
    </xf>
    <xf numFmtId="0" fontId="183" fillId="81" borderId="422" applyNumberFormat="0" applyProtection="0">
      <alignment horizontal="center" vertical="center"/>
    </xf>
    <xf numFmtId="0" fontId="11" fillId="60" borderId="470" applyNumberFormat="0" applyProtection="0">
      <alignment horizontal="left" vertical="center" wrapText="1"/>
    </xf>
    <xf numFmtId="0" fontId="12" fillId="25" borderId="470" applyNumberFormat="0" applyProtection="0">
      <alignment horizontal="left" vertical="center" wrapText="1"/>
    </xf>
    <xf numFmtId="253" fontId="11" fillId="82" borderId="470" applyNumberFormat="0" applyProtection="0">
      <alignment horizontal="center" vertical="center" wrapText="1"/>
    </xf>
    <xf numFmtId="0" fontId="11" fillId="60" borderId="470" applyNumberFormat="0" applyProtection="0">
      <alignment horizontal="left" vertical="center" wrapText="1"/>
    </xf>
    <xf numFmtId="0" fontId="11" fillId="81" borderId="470" applyNumberFormat="0" applyProtection="0">
      <alignment horizontal="center" vertical="center" wrapText="1"/>
    </xf>
    <xf numFmtId="0" fontId="11" fillId="81" borderId="470" applyNumberFormat="0" applyProtection="0">
      <alignment horizontal="center" vertical="center"/>
    </xf>
    <xf numFmtId="0" fontId="11" fillId="81" borderId="470" applyNumberFormat="0" applyProtection="0">
      <alignment horizontal="center" vertical="center" wrapText="1"/>
    </xf>
    <xf numFmtId="0" fontId="183" fillId="81" borderId="470" applyNumberFormat="0" applyProtection="0">
      <alignment horizontal="center" vertical="center"/>
    </xf>
    <xf numFmtId="0" fontId="177" fillId="67" borderId="176">
      <alignment horizontal="center" vertical="center" wrapText="1"/>
      <protection hidden="1"/>
    </xf>
    <xf numFmtId="0" fontId="177" fillId="67" borderId="147">
      <alignment horizontal="center" vertical="center" wrapText="1"/>
      <protection hidden="1"/>
    </xf>
    <xf numFmtId="0" fontId="177" fillId="67" borderId="211">
      <alignment horizontal="center" vertical="center" wrapText="1"/>
      <protection hidden="1"/>
    </xf>
    <xf numFmtId="0" fontId="177" fillId="67" borderId="232">
      <alignment horizontal="center" vertical="center" wrapText="1"/>
      <protection hidden="1"/>
    </xf>
    <xf numFmtId="0" fontId="177" fillId="67" borderId="267">
      <alignment horizontal="center" vertical="center" wrapText="1"/>
      <protection hidden="1"/>
    </xf>
    <xf numFmtId="0" fontId="177" fillId="67" borderId="278">
      <alignment horizontal="center" vertical="center" wrapText="1"/>
      <protection hidden="1"/>
    </xf>
    <xf numFmtId="0" fontId="177" fillId="67" borderId="302">
      <alignment horizontal="center" vertical="center" wrapText="1"/>
      <protection hidden="1"/>
    </xf>
    <xf numFmtId="0" fontId="177" fillId="67" borderId="422">
      <alignment horizontal="center" vertical="center" wrapText="1"/>
      <protection hidden="1"/>
    </xf>
    <xf numFmtId="233" fontId="181" fillId="0" borderId="466"/>
    <xf numFmtId="0" fontId="177" fillId="67" borderId="470">
      <alignment horizontal="center" vertical="center" wrapText="1"/>
      <protection hidden="1"/>
    </xf>
    <xf numFmtId="260" fontId="172" fillId="65" borderId="176" applyFill="0" applyBorder="0" applyAlignment="0" applyProtection="0">
      <alignment horizontal="right"/>
      <protection locked="0"/>
    </xf>
    <xf numFmtId="260" fontId="172" fillId="65" borderId="147" applyFill="0" applyBorder="0" applyAlignment="0" applyProtection="0">
      <alignment horizontal="right"/>
      <protection locked="0"/>
    </xf>
    <xf numFmtId="260" fontId="172" fillId="65" borderId="192" applyFill="0" applyBorder="0" applyAlignment="0" applyProtection="0">
      <alignment horizontal="right"/>
      <protection locked="0"/>
    </xf>
    <xf numFmtId="260" fontId="172" fillId="65" borderId="211" applyFill="0" applyBorder="0" applyAlignment="0" applyProtection="0">
      <alignment horizontal="right"/>
      <protection locked="0"/>
    </xf>
    <xf numFmtId="256" fontId="164" fillId="0" borderId="152" applyBorder="0"/>
    <xf numFmtId="256" fontId="164" fillId="0" borderId="172" applyBorder="0"/>
    <xf numFmtId="260" fontId="172" fillId="65" borderId="287" applyFill="0" applyBorder="0" applyAlignment="0" applyProtection="0">
      <alignment horizontal="right"/>
      <protection locked="0"/>
    </xf>
    <xf numFmtId="256" fontId="164" fillId="0" borderId="182" applyBorder="0"/>
    <xf numFmtId="260" fontId="172" fillId="65" borderId="232" applyFill="0" applyBorder="0" applyAlignment="0" applyProtection="0">
      <alignment horizontal="right"/>
      <protection locked="0"/>
    </xf>
    <xf numFmtId="225" fontId="81" fillId="65" borderId="210" applyFont="0" applyFill="0" applyBorder="0" applyAlignment="0" applyProtection="0"/>
    <xf numFmtId="256" fontId="164" fillId="0" borderId="220" applyBorder="0"/>
    <xf numFmtId="225" fontId="81" fillId="65" borderId="230" applyFont="0" applyFill="0" applyBorder="0" applyAlignment="0" applyProtection="0"/>
    <xf numFmtId="260" fontId="172" fillId="65" borderId="267" applyFill="0" applyBorder="0" applyAlignment="0" applyProtection="0">
      <alignment horizontal="right"/>
      <protection locked="0"/>
    </xf>
    <xf numFmtId="256" fontId="164" fillId="0" borderId="237" applyBorder="0"/>
    <xf numFmtId="260" fontId="172" fillId="65" borderId="278" applyFill="0" applyBorder="0" applyAlignment="0" applyProtection="0">
      <alignment horizontal="right"/>
      <protection locked="0"/>
    </xf>
    <xf numFmtId="260" fontId="172" fillId="65" borderId="312" applyFill="0" applyBorder="0" applyAlignment="0" applyProtection="0">
      <alignment horizontal="right"/>
      <protection locked="0"/>
    </xf>
    <xf numFmtId="256" fontId="164" fillId="0" borderId="246" applyBorder="0"/>
    <xf numFmtId="256" fontId="164" fillId="0" borderId="280" applyBorder="0"/>
    <xf numFmtId="260" fontId="172" fillId="65" borderId="302" applyFill="0" applyBorder="0" applyAlignment="0" applyProtection="0">
      <alignment horizontal="right"/>
      <protection locked="0"/>
    </xf>
    <xf numFmtId="260" fontId="172" fillId="65" borderId="338" applyFill="0" applyBorder="0" applyAlignment="0" applyProtection="0">
      <alignment horizontal="right"/>
      <protection locked="0"/>
    </xf>
    <xf numFmtId="260" fontId="172" fillId="65" borderId="356" applyFill="0" applyBorder="0" applyAlignment="0" applyProtection="0">
      <alignment horizontal="right"/>
      <protection locked="0"/>
    </xf>
    <xf numFmtId="256" fontId="164" fillId="0" borderId="304" applyBorder="0"/>
    <xf numFmtId="256" fontId="164" fillId="0" borderId="325" applyBorder="0"/>
    <xf numFmtId="260" fontId="172" fillId="65" borderId="422" applyFill="0" applyBorder="0" applyAlignment="0" applyProtection="0">
      <alignment horizontal="right"/>
      <protection locked="0"/>
    </xf>
    <xf numFmtId="256" fontId="164" fillId="0" borderId="350" applyBorder="0"/>
    <xf numFmtId="260" fontId="172" fillId="65" borderId="384" applyFill="0" applyBorder="0" applyAlignment="0" applyProtection="0">
      <alignment horizontal="right"/>
      <protection locked="0"/>
    </xf>
    <xf numFmtId="225" fontId="81" fillId="65" borderId="374" applyFont="0" applyFill="0" applyBorder="0" applyAlignment="0" applyProtection="0"/>
    <xf numFmtId="260" fontId="172" fillId="65" borderId="408" applyFill="0" applyBorder="0" applyAlignment="0" applyProtection="0">
      <alignment horizontal="right"/>
      <protection locked="0"/>
    </xf>
    <xf numFmtId="256" fontId="164" fillId="0" borderId="380" applyBorder="0"/>
    <xf numFmtId="256" fontId="164" fillId="0" borderId="403" applyBorder="0"/>
    <xf numFmtId="260" fontId="172" fillId="65" borderId="470" applyFill="0" applyBorder="0" applyAlignment="0" applyProtection="0">
      <alignment horizontal="right"/>
      <protection locked="0"/>
    </xf>
    <xf numFmtId="260" fontId="172" fillId="65" borderId="449" applyFill="0" applyBorder="0" applyAlignment="0" applyProtection="0">
      <alignment horizontal="right"/>
      <protection locked="0"/>
    </xf>
    <xf numFmtId="256" fontId="164" fillId="0" borderId="427" applyBorder="0"/>
    <xf numFmtId="260" fontId="172" fillId="65" borderId="479" applyFill="0" applyBorder="0" applyAlignment="0" applyProtection="0">
      <alignment horizontal="right"/>
      <protection locked="0"/>
    </xf>
    <xf numFmtId="42" fontId="87" fillId="0" borderId="0" applyFont="0"/>
    <xf numFmtId="42" fontId="87" fillId="0" borderId="65" applyFont="0"/>
    <xf numFmtId="41" fontId="87" fillId="0" borderId="0" applyFont="0"/>
    <xf numFmtId="6" fontId="88" fillId="0" borderId="88" applyNumberFormat="0" applyFont="0" applyBorder="0" applyProtection="0">
      <alignment horizontal="right"/>
    </xf>
    <xf numFmtId="204" fontId="90" fillId="63" borderId="143"/>
    <xf numFmtId="256" fontId="164" fillId="0" borderId="461" applyBorder="0"/>
    <xf numFmtId="0" fontId="83" fillId="0" borderId="103" applyNumberFormat="0" applyFont="0" applyFill="0" applyAlignment="0" applyProtection="0"/>
    <xf numFmtId="256" fontId="164" fillId="0" borderId="472" applyBorder="0"/>
    <xf numFmtId="0" fontId="17" fillId="21" borderId="125" applyNumberFormat="0" applyAlignment="0" applyProtection="0"/>
    <xf numFmtId="256" fontId="164" fillId="0" borderId="493" applyBorder="0"/>
    <xf numFmtId="41" fontId="103" fillId="0" borderId="0" applyFont="0" applyBorder="0">
      <alignment horizontal="right"/>
    </xf>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24" borderId="127" applyNumberFormat="0" applyFont="0" applyAlignment="0" applyProtection="0"/>
    <xf numFmtId="8" fontId="113" fillId="0" borderId="144">
      <protection locked="0"/>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08" fillId="0" borderId="0" applyFont="0" applyFill="0" applyBorder="0" applyAlignment="0" applyProtection="0"/>
    <xf numFmtId="44" fontId="77"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116" fillId="0" borderId="0"/>
    <xf numFmtId="42" fontId="80" fillId="0" borderId="0"/>
    <xf numFmtId="42" fontId="118" fillId="0" borderId="0" applyFill="0" applyBorder="0" applyAlignment="0" applyProtection="0"/>
    <xf numFmtId="0" fontId="25" fillId="8" borderId="125" applyNumberFormat="0" applyAlignment="0" applyProtection="0"/>
    <xf numFmtId="1" fontId="121" fillId="69" borderId="118" applyNumberFormat="0" applyBorder="0" applyAlignment="0">
      <alignment horizontal="centerContinuous" vertical="center"/>
      <protection locked="0"/>
    </xf>
    <xf numFmtId="233"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5">
      <alignment horizontal="left" vertical="center" wrapText="1"/>
    </xf>
    <xf numFmtId="256" fontId="164" fillId="0" borderId="197" applyBorder="0"/>
    <xf numFmtId="256" fontId="164" fillId="0" borderId="251" applyBorder="0"/>
    <xf numFmtId="0" fontId="12" fillId="0" borderId="110"/>
    <xf numFmtId="256" fontId="164" fillId="0" borderId="275" applyBorder="0"/>
    <xf numFmtId="256" fontId="164" fillId="0" borderId="292" applyBorder="0"/>
    <xf numFmtId="256" fontId="164" fillId="0" borderId="314" applyBorder="0"/>
    <xf numFmtId="256" fontId="164" fillId="0" borderId="361" applyBorder="0"/>
    <xf numFmtId="256" fontId="164" fillId="0" borderId="343" applyBorder="0"/>
    <xf numFmtId="256" fontId="164" fillId="0" borderId="386" applyBorder="0"/>
    <xf numFmtId="256" fontId="164" fillId="0" borderId="410" applyBorder="0"/>
    <xf numFmtId="256" fontId="164" fillId="0" borderId="454" applyBorder="0"/>
    <xf numFmtId="256" fontId="164" fillId="0" borderId="439" applyBorder="0"/>
    <xf numFmtId="256" fontId="164" fillId="0" borderId="484" applyBorder="0"/>
    <xf numFmtId="0" fontId="147" fillId="73" borderId="157">
      <alignment horizontal="left" vertical="center" wrapText="1"/>
    </xf>
    <xf numFmtId="8" fontId="113" fillId="0" borderId="156">
      <protection locked="0"/>
    </xf>
    <xf numFmtId="204" fontId="90" fillId="63" borderId="155"/>
    <xf numFmtId="0" fontId="147" fillId="73" borderId="206">
      <alignment horizontal="left" vertical="center" wrapText="1"/>
    </xf>
    <xf numFmtId="8" fontId="113" fillId="0" borderId="202">
      <protection locked="0"/>
    </xf>
    <xf numFmtId="204" fontId="90" fillId="63" borderId="200"/>
    <xf numFmtId="0" fontId="147" fillId="73" borderId="262">
      <alignment horizontal="left" vertical="center" wrapText="1"/>
    </xf>
    <xf numFmtId="8" fontId="113" fillId="0" borderId="261">
      <protection locked="0"/>
    </xf>
    <xf numFmtId="204" fontId="90" fillId="63" borderId="260"/>
    <xf numFmtId="0" fontId="147" fillId="73" borderId="298">
      <alignment horizontal="left" vertical="center" wrapText="1"/>
    </xf>
    <xf numFmtId="8" fontId="113" fillId="0" borderId="297">
      <protection locked="0"/>
    </xf>
    <xf numFmtId="204" fontId="90" fillId="63" borderId="296"/>
    <xf numFmtId="0" fontId="147" fillId="73" borderId="318">
      <alignment horizontal="left" vertical="center" wrapText="1"/>
    </xf>
    <xf numFmtId="8" fontId="113" fillId="0" borderId="317">
      <protection locked="0"/>
    </xf>
    <xf numFmtId="204" fontId="90" fillId="63" borderId="316"/>
    <xf numFmtId="0" fontId="147" fillId="73" borderId="330">
      <alignment horizontal="left" vertical="center" wrapText="1"/>
    </xf>
    <xf numFmtId="8" fontId="113" fillId="0" borderId="329">
      <protection locked="0"/>
    </xf>
    <xf numFmtId="204" fontId="90" fillId="63" borderId="328"/>
    <xf numFmtId="0" fontId="147" fillId="73" borderId="370">
      <alignment horizontal="left" vertical="center" wrapText="1"/>
    </xf>
    <xf numFmtId="8" fontId="113" fillId="0" borderId="367">
      <protection locked="0"/>
    </xf>
    <xf numFmtId="204" fontId="90" fillId="63" borderId="365"/>
    <xf numFmtId="0" fontId="147" fillId="73" borderId="396">
      <alignment horizontal="left" vertical="center" wrapText="1"/>
    </xf>
    <xf numFmtId="8" fontId="113" fillId="0" borderId="395">
      <protection locked="0"/>
    </xf>
    <xf numFmtId="204" fontId="90" fillId="63" borderId="394"/>
    <xf numFmtId="0" fontId="147" fillId="73" borderId="414">
      <alignment horizontal="left" vertical="center" wrapText="1"/>
    </xf>
    <xf numFmtId="0" fontId="147" fillId="73" borderId="419">
      <alignment horizontal="left" vertical="center" wrapText="1"/>
    </xf>
    <xf numFmtId="8" fontId="113" fillId="0" borderId="418">
      <protection locked="0"/>
    </xf>
    <xf numFmtId="204" fontId="90" fillId="63" borderId="417"/>
    <xf numFmtId="8" fontId="113" fillId="0" borderId="413">
      <protection locked="0"/>
    </xf>
    <xf numFmtId="204" fontId="90" fillId="63" borderId="412"/>
    <xf numFmtId="0" fontId="12" fillId="0" borderId="147"/>
    <xf numFmtId="0" fontId="12" fillId="0" borderId="176"/>
    <xf numFmtId="0" fontId="12" fillId="0" borderId="211"/>
    <xf numFmtId="0" fontId="147" fillId="73" borderId="157">
      <alignment horizontal="left" vertical="center" wrapText="1"/>
    </xf>
    <xf numFmtId="10" fontId="108" fillId="65" borderId="147" applyNumberFormat="0" applyBorder="0" applyAlignment="0" applyProtection="0"/>
    <xf numFmtId="0" fontId="12" fillId="0" borderId="232"/>
    <xf numFmtId="237" fontId="12" fillId="65" borderId="175" applyNumberFormat="0" applyFont="0" applyBorder="0" applyAlignment="0">
      <alignment horizontal="right" vertical="center"/>
      <protection locked="0"/>
    </xf>
    <xf numFmtId="0" fontId="147" fillId="73" borderId="189">
      <alignment horizontal="left" vertical="center" wrapText="1"/>
    </xf>
    <xf numFmtId="0" fontId="12" fillId="0" borderId="267"/>
    <xf numFmtId="10" fontId="108" fillId="65" borderId="176" applyNumberFormat="0" applyBorder="0" applyAlignment="0" applyProtection="0"/>
    <xf numFmtId="0" fontId="12" fillId="0" borderId="278"/>
    <xf numFmtId="0" fontId="47" fillId="0" borderId="152">
      <alignment horizontal="left" vertical="center"/>
    </xf>
    <xf numFmtId="233" fontId="12" fillId="71" borderId="147" applyNumberFormat="0" applyFont="0" applyBorder="0" applyAlignment="0" applyProtection="0"/>
    <xf numFmtId="10" fontId="108" fillId="65" borderId="211" applyNumberFormat="0" applyBorder="0" applyAlignment="0" applyProtection="0"/>
    <xf numFmtId="14" fontId="85" fillId="0" borderId="238" applyFont="0" applyFill="0" applyBorder="0" applyAlignment="0" applyProtection="0"/>
    <xf numFmtId="1" fontId="121" fillId="69" borderId="148" applyNumberFormat="0" applyBorder="0" applyAlignment="0">
      <alignment horizontal="centerContinuous" vertical="center"/>
      <protection locked="0"/>
    </xf>
    <xf numFmtId="0" fontId="47" fillId="0" borderId="172">
      <alignment horizontal="left" vertical="center"/>
    </xf>
    <xf numFmtId="0" fontId="12" fillId="0" borderId="302"/>
    <xf numFmtId="0" fontId="25" fillId="8" borderId="149" applyNumberFormat="0" applyAlignment="0" applyProtection="0"/>
    <xf numFmtId="2" fontId="149" fillId="0" borderId="238"/>
    <xf numFmtId="0" fontId="147" fillId="73" borderId="243">
      <alignment horizontal="left" vertical="center" wrapText="1"/>
    </xf>
    <xf numFmtId="0" fontId="47" fillId="0" borderId="182">
      <alignment horizontal="left" vertical="center"/>
    </xf>
    <xf numFmtId="233" fontId="12" fillId="71" borderId="176" applyNumberFormat="0" applyFont="0" applyBorder="0" applyAlignment="0" applyProtection="0"/>
    <xf numFmtId="1" fontId="121" fillId="69" borderId="173" applyNumberFormat="0" applyBorder="0" applyAlignment="0">
      <alignment horizontal="centerContinuous" vertical="center"/>
      <protection locked="0"/>
    </xf>
    <xf numFmtId="10" fontId="108" fillId="65" borderId="232" applyNumberFormat="0" applyBorder="0" applyAlignment="0" applyProtection="0"/>
    <xf numFmtId="0" fontId="25" fillId="8" borderId="168" applyNumberFormat="0" applyAlignment="0" applyProtection="0"/>
    <xf numFmtId="1" fontId="121" fillId="69" borderId="183" applyNumberFormat="0" applyBorder="0" applyAlignment="0">
      <alignment horizontal="centerContinuous" vertical="center"/>
      <protection locked="0"/>
    </xf>
    <xf numFmtId="0" fontId="47" fillId="0" borderId="220">
      <alignment horizontal="left" vertical="center"/>
    </xf>
    <xf numFmtId="0" fontId="25" fillId="8" borderId="178" applyNumberFormat="0" applyAlignment="0" applyProtection="0"/>
    <xf numFmtId="233" fontId="12" fillId="71" borderId="211" applyNumberFormat="0" applyFont="0" applyBorder="0" applyAlignment="0" applyProtection="0"/>
    <xf numFmtId="10" fontId="108" fillId="65" borderId="267" applyNumberFormat="0" applyBorder="0" applyAlignment="0" applyProtection="0"/>
    <xf numFmtId="0" fontId="147" fillId="73" borderId="284">
      <alignment horizontal="left" vertical="center" wrapText="1"/>
    </xf>
    <xf numFmtId="1" fontId="121" fillId="69" borderId="221" applyNumberFormat="0" applyBorder="0" applyAlignment="0">
      <alignment horizontal="centerContinuous" vertical="center"/>
      <protection locked="0"/>
    </xf>
    <xf numFmtId="10" fontId="108" fillId="65" borderId="278" applyNumberFormat="0" applyBorder="0" applyAlignment="0" applyProtection="0"/>
    <xf numFmtId="220" fontId="108" fillId="0" borderId="188" applyFont="0" applyFill="0" applyBorder="0" applyAlignment="0" applyProtection="0"/>
    <xf numFmtId="0" fontId="25" fillId="8" borderId="216" applyNumberFormat="0" applyAlignment="0" applyProtection="0"/>
    <xf numFmtId="0" fontId="47" fillId="0" borderId="237">
      <alignment horizontal="left" vertical="center"/>
    </xf>
    <xf numFmtId="233" fontId="12" fillId="71" borderId="232" applyNumberFormat="0" applyFont="0" applyBorder="0" applyAlignment="0" applyProtection="0"/>
    <xf numFmtId="0" fontId="147" fillId="73" borderId="309">
      <alignment horizontal="left" vertical="center" wrapText="1"/>
    </xf>
    <xf numFmtId="237" fontId="12" fillId="65" borderId="308" applyNumberFormat="0" applyFont="0" applyBorder="0" applyAlignment="0">
      <alignment horizontal="right" vertical="center"/>
      <protection locked="0"/>
    </xf>
    <xf numFmtId="1" fontId="121" fillId="69" borderId="233" applyNumberFormat="0" applyBorder="0" applyAlignment="0">
      <alignment horizontal="centerContinuous" vertical="center"/>
      <protection locked="0"/>
    </xf>
    <xf numFmtId="10" fontId="108" fillId="65" borderId="302" applyNumberFormat="0" applyBorder="0" applyAlignment="0" applyProtection="0"/>
    <xf numFmtId="220" fontId="108" fillId="0" borderId="188" applyFont="0" applyFill="0" applyBorder="0" applyAlignment="0" applyProtection="0"/>
    <xf numFmtId="0" fontId="147" fillId="73" borderId="330">
      <alignment horizontal="left" vertical="center" wrapText="1"/>
    </xf>
    <xf numFmtId="0" fontId="25" fillId="8" borderId="234" applyNumberFormat="0" applyAlignment="0" applyProtection="0"/>
    <xf numFmtId="0" fontId="47" fillId="0" borderId="246">
      <alignment horizontal="left" vertical="center"/>
    </xf>
    <xf numFmtId="233" fontId="12" fillId="71" borderId="267" applyNumberFormat="0" applyFont="0" applyBorder="0" applyAlignment="0" applyProtection="0"/>
    <xf numFmtId="0" fontId="47" fillId="0" borderId="280">
      <alignment horizontal="left" vertical="center"/>
    </xf>
    <xf numFmtId="220" fontId="108" fillId="0" borderId="188" applyFont="0" applyFill="0" applyBorder="0" applyAlignment="0" applyProtection="0"/>
    <xf numFmtId="227" fontId="85" fillId="0" borderId="238" applyFont="0" applyFill="0" applyBorder="0" applyAlignment="0" applyProtection="0"/>
    <xf numFmtId="233" fontId="12" fillId="71" borderId="278" applyNumberFormat="0" applyFont="0" applyBorder="0" applyAlignment="0" applyProtection="0"/>
    <xf numFmtId="1" fontId="121" fillId="69" borderId="265" applyNumberFormat="0" applyBorder="0" applyAlignment="0">
      <alignment horizontal="centerContinuous" vertical="center"/>
      <protection locked="0"/>
    </xf>
    <xf numFmtId="0" fontId="12" fillId="0" borderId="422"/>
    <xf numFmtId="220" fontId="108" fillId="0" borderId="242" applyFont="0" applyFill="0" applyBorder="0" applyAlignment="0" applyProtection="0"/>
    <xf numFmtId="0" fontId="25" fillId="8" borderId="268" applyNumberFormat="0" applyAlignment="0" applyProtection="0"/>
    <xf numFmtId="1" fontId="121" fillId="69" borderId="279" applyNumberFormat="0" applyBorder="0" applyAlignment="0">
      <alignment horizontal="centerContinuous" vertical="center"/>
      <protection locked="0"/>
    </xf>
    <xf numFmtId="14" fontId="85" fillId="0" borderId="375" applyFont="0" applyFill="0" applyBorder="0" applyAlignment="0" applyProtection="0"/>
    <xf numFmtId="0" fontId="47" fillId="0" borderId="304">
      <alignment horizontal="left" vertical="center"/>
    </xf>
    <xf numFmtId="233" fontId="12" fillId="71" borderId="302" applyNumberFormat="0" applyFont="0" applyBorder="0" applyAlignment="0" applyProtection="0"/>
    <xf numFmtId="2" fontId="149" fillId="0" borderId="375"/>
    <xf numFmtId="220" fontId="108" fillId="0" borderId="242" applyFont="0" applyFill="0" applyBorder="0" applyAlignment="0" applyProtection="0"/>
    <xf numFmtId="44" fontId="19" fillId="0" borderId="0" applyFont="0" applyFill="0" applyBorder="0" applyAlignment="0" applyProtection="0"/>
    <xf numFmtId="1" fontId="121" fillId="69" borderId="303" applyNumberFormat="0" applyBorder="0" applyAlignment="0">
      <alignment horizontal="centerContinuous" vertical="center"/>
      <protection locked="0"/>
    </xf>
    <xf numFmtId="0" fontId="47" fillId="0" borderId="325">
      <alignment horizontal="left" vertical="center"/>
    </xf>
    <xf numFmtId="220" fontId="108" fillId="0" borderId="242" applyFont="0" applyFill="0" applyBorder="0" applyAlignment="0" applyProtection="0"/>
    <xf numFmtId="44" fontId="6" fillId="0" borderId="0" applyFont="0" applyFill="0" applyBorder="0" applyAlignment="0" applyProtection="0"/>
    <xf numFmtId="0" fontId="12" fillId="0" borderId="470"/>
    <xf numFmtId="44" fontId="19" fillId="0" borderId="0" applyFont="0" applyFill="0" applyBorder="0" applyAlignment="0" applyProtection="0"/>
    <xf numFmtId="237" fontId="12" fillId="65" borderId="406" applyNumberFormat="0" applyFont="0" applyBorder="0" applyAlignment="0">
      <alignment horizontal="right" vertical="center"/>
      <protection locked="0"/>
    </xf>
    <xf numFmtId="44" fontId="12" fillId="0" borderId="0" applyFont="0" applyFill="0" applyBorder="0" applyAlignment="0" applyProtection="0"/>
    <xf numFmtId="1" fontId="121" fillId="69" borderId="326" applyNumberFormat="0" applyBorder="0" applyAlignment="0">
      <alignment horizontal="centerContinuous" vertical="center"/>
      <protection locked="0"/>
    </xf>
    <xf numFmtId="0" fontId="47" fillId="0" borderId="350">
      <alignment horizontal="left" vertical="center"/>
    </xf>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220" fontId="108" fillId="0" borderId="242" applyFont="0" applyFill="0" applyBorder="0" applyAlignment="0" applyProtection="0"/>
    <xf numFmtId="44" fontId="12" fillId="0" borderId="0" applyFont="0" applyFill="0" applyBorder="0" applyAlignment="0" applyProtection="0"/>
    <xf numFmtId="0" fontId="25" fillId="8" borderId="321" applyNumberFormat="0" applyAlignment="0" applyProtection="0"/>
    <xf numFmtId="0" fontId="147" fillId="73" borderId="432">
      <alignment horizontal="left" vertical="center" wrapText="1"/>
    </xf>
    <xf numFmtId="220" fontId="108" fillId="0" borderId="301" applyFont="0" applyFill="0" applyBorder="0" applyAlignment="0" applyProtection="0"/>
    <xf numFmtId="44" fontId="108" fillId="0" borderId="0" applyFont="0" applyFill="0" applyBorder="0" applyAlignment="0" applyProtection="0"/>
    <xf numFmtId="1" fontId="121" fillId="69" borderId="351" applyNumberFormat="0" applyBorder="0" applyAlignment="0">
      <alignment horizontal="centerContinuous" vertical="center"/>
      <protection locked="0"/>
    </xf>
    <xf numFmtId="44" fontId="19"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0" fontId="108" fillId="65" borderId="422" applyNumberFormat="0" applyBorder="0" applyAlignment="0" applyProtection="0"/>
    <xf numFmtId="44" fontId="108" fillId="0" borderId="0" applyFont="0" applyFill="0" applyBorder="0" applyAlignment="0" applyProtection="0"/>
    <xf numFmtId="0" fontId="25" fillId="8" borderId="346" applyNumberFormat="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220" fontId="108" fillId="0" borderId="301" applyFont="0" applyFill="0" applyBorder="0" applyAlignment="0" applyProtection="0"/>
    <xf numFmtId="44" fontId="19" fillId="0" borderId="0" applyFont="0" applyFill="0" applyBorder="0" applyAlignment="0" applyProtection="0"/>
    <xf numFmtId="0" fontId="47" fillId="0" borderId="380">
      <alignment horizontal="left" vertical="center"/>
    </xf>
    <xf numFmtId="0" fontId="147" fillId="73" borderId="446">
      <alignment horizontal="left" vertical="center" wrapText="1"/>
    </xf>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08" fillId="0" borderId="0" applyFont="0" applyFill="0" applyBorder="0" applyAlignment="0" applyProtection="0"/>
    <xf numFmtId="44" fontId="19" fillId="0" borderId="0" applyFont="0" applyFill="0" applyBorder="0" applyAlignment="0" applyProtection="0"/>
    <xf numFmtId="220" fontId="108" fillId="0" borderId="301" applyFont="0" applyFill="0" applyBorder="0" applyAlignment="0" applyProtection="0"/>
    <xf numFmtId="1" fontId="121" fillId="69" borderId="381" applyNumberFormat="0" applyBorder="0" applyAlignment="0">
      <alignment horizontal="centerContinuous" vertical="center"/>
      <protection locked="0"/>
    </xf>
    <xf numFmtId="256" fontId="164" fillId="0" borderId="138" applyBorder="0"/>
    <xf numFmtId="0" fontId="47" fillId="0" borderId="403">
      <alignment horizontal="left" vertical="center"/>
    </xf>
    <xf numFmtId="44" fontId="6" fillId="0" borderId="0" applyFont="0" applyFill="0" applyBorder="0" applyAlignment="0" applyProtection="0"/>
    <xf numFmtId="0" fontId="25" fillId="8" borderId="376" applyNumberFormat="0" applyAlignment="0" applyProtection="0"/>
    <xf numFmtId="44" fontId="19" fillId="0" borderId="0" applyFont="0" applyFill="0" applyBorder="0" applyAlignment="0" applyProtection="0"/>
    <xf numFmtId="260" fontId="172" fillId="65" borderId="110" applyFill="0" applyBorder="0" applyAlignment="0" applyProtection="0">
      <alignment horizontal="right"/>
      <protection locked="0"/>
    </xf>
    <xf numFmtId="0" fontId="147" fillId="73" borderId="476">
      <alignment horizontal="left" vertical="center" wrapText="1"/>
    </xf>
    <xf numFmtId="44" fontId="6" fillId="0" borderId="0" applyFont="0" applyFill="0" applyBorder="0" applyAlignment="0" applyProtection="0"/>
    <xf numFmtId="44" fontId="12" fillId="0" borderId="0" applyFont="0" applyFill="0" applyBorder="0" applyAlignment="0" applyProtection="0"/>
    <xf numFmtId="44" fontId="108"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220" fontId="108" fillId="0" borderId="353" applyFont="0" applyFill="0" applyBorder="0" applyAlignment="0" applyProtection="0"/>
    <xf numFmtId="44" fontId="6" fillId="0" borderId="0" applyFont="0" applyFill="0" applyBorder="0" applyAlignment="0" applyProtection="0"/>
    <xf numFmtId="0" fontId="47" fillId="0" borderId="427">
      <alignment horizontal="left" vertical="center"/>
    </xf>
    <xf numFmtId="1" fontId="121" fillId="69" borderId="404" applyNumberFormat="0" applyBorder="0" applyAlignment="0">
      <alignment horizontal="centerContinuous" vertical="center"/>
      <protection locked="0"/>
    </xf>
    <xf numFmtId="44" fontId="12" fillId="0" borderId="0" applyFont="0" applyFill="0" applyBorder="0" applyAlignment="0" applyProtection="0"/>
    <xf numFmtId="233" fontId="12" fillId="71" borderId="422" applyNumberFormat="0" applyFont="0" applyBorder="0" applyAlignment="0" applyProtection="0"/>
    <xf numFmtId="227" fontId="85" fillId="0" borderId="375" applyFont="0" applyFill="0" applyBorder="0" applyAlignment="0" applyProtection="0"/>
    <xf numFmtId="220" fontId="108" fillId="0" borderId="353" applyFont="0" applyFill="0" applyBorder="0" applyAlignment="0" applyProtection="0"/>
    <xf numFmtId="10" fontId="108" fillId="65" borderId="470" applyNumberFormat="0" applyBorder="0" applyAlignment="0" applyProtection="0"/>
    <xf numFmtId="44" fontId="19" fillId="0" borderId="0" applyFont="0" applyFill="0" applyBorder="0" applyAlignment="0" applyProtection="0"/>
    <xf numFmtId="0" fontId="25" fillId="8" borderId="399" applyNumberFormat="0" applyAlignment="0" applyProtection="0"/>
    <xf numFmtId="44" fontId="108"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220" fontId="108" fillId="0" borderId="353" applyFont="0" applyFill="0" applyBorder="0" applyAlignment="0" applyProtection="0"/>
    <xf numFmtId="234" fontId="87" fillId="0" borderId="466">
      <alignment horizontal="center"/>
    </xf>
    <xf numFmtId="44" fontId="6" fillId="0" borderId="0" applyFont="0" applyFill="0" applyBorder="0" applyAlignment="0" applyProtection="0"/>
    <xf numFmtId="1" fontId="121" fillId="69" borderId="428" applyNumberFormat="0" applyBorder="0" applyAlignment="0">
      <alignment horizontal="centerContinuous" vertical="center"/>
      <protection locked="0"/>
    </xf>
    <xf numFmtId="0" fontId="147" fillId="73" borderId="499">
      <alignment horizontal="left" vertical="center" wrapText="1"/>
    </xf>
    <xf numFmtId="44" fontId="108" fillId="0" borderId="0" applyFont="0" applyFill="0" applyBorder="0" applyAlignment="0" applyProtection="0"/>
    <xf numFmtId="44" fontId="12" fillId="0" borderId="0" applyFont="0" applyFill="0" applyBorder="0" applyAlignment="0" applyProtection="0"/>
    <xf numFmtId="237" fontId="194" fillId="86" borderId="158" applyNumberFormat="0" applyBorder="0" applyAlignment="0" applyProtection="0">
      <alignment vertical="center"/>
    </xf>
    <xf numFmtId="167" fontId="85" fillId="0" borderId="159"/>
    <xf numFmtId="44" fontId="6" fillId="0" borderId="0" applyFont="0" applyFill="0" applyBorder="0" applyAlignment="0" applyProtection="0"/>
    <xf numFmtId="237" fontId="12" fillId="65" borderId="498" applyNumberFormat="0" applyFont="0" applyBorder="0" applyAlignment="0">
      <alignment horizontal="right" vertical="center"/>
      <protection locked="0"/>
    </xf>
    <xf numFmtId="44" fontId="6" fillId="0" borderId="0" applyFont="0" applyFill="0" applyBorder="0" applyAlignment="0" applyProtection="0"/>
    <xf numFmtId="44" fontId="19" fillId="0" borderId="0" applyFont="0" applyFill="0" applyBorder="0" applyAlignment="0" applyProtection="0"/>
    <xf numFmtId="0" fontId="25" fillId="8" borderId="423" applyNumberFormat="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220" fontId="108" fillId="0" borderId="390" applyFont="0" applyFill="0" applyBorder="0" applyAlignment="0" applyProtection="0"/>
    <xf numFmtId="0" fontId="47" fillId="0" borderId="461">
      <alignment horizontal="left" vertical="center"/>
    </xf>
    <xf numFmtId="44" fontId="6" fillId="0" borderId="0" applyFont="0" applyFill="0" applyBorder="0" applyAlignment="0" applyProtection="0"/>
    <xf numFmtId="44" fontId="19" fillId="0" borderId="0" applyFont="0" applyFill="0" applyBorder="0" applyAlignment="0" applyProtection="0"/>
    <xf numFmtId="44" fontId="108"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220" fontId="108" fillId="0" borderId="390" applyFont="0" applyFill="0" applyBorder="0" applyAlignment="0" applyProtection="0"/>
    <xf numFmtId="1" fontId="121" fillId="69" borderId="462" applyNumberFormat="0" applyBorder="0" applyAlignment="0">
      <alignment horizontal="centerContinuous" vertical="center"/>
      <protection locked="0"/>
    </xf>
    <xf numFmtId="0" fontId="47" fillId="0" borderId="472">
      <alignment horizontal="left" vertical="center"/>
    </xf>
    <xf numFmtId="44" fontId="12" fillId="0" borderId="0" applyFont="0" applyFill="0" applyBorder="0" applyAlignment="0" applyProtection="0"/>
    <xf numFmtId="237" fontId="194" fillId="86" borderId="208" applyNumberFormat="0" applyBorder="0" applyAlignment="0" applyProtection="0">
      <alignment vertical="center"/>
    </xf>
    <xf numFmtId="167" fontId="85" fillId="0" borderId="209"/>
    <xf numFmtId="44" fontId="108" fillId="0" borderId="0" applyFont="0" applyFill="0" applyBorder="0" applyAlignment="0" applyProtection="0"/>
    <xf numFmtId="233" fontId="12" fillId="71" borderId="470" applyNumberFormat="0" applyFont="0" applyBorder="0" applyAlignment="0" applyProtection="0"/>
    <xf numFmtId="44" fontId="19" fillId="0" borderId="0" applyFont="0" applyFill="0" applyBorder="0" applyAlignment="0" applyProtection="0"/>
    <xf numFmtId="0" fontId="25" fillId="8" borderId="457" applyNumberFormat="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220" fontId="108" fillId="0" borderId="390" applyFont="0" applyFill="0" applyBorder="0" applyAlignment="0" applyProtection="0"/>
    <xf numFmtId="1" fontId="121" fillId="69" borderId="471" applyNumberFormat="0" applyBorder="0" applyAlignment="0">
      <alignment horizontal="centerContinuous" vertical="center"/>
      <protection locked="0"/>
    </xf>
    <xf numFmtId="0" fontId="177" fillId="67" borderId="110">
      <alignment horizontal="center" vertical="center" wrapText="1"/>
      <protection hidden="1"/>
    </xf>
    <xf numFmtId="8" fontId="113" fillId="0" borderId="156">
      <protection locked="0"/>
    </xf>
    <xf numFmtId="44" fontId="108" fillId="0" borderId="0" applyFont="0" applyFill="0" applyBorder="0" applyAlignment="0" applyProtection="0"/>
    <xf numFmtId="42" fontId="178" fillId="0" borderId="0" applyFill="0" applyBorder="0" applyAlignment="0" applyProtection="0"/>
    <xf numFmtId="41" fontId="179" fillId="0" borderId="0"/>
    <xf numFmtId="44" fontId="12" fillId="0" borderId="0" applyFont="0" applyFill="0" applyBorder="0" applyAlignment="0" applyProtection="0"/>
    <xf numFmtId="220" fontId="108" fillId="0" borderId="390" applyFont="0" applyFill="0" applyBorder="0" applyAlignment="0" applyProtection="0"/>
    <xf numFmtId="44" fontId="6" fillId="0" borderId="0" applyFont="0" applyFill="0" applyBorder="0" applyAlignment="0" applyProtection="0"/>
    <xf numFmtId="0" fontId="47" fillId="0" borderId="493">
      <alignment horizontal="left" vertical="center"/>
    </xf>
    <xf numFmtId="44" fontId="19" fillId="0" borderId="0" applyFont="0" applyFill="0" applyBorder="0" applyAlignment="0" applyProtection="0"/>
    <xf numFmtId="223" fontId="78" fillId="0" borderId="465" applyNumberFormat="0" applyFill="0">
      <alignment horizontal="right"/>
    </xf>
    <xf numFmtId="223" fontId="78" fillId="0" borderId="465" applyNumberFormat="0" applyFill="0">
      <alignment horizontal="right"/>
    </xf>
    <xf numFmtId="44" fontId="108"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220" fontId="108" fillId="0" borderId="390" applyFont="0" applyFill="0" applyBorder="0" applyAlignment="0" applyProtection="0"/>
    <xf numFmtId="44" fontId="6" fillId="0" borderId="0" applyFont="0" applyFill="0" applyBorder="0" applyAlignment="0" applyProtection="0"/>
    <xf numFmtId="237" fontId="194" fillId="86" borderId="263" applyNumberFormat="0" applyBorder="0" applyAlignment="0" applyProtection="0">
      <alignment vertical="center"/>
    </xf>
    <xf numFmtId="167" fontId="85" fillId="0" borderId="264"/>
    <xf numFmtId="0" fontId="12" fillId="24" borderId="169" applyNumberFormat="0" applyFont="0" applyAlignment="0" applyProtection="0"/>
    <xf numFmtId="44" fontId="108"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8" fontId="113" fillId="0" borderId="187">
      <protection locked="0"/>
    </xf>
    <xf numFmtId="1" fontId="121" fillId="69" borderId="494" applyNumberFormat="0" applyBorder="0" applyAlignment="0">
      <alignment horizontal="centerContinuous" vertical="center"/>
      <protection locked="0"/>
    </xf>
    <xf numFmtId="44" fontId="6" fillId="0" borderId="0" applyFont="0" applyFill="0" applyBorder="0" applyAlignment="0" applyProtection="0"/>
    <xf numFmtId="0" fontId="12" fillId="24" borderId="179" applyNumberFormat="0" applyFont="0" applyAlignment="0" applyProtection="0"/>
    <xf numFmtId="44" fontId="19" fillId="0" borderId="0" applyFont="0" applyFill="0" applyBorder="0" applyAlignment="0" applyProtection="0"/>
    <xf numFmtId="44" fontId="6" fillId="0" borderId="0" applyFont="0" applyFill="0" applyBorder="0" applyAlignment="0" applyProtection="0"/>
    <xf numFmtId="220" fontId="108" fillId="0" borderId="390" applyFont="0" applyFill="0" applyBorder="0" applyAlignment="0" applyProtection="0"/>
    <xf numFmtId="0" fontId="25" fillId="8" borderId="489" applyNumberFormat="0" applyAlignment="0" applyProtection="0"/>
    <xf numFmtId="44" fontId="6" fillId="0" borderId="0" applyFont="0" applyFill="0" applyBorder="0" applyAlignment="0" applyProtection="0"/>
    <xf numFmtId="41" fontId="12"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08"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0" fontId="12" fillId="24" borderId="217" applyNumberFormat="0" applyFont="0" applyAlignment="0" applyProtection="0"/>
    <xf numFmtId="44" fontId="19"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237" fontId="194" fillId="86" borderId="299" applyNumberFormat="0" applyBorder="0" applyAlignment="0" applyProtection="0">
      <alignment vertical="center"/>
    </xf>
    <xf numFmtId="167" fontId="85" fillId="0" borderId="300"/>
    <xf numFmtId="44" fontId="12" fillId="0" borderId="0" applyFont="0" applyFill="0" applyBorder="0" applyAlignment="0" applyProtection="0"/>
    <xf numFmtId="44" fontId="108" fillId="0" borderId="0" applyFont="0" applyFill="0" applyBorder="0" applyAlignment="0" applyProtection="0"/>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3" fontId="11" fillId="82" borderId="110" applyNumberFormat="0" applyProtection="0">
      <alignment horizontal="center" vertical="center" wrapText="1"/>
    </xf>
    <xf numFmtId="0" fontId="12" fillId="25" borderId="110" applyNumberFormat="0" applyProtection="0">
      <alignment horizontal="left" vertical="center" wrapText="1"/>
    </xf>
    <xf numFmtId="220" fontId="108" fillId="0" borderId="488" applyFont="0" applyFill="0" applyBorder="0" applyAlignment="0" applyProtection="0"/>
    <xf numFmtId="0" fontId="11" fillId="60" borderId="110" applyNumberFormat="0" applyProtection="0">
      <alignment horizontal="left" vertical="center" wrapText="1"/>
    </xf>
    <xf numFmtId="44" fontId="19" fillId="0" borderId="0" applyFont="0" applyFill="0" applyBorder="0" applyAlignment="0" applyProtection="0"/>
    <xf numFmtId="44" fontId="6" fillId="0" borderId="0" applyFont="0" applyFill="0" applyBorder="0" applyAlignment="0" applyProtection="0"/>
    <xf numFmtId="43" fontId="79"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8" fontId="113" fillId="0" borderId="241">
      <protection locked="0"/>
    </xf>
    <xf numFmtId="44" fontId="12" fillId="0" borderId="0" applyFont="0" applyFill="0" applyBorder="0" applyAlignment="0" applyProtection="0"/>
    <xf numFmtId="44" fontId="10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37" fontId="194" fillId="86" borderId="319" applyNumberFormat="0" applyBorder="0" applyAlignment="0" applyProtection="0">
      <alignment vertical="center"/>
    </xf>
    <xf numFmtId="167" fontId="85" fillId="0" borderId="320"/>
    <xf numFmtId="44" fontId="6" fillId="0" borderId="0" applyFont="0" applyFill="0" applyBorder="0" applyAlignment="0" applyProtection="0"/>
    <xf numFmtId="44" fontId="19" fillId="0" borderId="0" applyFont="0" applyFill="0" applyBorder="0" applyAlignment="0" applyProtection="0"/>
    <xf numFmtId="44" fontId="10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08"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92"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37" fontId="194" fillId="86" borderId="146" applyNumberFormat="0" applyBorder="0" applyAlignment="0" applyProtection="0">
      <alignment vertical="center"/>
    </xf>
    <xf numFmtId="44" fontId="6" fillId="0" borderId="0" applyFont="0" applyFill="0" applyBorder="0" applyAlignment="0" applyProtection="0"/>
    <xf numFmtId="44" fontId="6" fillId="0" borderId="0" applyFont="0" applyFill="0" applyBorder="0" applyAlignment="0" applyProtection="0"/>
    <xf numFmtId="8" fontId="113" fillId="0" borderId="283">
      <protection locked="0"/>
    </xf>
    <xf numFmtId="44" fontId="6" fillId="0" borderId="0" applyFont="0" applyFill="0" applyBorder="0" applyAlignment="0" applyProtection="0"/>
    <xf numFmtId="44" fontId="6" fillId="0" borderId="0" applyFont="0" applyFill="0" applyBorder="0" applyAlignment="0" applyProtection="0"/>
    <xf numFmtId="237" fontId="194" fillId="86" borderId="331" applyNumberFormat="0" applyBorder="0" applyAlignment="0" applyProtection="0">
      <alignment vertical="center"/>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92"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7" fillId="21" borderId="149" applyNumberFormat="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6" fontId="193" fillId="0" borderId="65" applyFill="0" applyAlignment="0" applyProtection="0"/>
    <xf numFmtId="44" fontId="6" fillId="0" borderId="0" applyFont="0" applyFill="0" applyBorder="0" applyAlignment="0" applyProtection="0"/>
    <xf numFmtId="0" fontId="83" fillId="0" borderId="153" applyNumberFormat="0" applyFont="0" applyFill="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08"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92"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8" fontId="113" fillId="0" borderId="307">
      <protection locked="0"/>
    </xf>
    <xf numFmtId="44" fontId="6" fillId="0" borderId="0" applyFont="0" applyFill="0" applyBorder="0" applyAlignment="0" applyProtection="0"/>
    <xf numFmtId="44" fontId="108" fillId="0" borderId="0" applyFont="0" applyFill="0" applyBorder="0" applyAlignment="0" applyProtection="0"/>
    <xf numFmtId="237" fontId="194" fillId="86" borderId="372" applyNumberFormat="0" applyBorder="0" applyAlignment="0" applyProtection="0">
      <alignment vertical="center"/>
    </xf>
    <xf numFmtId="167" fontId="85" fillId="0" borderId="373"/>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7" fillId="21" borderId="168" applyNumberFormat="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92"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8" fontId="113" fillId="0" borderId="329">
      <protection locked="0"/>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2" fillId="24" borderId="322" applyNumberFormat="0" applyFont="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04" fontId="90" fillId="63" borderId="155"/>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6" fontId="88" fillId="0" borderId="88" applyNumberFormat="0" applyFont="0" applyBorder="0" applyProtection="0">
      <alignment horizontal="right"/>
    </xf>
    <xf numFmtId="44" fontId="92" fillId="0" borderId="0" applyFont="0" applyFill="0" applyBorder="0" applyAlignment="0" applyProtection="0"/>
    <xf numFmtId="44" fontId="14" fillId="0" borderId="0" applyFont="0" applyFill="0" applyBorder="0" applyAlignment="0" applyProtection="0"/>
    <xf numFmtId="0" fontId="83" fillId="0" borderId="174" applyNumberFormat="0" applyFont="0" applyFill="0" applyAlignment="0" applyProtection="0"/>
    <xf numFmtId="44" fontId="6" fillId="0" borderId="0" applyFont="0" applyFill="0" applyBorder="0" applyAlignment="0" applyProtection="0"/>
    <xf numFmtId="44" fontId="6" fillId="0" borderId="0" applyFont="0" applyFill="0" applyBorder="0" applyAlignment="0" applyProtection="0"/>
    <xf numFmtId="42" fontId="87" fillId="0" borderId="154" applyFont="0"/>
    <xf numFmtId="0" fontId="17" fillId="21" borderId="178" applyNumberForma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37" fontId="194" fillId="86" borderId="397" applyNumberFormat="0" applyBorder="0" applyAlignment="0" applyProtection="0">
      <alignment vertical="center"/>
    </xf>
    <xf numFmtId="44" fontId="6" fillId="0" borderId="0" applyFont="0" applyFill="0" applyBorder="0" applyAlignment="0" applyProtection="0"/>
    <xf numFmtId="167" fontId="85" fillId="0" borderId="398"/>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2" fillId="24" borderId="347" applyNumberFormat="0" applyFont="0" applyAlignment="0" applyProtection="0"/>
    <xf numFmtId="44" fontId="6" fillId="0" borderId="0" applyFont="0" applyFill="0" applyBorder="0" applyAlignment="0" applyProtection="0"/>
    <xf numFmtId="44" fontId="92" fillId="0" borderId="0" applyFont="0" applyFill="0" applyBorder="0" applyAlignment="0" applyProtection="0"/>
    <xf numFmtId="0" fontId="147" fillId="73" borderId="189">
      <alignment horizontal="left" vertical="center" wrapText="1"/>
    </xf>
    <xf numFmtId="8" fontId="113" fillId="0" borderId="187">
      <protection locked="0"/>
    </xf>
    <xf numFmtId="204" fontId="90" fillId="63" borderId="186"/>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47" fillId="73" borderId="162">
      <alignment horizontal="left" vertical="center" wrapText="1"/>
    </xf>
    <xf numFmtId="8" fontId="113" fillId="0" borderId="161">
      <protection locked="0"/>
    </xf>
    <xf numFmtId="204" fontId="90" fillId="63" borderId="160"/>
    <xf numFmtId="44" fontId="14" fillId="0" borderId="0" applyFont="0" applyFill="0" applyBorder="0" applyAlignment="0" applyProtection="0"/>
    <xf numFmtId="44" fontId="6" fillId="0" borderId="0" applyFont="0" applyFill="0" applyBorder="0" applyAlignment="0" applyProtection="0"/>
    <xf numFmtId="0" fontId="147" fillId="73" borderId="243">
      <alignment horizontal="left" vertical="center" wrapText="1"/>
    </xf>
    <xf numFmtId="8" fontId="113" fillId="0" borderId="241">
      <protection locked="0"/>
    </xf>
    <xf numFmtId="204" fontId="90" fillId="63" borderId="240"/>
    <xf numFmtId="44" fontId="6" fillId="0" borderId="0" applyFont="0" applyFill="0" applyBorder="0" applyAlignment="0" applyProtection="0"/>
    <xf numFmtId="0" fontId="147" fillId="73" borderId="257">
      <alignment horizontal="left" vertical="center" wrapText="1"/>
    </xf>
    <xf numFmtId="8" fontId="113" fillId="0" borderId="255">
      <protection locked="0"/>
    </xf>
    <xf numFmtId="204" fontId="90" fillId="63" borderId="254"/>
    <xf numFmtId="0" fontId="147" fillId="73" borderId="309">
      <alignment horizontal="left" vertical="center" wrapText="1"/>
    </xf>
    <xf numFmtId="8" fontId="113" fillId="0" borderId="307">
      <protection locked="0"/>
    </xf>
    <xf numFmtId="204" fontId="90" fillId="63" borderId="306"/>
    <xf numFmtId="0" fontId="147" fillId="73" borderId="284">
      <alignment horizontal="left" vertical="center" wrapText="1"/>
    </xf>
    <xf numFmtId="8" fontId="113" fillId="0" borderId="283">
      <protection locked="0"/>
    </xf>
    <xf numFmtId="204" fontId="90" fillId="63" borderId="282"/>
    <xf numFmtId="44" fontId="6" fillId="0" borderId="0" applyFont="0" applyFill="0" applyBorder="0" applyAlignment="0" applyProtection="0"/>
    <xf numFmtId="0" fontId="147" fillId="73" borderId="335">
      <alignment horizontal="left" vertical="center" wrapText="1"/>
    </xf>
    <xf numFmtId="8" fontId="113" fillId="0" borderId="334">
      <protection locked="0"/>
    </xf>
    <xf numFmtId="204" fontId="90" fillId="63" borderId="333"/>
    <xf numFmtId="44" fontId="6" fillId="0" borderId="0" applyFont="0" applyFill="0" applyBorder="0" applyAlignment="0" applyProtection="0"/>
    <xf numFmtId="0" fontId="147" fillId="73" borderId="391">
      <alignment horizontal="left" vertical="center" wrapText="1"/>
    </xf>
    <xf numFmtId="8" fontId="113" fillId="0" borderId="389">
      <protection locked="0"/>
    </xf>
    <xf numFmtId="204" fontId="90" fillId="63" borderId="388"/>
    <xf numFmtId="0" fontId="147" fillId="73" borderId="446">
      <alignment horizontal="left" vertical="center" wrapText="1"/>
    </xf>
    <xf numFmtId="8" fontId="113" fillId="0" borderId="445">
      <protection locked="0"/>
    </xf>
    <xf numFmtId="204" fontId="90" fillId="63" borderId="444"/>
    <xf numFmtId="0" fontId="147" fillId="73" borderId="432">
      <alignment horizontal="left" vertical="center" wrapText="1"/>
    </xf>
    <xf numFmtId="8" fontId="113" fillId="0" borderId="431">
      <protection locked="0"/>
    </xf>
    <xf numFmtId="204" fontId="90" fillId="63" borderId="430"/>
    <xf numFmtId="0" fontId="147" fillId="73" borderId="476">
      <alignment horizontal="left" vertical="center" wrapText="1"/>
    </xf>
    <xf numFmtId="8" fontId="113" fillId="0" borderId="475">
      <protection locked="0"/>
    </xf>
    <xf numFmtId="204" fontId="90" fillId="63" borderId="474"/>
    <xf numFmtId="44" fontId="6" fillId="0" borderId="0" applyFont="0" applyFill="0" applyBorder="0" applyAlignment="0" applyProtection="0"/>
    <xf numFmtId="0" fontId="147" fillId="73" borderId="499">
      <alignment horizontal="left" vertical="center" wrapText="1"/>
    </xf>
    <xf numFmtId="8" fontId="113" fillId="0" borderId="497">
      <protection locked="0"/>
    </xf>
    <xf numFmtId="204" fontId="90" fillId="63" borderId="496"/>
    <xf numFmtId="0" fontId="147" fillId="73" borderId="145">
      <alignment horizontal="left" vertical="center" wrapText="1"/>
    </xf>
    <xf numFmtId="8" fontId="113" fillId="0" borderId="144">
      <protection locked="0"/>
    </xf>
    <xf numFmtId="204" fontId="90" fillId="63" borderId="143"/>
    <xf numFmtId="0" fontId="12" fillId="0" borderId="192"/>
    <xf numFmtId="0" fontId="12" fillId="0" borderId="287"/>
    <xf numFmtId="0" fontId="12" fillId="0" borderId="312"/>
    <xf numFmtId="0" fontId="12" fillId="0" borderId="338"/>
    <xf numFmtId="0" fontId="12" fillId="0" borderId="356"/>
    <xf numFmtId="0" fontId="147" fillId="73" borderId="206">
      <alignment horizontal="left" vertical="center" wrapText="1"/>
    </xf>
    <xf numFmtId="237" fontId="12" fillId="65" borderId="205" applyNumberFormat="0" applyFont="0" applyBorder="0" applyAlignment="0">
      <alignment horizontal="right" vertical="center"/>
      <protection locked="0"/>
    </xf>
    <xf numFmtId="10" fontId="108" fillId="65" borderId="192" applyNumberFormat="0" applyBorder="0" applyAlignment="0" applyProtection="0"/>
    <xf numFmtId="0" fontId="12" fillId="0" borderId="384"/>
    <xf numFmtId="0" fontId="147" fillId="73" borderId="257">
      <alignment horizontal="left" vertical="center" wrapText="1"/>
    </xf>
    <xf numFmtId="237" fontId="12" fillId="65" borderId="256" applyNumberFormat="0" applyFont="0" applyBorder="0" applyAlignment="0">
      <alignment horizontal="right" vertical="center"/>
      <protection locked="0"/>
    </xf>
    <xf numFmtId="0" fontId="12" fillId="0" borderId="408"/>
    <xf numFmtId="0" fontId="147" fillId="73" borderId="298">
      <alignment horizontal="left" vertical="center" wrapText="1"/>
    </xf>
    <xf numFmtId="234" fontId="87" fillId="0" borderId="204">
      <alignment horizontal="center"/>
    </xf>
    <xf numFmtId="10" fontId="108" fillId="65" borderId="287" applyNumberFormat="0" applyBorder="0" applyAlignment="0" applyProtection="0"/>
    <xf numFmtId="0" fontId="12" fillId="0" borderId="449"/>
    <xf numFmtId="0" fontId="147" fillId="73" borderId="318">
      <alignment horizontal="left" vertical="center" wrapText="1"/>
    </xf>
    <xf numFmtId="234" fontId="87" fillId="0" borderId="228">
      <alignment horizontal="center"/>
    </xf>
    <xf numFmtId="0" fontId="47" fillId="0" borderId="197">
      <alignment horizontal="left" vertical="center"/>
    </xf>
    <xf numFmtId="233" fontId="12" fillId="71" borderId="192" applyNumberFormat="0" applyFont="0" applyBorder="0" applyAlignment="0" applyProtection="0"/>
    <xf numFmtId="0" fontId="12" fillId="0" borderId="479"/>
    <xf numFmtId="10" fontId="108" fillId="65" borderId="312" applyNumberFormat="0" applyBorder="0" applyAlignment="0" applyProtection="0"/>
    <xf numFmtId="0" fontId="147" fillId="73" borderId="370">
      <alignment horizontal="left" vertical="center" wrapText="1"/>
    </xf>
    <xf numFmtId="1" fontId="121" fillId="69" borderId="193" applyNumberFormat="0" applyBorder="0" applyAlignment="0">
      <alignment horizontal="centerContinuous" vertical="center"/>
      <protection locked="0"/>
    </xf>
    <xf numFmtId="0" fontId="47" fillId="0" borderId="251">
      <alignment horizontal="left" vertical="center"/>
    </xf>
    <xf numFmtId="237" fontId="12" fillId="65" borderId="354" applyNumberFormat="0" applyFont="0" applyBorder="0" applyAlignment="0">
      <alignment horizontal="right" vertical="center"/>
      <protection locked="0"/>
    </xf>
    <xf numFmtId="0" fontId="25" fillId="8" borderId="164" applyNumberFormat="0" applyAlignment="0" applyProtection="0"/>
    <xf numFmtId="0" fontId="25" fillId="8" borderId="194" applyNumberFormat="0" applyAlignment="0" applyProtection="0"/>
    <xf numFmtId="10" fontId="108" fillId="65" borderId="338" applyNumberFormat="0" applyBorder="0" applyAlignment="0" applyProtection="0"/>
    <xf numFmtId="10" fontId="108" fillId="65" borderId="356" applyNumberFormat="0" applyBorder="0" applyAlignment="0" applyProtection="0"/>
    <xf numFmtId="0" fontId="47" fillId="0" borderId="275">
      <alignment horizontal="left" vertical="center"/>
    </xf>
    <xf numFmtId="0" fontId="147" fillId="73" borderId="391">
      <alignment horizontal="left" vertical="center" wrapText="1"/>
    </xf>
    <xf numFmtId="0" fontId="47" fillId="0" borderId="292">
      <alignment horizontal="left" vertical="center"/>
    </xf>
    <xf numFmtId="1" fontId="121" fillId="69" borderId="252" applyNumberFormat="0" applyBorder="0" applyAlignment="0">
      <alignment horizontal="centerContinuous" vertical="center"/>
      <protection locked="0"/>
    </xf>
    <xf numFmtId="231" fontId="101" fillId="68" borderId="225">
      <alignment horizontal="left"/>
    </xf>
    <xf numFmtId="233" fontId="12" fillId="71" borderId="287" applyNumberFormat="0" applyFont="0" applyBorder="0" applyAlignment="0" applyProtection="0"/>
    <xf numFmtId="223" fontId="78" fillId="0" borderId="203" applyNumberFormat="0" applyFill="0">
      <alignment horizontal="right"/>
    </xf>
    <xf numFmtId="223" fontId="78" fillId="0" borderId="203" applyNumberFormat="0" applyFill="0">
      <alignment horizontal="right"/>
    </xf>
    <xf numFmtId="0" fontId="147" fillId="73" borderId="414">
      <alignment horizontal="left" vertical="center" wrapText="1"/>
    </xf>
    <xf numFmtId="0" fontId="25" fillId="8" borderId="247" applyNumberFormat="0" applyAlignment="0" applyProtection="0"/>
    <xf numFmtId="220" fontId="108" fillId="0" borderId="188" applyFont="0" applyFill="0" applyBorder="0" applyAlignment="0" applyProtection="0"/>
    <xf numFmtId="10" fontId="108" fillId="65" borderId="384" applyNumberFormat="0" applyBorder="0" applyAlignment="0" applyProtection="0"/>
    <xf numFmtId="1" fontId="121" fillId="69" borderId="276" applyNumberFormat="0" applyBorder="0" applyAlignment="0">
      <alignment horizontal="centerContinuous" vertical="center"/>
      <protection locked="0"/>
    </xf>
    <xf numFmtId="1" fontId="121" fillId="69" borderId="293" applyNumberFormat="0" applyBorder="0" applyAlignment="0">
      <alignment horizontal="centerContinuous" vertical="center"/>
      <protection locked="0"/>
    </xf>
    <xf numFmtId="0" fontId="25" fillId="8" borderId="271" applyNumberFormat="0" applyAlignment="0" applyProtection="0"/>
    <xf numFmtId="234" fontId="87" fillId="0" borderId="369">
      <alignment horizontal="center"/>
    </xf>
    <xf numFmtId="0" fontId="47" fillId="0" borderId="314">
      <alignment horizontal="left" vertical="center"/>
    </xf>
    <xf numFmtId="10" fontId="108" fillId="65" borderId="408" applyNumberFormat="0" applyBorder="0" applyAlignment="0" applyProtection="0"/>
    <xf numFmtId="233" fontId="12" fillId="71" borderId="312" applyNumberFormat="0" applyFont="0" applyBorder="0" applyAlignment="0" applyProtection="0"/>
    <xf numFmtId="0" fontId="25" fillId="8" borderId="288" applyNumberFormat="0" applyAlignment="0" applyProtection="0"/>
    <xf numFmtId="223" fontId="78" fillId="0" borderId="227" applyNumberFormat="0" applyFill="0">
      <alignment horizontal="right"/>
    </xf>
    <xf numFmtId="223" fontId="78" fillId="0" borderId="227" applyNumberFormat="0" applyFill="0">
      <alignment horizontal="right"/>
    </xf>
    <xf numFmtId="14" fontId="85" fillId="0" borderId="469" applyFont="0" applyFill="0" applyBorder="0" applyAlignment="0" applyProtection="0"/>
    <xf numFmtId="220" fontId="108" fillId="0" borderId="188" applyFont="0" applyFill="0" applyBorder="0" applyAlignment="0" applyProtection="0"/>
    <xf numFmtId="220" fontId="108" fillId="0" borderId="188" applyFont="0" applyFill="0" applyBorder="0" applyAlignment="0" applyProtection="0"/>
    <xf numFmtId="220" fontId="108" fillId="0" borderId="242" applyFont="0" applyFill="0" applyBorder="0" applyAlignment="0" applyProtection="0"/>
    <xf numFmtId="0" fontId="47" fillId="0" borderId="343">
      <alignment horizontal="left" vertical="center"/>
    </xf>
    <xf numFmtId="1" fontId="121" fillId="69" borderId="313" applyNumberFormat="0" applyBorder="0" applyAlignment="0">
      <alignment horizontal="centerContinuous" vertical="center"/>
      <protection locked="0"/>
    </xf>
    <xf numFmtId="2" fontId="149" fillId="0" borderId="469"/>
    <xf numFmtId="233" fontId="12" fillId="71" borderId="338" applyNumberFormat="0" applyFont="0" applyBorder="0" applyAlignment="0" applyProtection="0"/>
    <xf numFmtId="220" fontId="108" fillId="0" borderId="242" applyFont="0" applyFill="0" applyBorder="0" applyAlignment="0" applyProtection="0"/>
    <xf numFmtId="0" fontId="47" fillId="0" borderId="361">
      <alignment horizontal="left" vertical="center"/>
    </xf>
    <xf numFmtId="233" fontId="12" fillId="71" borderId="356" applyNumberFormat="0" applyFont="0" applyBorder="0" applyAlignment="0" applyProtection="0"/>
    <xf numFmtId="220" fontId="108" fillId="0" borderId="242" applyFont="0" applyFill="0" applyBorder="0" applyAlignment="0" applyProtection="0"/>
    <xf numFmtId="10" fontId="108" fillId="65" borderId="449" applyNumberFormat="0" applyBorder="0" applyAlignment="0" applyProtection="0"/>
    <xf numFmtId="1" fontId="121" fillId="69" borderId="344" applyNumberFormat="0" applyBorder="0" applyAlignment="0">
      <alignment horizontal="centerContinuous" vertical="center"/>
      <protection locked="0"/>
    </xf>
    <xf numFmtId="44" fontId="6" fillId="0" borderId="0" applyFont="0" applyFill="0" applyBorder="0" applyAlignment="0" applyProtection="0"/>
    <xf numFmtId="1" fontId="121" fillId="69" borderId="357" applyNumberFormat="0" applyBorder="0" applyAlignment="0">
      <alignment horizontal="centerContinuous" vertical="center"/>
      <protection locked="0"/>
    </xf>
    <xf numFmtId="231" fontId="101" fillId="68" borderId="363">
      <alignment horizontal="left"/>
    </xf>
    <xf numFmtId="44" fontId="6" fillId="0" borderId="0" applyFont="0" applyFill="0" applyBorder="0" applyAlignment="0" applyProtection="0"/>
    <xf numFmtId="0" fontId="47" fillId="0" borderId="386">
      <alignment horizontal="left" vertical="center"/>
    </xf>
    <xf numFmtId="44" fontId="19" fillId="0" borderId="0" applyFont="0" applyFill="0" applyBorder="0" applyAlignment="0" applyProtection="0"/>
    <xf numFmtId="10" fontId="108" fillId="65" borderId="479" applyNumberFormat="0" applyBorder="0" applyAlignment="0" applyProtection="0"/>
    <xf numFmtId="0" fontId="25" fillId="8" borderId="339" applyNumberFormat="0" applyAlignment="0" applyProtection="0"/>
    <xf numFmtId="44" fontId="6" fillId="0" borderId="0" applyFont="0" applyFill="0" applyBorder="0" applyAlignment="0" applyProtection="0"/>
    <xf numFmtId="233" fontId="12" fillId="71" borderId="384" applyNumberFormat="0" applyFont="0" applyBorder="0" applyAlignment="0" applyProtection="0"/>
    <xf numFmtId="0" fontId="25" fillId="8" borderId="358" applyNumberFormat="0" applyAlignment="0" applyProtection="0"/>
    <xf numFmtId="220" fontId="108" fillId="0" borderId="301" applyFont="0" applyFill="0" applyBorder="0" applyAlignment="0" applyProtection="0"/>
    <xf numFmtId="220" fontId="108" fillId="0" borderId="301"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47" fillId="0" borderId="410">
      <alignment horizontal="left" vertical="center"/>
    </xf>
    <xf numFmtId="44" fontId="19" fillId="0" borderId="0" applyFont="0" applyFill="0" applyBorder="0" applyAlignment="0" applyProtection="0"/>
    <xf numFmtId="233" fontId="12" fillId="71" borderId="408" applyNumberFormat="0" applyFont="0" applyBorder="0" applyAlignment="0" applyProtection="0"/>
    <xf numFmtId="44" fontId="6" fillId="0" borderId="0" applyFont="0" applyFill="0" applyBorder="0" applyAlignment="0" applyProtection="0"/>
    <xf numFmtId="1" fontId="121" fillId="69" borderId="385" applyNumberFormat="0" applyBorder="0" applyAlignment="0">
      <alignment horizontal="centerContinuous" vertical="center"/>
      <protection locked="0"/>
    </xf>
    <xf numFmtId="44" fontId="19"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220" fontId="108" fillId="0" borderId="301" applyFont="0" applyFill="0" applyBorder="0" applyAlignment="0" applyProtection="0"/>
    <xf numFmtId="223" fontId="78" fillId="0" borderId="368" applyNumberFormat="0" applyFill="0">
      <alignment horizontal="right"/>
    </xf>
    <xf numFmtId="223" fontId="78" fillId="0" borderId="368" applyNumberFormat="0" applyFill="0">
      <alignment horizontal="right"/>
    </xf>
    <xf numFmtId="0" fontId="47" fillId="0" borderId="439">
      <alignment horizontal="left" vertical="center"/>
    </xf>
    <xf numFmtId="220" fontId="108" fillId="0" borderId="353" applyFont="0" applyFill="0" applyBorder="0" applyAlignment="0" applyProtection="0"/>
    <xf numFmtId="220" fontId="108" fillId="0" borderId="353" applyFont="0" applyFill="0" applyBorder="0" applyAlignment="0" applyProtection="0"/>
    <xf numFmtId="44" fontId="19" fillId="0" borderId="0" applyFont="0" applyFill="0" applyBorder="0" applyAlignment="0" applyProtection="0"/>
    <xf numFmtId="1" fontId="121" fillId="69" borderId="409" applyNumberFormat="0" applyBorder="0" applyAlignment="0">
      <alignment horizontal="centerContinuous" vertical="center"/>
      <protection locked="0"/>
    </xf>
    <xf numFmtId="220" fontId="108" fillId="0" borderId="301"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08" fillId="0" borderId="0" applyFont="0" applyFill="0" applyBorder="0" applyAlignment="0" applyProtection="0"/>
    <xf numFmtId="44" fontId="108"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08" fillId="0" borderId="0" applyFont="0" applyFill="0" applyBorder="0" applyAlignment="0" applyProtection="0"/>
    <xf numFmtId="44" fontId="6" fillId="0" borderId="0" applyFont="0" applyFill="0" applyBorder="0" applyAlignment="0" applyProtection="0"/>
    <xf numFmtId="0" fontId="47" fillId="0" borderId="454">
      <alignment horizontal="left" vertical="center"/>
    </xf>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233" fontId="12" fillId="71" borderId="449" applyNumberFormat="0" applyFont="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 fontId="121" fillId="69" borderId="440" applyNumberFormat="0" applyBorder="0" applyAlignment="0">
      <alignment horizontal="centerContinuous" vertical="center"/>
      <protection locked="0"/>
    </xf>
    <xf numFmtId="44" fontId="19" fillId="0" borderId="0" applyFont="0" applyFill="0" applyBorder="0" applyAlignment="0" applyProtection="0"/>
    <xf numFmtId="44" fontId="108" fillId="0" borderId="0" applyFont="0" applyFill="0" applyBorder="0" applyAlignment="0" applyProtection="0"/>
    <xf numFmtId="44" fontId="19" fillId="0" borderId="0" applyFont="0" applyFill="0" applyBorder="0" applyAlignment="0" applyProtection="0"/>
    <xf numFmtId="220" fontId="108" fillId="0" borderId="390" applyFont="0" applyFill="0" applyBorder="0" applyAlignment="0" applyProtection="0"/>
    <xf numFmtId="0" fontId="47" fillId="0" borderId="484">
      <alignment horizontal="left" vertical="center"/>
    </xf>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233" fontId="12" fillId="71" borderId="479" applyNumberFormat="0" applyFont="0" applyBorder="0" applyAlignment="0" applyProtection="0"/>
    <xf numFmtId="0" fontId="25" fillId="8" borderId="435" applyNumberFormat="0" applyAlignment="0" applyProtection="0"/>
    <xf numFmtId="44" fontId="108" fillId="0" borderId="0" applyFont="0" applyFill="0" applyBorder="0" applyAlignment="0" applyProtection="0"/>
    <xf numFmtId="231" fontId="101" fillId="68" borderId="443">
      <alignment horizontal="left"/>
    </xf>
    <xf numFmtId="1" fontId="121" fillId="69" borderId="455" applyNumberFormat="0" applyBorder="0" applyAlignment="0">
      <alignment horizontal="centerContinuous" vertical="center"/>
      <protection locked="0"/>
    </xf>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220" fontId="108" fillId="0" borderId="39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0" fontId="25" fillId="8" borderId="450" applyNumberFormat="0" applyAlignment="0" applyProtection="0"/>
    <xf numFmtId="1" fontId="121" fillId="69" borderId="485" applyNumberFormat="0" applyBorder="0" applyAlignment="0">
      <alignment horizontal="centerContinuous" vertical="center"/>
      <protection locked="0"/>
    </xf>
    <xf numFmtId="44" fontId="19" fillId="0" borderId="0" applyFont="0" applyFill="0" applyBorder="0" applyAlignment="0" applyProtection="0"/>
    <xf numFmtId="44" fontId="19" fillId="0" borderId="0" applyFont="0" applyFill="0" applyBorder="0" applyAlignment="0" applyProtection="0"/>
    <xf numFmtId="44" fontId="108"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08" fillId="0" borderId="0" applyFont="0" applyFill="0" applyBorder="0" applyAlignment="0" applyProtection="0"/>
    <xf numFmtId="44" fontId="6" fillId="0" borderId="0" applyFont="0" applyFill="0" applyBorder="0" applyAlignment="0" applyProtection="0"/>
    <xf numFmtId="220" fontId="108" fillId="0" borderId="390" applyFont="0" applyFill="0" applyBorder="0" applyAlignment="0" applyProtection="0"/>
    <xf numFmtId="0" fontId="25" fillId="8" borderId="480" applyNumberFormat="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20" fontId="108" fillId="0" borderId="390" applyFont="0" applyFill="0" applyBorder="0" applyAlignment="0" applyProtection="0"/>
    <xf numFmtId="220" fontId="108" fillId="0" borderId="390" applyFont="0" applyFill="0" applyBorder="0" applyAlignment="0" applyProtection="0"/>
    <xf numFmtId="44" fontId="108" fillId="0" borderId="0" applyFont="0" applyFill="0" applyBorder="0" applyAlignment="0" applyProtection="0"/>
    <xf numFmtId="44" fontId="6" fillId="0" borderId="0" applyFont="0" applyFill="0" applyBorder="0" applyAlignment="0" applyProtection="0"/>
    <xf numFmtId="227" fontId="85" fillId="0" borderId="469"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220" fontId="108" fillId="0" borderId="390" applyFont="0" applyFill="0" applyBorder="0" applyAlignment="0" applyProtection="0"/>
    <xf numFmtId="44" fontId="108" fillId="0" borderId="0" applyFont="0" applyFill="0" applyBorder="0" applyAlignment="0" applyProtection="0"/>
    <xf numFmtId="44" fontId="108" fillId="0" borderId="0" applyFont="0" applyFill="0" applyBorder="0" applyAlignment="0" applyProtection="0"/>
    <xf numFmtId="220" fontId="108" fillId="0" borderId="488" applyFont="0" applyFill="0" applyBorder="0" applyAlignment="0" applyProtection="0"/>
    <xf numFmtId="44" fontId="6" fillId="0" borderId="0" applyFont="0" applyFill="0" applyBorder="0" applyAlignment="0" applyProtection="0"/>
    <xf numFmtId="44" fontId="108"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237" fontId="194" fillId="86" borderId="190" applyNumberFormat="0" applyBorder="0" applyAlignment="0" applyProtection="0">
      <alignment vertical="center"/>
    </xf>
    <xf numFmtId="167" fontId="85" fillId="0" borderId="191"/>
    <xf numFmtId="44" fontId="19"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0" fontId="83" fillId="0" borderId="184" applyNumberFormat="0" applyFont="0" applyFill="0" applyAlignment="0" applyProtection="0"/>
    <xf numFmtId="167" fontId="85" fillId="0" borderId="163"/>
    <xf numFmtId="44" fontId="10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08"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237" fontId="194" fillId="86" borderId="244" applyNumberFormat="0" applyBorder="0" applyAlignment="0" applyProtection="0">
      <alignment vertical="center"/>
    </xf>
    <xf numFmtId="167" fontId="85" fillId="0" borderId="245"/>
    <xf numFmtId="44" fontId="12" fillId="0" borderId="0" applyFont="0" applyFill="0" applyBorder="0" applyAlignment="0" applyProtection="0"/>
    <xf numFmtId="44" fontId="108"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108" fillId="0" borderId="0" applyFont="0" applyFill="0" applyBorder="0" applyAlignment="0" applyProtection="0"/>
    <xf numFmtId="44" fontId="6" fillId="0" borderId="0" applyFont="0" applyFill="0" applyBorder="0" applyAlignment="0" applyProtection="0"/>
    <xf numFmtId="237" fontId="194" fillId="86" borderId="258" applyNumberFormat="0" applyBorder="0" applyAlignment="0" applyProtection="0">
      <alignment vertical="center"/>
    </xf>
    <xf numFmtId="167" fontId="85" fillId="0" borderId="259"/>
    <xf numFmtId="44" fontId="12" fillId="0" borderId="0" applyFont="0" applyFill="0" applyBorder="0" applyAlignment="0" applyProtection="0"/>
    <xf numFmtId="44" fontId="10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37" fontId="194" fillId="86" borderId="285" applyNumberFormat="0" applyBorder="0" applyAlignment="0" applyProtection="0">
      <alignment vertical="center"/>
    </xf>
    <xf numFmtId="167" fontId="85" fillId="0" borderId="286"/>
    <xf numFmtId="44" fontId="6" fillId="0" borderId="0" applyFont="0" applyFill="0" applyBorder="0" applyAlignment="0" applyProtection="0"/>
    <xf numFmtId="44" fontId="10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37" fontId="194" fillId="86" borderId="310" applyNumberFormat="0" applyBorder="0" applyAlignment="0" applyProtection="0">
      <alignment vertical="center"/>
    </xf>
    <xf numFmtId="167" fontId="85" fillId="0" borderId="311"/>
    <xf numFmtId="0" fontId="12" fillId="24" borderId="165" applyNumberFormat="0" applyFont="0" applyAlignment="0" applyProtection="0"/>
    <xf numFmtId="8" fontId="113" fillId="0" borderId="202">
      <protection locked="0"/>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08" fillId="0" borderId="0" applyFont="0" applyFill="0" applyBorder="0" applyAlignment="0" applyProtection="0"/>
    <xf numFmtId="44" fontId="6" fillId="0" borderId="0" applyFont="0" applyFill="0" applyBorder="0" applyAlignment="0" applyProtection="0"/>
    <xf numFmtId="44" fontId="92"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37" fontId="194" fillId="86" borderId="336" applyNumberFormat="0" applyBorder="0" applyAlignment="0" applyProtection="0">
      <alignment vertical="center"/>
    </xf>
    <xf numFmtId="167" fontId="85" fillId="0" borderId="337"/>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8" fontId="113" fillId="0" borderId="255">
      <protection locked="0"/>
    </xf>
    <xf numFmtId="44" fontId="6" fillId="0" borderId="0" applyFont="0" applyFill="0" applyBorder="0" applyAlignment="0" applyProtection="0"/>
    <xf numFmtId="44" fontId="6" fillId="0" borderId="0" applyFont="0" applyFill="0" applyBorder="0" applyAlignment="0" applyProtection="0"/>
    <xf numFmtId="0" fontId="12" fillId="24" borderId="248" applyNumberFormat="0" applyFon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2" fillId="24" borderId="272" applyNumberFormat="0" applyFon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92"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8" fontId="113" fillId="0" borderId="297">
      <protection locked="0"/>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2" fillId="24" borderId="289" applyNumberFormat="0" applyFont="0" applyAlignment="0" applyProtection="0"/>
    <xf numFmtId="44" fontId="6" fillId="0" borderId="0" applyFont="0" applyFill="0" applyBorder="0" applyAlignment="0" applyProtection="0"/>
    <xf numFmtId="44" fontId="92"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92"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8" fontId="113" fillId="0" borderId="317">
      <protection locked="0"/>
    </xf>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92"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92"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237" fontId="194" fillId="86" borderId="392" applyNumberFormat="0" applyBorder="0" applyAlignment="0" applyProtection="0">
      <alignment vertical="center"/>
    </xf>
    <xf numFmtId="44" fontId="6" fillId="0" borderId="0" applyFont="0" applyFill="0" applyBorder="0" applyAlignment="0" applyProtection="0"/>
    <xf numFmtId="0" fontId="12" fillId="24" borderId="340" applyNumberFormat="0" applyFont="0" applyAlignment="0" applyProtection="0"/>
    <xf numFmtId="167" fontId="85" fillId="0" borderId="393"/>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92"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7" fillId="21" borderId="164" applyNumberForma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7" fillId="21" borderId="194" applyNumberForma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83" fillId="0" borderId="198" applyNumberFormat="0" applyFont="0" applyFill="0" applyAlignment="0" applyProtection="0"/>
    <xf numFmtId="44" fontId="6" fillId="0" borderId="0" applyFont="0" applyFill="0" applyBorder="0" applyAlignment="0" applyProtection="0"/>
    <xf numFmtId="0" fontId="99" fillId="0" borderId="201" applyNumberFormat="0" applyFont="0" applyFill="0" applyAlignment="0" applyProtection="0">
      <alignment horizontal="centerContinuous"/>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6" fontId="88" fillId="0" borderId="10" applyNumberFormat="0" applyFont="0" applyBorder="0" applyProtection="0">
      <alignment horizontal="right"/>
    </xf>
    <xf numFmtId="44" fontId="12" fillId="0" borderId="0" applyFont="0" applyFill="0" applyBorder="0" applyAlignment="0" applyProtection="0"/>
    <xf numFmtId="8" fontId="113" fillId="0" borderId="367">
      <protection locked="0"/>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92" fillId="0" borderId="0" applyFont="0" applyFill="0" applyBorder="0" applyAlignment="0" applyProtection="0"/>
    <xf numFmtId="44" fontId="14" fillId="0" borderId="0" applyFont="0" applyFill="0" applyBorder="0" applyAlignment="0" applyProtection="0"/>
    <xf numFmtId="204" fontId="90" fillId="63" borderId="200"/>
    <xf numFmtId="237" fontId="194" fillId="86" borderId="433" applyNumberFormat="0" applyBorder="0" applyAlignment="0" applyProtection="0">
      <alignment vertical="center"/>
    </xf>
    <xf numFmtId="167" fontId="85" fillId="0" borderId="434"/>
    <xf numFmtId="44" fontId="6" fillId="0" borderId="0" applyFont="0" applyFill="0" applyBorder="0" applyAlignment="0" applyProtection="0"/>
    <xf numFmtId="42" fontId="87" fillId="0" borderId="199" applyFont="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7" fillId="21" borderId="247" applyNumberFormat="0" applyAlignment="0" applyProtection="0"/>
    <xf numFmtId="0" fontId="83" fillId="0" borderId="225" applyNumberFormat="0" applyFont="0" applyFill="0" applyAlignment="0" applyProtection="0"/>
    <xf numFmtId="44" fontId="6" fillId="0" borderId="0" applyFont="0" applyFill="0" applyBorder="0" applyAlignment="0" applyProtection="0"/>
    <xf numFmtId="44" fontId="6" fillId="0" borderId="0" applyFont="0" applyFill="0" applyBorder="0" applyAlignment="0" applyProtection="0"/>
    <xf numFmtId="1" fontId="94" fillId="64" borderId="225" applyNumberFormat="0" applyBorder="0" applyAlignment="0">
      <alignment horizontal="center" vertical="top" wrapText="1"/>
      <protection hidden="1"/>
    </xf>
    <xf numFmtId="0" fontId="99" fillId="0" borderId="226" applyNumberFormat="0" applyFont="0" applyFill="0" applyAlignment="0" applyProtection="0">
      <alignment horizontal="centerContinuous"/>
    </xf>
    <xf numFmtId="0" fontId="83" fillId="0" borderId="253" applyNumberFormat="0" applyFont="0" applyFill="0" applyAlignment="0" applyProtection="0"/>
    <xf numFmtId="6" fontId="88" fillId="0" borderId="224" applyNumberFormat="0" applyFont="0" applyBorder="0" applyProtection="0">
      <alignment horizontal="right"/>
    </xf>
    <xf numFmtId="203" fontId="12" fillId="0" borderId="224">
      <alignment horizontal="right"/>
      <protection locked="0"/>
    </xf>
    <xf numFmtId="237" fontId="194" fillId="86" borderId="447" applyNumberFormat="0" applyBorder="0" applyAlignment="0" applyProtection="0">
      <alignment vertical="center"/>
    </xf>
    <xf numFmtId="44" fontId="6" fillId="0" borderId="0" applyFont="0" applyFill="0" applyBorder="0" applyAlignment="0" applyProtection="0"/>
    <xf numFmtId="44" fontId="92" fillId="0" borderId="0" applyFont="0" applyFill="0" applyBorder="0" applyAlignment="0" applyProtection="0"/>
    <xf numFmtId="201" fontId="88" fillId="0" borderId="224" applyFill="0">
      <alignment horizontal="right"/>
    </xf>
    <xf numFmtId="3" fontId="12" fillId="0" borderId="224" applyFill="0">
      <alignment horizontal="right"/>
    </xf>
    <xf numFmtId="200" fontId="88" fillId="0" borderId="224" applyFill="0">
      <alignment horizontal="right"/>
    </xf>
    <xf numFmtId="200" fontId="88" fillId="0" borderId="224">
      <alignment horizontal="right"/>
    </xf>
    <xf numFmtId="44" fontId="14" fillId="0" borderId="0" applyFont="0" applyFill="0" applyBorder="0" applyAlignment="0" applyProtection="0"/>
    <xf numFmtId="167" fontId="85" fillId="0" borderId="448"/>
    <xf numFmtId="44" fontId="6" fillId="0" borderId="0" applyFont="0" applyFill="0" applyBorder="0" applyAlignment="0" applyProtection="0"/>
    <xf numFmtId="44" fontId="6" fillId="0" borderId="0" applyFont="0" applyFill="0" applyBorder="0" applyAlignment="0" applyProtection="0"/>
    <xf numFmtId="0" fontId="17" fillId="21" borderId="271" applyNumberFormat="0" applyAlignment="0" applyProtection="0"/>
    <xf numFmtId="44" fontId="6" fillId="0" borderId="0" applyFont="0" applyFill="0" applyBorder="0" applyAlignment="0" applyProtection="0"/>
    <xf numFmtId="8" fontId="113" fillId="0" borderId="389">
      <protection locked="0"/>
    </xf>
    <xf numFmtId="44" fontId="12" fillId="0" borderId="0" applyFont="0" applyFill="0" applyBorder="0" applyAlignment="0" applyProtection="0"/>
    <xf numFmtId="204" fontId="90" fillId="63" borderId="254"/>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83" fillId="0" borderId="277" applyNumberFormat="0" applyFont="0" applyFill="0" applyAlignment="0" applyProtection="0"/>
    <xf numFmtId="44" fontId="6" fillId="0" borderId="0" applyFont="0" applyFill="0" applyBorder="0" applyAlignment="0" applyProtection="0"/>
    <xf numFmtId="44" fontId="6" fillId="0" borderId="0" applyFont="0" applyFill="0" applyBorder="0" applyAlignment="0" applyProtection="0"/>
    <xf numFmtId="0" fontId="17" fillId="21" borderId="288" applyNumberFormat="0" applyAlignment="0" applyProtection="0"/>
    <xf numFmtId="0" fontId="83" fillId="0" borderId="294" applyNumberFormat="0" applyFont="0" applyFill="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99" fontId="12" fillId="0" borderId="224">
      <alignment horizontal="right"/>
    </xf>
    <xf numFmtId="44" fontId="12" fillId="0" borderId="0" applyFont="0" applyFill="0" applyBorder="0" applyAlignment="0" applyProtection="0"/>
    <xf numFmtId="8" fontId="113" fillId="0" borderId="413">
      <protection locked="0"/>
    </xf>
    <xf numFmtId="44" fontId="6" fillId="0" borderId="0" applyFont="0" applyFill="0" applyBorder="0" applyAlignment="0" applyProtection="0"/>
    <xf numFmtId="44" fontId="6" fillId="0" borderId="0" applyFont="0" applyFill="0" applyBorder="0" applyAlignment="0" applyProtection="0"/>
    <xf numFmtId="44" fontId="92"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204" fontId="90" fillId="63" borderId="296"/>
    <xf numFmtId="44" fontId="6" fillId="0" borderId="0" applyFont="0" applyFill="0" applyBorder="0" applyAlignment="0" applyProtection="0"/>
    <xf numFmtId="42" fontId="87" fillId="0" borderId="295" applyFont="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37" fontId="194" fillId="86" borderId="477" applyNumberFormat="0" applyBorder="0" applyAlignment="0" applyProtection="0">
      <alignment vertical="center"/>
    </xf>
    <xf numFmtId="167" fontId="85" fillId="0" borderId="478"/>
    <xf numFmtId="44" fontId="6" fillId="0" borderId="0" applyFont="0" applyFill="0" applyBorder="0" applyAlignment="0" applyProtection="0"/>
    <xf numFmtId="44" fontId="6" fillId="0" borderId="0" applyFont="0" applyFill="0" applyBorder="0" applyAlignment="0" applyProtection="0"/>
    <xf numFmtId="44" fontId="92"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0" fontId="12" fillId="24" borderId="436" applyNumberFormat="0" applyFont="0" applyAlignment="0" applyProtection="0"/>
    <xf numFmtId="237" fontId="194" fillId="86" borderId="146" applyNumberFormat="0" applyBorder="0" applyAlignment="0" applyProtection="0">
      <alignment vertical="center"/>
    </xf>
    <xf numFmtId="237" fontId="194" fillId="86" borderId="420" applyNumberFormat="0" applyBorder="0" applyAlignment="0" applyProtection="0">
      <alignment vertical="center"/>
    </xf>
    <xf numFmtId="204" fontId="90" fillId="63" borderId="316"/>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7" fillId="21" borderId="339" applyNumberFormat="0" applyAlignment="0" applyProtection="0"/>
    <xf numFmtId="44" fontId="92" fillId="0" borderId="0" applyFont="0" applyFill="0" applyBorder="0" applyAlignment="0" applyProtection="0"/>
    <xf numFmtId="44" fontId="14" fillId="0" borderId="0" applyFont="0" applyFill="0" applyBorder="0" applyAlignment="0" applyProtection="0"/>
    <xf numFmtId="42" fontId="87" fillId="0" borderId="315" applyFont="0"/>
    <xf numFmtId="237" fontId="194" fillId="86" borderId="500" applyNumberFormat="0" applyBorder="0" applyAlignment="0" applyProtection="0">
      <alignment vertical="center"/>
    </xf>
    <xf numFmtId="167" fontId="85" fillId="0" borderId="501"/>
    <xf numFmtId="44" fontId="6" fillId="0" borderId="0" applyFont="0" applyFill="0" applyBorder="0" applyAlignment="0" applyProtection="0"/>
    <xf numFmtId="0" fontId="83" fillId="0" borderId="345" applyNumberFormat="0" applyFont="0" applyFill="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92"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0" fontId="12" fillId="24" borderId="451" applyNumberFormat="0" applyFont="0" applyAlignment="0" applyProtection="0"/>
    <xf numFmtId="44" fontId="6" fillId="0" borderId="0" applyFont="0" applyFill="0" applyBorder="0" applyAlignment="0" applyProtection="0"/>
    <xf numFmtId="0" fontId="17" fillId="21" borderId="358" applyNumberFormat="0" applyAlignment="0" applyProtection="0"/>
    <xf numFmtId="44" fontId="6" fillId="0" borderId="0" applyFont="0" applyFill="0" applyBorder="0" applyAlignment="0" applyProtection="0"/>
    <xf numFmtId="44" fontId="92" fillId="0" borderId="0" applyFont="0" applyFill="0" applyBorder="0" applyAlignment="0" applyProtection="0"/>
    <xf numFmtId="44" fontId="14" fillId="0" borderId="0" applyFont="0" applyFill="0" applyBorder="0" applyAlignment="0" applyProtection="0"/>
    <xf numFmtId="0" fontId="83" fillId="0" borderId="355" applyNumberFormat="0" applyFont="0" applyFill="0" applyAlignment="0" applyProtection="0"/>
    <xf numFmtId="0" fontId="83" fillId="0" borderId="363" applyNumberFormat="0" applyFont="0" applyFill="0" applyAlignment="0" applyProtection="0"/>
    <xf numFmtId="0" fontId="99" fillId="0" borderId="366" applyNumberFormat="0" applyFont="0" applyFill="0" applyAlignment="0" applyProtection="0">
      <alignment horizontal="centerContinuous"/>
    </xf>
    <xf numFmtId="1" fontId="94" fillId="64" borderId="363" applyNumberFormat="0" applyBorder="0" applyAlignment="0">
      <alignment horizontal="center" vertical="top" wrapText="1"/>
      <protection hidden="1"/>
    </xf>
    <xf numFmtId="44" fontId="6" fillId="0" borderId="0" applyFont="0" applyFill="0" applyBorder="0" applyAlignment="0" applyProtection="0"/>
    <xf numFmtId="204" fontId="90" fillId="63" borderId="365"/>
    <xf numFmtId="6" fontId="88" fillId="0" borderId="362" applyNumberFormat="0" applyFont="0" applyBorder="0" applyProtection="0">
      <alignment horizontal="right"/>
    </xf>
    <xf numFmtId="203" fontId="12" fillId="0" borderId="362">
      <alignment horizontal="right"/>
      <protection locked="0"/>
    </xf>
    <xf numFmtId="201" fontId="88" fillId="0" borderId="362" applyFill="0">
      <alignment horizontal="right"/>
    </xf>
    <xf numFmtId="3" fontId="12" fillId="0" borderId="362" applyFill="0">
      <alignment horizontal="right"/>
    </xf>
    <xf numFmtId="200" fontId="88" fillId="0" borderId="362" applyFill="0">
      <alignment horizontal="right"/>
    </xf>
    <xf numFmtId="200" fontId="88" fillId="0" borderId="362">
      <alignment horizontal="right"/>
    </xf>
    <xf numFmtId="44" fontId="6" fillId="0" borderId="0" applyFont="0" applyFill="0" applyBorder="0" applyAlignment="0" applyProtection="0"/>
    <xf numFmtId="42" fontId="87" fillId="0" borderId="364" applyFont="0"/>
    <xf numFmtId="44" fontId="6" fillId="0" borderId="0" applyFont="0" applyFill="0" applyBorder="0" applyAlignment="0" applyProtection="0"/>
    <xf numFmtId="0" fontId="12" fillId="24" borderId="481" applyNumberFormat="0" applyFont="0" applyAlignment="0" applyProtection="0"/>
    <xf numFmtId="0" fontId="83" fillId="0" borderId="383" applyNumberFormat="0" applyFont="0" applyFill="0" applyAlignment="0" applyProtection="0"/>
    <xf numFmtId="199" fontId="12" fillId="0" borderId="362">
      <alignment horizontal="right"/>
    </xf>
    <xf numFmtId="204" fontId="90" fillId="63" borderId="388"/>
    <xf numFmtId="42" fontId="87" fillId="0" borderId="387" applyFont="0"/>
    <xf numFmtId="0" fontId="83" fillId="0" borderId="407" applyNumberFormat="0" applyFont="0" applyFill="0" applyAlignment="0" applyProtection="0"/>
    <xf numFmtId="204" fontId="90" fillId="63" borderId="412"/>
    <xf numFmtId="42" fontId="87" fillId="0" borderId="411" applyFont="0"/>
    <xf numFmtId="0" fontId="17" fillId="21" borderId="435" applyNumberFormat="0" applyAlignment="0" applyProtection="0"/>
    <xf numFmtId="0" fontId="83" fillId="0" borderId="441" applyNumberFormat="0" applyFont="0" applyFill="0" applyAlignment="0" applyProtection="0"/>
    <xf numFmtId="0" fontId="83" fillId="0" borderId="443" applyNumberFormat="0" applyFont="0" applyFill="0" applyAlignment="0" applyProtection="0"/>
    <xf numFmtId="1" fontId="94" fillId="64" borderId="443" applyNumberFormat="0" applyBorder="0" applyAlignment="0">
      <alignment horizontal="center" vertical="top" wrapText="1"/>
      <protection hidden="1"/>
    </xf>
    <xf numFmtId="0" fontId="17" fillId="21" borderId="450" applyNumberFormat="0" applyAlignment="0" applyProtection="0"/>
    <xf numFmtId="6" fontId="88" fillId="0" borderId="442" applyNumberFormat="0" applyFont="0" applyBorder="0" applyProtection="0">
      <alignment horizontal="right"/>
    </xf>
    <xf numFmtId="203" fontId="12" fillId="0" borderId="442">
      <alignment horizontal="right"/>
      <protection locked="0"/>
    </xf>
    <xf numFmtId="201" fontId="88" fillId="0" borderId="442" applyFill="0">
      <alignment horizontal="right"/>
    </xf>
    <xf numFmtId="3" fontId="12" fillId="0" borderId="442" applyFill="0">
      <alignment horizontal="right"/>
    </xf>
    <xf numFmtId="200" fontId="88" fillId="0" borderId="442" applyFill="0">
      <alignment horizontal="right"/>
    </xf>
    <xf numFmtId="200" fontId="88" fillId="0" borderId="442">
      <alignment horizontal="right"/>
    </xf>
    <xf numFmtId="0" fontId="83" fillId="0" borderId="456" applyNumberFormat="0" applyFont="0" applyFill="0" applyAlignment="0" applyProtection="0"/>
    <xf numFmtId="0" fontId="83" fillId="0" borderId="469" applyNumberFormat="0" applyFont="0" applyFill="0" applyAlignment="0" applyProtection="0"/>
    <xf numFmtId="199" fontId="12" fillId="0" borderId="442">
      <alignment horizontal="right"/>
    </xf>
    <xf numFmtId="0" fontId="97" fillId="0" borderId="469" applyNumberFormat="0" applyFill="0" applyAlignment="0" applyProtection="0"/>
    <xf numFmtId="0" fontId="17" fillId="21" borderId="480" applyNumberFormat="0" applyAlignment="0" applyProtection="0"/>
    <xf numFmtId="0" fontId="83" fillId="0" borderId="486" applyNumberFormat="0" applyFont="0" applyFill="0" applyAlignment="0" applyProtection="0"/>
    <xf numFmtId="0" fontId="25" fillId="8" borderId="168" applyNumberFormat="0" applyAlignment="0" applyProtection="0"/>
    <xf numFmtId="0" fontId="12" fillId="24" borderId="165" applyNumberFormat="0" applyFont="0" applyAlignment="0" applyProtection="0"/>
    <xf numFmtId="5" fontId="83" fillId="0" borderId="0" applyFont="0" applyFill="0" applyBorder="0" applyAlignment="0" applyProtection="0"/>
    <xf numFmtId="5" fontId="83" fillId="0" borderId="0" applyFont="0" applyFill="0" applyBorder="0" applyAlignment="0" applyProtection="0"/>
    <xf numFmtId="44" fontId="6" fillId="0" borderId="0" applyFont="0" applyFill="0" applyBorder="0" applyAlignment="0" applyProtection="0"/>
    <xf numFmtId="0" fontId="25" fillId="8" borderId="164" applyNumberFormat="0" applyAlignment="0" applyProtection="0"/>
    <xf numFmtId="0" fontId="30" fillId="0" borderId="171" applyNumberFormat="0" applyFill="0" applyAlignment="0" applyProtection="0"/>
    <xf numFmtId="0" fontId="17" fillId="21" borderId="168" applyNumberFormat="0" applyAlignment="0" applyProtection="0"/>
    <xf numFmtId="0" fontId="17" fillId="21" borderId="164" applyNumberFormat="0" applyAlignment="0" applyProtection="0"/>
    <xf numFmtId="0" fontId="12" fillId="24" borderId="169" applyNumberFormat="0" applyFont="0" applyAlignment="0" applyProtection="0"/>
    <xf numFmtId="0" fontId="28" fillId="21" borderId="166" applyNumberFormat="0" applyAlignment="0" applyProtection="0"/>
    <xf numFmtId="0" fontId="28" fillId="21" borderId="170" applyNumberFormat="0" applyAlignment="0" applyProtection="0"/>
    <xf numFmtId="0" fontId="12" fillId="61" borderId="164" applyNumberFormat="0">
      <alignment horizontal="left" vertical="center"/>
    </xf>
    <xf numFmtId="0" fontId="12" fillId="60" borderId="164" applyNumberFormat="0">
      <alignment horizontal="centerContinuous" vertical="center" wrapText="1"/>
    </xf>
    <xf numFmtId="0" fontId="12" fillId="24" borderId="169" applyNumberFormat="0" applyFont="0" applyAlignment="0" applyProtection="0"/>
    <xf numFmtId="0" fontId="28" fillId="21" borderId="195" applyNumberFormat="0" applyAlignment="0" applyProtection="0"/>
    <xf numFmtId="5" fontId="83" fillId="0" borderId="0" applyFont="0" applyFill="0" applyBorder="0" applyAlignment="0" applyProtection="0"/>
    <xf numFmtId="5" fontId="83" fillId="0" borderId="0" applyFont="0" applyFill="0" applyBorder="0" applyAlignment="0" applyProtection="0"/>
    <xf numFmtId="167" fontId="85" fillId="0" borderId="421"/>
    <xf numFmtId="44" fontId="6" fillId="0" borderId="0" applyFont="0" applyFill="0" applyBorder="0" applyAlignment="0" applyProtection="0"/>
    <xf numFmtId="0" fontId="12" fillId="25" borderId="192" applyNumberFormat="0" applyProtection="0">
      <alignment horizontal="left" vertical="center"/>
    </xf>
    <xf numFmtId="0" fontId="12" fillId="25" borderId="192" applyNumberFormat="0" applyProtection="0">
      <alignment horizontal="left" vertical="center"/>
    </xf>
    <xf numFmtId="0" fontId="17" fillId="21" borderId="194" applyNumberFormat="0" applyAlignment="0" applyProtection="0"/>
    <xf numFmtId="0" fontId="25" fillId="8" borderId="194" applyNumberFormat="0" applyAlignment="0" applyProtection="0"/>
    <xf numFmtId="44" fontId="6" fillId="0" borderId="0" applyFont="0" applyFill="0" applyBorder="0" applyAlignment="0" applyProtection="0"/>
    <xf numFmtId="0" fontId="17" fillId="21" borderId="194" applyNumberFormat="0" applyAlignment="0" applyProtection="0"/>
    <xf numFmtId="0" fontId="12" fillId="24" borderId="165" applyNumberFormat="0" applyFont="0" applyAlignment="0" applyProtection="0"/>
    <xf numFmtId="0" fontId="12" fillId="61" borderId="194" applyNumberFormat="0">
      <alignment horizontal="left" vertical="center"/>
    </xf>
    <xf numFmtId="237" fontId="194" fillId="86" borderId="415" applyNumberFormat="0" applyBorder="0" applyAlignment="0" applyProtection="0">
      <alignment vertical="center"/>
    </xf>
    <xf numFmtId="44" fontId="6" fillId="0" borderId="0" applyFont="0" applyFill="0" applyBorder="0" applyAlignment="0" applyProtection="0"/>
    <xf numFmtId="44" fontId="6" fillId="0" borderId="0" applyFont="0" applyFill="0" applyBorder="0" applyAlignment="0" applyProtection="0"/>
    <xf numFmtId="0" fontId="17" fillId="21" borderId="216" applyNumberFormat="0" applyAlignment="0" applyProtection="0"/>
    <xf numFmtId="44" fontId="6" fillId="0" borderId="0" applyFont="0" applyFill="0" applyBorder="0" applyAlignment="0" applyProtection="0"/>
    <xf numFmtId="44" fontId="6" fillId="0" borderId="0" applyFont="0" applyFill="0" applyBorder="0" applyAlignment="0" applyProtection="0"/>
    <xf numFmtId="204" fontId="90" fillId="63" borderId="186"/>
    <xf numFmtId="44" fontId="6" fillId="0" borderId="0" applyFont="0" applyFill="0" applyBorder="0" applyAlignment="0" applyProtection="0"/>
    <xf numFmtId="0" fontId="83" fillId="0" borderId="222" applyNumberFormat="0" applyFont="0" applyFill="0" applyAlignment="0" applyProtection="0"/>
    <xf numFmtId="44" fontId="6" fillId="0" borderId="0" applyFont="0" applyFill="0" applyBorder="0" applyAlignment="0" applyProtection="0"/>
    <xf numFmtId="42" fontId="87" fillId="0" borderId="185" applyFont="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92"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7" fillId="21" borderId="168" applyNumberFormat="0" applyAlignment="0" applyProtection="0"/>
    <xf numFmtId="0" fontId="17" fillId="21" borderId="234" applyNumberFormat="0" applyAlignment="0" applyProtection="0"/>
    <xf numFmtId="44" fontId="6" fillId="0" borderId="0" applyFont="0" applyFill="0" applyBorder="0" applyAlignment="0" applyProtection="0"/>
    <xf numFmtId="0" fontId="25" fillId="8" borderId="168" applyNumberFormat="0" applyAlignment="0" applyProtection="0"/>
    <xf numFmtId="0" fontId="12" fillId="24" borderId="169" applyNumberFormat="0" applyFont="0" applyAlignment="0" applyProtection="0"/>
    <xf numFmtId="0" fontId="12" fillId="24" borderId="377" applyNumberFormat="0" applyFont="0" applyAlignment="0" applyProtection="0"/>
    <xf numFmtId="44" fontId="6" fillId="0" borderId="0" applyFont="0" applyFill="0" applyBorder="0" applyAlignment="0" applyProtection="0"/>
    <xf numFmtId="0" fontId="83" fillId="0" borderId="231" applyNumberFormat="0" applyFont="0" applyFill="0" applyAlignment="0" applyProtection="0"/>
    <xf numFmtId="0" fontId="83" fillId="0" borderId="238" applyNumberFormat="0" applyFont="0" applyFill="0" applyAlignment="0" applyProtection="0"/>
    <xf numFmtId="42" fontId="87" fillId="0" borderId="223" applyFont="0"/>
    <xf numFmtId="0" fontId="97" fillId="0" borderId="238" applyNumberFormat="0" applyFill="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04" fontId="90" fillId="63" borderId="24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92"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87" fillId="0" borderId="239" applyFont="0"/>
    <xf numFmtId="0" fontId="17" fillId="21" borderId="268" applyNumberFormat="0" applyAlignment="0" applyProtection="0"/>
    <xf numFmtId="44" fontId="6" fillId="0" borderId="0" applyFont="0" applyFill="0" applyBorder="0" applyAlignment="0" applyProtection="0"/>
    <xf numFmtId="0" fontId="12" fillId="24" borderId="400" applyNumberFormat="0" applyFont="0" applyAlignment="0" applyProtection="0"/>
    <xf numFmtId="0" fontId="83" fillId="0" borderId="266" applyNumberFormat="0" applyFont="0" applyFill="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92"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8" fontId="113" fillId="0" borderId="431">
      <protection locked="0"/>
    </xf>
    <xf numFmtId="44" fontId="6" fillId="0" borderId="0" applyFont="0" applyFill="0" applyBorder="0" applyAlignment="0" applyProtection="0"/>
    <xf numFmtId="44" fontId="12" fillId="0" borderId="0" applyFont="0" applyFill="0" applyBorder="0" applyAlignment="0" applyProtection="0"/>
    <xf numFmtId="0" fontId="12" fillId="24" borderId="424" applyNumberFormat="0" applyFont="0" applyAlignment="0" applyProtection="0"/>
    <xf numFmtId="44" fontId="6" fillId="0" borderId="0" applyFont="0" applyFill="0" applyBorder="0" applyAlignment="0" applyProtection="0"/>
    <xf numFmtId="44" fontId="6" fillId="0" borderId="0" applyFont="0" applyFill="0" applyBorder="0" applyAlignment="0" applyProtection="0"/>
    <xf numFmtId="204" fontId="90" fillId="63" borderId="282"/>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87" fillId="0" borderId="281" applyFont="0"/>
    <xf numFmtId="44" fontId="92"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04" fontId="90" fillId="63" borderId="306"/>
    <xf numFmtId="44" fontId="6" fillId="0" borderId="0" applyFont="0" applyFill="0" applyBorder="0" applyAlignment="0" applyProtection="0"/>
    <xf numFmtId="0" fontId="17" fillId="21" borderId="321" applyNumberFormat="0" applyAlignment="0" applyProtection="0"/>
    <xf numFmtId="44" fontId="12" fillId="0" borderId="0" applyFont="0" applyFill="0" applyBorder="0" applyAlignment="0" applyProtection="0"/>
    <xf numFmtId="44" fontId="6" fillId="0" borderId="0" applyFont="0" applyFill="0" applyBorder="0" applyAlignment="0" applyProtection="0"/>
    <xf numFmtId="44" fontId="92"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87" fillId="0" borderId="305" applyFont="0"/>
    <xf numFmtId="0" fontId="83" fillId="0" borderId="327" applyNumberFormat="0" applyFont="0" applyFill="0" applyAlignment="0" applyProtection="0"/>
    <xf numFmtId="44" fontId="6" fillId="0" borderId="0" applyFont="0" applyFill="0" applyBorder="0" applyAlignment="0" applyProtection="0"/>
    <xf numFmtId="44" fontId="6" fillId="0" borderId="0" applyFont="0" applyFill="0" applyBorder="0" applyAlignment="0" applyProtection="0"/>
    <xf numFmtId="8" fontId="113" fillId="0" borderId="445">
      <protection locked="0"/>
    </xf>
    <xf numFmtId="44" fontId="6" fillId="0" borderId="0" applyFont="0" applyFill="0" applyBorder="0" applyAlignment="0" applyProtection="0"/>
    <xf numFmtId="204" fontId="90" fillId="63" borderId="328"/>
    <xf numFmtId="0" fontId="17" fillId="21" borderId="346" applyNumberFormat="0" applyAlignment="0" applyProtection="0"/>
    <xf numFmtId="44" fontId="6" fillId="0" borderId="0" applyFont="0" applyFill="0" applyBorder="0" applyAlignment="0" applyProtection="0"/>
    <xf numFmtId="0" fontId="83" fillId="0" borderId="352" applyNumberFormat="0" applyFont="0" applyFill="0" applyAlignment="0" applyProtection="0"/>
    <xf numFmtId="44" fontId="92"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0" fontId="12" fillId="24" borderId="458" applyNumberFormat="0" applyFont="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8" fontId="113" fillId="0" borderId="475">
      <protection locked="0"/>
    </xf>
    <xf numFmtId="44" fontId="6" fillId="0" borderId="0" applyFont="0" applyFill="0" applyBorder="0" applyAlignment="0" applyProtection="0"/>
    <xf numFmtId="0" fontId="17" fillId="21" borderId="376" applyNumberFormat="0" applyAlignment="0" applyProtection="0"/>
    <xf numFmtId="44" fontId="92" fillId="0" borderId="0" applyFont="0" applyFill="0" applyBorder="0" applyAlignment="0" applyProtection="0"/>
    <xf numFmtId="44" fontId="14" fillId="0" borderId="0" applyFont="0" applyFill="0" applyBorder="0" applyAlignment="0" applyProtection="0"/>
    <xf numFmtId="0" fontId="83" fillId="0" borderId="382" applyNumberFormat="0" applyFont="0" applyFill="0" applyAlignment="0" applyProtection="0"/>
    <xf numFmtId="0" fontId="83" fillId="0" borderId="375" applyNumberFormat="0" applyFont="0" applyFill="0" applyAlignment="0" applyProtection="0"/>
    <xf numFmtId="0" fontId="97" fillId="0" borderId="375" applyNumberFormat="0" applyFill="0" applyAlignment="0" applyProtection="0"/>
    <xf numFmtId="44" fontId="6" fillId="0" borderId="0" applyFont="0" applyFill="0" applyBorder="0" applyAlignment="0" applyProtection="0"/>
    <xf numFmtId="0" fontId="17" fillId="21" borderId="399" applyNumberFormat="0" applyAlignment="0" applyProtection="0"/>
    <xf numFmtId="44" fontId="6" fillId="0" borderId="0" applyFont="0" applyFill="0" applyBorder="0" applyAlignment="0" applyProtection="0"/>
    <xf numFmtId="8" fontId="113" fillId="0" borderId="497">
      <protection locked="0"/>
    </xf>
    <xf numFmtId="0" fontId="83" fillId="0" borderId="405" applyNumberFormat="0" applyFont="0" applyFill="0" applyAlignment="0" applyProtection="0"/>
    <xf numFmtId="0" fontId="12" fillId="24" borderId="490" applyNumberFormat="0" applyFont="0" applyAlignment="0" applyProtection="0"/>
    <xf numFmtId="0" fontId="17" fillId="21" borderId="423" applyNumberFormat="0" applyAlignment="0" applyProtection="0"/>
    <xf numFmtId="0" fontId="83" fillId="0" borderId="429" applyNumberFormat="0" applyFont="0" applyFill="0" applyAlignment="0" applyProtection="0"/>
    <xf numFmtId="204" fontId="90" fillId="63" borderId="430"/>
    <xf numFmtId="0" fontId="17" fillId="21" borderId="457" applyNumberFormat="0" applyAlignment="0" applyProtection="0"/>
    <xf numFmtId="204" fontId="90" fillId="63" borderId="444"/>
    <xf numFmtId="0" fontId="12" fillId="24" borderId="169" applyNumberFormat="0" applyFont="0" applyAlignment="0" applyProtection="0"/>
    <xf numFmtId="0" fontId="83" fillId="0" borderId="463" applyNumberFormat="0" applyFont="0" applyFill="0" applyAlignment="0" applyProtection="0"/>
    <xf numFmtId="0" fontId="12" fillId="60" borderId="194" applyNumberFormat="0">
      <alignment horizontal="centerContinuous" vertical="center" wrapText="1"/>
    </xf>
    <xf numFmtId="0" fontId="99" fillId="0" borderId="464" applyNumberFormat="0" applyFont="0" applyFill="0" applyAlignment="0" applyProtection="0">
      <alignment horizontal="centerContinuous"/>
    </xf>
    <xf numFmtId="43" fontId="6" fillId="0" borderId="0" applyFont="0" applyFill="0" applyBorder="0" applyAlignment="0" applyProtection="0"/>
    <xf numFmtId="44" fontId="6" fillId="0" borderId="0" applyFont="0" applyFill="0" applyBorder="0" applyAlignment="0" applyProtection="0"/>
    <xf numFmtId="204" fontId="90" fillId="63" borderId="474"/>
    <xf numFmtId="42" fontId="87" fillId="0" borderId="473" applyFont="0"/>
    <xf numFmtId="0" fontId="17" fillId="21" borderId="489" applyNumberFormat="0" applyAlignment="0" applyProtection="0"/>
    <xf numFmtId="0" fontId="83" fillId="0" borderId="495" applyNumberFormat="0" applyFont="0" applyFill="0" applyAlignment="0" applyProtection="0"/>
    <xf numFmtId="5" fontId="83" fillId="0" borderId="0" applyFont="0" applyFill="0" applyBorder="0" applyAlignment="0" applyProtection="0"/>
    <xf numFmtId="0" fontId="12" fillId="61" borderId="168" applyNumberFormat="0">
      <alignment horizontal="left" vertical="center"/>
    </xf>
    <xf numFmtId="0" fontId="12" fillId="60" borderId="168" applyNumberFormat="0">
      <alignment horizontal="centerContinuous" vertical="center" wrapText="1"/>
    </xf>
    <xf numFmtId="5" fontId="83" fillId="0" borderId="0" applyFont="0" applyFill="0" applyBorder="0" applyAlignment="0" applyProtection="0"/>
    <xf numFmtId="204" fontId="90" fillId="63" borderId="496"/>
    <xf numFmtId="0" fontId="12" fillId="61" borderId="178" applyNumberFormat="0">
      <alignment horizontal="left" vertical="center"/>
    </xf>
    <xf numFmtId="0" fontId="12" fillId="60" borderId="178" applyNumberFormat="0">
      <alignment horizontal="centerContinuous" vertical="center" wrapText="1"/>
    </xf>
    <xf numFmtId="42" fontId="87" fillId="0" borderId="487" applyFont="0"/>
    <xf numFmtId="0" fontId="17" fillId="21" borderId="194" applyNumberFormat="0" applyAlignment="0" applyProtection="0"/>
    <xf numFmtId="0" fontId="25" fillId="8" borderId="194" applyNumberFormat="0" applyAlignment="0" applyProtection="0"/>
    <xf numFmtId="0" fontId="28" fillId="21" borderId="195" applyNumberFormat="0" applyAlignment="0" applyProtection="0"/>
    <xf numFmtId="5" fontId="83" fillId="0" borderId="0" applyFont="0" applyFill="0" applyBorder="0" applyAlignment="0" applyProtection="0"/>
    <xf numFmtId="0" fontId="30" fillId="0" borderId="196" applyNumberFormat="0" applyFill="0" applyAlignment="0" applyProtection="0"/>
    <xf numFmtId="0" fontId="17" fillId="21" borderId="194" applyNumberFormat="0" applyAlignment="0" applyProtection="0"/>
    <xf numFmtId="0" fontId="25" fillId="8" borderId="194" applyNumberFormat="0" applyAlignment="0" applyProtection="0"/>
    <xf numFmtId="0" fontId="28" fillId="21" borderId="195" applyNumberFormat="0" applyAlignment="0" applyProtection="0"/>
    <xf numFmtId="0" fontId="30" fillId="0" borderId="196" applyNumberFormat="0" applyFill="0" applyAlignment="0" applyProtection="0"/>
    <xf numFmtId="0" fontId="12" fillId="61" borderId="149" applyNumberFormat="0">
      <alignment horizontal="left" vertical="center"/>
    </xf>
    <xf numFmtId="0" fontId="12" fillId="60" borderId="149" applyNumberFormat="0">
      <alignment horizontal="centerContinuous" vertical="center" wrapText="1"/>
    </xf>
    <xf numFmtId="0" fontId="30" fillId="0" borderId="196" applyNumberFormat="0" applyFill="0" applyAlignment="0" applyProtection="0"/>
    <xf numFmtId="5" fontId="83" fillId="0" borderId="0" applyFont="0" applyFill="0" applyBorder="0" applyAlignment="0" applyProtection="0"/>
    <xf numFmtId="0" fontId="12" fillId="61" borderId="216" applyNumberFormat="0">
      <alignment horizontal="left" vertical="center"/>
    </xf>
    <xf numFmtId="0" fontId="12" fillId="60" borderId="216" applyNumberFormat="0">
      <alignment horizontal="centerContinuous" vertical="center" wrapText="1"/>
    </xf>
    <xf numFmtId="0" fontId="25" fillId="8" borderId="234" applyNumberFormat="0" applyAlignment="0" applyProtection="0"/>
    <xf numFmtId="5" fontId="83" fillId="0" borderId="0" applyFont="0" applyFill="0" applyBorder="0" applyAlignment="0" applyProtection="0"/>
    <xf numFmtId="0" fontId="12" fillId="25" borderId="232" applyNumberFormat="0" applyProtection="0">
      <alignment horizontal="left" vertical="center"/>
    </xf>
    <xf numFmtId="0" fontId="17" fillId="21" borderId="234" applyNumberFormat="0" applyAlignment="0" applyProtection="0"/>
    <xf numFmtId="0" fontId="28" fillId="21" borderId="235" applyNumberFormat="0" applyAlignment="0" applyProtection="0"/>
    <xf numFmtId="0" fontId="30" fillId="0" borderId="236" applyNumberFormat="0" applyFill="0" applyAlignment="0" applyProtection="0"/>
    <xf numFmtId="0" fontId="12" fillId="25" borderId="232" applyNumberFormat="0" applyProtection="0">
      <alignment horizontal="left" vertical="center"/>
    </xf>
    <xf numFmtId="5" fontId="83" fillId="0" borderId="0" applyFont="0" applyFill="0" applyBorder="0" applyAlignment="0" applyProtection="0"/>
    <xf numFmtId="5" fontId="83" fillId="0" borderId="0" applyFont="0" applyFill="0" applyBorder="0" applyAlignment="0" applyProtection="0"/>
    <xf numFmtId="0" fontId="12" fillId="61" borderId="234" applyNumberFormat="0">
      <alignment horizontal="left" vertical="center"/>
    </xf>
    <xf numFmtId="0" fontId="12" fillId="60" borderId="234" applyNumberFormat="0">
      <alignment horizontal="centerContinuous" vertical="center" wrapText="1"/>
    </xf>
    <xf numFmtId="5" fontId="83" fillId="0" borderId="0" applyFont="0" applyFill="0" applyBorder="0" applyAlignment="0" applyProtection="0"/>
    <xf numFmtId="5" fontId="83" fillId="0" borderId="0" applyFont="0" applyFill="0" applyBorder="0" applyAlignment="0" applyProtection="0"/>
    <xf numFmtId="0" fontId="12" fillId="61" borderId="247" applyNumberFormat="0">
      <alignment horizontal="left" vertical="center"/>
    </xf>
    <xf numFmtId="0" fontId="12" fillId="60" borderId="247" applyNumberFormat="0">
      <alignment horizontal="centerContinuous" vertical="center" wrapText="1"/>
    </xf>
    <xf numFmtId="0" fontId="17" fillId="21" borderId="234" applyNumberFormat="0" applyAlignment="0" applyProtection="0"/>
    <xf numFmtId="0" fontId="25" fillId="8" borderId="234" applyNumberFormat="0" applyAlignment="0" applyProtection="0"/>
    <xf numFmtId="0" fontId="28" fillId="21" borderId="235" applyNumberFormat="0" applyAlignment="0" applyProtection="0"/>
    <xf numFmtId="0" fontId="30" fillId="0" borderId="236" applyNumberFormat="0" applyFill="0" applyAlignment="0" applyProtection="0"/>
    <xf numFmtId="0" fontId="17" fillId="21" borderId="234" applyNumberFormat="0" applyAlignment="0" applyProtection="0"/>
    <xf numFmtId="0" fontId="25" fillId="8" borderId="234" applyNumberFormat="0" applyAlignment="0" applyProtection="0"/>
    <xf numFmtId="5" fontId="83" fillId="0" borderId="0" applyFont="0" applyFill="0" applyBorder="0" applyAlignment="0" applyProtection="0"/>
    <xf numFmtId="0" fontId="12" fillId="61" borderId="271" applyNumberFormat="0">
      <alignment horizontal="left" vertical="center"/>
    </xf>
    <xf numFmtId="0" fontId="12" fillId="60" borderId="271" applyNumberFormat="0">
      <alignment horizontal="centerContinuous" vertical="center" wrapText="1"/>
    </xf>
    <xf numFmtId="5" fontId="83" fillId="0" borderId="0" applyFont="0" applyFill="0" applyBorder="0" applyAlignment="0" applyProtection="0"/>
    <xf numFmtId="0" fontId="12" fillId="61" borderId="268" applyNumberFormat="0">
      <alignment horizontal="left" vertical="center"/>
    </xf>
    <xf numFmtId="0" fontId="12" fillId="60" borderId="268" applyNumberFormat="0">
      <alignment horizontal="centerContinuous" vertical="center" wrapText="1"/>
    </xf>
    <xf numFmtId="5" fontId="83" fillId="0" borderId="0" applyFont="0" applyFill="0" applyBorder="0" applyAlignment="0" applyProtection="0"/>
    <xf numFmtId="5" fontId="83" fillId="0" borderId="0" applyFont="0" applyFill="0" applyBorder="0" applyAlignment="0" applyProtection="0"/>
    <xf numFmtId="0" fontId="12" fillId="61" borderId="288" applyNumberFormat="0">
      <alignment horizontal="left" vertical="center"/>
    </xf>
    <xf numFmtId="0" fontId="12" fillId="60" borderId="288" applyNumberFormat="0">
      <alignment horizontal="centerContinuous" vertical="center" wrapText="1"/>
    </xf>
    <xf numFmtId="5" fontId="83" fillId="0" borderId="0" applyFont="0" applyFill="0" applyBorder="0" applyAlignment="0" applyProtection="0"/>
    <xf numFmtId="5" fontId="83" fillId="0" borderId="0" applyFont="0" applyFill="0" applyBorder="0" applyAlignment="0" applyProtection="0"/>
    <xf numFmtId="5" fontId="83" fillId="0" borderId="0" applyFont="0" applyFill="0" applyBorder="0" applyAlignment="0" applyProtection="0"/>
    <xf numFmtId="5" fontId="83" fillId="0" borderId="0" applyFont="0" applyFill="0" applyBorder="0" applyAlignment="0" applyProtection="0"/>
    <xf numFmtId="5" fontId="83" fillId="0" borderId="0" applyFont="0" applyFill="0" applyBorder="0" applyAlignment="0" applyProtection="0"/>
    <xf numFmtId="0" fontId="12" fillId="61" borderId="321" applyNumberFormat="0">
      <alignment horizontal="left" vertical="center"/>
    </xf>
    <xf numFmtId="0" fontId="12" fillId="60" borderId="321" applyNumberFormat="0">
      <alignment horizontal="centerContinuous" vertical="center" wrapText="1"/>
    </xf>
    <xf numFmtId="5" fontId="83" fillId="0" borderId="0" applyFont="0" applyFill="0" applyBorder="0" applyAlignment="0" applyProtection="0"/>
    <xf numFmtId="0" fontId="12" fillId="61" borderId="339" applyNumberFormat="0">
      <alignment horizontal="left" vertical="center"/>
    </xf>
    <xf numFmtId="0" fontId="12" fillId="60" borderId="339" applyNumberFormat="0">
      <alignment horizontal="centerContinuous" vertical="center" wrapText="1"/>
    </xf>
    <xf numFmtId="5" fontId="83" fillId="0" borderId="0" applyFont="0" applyFill="0" applyBorder="0" applyAlignment="0" applyProtection="0"/>
    <xf numFmtId="5" fontId="83" fillId="0" borderId="0" applyFont="0" applyFill="0" applyBorder="0" applyAlignment="0" applyProtection="0"/>
    <xf numFmtId="0" fontId="12" fillId="61" borderId="346" applyNumberFormat="0">
      <alignment horizontal="left" vertical="center"/>
    </xf>
    <xf numFmtId="0" fontId="12" fillId="60" borderId="346" applyNumberFormat="0">
      <alignment horizontal="centerContinuous" vertical="center" wrapText="1"/>
    </xf>
    <xf numFmtId="43" fontId="6" fillId="0" borderId="0" applyFont="0" applyFill="0" applyBorder="0" applyAlignment="0" applyProtection="0"/>
    <xf numFmtId="44" fontId="6" fillId="0" borderId="0" applyFont="0" applyFill="0" applyBorder="0" applyAlignment="0" applyProtection="0"/>
    <xf numFmtId="5" fontId="83" fillId="0" borderId="0" applyFont="0" applyFill="0" applyBorder="0" applyAlignment="0" applyProtection="0"/>
    <xf numFmtId="0" fontId="12" fillId="25" borderId="176" applyNumberFormat="0" applyProtection="0">
      <alignment horizontal="left" vertical="center"/>
    </xf>
    <xf numFmtId="0" fontId="12" fillId="25" borderId="176" applyNumberFormat="0" applyProtection="0">
      <alignment horizontal="left" vertical="center"/>
    </xf>
    <xf numFmtId="0" fontId="12" fillId="25" borderId="147" applyNumberFormat="0" applyProtection="0">
      <alignment horizontal="left" vertical="center"/>
    </xf>
    <xf numFmtId="0" fontId="12" fillId="25" borderId="147" applyNumberFormat="0" applyProtection="0">
      <alignment horizontal="left" vertical="center"/>
    </xf>
    <xf numFmtId="5" fontId="83" fillId="0" borderId="0" applyFont="0" applyFill="0" applyBorder="0" applyAlignment="0" applyProtection="0"/>
    <xf numFmtId="0" fontId="12" fillId="25" borderId="192" applyNumberFormat="0" applyProtection="0">
      <alignment horizontal="left" vertical="center"/>
    </xf>
    <xf numFmtId="0" fontId="12" fillId="25" borderId="192" applyNumberFormat="0" applyProtection="0">
      <alignment horizontal="left" vertical="center"/>
    </xf>
    <xf numFmtId="0" fontId="17" fillId="21" borderId="358" applyNumberFormat="0" applyAlignment="0" applyProtection="0"/>
    <xf numFmtId="43" fontId="6" fillId="0" borderId="0" applyFont="0" applyFill="0" applyBorder="0" applyAlignment="0" applyProtection="0"/>
    <xf numFmtId="44" fontId="6" fillId="0" borderId="0" applyFont="0" applyFill="0" applyBorder="0" applyAlignment="0" applyProtection="0"/>
    <xf numFmtId="5" fontId="83"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30" fillId="0" borderId="171" applyNumberFormat="0" applyFill="0" applyAlignment="0" applyProtection="0"/>
    <xf numFmtId="0" fontId="28" fillId="21" borderId="170" applyNumberFormat="0" applyAlignment="0" applyProtection="0"/>
    <xf numFmtId="0" fontId="12" fillId="24" borderId="169" applyNumberFormat="0" applyFont="0" applyAlignment="0" applyProtection="0"/>
    <xf numFmtId="0" fontId="12" fillId="24" borderId="169" applyNumberFormat="0" applyFont="0" applyAlignment="0" applyProtection="0"/>
    <xf numFmtId="0" fontId="25" fillId="8" borderId="168" applyNumberFormat="0" applyAlignment="0" applyProtection="0"/>
    <xf numFmtId="0" fontId="17" fillId="21" borderId="168" applyNumberFormat="0" applyAlignment="0" applyProtection="0"/>
    <xf numFmtId="0" fontId="30" fillId="0" borderId="171" applyNumberFormat="0" applyFill="0" applyAlignment="0" applyProtection="0"/>
    <xf numFmtId="0" fontId="28" fillId="21" borderId="170" applyNumberFormat="0" applyAlignment="0" applyProtection="0"/>
    <xf numFmtId="0" fontId="12" fillId="24" borderId="169" applyNumberFormat="0" applyFont="0" applyAlignment="0" applyProtection="0"/>
    <xf numFmtId="0" fontId="12" fillId="24" borderId="169" applyNumberFormat="0" applyFont="0" applyAlignment="0" applyProtection="0"/>
    <xf numFmtId="0" fontId="25" fillId="8" borderId="168" applyNumberFormat="0" applyAlignment="0" applyProtection="0"/>
    <xf numFmtId="0" fontId="17" fillId="21" borderId="168" applyNumberFormat="0" applyAlignment="0" applyProtection="0"/>
    <xf numFmtId="44" fontId="6" fillId="0" borderId="0" applyFont="0" applyFill="0" applyBorder="0" applyAlignment="0" applyProtection="0"/>
    <xf numFmtId="5" fontId="83"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30" fillId="0" borderId="171" applyNumberFormat="0" applyFill="0" applyAlignment="0" applyProtection="0"/>
    <xf numFmtId="0" fontId="28" fillId="21" borderId="170" applyNumberFormat="0" applyAlignment="0" applyProtection="0"/>
    <xf numFmtId="0" fontId="12" fillId="24" borderId="169" applyNumberFormat="0" applyFont="0" applyAlignment="0" applyProtection="0"/>
    <xf numFmtId="0" fontId="12" fillId="24" borderId="169" applyNumberFormat="0" applyFont="0" applyAlignment="0" applyProtection="0"/>
    <xf numFmtId="0" fontId="25" fillId="8" borderId="168" applyNumberFormat="0" applyAlignment="0" applyProtection="0"/>
    <xf numFmtId="0" fontId="17" fillId="21" borderId="168" applyNumberFormat="0" applyAlignment="0" applyProtection="0"/>
    <xf numFmtId="0" fontId="30" fillId="0" borderId="171" applyNumberFormat="0" applyFill="0" applyAlignment="0" applyProtection="0"/>
    <xf numFmtId="5" fontId="83" fillId="0" borderId="0" applyFont="0" applyFill="0" applyBorder="0" applyAlignment="0" applyProtection="0"/>
    <xf numFmtId="0" fontId="28" fillId="21" borderId="170" applyNumberFormat="0" applyAlignment="0" applyProtection="0"/>
    <xf numFmtId="0" fontId="12" fillId="24" borderId="169" applyNumberFormat="0" applyFont="0" applyAlignment="0" applyProtection="0"/>
    <xf numFmtId="0" fontId="12" fillId="24" borderId="169" applyNumberFormat="0" applyFont="0" applyAlignment="0" applyProtection="0"/>
    <xf numFmtId="0" fontId="30" fillId="0" borderId="181" applyNumberFormat="0" applyFill="0" applyAlignment="0" applyProtection="0"/>
    <xf numFmtId="0" fontId="28" fillId="21" borderId="180" applyNumberFormat="0" applyAlignment="0" applyProtection="0"/>
    <xf numFmtId="0" fontId="12" fillId="24" borderId="179" applyNumberFormat="0" applyFont="0" applyAlignment="0" applyProtection="0"/>
    <xf numFmtId="0" fontId="12" fillId="24" borderId="179" applyNumberFormat="0" applyFont="0" applyAlignment="0" applyProtection="0"/>
    <xf numFmtId="0" fontId="25" fillId="8" borderId="178" applyNumberFormat="0" applyAlignment="0" applyProtection="0"/>
    <xf numFmtId="0" fontId="17" fillId="21" borderId="178" applyNumberFormat="0" applyAlignment="0" applyProtection="0"/>
    <xf numFmtId="0" fontId="25" fillId="8" borderId="168" applyNumberFormat="0" applyAlignment="0" applyProtection="0"/>
    <xf numFmtId="0" fontId="30" fillId="0" borderId="181" applyNumberFormat="0" applyFill="0" applyAlignment="0" applyProtection="0"/>
    <xf numFmtId="0" fontId="28" fillId="21" borderId="180" applyNumberFormat="0" applyAlignment="0" applyProtection="0"/>
    <xf numFmtId="0" fontId="12" fillId="24" borderId="179" applyNumberFormat="0" applyFont="0" applyAlignment="0" applyProtection="0"/>
    <xf numFmtId="0" fontId="12" fillId="24" borderId="179" applyNumberFormat="0" applyFont="0" applyAlignment="0" applyProtection="0"/>
    <xf numFmtId="0" fontId="25" fillId="8" borderId="178" applyNumberFormat="0" applyAlignment="0" applyProtection="0"/>
    <xf numFmtId="0" fontId="17" fillId="21" borderId="178" applyNumberFormat="0" applyAlignment="0" applyProtection="0"/>
    <xf numFmtId="0" fontId="12" fillId="25" borderId="211" applyNumberFormat="0" applyProtection="0">
      <alignment horizontal="left" vertical="center"/>
    </xf>
    <xf numFmtId="0" fontId="12" fillId="25" borderId="211" applyNumberFormat="0" applyProtection="0">
      <alignment horizontal="left" vertical="center"/>
    </xf>
    <xf numFmtId="0" fontId="17" fillId="21" borderId="149" applyNumberFormat="0" applyAlignment="0" applyProtection="0"/>
    <xf numFmtId="0" fontId="25" fillId="8" borderId="149" applyNumberFormat="0" applyAlignment="0" applyProtection="0"/>
    <xf numFmtId="0" fontId="28" fillId="21" borderId="150" applyNumberFormat="0" applyAlignment="0" applyProtection="0"/>
    <xf numFmtId="0" fontId="30" fillId="0" borderId="151" applyNumberFormat="0" applyFill="0" applyAlignment="0" applyProtection="0"/>
    <xf numFmtId="0" fontId="17" fillId="21" borderId="149" applyNumberFormat="0" applyAlignment="0" applyProtection="0"/>
    <xf numFmtId="0" fontId="25" fillId="8" borderId="149" applyNumberFormat="0" applyAlignment="0" applyProtection="0"/>
    <xf numFmtId="0" fontId="12" fillId="61" borderId="358" applyNumberFormat="0">
      <alignment horizontal="left" vertical="center"/>
    </xf>
    <xf numFmtId="0" fontId="12" fillId="60" borderId="358" applyNumberFormat="0">
      <alignment horizontal="centerContinuous" vertical="center" wrapText="1"/>
    </xf>
    <xf numFmtId="0" fontId="28" fillId="21" borderId="150" applyNumberFormat="0" applyAlignment="0" applyProtection="0"/>
    <xf numFmtId="0" fontId="30" fillId="0" borderId="151" applyNumberFormat="0" applyFill="0" applyAlignment="0" applyProtection="0"/>
    <xf numFmtId="0" fontId="12" fillId="25" borderId="147" applyNumberFormat="0" applyProtection="0">
      <alignment horizontal="left" vertical="center"/>
    </xf>
    <xf numFmtId="0" fontId="12" fillId="25" borderId="147" applyNumberFormat="0" applyProtection="0">
      <alignment horizontal="left" vertical="center"/>
    </xf>
    <xf numFmtId="0" fontId="17" fillId="21" borderId="149" applyNumberFormat="0" applyAlignment="0" applyProtection="0"/>
    <xf numFmtId="0" fontId="25" fillId="8" borderId="149" applyNumberFormat="0" applyAlignment="0" applyProtection="0"/>
    <xf numFmtId="0" fontId="28" fillId="21" borderId="150" applyNumberFormat="0" applyAlignment="0" applyProtection="0"/>
    <xf numFmtId="0" fontId="30" fillId="0" borderId="151" applyNumberFormat="0" applyFill="0" applyAlignment="0" applyProtection="0"/>
    <xf numFmtId="0" fontId="17" fillId="21" borderId="149" applyNumberFormat="0" applyAlignment="0" applyProtection="0"/>
    <xf numFmtId="0" fontId="25" fillId="8" borderId="149" applyNumberFormat="0" applyAlignment="0" applyProtection="0"/>
    <xf numFmtId="0" fontId="28" fillId="21" borderId="150" applyNumberFormat="0" applyAlignment="0" applyProtection="0"/>
    <xf numFmtId="0" fontId="30" fillId="0" borderId="151" applyNumberFormat="0" applyFill="0" applyAlignment="0" applyProtection="0"/>
    <xf numFmtId="0" fontId="30" fillId="0" borderId="167" applyNumberFormat="0" applyFill="0" applyAlignment="0" applyProtection="0"/>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7" fillId="21" borderId="168" applyNumberFormat="0" applyAlignment="0" applyProtection="0"/>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43" fontId="6" fillId="0" borderId="0" applyFont="0" applyFill="0" applyBorder="0" applyAlignment="0" applyProtection="0"/>
    <xf numFmtId="44" fontId="6" fillId="0" borderId="0" applyFont="0" applyFill="0" applyBorder="0" applyAlignment="0" applyProtection="0"/>
    <xf numFmtId="0" fontId="30" fillId="0" borderId="181" applyNumberFormat="0" applyFill="0" applyAlignment="0" applyProtection="0"/>
    <xf numFmtId="0" fontId="28" fillId="21" borderId="180" applyNumberFormat="0" applyAlignment="0" applyProtection="0"/>
    <xf numFmtId="0" fontId="12" fillId="24" borderId="179" applyNumberFormat="0" applyFont="0" applyAlignment="0" applyProtection="0"/>
    <xf numFmtId="0" fontId="12" fillId="24" borderId="179" applyNumberFormat="0" applyFont="0" applyAlignment="0" applyProtection="0"/>
    <xf numFmtId="0" fontId="25" fillId="8" borderId="178" applyNumberFormat="0" applyAlignment="0" applyProtection="0"/>
    <xf numFmtId="0" fontId="17" fillId="21" borderId="178" applyNumberFormat="0" applyAlignment="0" applyProtection="0"/>
    <xf numFmtId="0" fontId="30" fillId="0" borderId="181" applyNumberFormat="0" applyFill="0" applyAlignment="0" applyProtection="0"/>
    <xf numFmtId="0" fontId="28" fillId="21" borderId="180" applyNumberFormat="0" applyAlignment="0" applyProtection="0"/>
    <xf numFmtId="0" fontId="12" fillId="24" borderId="179" applyNumberFormat="0" applyFont="0" applyAlignment="0" applyProtection="0"/>
    <xf numFmtId="0" fontId="12" fillId="24" borderId="179" applyNumberFormat="0" applyFont="0" applyAlignment="0" applyProtection="0"/>
    <xf numFmtId="0" fontId="25" fillId="8" borderId="178" applyNumberFormat="0" applyAlignment="0" applyProtection="0"/>
    <xf numFmtId="0" fontId="12" fillId="61" borderId="376" applyNumberFormat="0">
      <alignment horizontal="left" vertical="center"/>
    </xf>
    <xf numFmtId="0" fontId="12" fillId="60" borderId="376" applyNumberFormat="0">
      <alignment horizontal="centerContinuous" vertical="center" wrapText="1"/>
    </xf>
    <xf numFmtId="0" fontId="28" fillId="21" borderId="170" applyNumberFormat="0" applyAlignment="0" applyProtection="0"/>
    <xf numFmtId="0" fontId="30" fillId="0" borderId="171" applyNumberFormat="0" applyFill="0" applyAlignment="0" applyProtection="0"/>
    <xf numFmtId="0" fontId="17" fillId="21" borderId="178" applyNumberFormat="0" applyAlignment="0" applyProtection="0"/>
    <xf numFmtId="0" fontId="17" fillId="21" borderId="168" applyNumberFormat="0" applyAlignment="0" applyProtection="0"/>
    <xf numFmtId="0" fontId="25" fillId="8" borderId="168" applyNumberFormat="0" applyAlignment="0" applyProtection="0"/>
    <xf numFmtId="0" fontId="12" fillId="24" borderId="169" applyNumberFormat="0" applyFont="0" applyAlignment="0" applyProtection="0"/>
    <xf numFmtId="0" fontId="12" fillId="24" borderId="169"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7" fillId="21" borderId="168" applyNumberFormat="0" applyAlignment="0" applyProtection="0"/>
    <xf numFmtId="0" fontId="25" fillId="8" borderId="168" applyNumberFormat="0" applyAlignment="0" applyProtection="0"/>
    <xf numFmtId="0" fontId="12" fillId="24" borderId="169" applyNumberFormat="0" applyFont="0" applyAlignment="0" applyProtection="0"/>
    <xf numFmtId="0" fontId="12" fillId="24" borderId="169"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30" fillId="0" borderId="219" applyNumberFormat="0" applyFill="0" applyAlignment="0" applyProtection="0"/>
    <xf numFmtId="0" fontId="28" fillId="21" borderId="218" applyNumberFormat="0" applyAlignment="0" applyProtection="0"/>
    <xf numFmtId="0" fontId="12" fillId="24" borderId="217" applyNumberFormat="0" applyFont="0" applyAlignment="0" applyProtection="0"/>
    <xf numFmtId="0" fontId="12" fillId="24" borderId="217" applyNumberFormat="0" applyFont="0" applyAlignment="0" applyProtection="0"/>
    <xf numFmtId="0" fontId="25" fillId="8" borderId="216" applyNumberFormat="0" applyAlignment="0" applyProtection="0"/>
    <xf numFmtId="0" fontId="17" fillId="21" borderId="216" applyNumberFormat="0" applyAlignment="0" applyProtection="0"/>
    <xf numFmtId="0" fontId="30" fillId="0" borderId="219" applyNumberFormat="0" applyFill="0" applyAlignment="0" applyProtection="0"/>
    <xf numFmtId="0" fontId="28" fillId="21" borderId="218" applyNumberFormat="0" applyAlignment="0" applyProtection="0"/>
    <xf numFmtId="0" fontId="12" fillId="24" borderId="217" applyNumberFormat="0" applyFont="0" applyAlignment="0" applyProtection="0"/>
    <xf numFmtId="0" fontId="12" fillId="24" borderId="217" applyNumberFormat="0" applyFont="0" applyAlignment="0" applyProtection="0"/>
    <xf numFmtId="0" fontId="25" fillId="8" borderId="216" applyNumberFormat="0" applyAlignment="0" applyProtection="0"/>
    <xf numFmtId="0" fontId="17" fillId="21" borderId="216" applyNumberFormat="0" applyAlignment="0" applyProtection="0"/>
    <xf numFmtId="43" fontId="6" fillId="0" borderId="0" applyFont="0" applyFill="0" applyBorder="0" applyAlignment="0" applyProtection="0"/>
    <xf numFmtId="44" fontId="6" fillId="0" borderId="0" applyFont="0" applyFill="0" applyBorder="0" applyAlignment="0" applyProtection="0"/>
    <xf numFmtId="0" fontId="30" fillId="0" borderId="219" applyNumberFormat="0" applyFill="0" applyAlignment="0" applyProtection="0"/>
    <xf numFmtId="0" fontId="28" fillId="21" borderId="218" applyNumberFormat="0" applyAlignment="0" applyProtection="0"/>
    <xf numFmtId="0" fontId="12" fillId="24" borderId="217" applyNumberFormat="0" applyFont="0" applyAlignment="0" applyProtection="0"/>
    <xf numFmtId="0" fontId="12" fillId="24" borderId="217" applyNumberFormat="0" applyFont="0" applyAlignment="0" applyProtection="0"/>
    <xf numFmtId="0" fontId="25" fillId="8" borderId="216" applyNumberFormat="0" applyAlignment="0" applyProtection="0"/>
    <xf numFmtId="0" fontId="17" fillId="21" borderId="216" applyNumberFormat="0" applyAlignment="0" applyProtection="0"/>
    <xf numFmtId="0" fontId="30" fillId="0" borderId="219" applyNumberFormat="0" applyFill="0" applyAlignment="0" applyProtection="0"/>
    <xf numFmtId="43" fontId="6" fillId="0" borderId="0" applyFont="0" applyFill="0" applyBorder="0" applyAlignment="0" applyProtection="0"/>
    <xf numFmtId="44" fontId="6" fillId="0" borderId="0" applyFont="0" applyFill="0" applyBorder="0" applyAlignment="0" applyProtection="0"/>
    <xf numFmtId="0" fontId="12" fillId="25" borderId="176" applyNumberFormat="0" applyProtection="0">
      <alignment horizontal="left" vertical="center"/>
    </xf>
    <xf numFmtId="0" fontId="12" fillId="25" borderId="176" applyNumberFormat="0" applyProtection="0">
      <alignment horizontal="left" vertical="center"/>
    </xf>
    <xf numFmtId="0" fontId="12" fillId="25" borderId="232" applyNumberFormat="0" applyProtection="0">
      <alignment horizontal="left" vertical="center"/>
    </xf>
    <xf numFmtId="0" fontId="12" fillId="25" borderId="232" applyNumberFormat="0" applyProtection="0">
      <alignment horizontal="left" vertical="center"/>
    </xf>
    <xf numFmtId="44" fontId="12" fillId="0" borderId="0" applyFont="0" applyFill="0" applyBorder="0" applyAlignment="0" applyProtection="0"/>
    <xf numFmtId="0" fontId="25" fillId="8" borderId="194" applyNumberFormat="0" applyAlignment="0" applyProtection="0"/>
    <xf numFmtId="0" fontId="28" fillId="21" borderId="218" applyNumberFormat="0" applyAlignment="0" applyProtection="0"/>
    <xf numFmtId="0" fontId="28" fillId="21" borderId="195" applyNumberFormat="0" applyAlignment="0" applyProtection="0"/>
    <xf numFmtId="0" fontId="30" fillId="0" borderId="196" applyNumberFormat="0" applyFill="0" applyAlignment="0" applyProtection="0"/>
    <xf numFmtId="0" fontId="12" fillId="24" borderId="217" applyNumberFormat="0" applyFont="0" applyAlignment="0" applyProtection="0"/>
    <xf numFmtId="0" fontId="12" fillId="24" borderId="217" applyNumberFormat="0" applyFont="0" applyAlignment="0" applyProtection="0"/>
    <xf numFmtId="0" fontId="25" fillId="8" borderId="216" applyNumberFormat="0" applyAlignment="0" applyProtection="0"/>
    <xf numFmtId="5" fontId="83" fillId="0" borderId="0" applyFont="0" applyFill="0" applyBorder="0" applyAlignment="0" applyProtection="0"/>
    <xf numFmtId="0" fontId="17" fillId="21" borderId="216" applyNumberFormat="0" applyAlignment="0" applyProtection="0"/>
    <xf numFmtId="0" fontId="30" fillId="0" borderId="250" applyNumberFormat="0" applyFill="0" applyAlignment="0" applyProtection="0"/>
    <xf numFmtId="0" fontId="28" fillId="21" borderId="249" applyNumberFormat="0" applyAlignment="0" applyProtection="0"/>
    <xf numFmtId="0" fontId="12" fillId="24" borderId="248" applyNumberFormat="0" applyFont="0" applyAlignment="0" applyProtection="0"/>
    <xf numFmtId="0" fontId="12" fillId="24" borderId="248" applyNumberFormat="0" applyFont="0" applyAlignment="0" applyProtection="0"/>
    <xf numFmtId="0" fontId="25" fillId="8" borderId="247" applyNumberFormat="0" applyAlignment="0" applyProtection="0"/>
    <xf numFmtId="0" fontId="17" fillId="21" borderId="247" applyNumberFormat="0" applyAlignment="0" applyProtection="0"/>
    <xf numFmtId="0" fontId="30" fillId="0" borderId="250" applyNumberFormat="0" applyFill="0" applyAlignment="0" applyProtection="0"/>
    <xf numFmtId="0" fontId="28" fillId="21" borderId="249" applyNumberFormat="0" applyAlignment="0" applyProtection="0"/>
    <xf numFmtId="43"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0" fontId="17" fillId="21" borderId="212" applyNumberFormat="0" applyAlignment="0" applyProtection="0"/>
    <xf numFmtId="0" fontId="12" fillId="24" borderId="248" applyNumberFormat="0" applyFont="0" applyAlignment="0" applyProtection="0"/>
    <xf numFmtId="0" fontId="25" fillId="8" borderId="212" applyNumberFormat="0" applyAlignment="0" applyProtection="0"/>
    <xf numFmtId="0" fontId="12" fillId="24" borderId="213" applyNumberFormat="0" applyFont="0" applyAlignment="0" applyProtection="0"/>
    <xf numFmtId="0" fontId="12" fillId="24" borderId="213" applyNumberFormat="0" applyFont="0" applyAlignment="0" applyProtection="0"/>
    <xf numFmtId="0" fontId="28" fillId="21" borderId="214" applyNumberFormat="0" applyAlignment="0" applyProtection="0"/>
    <xf numFmtId="0" fontId="30" fillId="0" borderId="215" applyNumberFormat="0" applyFill="0" applyAlignment="0" applyProtection="0"/>
    <xf numFmtId="0" fontId="17" fillId="21" borderId="212" applyNumberFormat="0" applyAlignment="0" applyProtection="0"/>
    <xf numFmtId="0" fontId="25" fillId="8" borderId="212" applyNumberFormat="0" applyAlignment="0" applyProtection="0"/>
    <xf numFmtId="0" fontId="12" fillId="24" borderId="213" applyNumberFormat="0" applyFont="0" applyAlignment="0" applyProtection="0"/>
    <xf numFmtId="0" fontId="12" fillId="24" borderId="213" applyNumberFormat="0" applyFont="0" applyAlignment="0" applyProtection="0"/>
    <xf numFmtId="0" fontId="28" fillId="21" borderId="214" applyNumberFormat="0" applyAlignment="0" applyProtection="0"/>
    <xf numFmtId="0" fontId="30" fillId="0" borderId="215" applyNumberFormat="0" applyFill="0" applyAlignment="0" applyProtection="0"/>
    <xf numFmtId="0" fontId="12" fillId="25" borderId="211" applyNumberFormat="0" applyProtection="0">
      <alignment horizontal="left" vertical="center"/>
    </xf>
    <xf numFmtId="0" fontId="12" fillId="25" borderId="211" applyNumberFormat="0" applyProtection="0">
      <alignment horizontal="left" vertical="center"/>
    </xf>
    <xf numFmtId="0" fontId="17" fillId="21" borderId="212" applyNumberFormat="0" applyAlignment="0" applyProtection="0"/>
    <xf numFmtId="0" fontId="25" fillId="8" borderId="212" applyNumberFormat="0" applyAlignment="0" applyProtection="0"/>
    <xf numFmtId="0" fontId="12" fillId="24" borderId="213" applyNumberFormat="0" applyFont="0" applyAlignment="0" applyProtection="0"/>
    <xf numFmtId="0" fontId="12" fillId="24" borderId="213" applyNumberFormat="0" applyFont="0" applyAlignment="0" applyProtection="0"/>
    <xf numFmtId="0" fontId="28" fillId="21" borderId="214" applyNumberFormat="0" applyAlignment="0" applyProtection="0"/>
    <xf numFmtId="0" fontId="30" fillId="0" borderId="215" applyNumberFormat="0" applyFill="0" applyAlignment="0" applyProtection="0"/>
    <xf numFmtId="0" fontId="17" fillId="21" borderId="212" applyNumberFormat="0" applyAlignment="0" applyProtection="0"/>
    <xf numFmtId="0" fontId="25" fillId="8" borderId="212" applyNumberFormat="0" applyAlignment="0" applyProtection="0"/>
    <xf numFmtId="0" fontId="12" fillId="24" borderId="213" applyNumberFormat="0" applyFont="0" applyAlignment="0" applyProtection="0"/>
    <xf numFmtId="0" fontId="12" fillId="24" borderId="213" applyNumberFormat="0" applyFont="0" applyAlignment="0" applyProtection="0"/>
    <xf numFmtId="0" fontId="28" fillId="21" borderId="214" applyNumberFormat="0" applyAlignment="0" applyProtection="0"/>
    <xf numFmtId="0" fontId="30" fillId="0" borderId="215" applyNumberFormat="0" applyFill="0" applyAlignment="0" applyProtection="0"/>
    <xf numFmtId="0" fontId="12" fillId="24" borderId="248" applyNumberFormat="0" applyFont="0" applyAlignment="0" applyProtection="0"/>
    <xf numFmtId="0" fontId="25" fillId="8" borderId="247" applyNumberFormat="0" applyAlignment="0" applyProtection="0"/>
    <xf numFmtId="0" fontId="17" fillId="21" borderId="247" applyNumberFormat="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30" fillId="0" borderId="250" applyNumberFormat="0" applyFill="0" applyAlignment="0" applyProtection="0"/>
    <xf numFmtId="0" fontId="28" fillId="21" borderId="249" applyNumberFormat="0" applyAlignment="0" applyProtection="0"/>
    <xf numFmtId="0" fontId="12" fillId="24" borderId="248" applyNumberFormat="0" applyFont="0" applyAlignment="0" applyProtection="0"/>
    <xf numFmtId="0" fontId="12" fillId="24" borderId="248" applyNumberFormat="0" applyFont="0" applyAlignment="0" applyProtection="0"/>
    <xf numFmtId="0" fontId="25" fillId="8" borderId="247" applyNumberFormat="0" applyAlignment="0" applyProtection="0"/>
    <xf numFmtId="0" fontId="17" fillId="21" borderId="247" applyNumberFormat="0" applyAlignment="0" applyProtection="0"/>
    <xf numFmtId="0" fontId="30" fillId="0" borderId="250" applyNumberFormat="0" applyFill="0" applyAlignment="0" applyProtection="0"/>
    <xf numFmtId="0" fontId="28" fillId="21" borderId="249" applyNumberFormat="0" applyAlignment="0" applyProtection="0"/>
    <xf numFmtId="0" fontId="12" fillId="24" borderId="248" applyNumberFormat="0" applyFont="0" applyAlignment="0" applyProtection="0"/>
    <xf numFmtId="0" fontId="12" fillId="24" borderId="248" applyNumberFormat="0" applyFont="0" applyAlignment="0" applyProtection="0"/>
    <xf numFmtId="0" fontId="25" fillId="8" borderId="247" applyNumberFormat="0" applyAlignment="0" applyProtection="0"/>
    <xf numFmtId="5" fontId="83" fillId="0" borderId="0" applyFont="0" applyFill="0" applyBorder="0" applyAlignment="0" applyProtection="0"/>
    <xf numFmtId="44" fontId="12" fillId="0" borderId="0" applyFont="0" applyFill="0" applyBorder="0" applyAlignment="0" applyProtection="0"/>
    <xf numFmtId="0" fontId="17" fillId="21" borderId="247" applyNumberFormat="0" applyAlignment="0" applyProtection="0"/>
    <xf numFmtId="0" fontId="17" fillId="21" borderId="216" applyNumberFormat="0" applyAlignment="0" applyProtection="0"/>
    <xf numFmtId="0" fontId="25" fillId="8" borderId="216" applyNumberFormat="0" applyAlignment="0" applyProtection="0"/>
    <xf numFmtId="0" fontId="12" fillId="24" borderId="217" applyNumberFormat="0" applyFont="0" applyAlignment="0" applyProtection="0"/>
    <xf numFmtId="0" fontId="12" fillId="24" borderId="217" applyNumberFormat="0" applyFont="0" applyAlignment="0" applyProtection="0"/>
    <xf numFmtId="0" fontId="28" fillId="21" borderId="218" applyNumberFormat="0" applyAlignment="0" applyProtection="0"/>
    <xf numFmtId="0" fontId="30" fillId="0" borderId="219" applyNumberFormat="0" applyFill="0" applyAlignment="0" applyProtection="0"/>
    <xf numFmtId="0" fontId="17" fillId="21" borderId="216" applyNumberFormat="0" applyAlignment="0" applyProtection="0"/>
    <xf numFmtId="0" fontId="25" fillId="8" borderId="216" applyNumberFormat="0" applyAlignment="0" applyProtection="0"/>
    <xf numFmtId="0" fontId="12" fillId="24" borderId="217" applyNumberFormat="0" applyFont="0" applyAlignment="0" applyProtection="0"/>
    <xf numFmtId="0" fontId="12" fillId="24" borderId="217" applyNumberFormat="0" applyFont="0" applyAlignment="0" applyProtection="0"/>
    <xf numFmtId="0" fontId="28" fillId="21" borderId="218" applyNumberFormat="0" applyAlignment="0" applyProtection="0"/>
    <xf numFmtId="0" fontId="30" fillId="0" borderId="219" applyNumberFormat="0" applyFill="0" applyAlignment="0" applyProtection="0"/>
    <xf numFmtId="0" fontId="17" fillId="21" borderId="216" applyNumberFormat="0" applyAlignment="0" applyProtection="0"/>
    <xf numFmtId="0" fontId="25" fillId="8" borderId="216" applyNumberFormat="0" applyAlignment="0" applyProtection="0"/>
    <xf numFmtId="0" fontId="12" fillId="24" borderId="217" applyNumberFormat="0" applyFont="0" applyAlignment="0" applyProtection="0"/>
    <xf numFmtId="0" fontId="12" fillId="24" borderId="217" applyNumberFormat="0" applyFont="0" applyAlignment="0" applyProtection="0"/>
    <xf numFmtId="0" fontId="28" fillId="21" borderId="218" applyNumberFormat="0" applyAlignment="0" applyProtection="0"/>
    <xf numFmtId="0" fontId="30" fillId="0" borderId="219" applyNumberFormat="0" applyFill="0" applyAlignment="0" applyProtection="0"/>
    <xf numFmtId="0" fontId="17" fillId="21" borderId="216" applyNumberFormat="0" applyAlignment="0" applyProtection="0"/>
    <xf numFmtId="0" fontId="25" fillId="8" borderId="216" applyNumberFormat="0" applyAlignment="0" applyProtection="0"/>
    <xf numFmtId="0" fontId="12" fillId="24" borderId="217" applyNumberFormat="0" applyFont="0" applyAlignment="0" applyProtection="0"/>
    <xf numFmtId="0" fontId="12" fillId="24" borderId="217" applyNumberFormat="0" applyFont="0" applyAlignment="0" applyProtection="0"/>
    <xf numFmtId="0" fontId="28" fillId="21" borderId="218" applyNumberFormat="0" applyAlignment="0" applyProtection="0"/>
    <xf numFmtId="0" fontId="30" fillId="0" borderId="219" applyNumberFormat="0" applyFill="0" applyAlignment="0" applyProtection="0"/>
    <xf numFmtId="43" fontId="6" fillId="0" borderId="0" applyFont="0" applyFill="0" applyBorder="0" applyAlignment="0" applyProtection="0"/>
    <xf numFmtId="44" fontId="6" fillId="0" borderId="0" applyFont="0" applyFill="0" applyBorder="0" applyAlignment="0" applyProtection="0"/>
    <xf numFmtId="0" fontId="12" fillId="61" borderId="399" applyNumberFormat="0">
      <alignment horizontal="left" vertical="center"/>
    </xf>
    <xf numFmtId="0" fontId="12" fillId="60" borderId="399" applyNumberFormat="0">
      <alignment horizontal="centerContinuous" vertical="center" wrapText="1"/>
    </xf>
    <xf numFmtId="0" fontId="12" fillId="25" borderId="267" applyNumberFormat="0" applyProtection="0">
      <alignment horizontal="left" vertical="center"/>
    </xf>
    <xf numFmtId="0" fontId="12" fillId="25" borderId="267" applyNumberFormat="0" applyProtection="0">
      <alignment horizontal="left" vertical="center"/>
    </xf>
    <xf numFmtId="0" fontId="12" fillId="25" borderId="278" applyNumberFormat="0" applyProtection="0">
      <alignment horizontal="left" vertical="center"/>
    </xf>
    <xf numFmtId="0" fontId="12" fillId="25" borderId="278" applyNumberFormat="0" applyProtection="0">
      <alignment horizontal="left" vertical="center"/>
    </xf>
    <xf numFmtId="5" fontId="83" fillId="0" borderId="0" applyFont="0" applyFill="0" applyBorder="0" applyAlignment="0" applyProtection="0"/>
    <xf numFmtId="44" fontId="12" fillId="0" borderId="0" applyFont="0" applyFill="0" applyBorder="0" applyAlignment="0" applyProtection="0"/>
    <xf numFmtId="0" fontId="30" fillId="0" borderId="274" applyNumberFormat="0" applyFill="0" applyAlignment="0" applyProtection="0"/>
    <xf numFmtId="0" fontId="28" fillId="21" borderId="273" applyNumberFormat="0" applyAlignment="0" applyProtection="0"/>
    <xf numFmtId="0" fontId="12" fillId="24" borderId="272" applyNumberFormat="0" applyFont="0" applyAlignment="0" applyProtection="0"/>
    <xf numFmtId="0" fontId="12" fillId="24" borderId="272" applyNumberFormat="0" applyFont="0" applyAlignment="0" applyProtection="0"/>
    <xf numFmtId="0" fontId="25" fillId="8" borderId="271" applyNumberFormat="0" applyAlignment="0" applyProtection="0"/>
    <xf numFmtId="0" fontId="17" fillId="21" borderId="271" applyNumberFormat="0" applyAlignment="0" applyProtection="0"/>
    <xf numFmtId="0" fontId="30" fillId="0" borderId="274" applyNumberFormat="0" applyFill="0" applyAlignment="0" applyProtection="0"/>
    <xf numFmtId="0" fontId="28" fillId="21" borderId="273" applyNumberFormat="0" applyAlignment="0" applyProtection="0"/>
    <xf numFmtId="0" fontId="12" fillId="24" borderId="272" applyNumberFormat="0" applyFont="0" applyAlignment="0" applyProtection="0"/>
    <xf numFmtId="0" fontId="12" fillId="24" borderId="272" applyNumberFormat="0" applyFont="0" applyAlignment="0" applyProtection="0"/>
    <xf numFmtId="0" fontId="25" fillId="8" borderId="271" applyNumberFormat="0" applyAlignment="0" applyProtection="0"/>
    <xf numFmtId="0" fontId="17" fillId="21" borderId="271" applyNumberFormat="0" applyAlignment="0" applyProtection="0"/>
    <xf numFmtId="43"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0" fontId="30" fillId="0" borderId="274" applyNumberFormat="0" applyFill="0" applyAlignment="0" applyProtection="0"/>
    <xf numFmtId="0" fontId="28" fillId="21" borderId="273" applyNumberFormat="0" applyAlignment="0" applyProtection="0"/>
    <xf numFmtId="0" fontId="12" fillId="24" borderId="272" applyNumberFormat="0" applyFont="0" applyAlignment="0" applyProtection="0"/>
    <xf numFmtId="43" fontId="6" fillId="0" borderId="0" applyFont="0" applyFill="0" applyBorder="0" applyAlignment="0" applyProtection="0"/>
    <xf numFmtId="44" fontId="6" fillId="0" borderId="0" applyFont="0" applyFill="0" applyBorder="0" applyAlignment="0" applyProtection="0"/>
    <xf numFmtId="0" fontId="12" fillId="25" borderId="287" applyNumberFormat="0" applyProtection="0">
      <alignment horizontal="left" vertical="center"/>
    </xf>
    <xf numFmtId="0" fontId="12" fillId="25" borderId="287" applyNumberFormat="0" applyProtection="0">
      <alignment horizontal="left" vertical="center"/>
    </xf>
    <xf numFmtId="44" fontId="12" fillId="0" borderId="0" applyFont="0" applyFill="0" applyBorder="0" applyAlignment="0" applyProtection="0"/>
    <xf numFmtId="0" fontId="28" fillId="21" borderId="235" applyNumberFormat="0" applyAlignment="0" applyProtection="0"/>
    <xf numFmtId="0" fontId="30" fillId="0" borderId="236" applyNumberFormat="0" applyFill="0" applyAlignment="0" applyProtection="0"/>
    <xf numFmtId="0" fontId="17" fillId="21" borderId="234" applyNumberFormat="0" applyAlignment="0" applyProtection="0"/>
    <xf numFmtId="0" fontId="25" fillId="8" borderId="234" applyNumberFormat="0" applyAlignment="0" applyProtection="0"/>
    <xf numFmtId="0" fontId="12" fillId="24" borderId="272" applyNumberFormat="0" applyFont="0" applyAlignment="0" applyProtection="0"/>
    <xf numFmtId="0" fontId="25" fillId="8" borderId="271" applyNumberFormat="0" applyAlignment="0" applyProtection="0"/>
    <xf numFmtId="0" fontId="28" fillId="21" borderId="235" applyNumberFormat="0" applyAlignment="0" applyProtection="0"/>
    <xf numFmtId="0" fontId="30" fillId="0" borderId="236" applyNumberFormat="0" applyFill="0" applyAlignment="0" applyProtection="0"/>
    <xf numFmtId="0" fontId="17" fillId="21" borderId="271" applyNumberFormat="0" applyAlignment="0" applyProtection="0"/>
    <xf numFmtId="0" fontId="30" fillId="0" borderId="274" applyNumberFormat="0" applyFill="0" applyAlignment="0" applyProtection="0"/>
    <xf numFmtId="44" fontId="12" fillId="0" borderId="0" applyFont="0" applyFill="0" applyBorder="0" applyAlignment="0" applyProtection="0"/>
    <xf numFmtId="0" fontId="28" fillId="21" borderId="273" applyNumberFormat="0" applyAlignment="0" applyProtection="0"/>
    <xf numFmtId="5" fontId="83"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2" fillId="24" borderId="272" applyNumberFormat="0" applyFont="0" applyAlignment="0" applyProtection="0"/>
    <xf numFmtId="0" fontId="12" fillId="61" borderId="423" applyNumberFormat="0">
      <alignment horizontal="left" vertical="center"/>
    </xf>
    <xf numFmtId="0" fontId="12" fillId="60" borderId="423" applyNumberFormat="0">
      <alignment horizontal="centerContinuous" vertical="center" wrapText="1"/>
    </xf>
    <xf numFmtId="44" fontId="12" fillId="0" borderId="0" applyFont="0" applyFill="0" applyBorder="0" applyAlignment="0" applyProtection="0"/>
    <xf numFmtId="0" fontId="17" fillId="21" borderId="268" applyNumberFormat="0" applyAlignment="0" applyProtection="0"/>
    <xf numFmtId="0" fontId="12" fillId="24" borderId="272" applyNumberFormat="0" applyFont="0" applyAlignment="0" applyProtection="0"/>
    <xf numFmtId="0" fontId="25" fillId="8" borderId="268" applyNumberFormat="0" applyAlignment="0" applyProtection="0"/>
    <xf numFmtId="0" fontId="28" fillId="21" borderId="269" applyNumberFormat="0" applyAlignment="0" applyProtection="0"/>
    <xf numFmtId="0" fontId="30" fillId="0" borderId="270" applyNumberFormat="0" applyFill="0" applyAlignment="0" applyProtection="0"/>
    <xf numFmtId="0" fontId="17" fillId="21" borderId="268" applyNumberFormat="0" applyAlignment="0" applyProtection="0"/>
    <xf numFmtId="0" fontId="25" fillId="8" borderId="268" applyNumberFormat="0" applyAlignment="0" applyProtection="0"/>
    <xf numFmtId="0" fontId="28" fillId="21" borderId="269" applyNumberFormat="0" applyAlignment="0" applyProtection="0"/>
    <xf numFmtId="0" fontId="30" fillId="0" borderId="270" applyNumberFormat="0" applyFill="0" applyAlignment="0" applyProtection="0"/>
    <xf numFmtId="0" fontId="12" fillId="25" borderId="267" applyNumberFormat="0" applyProtection="0">
      <alignment horizontal="left" vertical="center"/>
    </xf>
    <xf numFmtId="0" fontId="12" fillId="25" borderId="267" applyNumberFormat="0" applyProtection="0">
      <alignment horizontal="left" vertical="center"/>
    </xf>
    <xf numFmtId="0" fontId="17" fillId="21" borderId="268" applyNumberFormat="0" applyAlignment="0" applyProtection="0"/>
    <xf numFmtId="0" fontId="25" fillId="8" borderId="268" applyNumberFormat="0" applyAlignment="0" applyProtection="0"/>
    <xf numFmtId="0" fontId="28" fillId="21" borderId="269" applyNumberFormat="0" applyAlignment="0" applyProtection="0"/>
    <xf numFmtId="0" fontId="30" fillId="0" borderId="270" applyNumberFormat="0" applyFill="0" applyAlignment="0" applyProtection="0"/>
    <xf numFmtId="0" fontId="17" fillId="21" borderId="268" applyNumberFormat="0" applyAlignment="0" applyProtection="0"/>
    <xf numFmtId="0" fontId="25" fillId="8" borderId="268" applyNumberFormat="0" applyAlignment="0" applyProtection="0"/>
    <xf numFmtId="0" fontId="25" fillId="8" borderId="271" applyNumberFormat="0" applyAlignment="0" applyProtection="0"/>
    <xf numFmtId="0" fontId="28" fillId="21" borderId="269" applyNumberFormat="0" applyAlignment="0" applyProtection="0"/>
    <xf numFmtId="0" fontId="30" fillId="0" borderId="270" applyNumberFormat="0" applyFill="0" applyAlignment="0" applyProtection="0"/>
    <xf numFmtId="0" fontId="30" fillId="0" borderId="291" applyNumberFormat="0" applyFill="0" applyAlignment="0" applyProtection="0"/>
    <xf numFmtId="0" fontId="28" fillId="21" borderId="290" applyNumberFormat="0" applyAlignment="0" applyProtection="0"/>
    <xf numFmtId="0" fontId="12" fillId="24" borderId="289" applyNumberFormat="0" applyFont="0" applyAlignment="0" applyProtection="0"/>
    <xf numFmtId="0" fontId="12" fillId="24" borderId="289" applyNumberFormat="0" applyFont="0" applyAlignment="0" applyProtection="0"/>
    <xf numFmtId="0" fontId="17" fillId="21" borderId="271" applyNumberFormat="0" applyAlignment="0" applyProtection="0"/>
    <xf numFmtId="0" fontId="25" fillId="8" borderId="288" applyNumberFormat="0" applyAlignment="0" applyProtection="0"/>
    <xf numFmtId="0" fontId="17" fillId="21" borderId="288" applyNumberFormat="0" applyAlignment="0" applyProtection="0"/>
    <xf numFmtId="0" fontId="30" fillId="0" borderId="291" applyNumberFormat="0" applyFill="0" applyAlignment="0" applyProtection="0"/>
    <xf numFmtId="0" fontId="28" fillId="21" borderId="290" applyNumberFormat="0" applyAlignment="0" applyProtection="0"/>
    <xf numFmtId="0" fontId="12" fillId="24" borderId="289" applyNumberFormat="0" applyFont="0" applyAlignment="0" applyProtection="0"/>
    <xf numFmtId="0" fontId="12" fillId="24" borderId="289" applyNumberFormat="0" applyFont="0" applyAlignment="0" applyProtection="0"/>
    <xf numFmtId="0" fontId="25" fillId="8" borderId="288" applyNumberFormat="0" applyAlignment="0" applyProtection="0"/>
    <xf numFmtId="0" fontId="17" fillId="21" borderId="288" applyNumberFormat="0" applyAlignment="0" applyProtection="0"/>
    <xf numFmtId="43" fontId="6" fillId="0" borderId="0" applyFont="0" applyFill="0" applyBorder="0" applyAlignment="0" applyProtection="0"/>
    <xf numFmtId="44" fontId="6" fillId="0" borderId="0" applyFont="0" applyFill="0" applyBorder="0" applyAlignment="0" applyProtection="0"/>
    <xf numFmtId="0" fontId="30" fillId="0" borderId="291" applyNumberFormat="0" applyFill="0" applyAlignment="0" applyProtection="0"/>
    <xf numFmtId="0" fontId="28" fillId="21" borderId="290" applyNumberFormat="0" applyAlignment="0" applyProtection="0"/>
    <xf numFmtId="0" fontId="12" fillId="24" borderId="289" applyNumberFormat="0" applyFont="0" applyAlignment="0" applyProtection="0"/>
    <xf numFmtId="0" fontId="12" fillId="24" borderId="289" applyNumberFormat="0" applyFont="0" applyAlignment="0" applyProtection="0"/>
    <xf numFmtId="0" fontId="25" fillId="8" borderId="288" applyNumberFormat="0" applyAlignment="0" applyProtection="0"/>
    <xf numFmtId="0" fontId="17" fillId="21" borderId="288" applyNumberFormat="0" applyAlignment="0" applyProtection="0"/>
    <xf numFmtId="0" fontId="30" fillId="0" borderId="291" applyNumberFormat="0" applyFill="0" applyAlignment="0" applyProtection="0"/>
    <xf numFmtId="5" fontId="83" fillId="0" borderId="0" applyFont="0" applyFill="0" applyBorder="0" applyAlignment="0" applyProtection="0"/>
    <xf numFmtId="0" fontId="28" fillId="21" borderId="290" applyNumberFormat="0" applyAlignment="0" applyProtection="0"/>
    <xf numFmtId="0" fontId="12" fillId="24" borderId="289" applyNumberFormat="0" applyFont="0" applyAlignment="0" applyProtection="0"/>
    <xf numFmtId="0" fontId="12" fillId="24" borderId="289" applyNumberFormat="0" applyFont="0" applyAlignment="0" applyProtection="0"/>
    <xf numFmtId="44" fontId="12" fillId="0" borderId="0" applyFont="0" applyFill="0" applyBorder="0" applyAlignment="0" applyProtection="0"/>
    <xf numFmtId="0" fontId="12" fillId="61" borderId="435" applyNumberFormat="0">
      <alignment horizontal="left" vertical="center"/>
    </xf>
    <xf numFmtId="0" fontId="12" fillId="60" borderId="435" applyNumberFormat="0">
      <alignment horizontal="centerContinuous" vertical="center" wrapText="1"/>
    </xf>
    <xf numFmtId="43" fontId="6" fillId="0" borderId="0" applyFont="0" applyFill="0" applyBorder="0" applyAlignment="0" applyProtection="0"/>
    <xf numFmtId="44" fontId="6" fillId="0" borderId="0" applyFont="0" applyFill="0" applyBorder="0" applyAlignment="0" applyProtection="0"/>
    <xf numFmtId="0" fontId="12" fillId="25" borderId="302" applyNumberFormat="0" applyProtection="0">
      <alignment horizontal="left" vertical="center"/>
    </xf>
    <xf numFmtId="0" fontId="12" fillId="25" borderId="302" applyNumberFormat="0" applyProtection="0">
      <alignment horizontal="left" vertical="center"/>
    </xf>
    <xf numFmtId="0" fontId="25" fillId="8" borderId="288" applyNumberFormat="0" applyAlignment="0" applyProtection="0"/>
    <xf numFmtId="0" fontId="12" fillId="25" borderId="312" applyNumberFormat="0" applyProtection="0">
      <alignment horizontal="left" vertical="center"/>
    </xf>
    <xf numFmtId="0" fontId="12" fillId="25" borderId="312" applyNumberFormat="0" applyProtection="0">
      <alignment horizontal="left" vertical="center"/>
    </xf>
    <xf numFmtId="44" fontId="12" fillId="0" borderId="0" applyFont="0" applyFill="0" applyBorder="0" applyAlignment="0" applyProtection="0"/>
    <xf numFmtId="0" fontId="17" fillId="21" borderId="271" applyNumberFormat="0" applyAlignment="0" applyProtection="0"/>
    <xf numFmtId="0" fontId="25" fillId="8" borderId="271" applyNumberFormat="0" applyAlignment="0" applyProtection="0"/>
    <xf numFmtId="0" fontId="12" fillId="24" borderId="272" applyNumberFormat="0" applyFont="0" applyAlignment="0" applyProtection="0"/>
    <xf numFmtId="0" fontId="12" fillId="24" borderId="272" applyNumberFormat="0" applyFont="0" applyAlignment="0" applyProtection="0"/>
    <xf numFmtId="0" fontId="28" fillId="21" borderId="273" applyNumberFormat="0" applyAlignment="0" applyProtection="0"/>
    <xf numFmtId="0" fontId="30" fillId="0" borderId="274" applyNumberFormat="0" applyFill="0" applyAlignment="0" applyProtection="0"/>
    <xf numFmtId="0" fontId="17" fillId="21" borderId="271" applyNumberFormat="0" applyAlignment="0" applyProtection="0"/>
    <xf numFmtId="0" fontId="25" fillId="8" borderId="271" applyNumberFormat="0" applyAlignment="0" applyProtection="0"/>
    <xf numFmtId="0" fontId="12" fillId="24" borderId="272" applyNumberFormat="0" applyFont="0" applyAlignment="0" applyProtection="0"/>
    <xf numFmtId="0" fontId="12" fillId="24" borderId="272" applyNumberFormat="0" applyFont="0" applyAlignment="0" applyProtection="0"/>
    <xf numFmtId="0" fontId="28" fillId="21" borderId="273" applyNumberFormat="0" applyAlignment="0" applyProtection="0"/>
    <xf numFmtId="0" fontId="30" fillId="0" borderId="274" applyNumberFormat="0" applyFill="0" applyAlignment="0" applyProtection="0"/>
    <xf numFmtId="0" fontId="12" fillId="25" borderId="278" applyNumberFormat="0" applyProtection="0">
      <alignment horizontal="left" vertical="center"/>
    </xf>
    <xf numFmtId="0" fontId="12" fillId="25" borderId="278" applyNumberFormat="0" applyProtection="0">
      <alignment horizontal="left" vertical="center"/>
    </xf>
    <xf numFmtId="0" fontId="17" fillId="21" borderId="271" applyNumberFormat="0" applyAlignment="0" applyProtection="0"/>
    <xf numFmtId="0" fontId="25" fillId="8" borderId="271" applyNumberFormat="0" applyAlignment="0" applyProtection="0"/>
    <xf numFmtId="0" fontId="12" fillId="24" borderId="272" applyNumberFormat="0" applyFont="0" applyAlignment="0" applyProtection="0"/>
    <xf numFmtId="0" fontId="12" fillId="24" borderId="272" applyNumberFormat="0" applyFont="0" applyAlignment="0" applyProtection="0"/>
    <xf numFmtId="0" fontId="28" fillId="21" borderId="273" applyNumberFormat="0" applyAlignment="0" applyProtection="0"/>
    <xf numFmtId="0" fontId="30" fillId="0" borderId="274" applyNumberFormat="0" applyFill="0" applyAlignment="0" applyProtection="0"/>
    <xf numFmtId="0" fontId="17" fillId="21" borderId="271" applyNumberFormat="0" applyAlignment="0" applyProtection="0"/>
    <xf numFmtId="0" fontId="25" fillId="8" borderId="271" applyNumberFormat="0" applyAlignment="0" applyProtection="0"/>
    <xf numFmtId="0" fontId="12" fillId="24" borderId="272" applyNumberFormat="0" applyFont="0" applyAlignment="0" applyProtection="0"/>
    <xf numFmtId="0" fontId="12" fillId="24" borderId="272" applyNumberFormat="0" applyFont="0" applyAlignment="0" applyProtection="0"/>
    <xf numFmtId="0" fontId="28" fillId="21" borderId="273" applyNumberFormat="0" applyAlignment="0" applyProtection="0"/>
    <xf numFmtId="0" fontId="30" fillId="0" borderId="274" applyNumberFormat="0" applyFill="0" applyAlignment="0" applyProtection="0"/>
    <xf numFmtId="0" fontId="17" fillId="21" borderId="288" applyNumberFormat="0" applyAlignment="0" applyProtection="0"/>
    <xf numFmtId="5" fontId="83"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5" fontId="83" fillId="0" borderId="0" applyFont="0" applyFill="0" applyBorder="0" applyAlignment="0" applyProtection="0"/>
    <xf numFmtId="0" fontId="12" fillId="25" borderId="287" applyNumberFormat="0" applyProtection="0">
      <alignment horizontal="left" vertical="center"/>
    </xf>
    <xf numFmtId="0" fontId="12" fillId="25" borderId="287" applyNumberFormat="0" applyProtection="0">
      <alignment horizontal="left" vertical="center"/>
    </xf>
    <xf numFmtId="0" fontId="30" fillId="0" borderId="324" applyNumberFormat="0" applyFill="0" applyAlignment="0" applyProtection="0"/>
    <xf numFmtId="0" fontId="28" fillId="21" borderId="323" applyNumberFormat="0" applyAlignment="0" applyProtection="0"/>
    <xf numFmtId="0" fontId="12" fillId="24" borderId="322" applyNumberFormat="0" applyFont="0" applyAlignment="0" applyProtection="0"/>
    <xf numFmtId="0" fontId="12" fillId="24" borderId="322" applyNumberFormat="0" applyFont="0" applyAlignment="0" applyProtection="0"/>
    <xf numFmtId="0" fontId="25" fillId="8" borderId="321" applyNumberFormat="0" applyAlignment="0" applyProtection="0"/>
    <xf numFmtId="0" fontId="17" fillId="21" borderId="321" applyNumberFormat="0" applyAlignment="0" applyProtection="0"/>
    <xf numFmtId="0" fontId="30" fillId="0" borderId="324" applyNumberFormat="0" applyFill="0" applyAlignment="0" applyProtection="0"/>
    <xf numFmtId="0" fontId="28" fillId="21" borderId="323" applyNumberFormat="0" applyAlignment="0" applyProtection="0"/>
    <xf numFmtId="0" fontId="12" fillId="24" borderId="322" applyNumberFormat="0" applyFont="0" applyAlignment="0" applyProtection="0"/>
    <xf numFmtId="0" fontId="12" fillId="24" borderId="322" applyNumberFormat="0" applyFont="0" applyAlignment="0" applyProtection="0"/>
    <xf numFmtId="0" fontId="25" fillId="8" borderId="321" applyNumberFormat="0" applyAlignment="0" applyProtection="0"/>
    <xf numFmtId="0" fontId="17" fillId="21" borderId="321" applyNumberFormat="0" applyAlignment="0" applyProtection="0"/>
    <xf numFmtId="5" fontId="83" fillId="0" borderId="0" applyFont="0" applyFill="0" applyBorder="0" applyAlignment="0" applyProtection="0"/>
    <xf numFmtId="43"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0" fontId="30" fillId="0" borderId="324" applyNumberFormat="0" applyFill="0" applyAlignment="0" applyProtection="0"/>
    <xf numFmtId="0" fontId="28" fillId="21" borderId="323" applyNumberFormat="0" applyAlignment="0" applyProtection="0"/>
    <xf numFmtId="0" fontId="12" fillId="24" borderId="322" applyNumberFormat="0" applyFont="0" applyAlignment="0" applyProtection="0"/>
    <xf numFmtId="0" fontId="17" fillId="21" borderId="288" applyNumberFormat="0" applyAlignment="0" applyProtection="0"/>
    <xf numFmtId="0" fontId="25" fillId="8" borderId="288" applyNumberFormat="0" applyAlignment="0" applyProtection="0"/>
    <xf numFmtId="0" fontId="12" fillId="24" borderId="289" applyNumberFormat="0" applyFont="0" applyAlignment="0" applyProtection="0"/>
    <xf numFmtId="0" fontId="12" fillId="24" borderId="289" applyNumberFormat="0" applyFont="0" applyAlignment="0" applyProtection="0"/>
    <xf numFmtId="0" fontId="28" fillId="21" borderId="290" applyNumberFormat="0" applyAlignment="0" applyProtection="0"/>
    <xf numFmtId="0" fontId="30" fillId="0" borderId="291" applyNumberFormat="0" applyFill="0" applyAlignment="0" applyProtection="0"/>
    <xf numFmtId="0" fontId="17" fillId="21" borderId="288" applyNumberFormat="0" applyAlignment="0" applyProtection="0"/>
    <xf numFmtId="0" fontId="25" fillId="8" borderId="288" applyNumberFormat="0" applyAlignment="0" applyProtection="0"/>
    <xf numFmtId="0" fontId="12" fillId="24" borderId="289" applyNumberFormat="0" applyFont="0" applyAlignment="0" applyProtection="0"/>
    <xf numFmtId="0" fontId="12" fillId="24" borderId="289" applyNumberFormat="0" applyFont="0" applyAlignment="0" applyProtection="0"/>
    <xf numFmtId="0" fontId="28" fillId="21" borderId="290" applyNumberFormat="0" applyAlignment="0" applyProtection="0"/>
    <xf numFmtId="0" fontId="30" fillId="0" borderId="291" applyNumberFormat="0" applyFill="0" applyAlignment="0" applyProtection="0"/>
    <xf numFmtId="0" fontId="17" fillId="21" borderId="288" applyNumberFormat="0" applyAlignment="0" applyProtection="0"/>
    <xf numFmtId="0" fontId="25" fillId="8" borderId="288" applyNumberFormat="0" applyAlignment="0" applyProtection="0"/>
    <xf numFmtId="0" fontId="12" fillId="24" borderId="289" applyNumberFormat="0" applyFont="0" applyAlignment="0" applyProtection="0"/>
    <xf numFmtId="0" fontId="12" fillId="24" borderId="289" applyNumberFormat="0" applyFont="0" applyAlignment="0" applyProtection="0"/>
    <xf numFmtId="0" fontId="28" fillId="21" borderId="290" applyNumberFormat="0" applyAlignment="0" applyProtection="0"/>
    <xf numFmtId="0" fontId="30" fillId="0" borderId="291" applyNumberFormat="0" applyFill="0" applyAlignment="0" applyProtection="0"/>
    <xf numFmtId="0" fontId="17" fillId="21" borderId="288" applyNumberFormat="0" applyAlignment="0" applyProtection="0"/>
    <xf numFmtId="0" fontId="25" fillId="8" borderId="288" applyNumberFormat="0" applyAlignment="0" applyProtection="0"/>
    <xf numFmtId="0" fontId="12" fillId="24" borderId="289" applyNumberFormat="0" applyFont="0" applyAlignment="0" applyProtection="0"/>
    <xf numFmtId="0" fontId="12" fillId="24" borderId="289" applyNumberFormat="0" applyFont="0" applyAlignment="0" applyProtection="0"/>
    <xf numFmtId="0" fontId="28" fillId="21" borderId="290" applyNumberFormat="0" applyAlignment="0" applyProtection="0"/>
    <xf numFmtId="0" fontId="30" fillId="0" borderId="291" applyNumberFormat="0" applyFill="0" applyAlignment="0" applyProtection="0"/>
    <xf numFmtId="0" fontId="12" fillId="24" borderId="322" applyNumberFormat="0" applyFont="0" applyAlignment="0" applyProtection="0"/>
    <xf numFmtId="43" fontId="6" fillId="0" borderId="0" applyFont="0" applyFill="0" applyBorder="0" applyAlignment="0" applyProtection="0"/>
    <xf numFmtId="44" fontId="6" fillId="0" borderId="0" applyFont="0" applyFill="0" applyBorder="0" applyAlignment="0" applyProtection="0"/>
    <xf numFmtId="0" fontId="12" fillId="25" borderId="338" applyNumberFormat="0" applyProtection="0">
      <alignment horizontal="left" vertical="center"/>
    </xf>
    <xf numFmtId="0" fontId="12" fillId="25" borderId="338" applyNumberFormat="0" applyProtection="0">
      <alignment horizontal="left" vertical="center"/>
    </xf>
    <xf numFmtId="43" fontId="6" fillId="0" borderId="0" applyFont="0" applyFill="0" applyBorder="0" applyAlignment="0" applyProtection="0"/>
    <xf numFmtId="44" fontId="6" fillId="0" borderId="0" applyFont="0" applyFill="0" applyBorder="0" applyAlignment="0" applyProtection="0"/>
    <xf numFmtId="5" fontId="83"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5" fontId="83" fillId="0" borderId="0" applyFont="0" applyFill="0" applyBorder="0" applyAlignment="0" applyProtection="0"/>
    <xf numFmtId="44" fontId="12" fillId="0" borderId="0" applyFont="0" applyFill="0" applyBorder="0" applyAlignment="0" applyProtection="0"/>
    <xf numFmtId="0" fontId="25" fillId="8" borderId="321" applyNumberFormat="0" applyAlignment="0" applyProtection="0"/>
    <xf numFmtId="0" fontId="17" fillId="21" borderId="321" applyNumberFormat="0" applyAlignment="0" applyProtection="0"/>
    <xf numFmtId="0" fontId="30" fillId="0" borderId="324" applyNumberFormat="0" applyFill="0" applyAlignment="0" applyProtection="0"/>
    <xf numFmtId="0" fontId="12" fillId="61" borderId="457" applyNumberFormat="0">
      <alignment horizontal="left" vertical="center"/>
    </xf>
    <xf numFmtId="0" fontId="28" fillId="21" borderId="323" applyNumberFormat="0" applyAlignment="0" applyProtection="0"/>
    <xf numFmtId="0" fontId="12" fillId="24" borderId="322" applyNumberFormat="0" applyFont="0" applyAlignment="0" applyProtection="0"/>
    <xf numFmtId="0" fontId="12" fillId="24" borderId="322" applyNumberFormat="0" applyFont="0" applyAlignment="0" applyProtection="0"/>
    <xf numFmtId="0" fontId="12" fillId="61" borderId="450" applyNumberFormat="0">
      <alignment horizontal="left" vertical="center"/>
    </xf>
    <xf numFmtId="0" fontId="12" fillId="60" borderId="450" applyNumberFormat="0">
      <alignment horizontal="centerContinuous" vertical="center" wrapText="1"/>
    </xf>
    <xf numFmtId="0" fontId="25" fillId="8" borderId="321" applyNumberFormat="0" applyAlignment="0" applyProtection="0"/>
    <xf numFmtId="44" fontId="12" fillId="0" borderId="0" applyFont="0" applyFill="0" applyBorder="0" applyAlignment="0" applyProtection="0"/>
    <xf numFmtId="0" fontId="12" fillId="25" borderId="302" applyNumberFormat="0" applyProtection="0">
      <alignment horizontal="left" vertical="center"/>
    </xf>
    <xf numFmtId="0" fontId="12" fillId="25" borderId="302" applyNumberFormat="0" applyProtection="0">
      <alignment horizontal="left" vertical="center"/>
    </xf>
    <xf numFmtId="44" fontId="12" fillId="0" borderId="0" applyFont="0" applyFill="0" applyBorder="0" applyAlignment="0" applyProtection="0"/>
    <xf numFmtId="0" fontId="17" fillId="21" borderId="321" applyNumberFormat="0" applyAlignment="0" applyProtection="0"/>
    <xf numFmtId="0" fontId="12" fillId="25" borderId="312" applyNumberFormat="0" applyProtection="0">
      <alignment horizontal="left" vertical="center"/>
    </xf>
    <xf numFmtId="0" fontId="12" fillId="25" borderId="312" applyNumberFormat="0" applyProtection="0">
      <alignment horizontal="left" vertical="center"/>
    </xf>
    <xf numFmtId="0" fontId="12" fillId="60" borderId="457" applyNumberFormat="0">
      <alignment horizontal="centerContinuous" vertical="center" wrapText="1"/>
    </xf>
    <xf numFmtId="0" fontId="30" fillId="0" borderId="349" applyNumberFormat="0" applyFill="0" applyAlignment="0" applyProtection="0"/>
    <xf numFmtId="0" fontId="28" fillId="21" borderId="348" applyNumberFormat="0" applyAlignment="0" applyProtection="0"/>
    <xf numFmtId="0" fontId="12" fillId="24" borderId="347" applyNumberFormat="0" applyFont="0" applyAlignment="0" applyProtection="0"/>
    <xf numFmtId="0" fontId="12" fillId="24" borderId="347" applyNumberFormat="0" applyFont="0" applyAlignment="0" applyProtection="0"/>
    <xf numFmtId="0" fontId="25" fillId="8" borderId="346" applyNumberFormat="0" applyAlignment="0" applyProtection="0"/>
    <xf numFmtId="0" fontId="17" fillId="21" borderId="346" applyNumberFormat="0" applyAlignment="0" applyProtection="0"/>
    <xf numFmtId="0" fontId="30" fillId="0" borderId="349" applyNumberFormat="0" applyFill="0" applyAlignment="0" applyProtection="0"/>
    <xf numFmtId="0" fontId="28" fillId="21" borderId="348" applyNumberFormat="0" applyAlignment="0" applyProtection="0"/>
    <xf numFmtId="0" fontId="12" fillId="24" borderId="347" applyNumberFormat="0" applyFont="0" applyAlignment="0" applyProtection="0"/>
    <xf numFmtId="0" fontId="12" fillId="24" borderId="347" applyNumberFormat="0" applyFont="0" applyAlignment="0" applyProtection="0"/>
    <xf numFmtId="0" fontId="25" fillId="8" borderId="346" applyNumberFormat="0" applyAlignment="0" applyProtection="0"/>
    <xf numFmtId="0" fontId="17" fillId="21" borderId="346" applyNumberFormat="0" applyAlignment="0" applyProtection="0"/>
    <xf numFmtId="44" fontId="1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30" fillId="0" borderId="349" applyNumberFormat="0" applyFill="0" applyAlignment="0" applyProtection="0"/>
    <xf numFmtId="0" fontId="28" fillId="21" borderId="348" applyNumberFormat="0" applyAlignment="0" applyProtection="0"/>
    <xf numFmtId="0" fontId="12" fillId="24" borderId="347" applyNumberFormat="0" applyFont="0" applyAlignment="0" applyProtection="0"/>
    <xf numFmtId="0" fontId="12" fillId="24" borderId="347" applyNumberFormat="0" applyFont="0" applyAlignment="0" applyProtection="0"/>
    <xf numFmtId="0" fontId="25" fillId="8" borderId="346" applyNumberFormat="0" applyAlignment="0" applyProtection="0"/>
    <xf numFmtId="43" fontId="6" fillId="0" borderId="0" applyFont="0" applyFill="0" applyBorder="0" applyAlignment="0" applyProtection="0"/>
    <xf numFmtId="44" fontId="6" fillId="0" borderId="0" applyFont="0" applyFill="0" applyBorder="0" applyAlignment="0" applyProtection="0"/>
    <xf numFmtId="0" fontId="17" fillId="21" borderId="346" applyNumberFormat="0" applyAlignment="0" applyProtection="0"/>
    <xf numFmtId="5" fontId="83" fillId="0" borderId="0" applyFont="0" applyFill="0" applyBorder="0" applyAlignment="0" applyProtection="0"/>
    <xf numFmtId="44" fontId="12" fillId="0" borderId="0" applyFont="0" applyFill="0" applyBorder="0" applyAlignment="0" applyProtection="0"/>
    <xf numFmtId="0" fontId="17" fillId="21" borderId="339" applyNumberFormat="0" applyAlignment="0" applyProtection="0"/>
    <xf numFmtId="0" fontId="25" fillId="8" borderId="339" applyNumberFormat="0" applyAlignment="0" applyProtection="0"/>
    <xf numFmtId="0" fontId="12" fillId="24" borderId="340" applyNumberFormat="0" applyFont="0" applyAlignment="0" applyProtection="0"/>
    <xf numFmtId="0" fontId="12" fillId="24" borderId="340" applyNumberFormat="0" applyFont="0" applyAlignment="0" applyProtection="0"/>
    <xf numFmtId="0" fontId="28" fillId="21" borderId="341" applyNumberFormat="0" applyAlignment="0" applyProtection="0"/>
    <xf numFmtId="0" fontId="30" fillId="0" borderId="342" applyNumberFormat="0" applyFill="0" applyAlignment="0" applyProtection="0"/>
    <xf numFmtId="0" fontId="17" fillId="21" borderId="339" applyNumberFormat="0" applyAlignment="0" applyProtection="0"/>
    <xf numFmtId="0" fontId="25" fillId="8" borderId="339" applyNumberFormat="0" applyAlignment="0" applyProtection="0"/>
    <xf numFmtId="0" fontId="12" fillId="24" borderId="340" applyNumberFormat="0" applyFont="0" applyAlignment="0" applyProtection="0"/>
    <xf numFmtId="0" fontId="12" fillId="24" borderId="340" applyNumberFormat="0" applyFont="0" applyAlignment="0" applyProtection="0"/>
    <xf numFmtId="0" fontId="28" fillId="21" borderId="341" applyNumberFormat="0" applyAlignment="0" applyProtection="0"/>
    <xf numFmtId="0" fontId="30" fillId="0" borderId="342" applyNumberFormat="0" applyFill="0" applyAlignment="0" applyProtection="0"/>
    <xf numFmtId="0" fontId="12" fillId="25" borderId="338" applyNumberFormat="0" applyProtection="0">
      <alignment horizontal="left" vertical="center"/>
    </xf>
    <xf numFmtId="0" fontId="12" fillId="25" borderId="338" applyNumberFormat="0" applyProtection="0">
      <alignment horizontal="left" vertical="center"/>
    </xf>
    <xf numFmtId="0" fontId="17" fillId="21" borderId="339" applyNumberFormat="0" applyAlignment="0" applyProtection="0"/>
    <xf numFmtId="0" fontId="25" fillId="8" borderId="339" applyNumberFormat="0" applyAlignment="0" applyProtection="0"/>
    <xf numFmtId="0" fontId="12" fillId="24" borderId="340" applyNumberFormat="0" applyFont="0" applyAlignment="0" applyProtection="0"/>
    <xf numFmtId="0" fontId="12" fillId="24" borderId="340" applyNumberFormat="0" applyFont="0" applyAlignment="0" applyProtection="0"/>
    <xf numFmtId="0" fontId="28" fillId="21" borderId="341" applyNumberFormat="0" applyAlignment="0" applyProtection="0"/>
    <xf numFmtId="0" fontId="30" fillId="0" borderId="342" applyNumberFormat="0" applyFill="0" applyAlignment="0" applyProtection="0"/>
    <xf numFmtId="0" fontId="17" fillId="21" borderId="339" applyNumberFormat="0" applyAlignment="0" applyProtection="0"/>
    <xf numFmtId="0" fontId="25" fillId="8" borderId="339" applyNumberFormat="0" applyAlignment="0" applyProtection="0"/>
    <xf numFmtId="0" fontId="12" fillId="24" borderId="340" applyNumberFormat="0" applyFont="0" applyAlignment="0" applyProtection="0"/>
    <xf numFmtId="0" fontId="12" fillId="24" borderId="340" applyNumberFormat="0" applyFont="0" applyAlignment="0" applyProtection="0"/>
    <xf numFmtId="0" fontId="28" fillId="21" borderId="341" applyNumberFormat="0" applyAlignment="0" applyProtection="0"/>
    <xf numFmtId="0" fontId="30" fillId="0" borderId="342" applyNumberFormat="0" applyFill="0" applyAlignment="0" applyProtection="0"/>
    <xf numFmtId="0" fontId="30" fillId="0" borderId="349" applyNumberFormat="0" applyFill="0" applyAlignment="0" applyProtection="0"/>
    <xf numFmtId="0" fontId="28" fillId="21" borderId="348" applyNumberFormat="0" applyAlignment="0" applyProtection="0"/>
    <xf numFmtId="0" fontId="12" fillId="24" borderId="347" applyNumberFormat="0" applyFont="0" applyAlignment="0" applyProtection="0"/>
    <xf numFmtId="0" fontId="12" fillId="24" borderId="347" applyNumberFormat="0" applyFont="0" applyAlignment="0" applyProtection="0"/>
    <xf numFmtId="0" fontId="25" fillId="8" borderId="346" applyNumberFormat="0" applyAlignment="0" applyProtection="0"/>
    <xf numFmtId="0" fontId="12" fillId="25" borderId="356" applyNumberFormat="0" applyProtection="0">
      <alignment horizontal="left" vertical="center"/>
    </xf>
    <xf numFmtId="0" fontId="12" fillId="25" borderId="356" applyNumberFormat="0" applyProtection="0">
      <alignment horizontal="left" vertical="center"/>
    </xf>
    <xf numFmtId="5" fontId="83" fillId="0" borderId="0" applyFont="0" applyFill="0" applyBorder="0" applyAlignment="0" applyProtection="0"/>
    <xf numFmtId="0" fontId="17" fillId="21" borderId="346" applyNumberFormat="0" applyAlignment="0" applyProtection="0"/>
    <xf numFmtId="5" fontId="83"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2" fillId="61" borderId="480" applyNumberFormat="0">
      <alignment horizontal="left" vertical="center"/>
    </xf>
    <xf numFmtId="0" fontId="12" fillId="60" borderId="480" applyNumberFormat="0">
      <alignment horizontal="centerContinuous" vertical="center" wrapText="1"/>
    </xf>
    <xf numFmtId="43"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0" fontId="17" fillId="21" borderId="346" applyNumberFormat="0" applyAlignment="0" applyProtection="0"/>
    <xf numFmtId="0" fontId="25" fillId="8" borderId="346" applyNumberFormat="0" applyAlignment="0" applyProtection="0"/>
    <xf numFmtId="0" fontId="12" fillId="24" borderId="347" applyNumberFormat="0" applyFont="0" applyAlignment="0" applyProtection="0"/>
    <xf numFmtId="0" fontId="12" fillId="24" borderId="347" applyNumberFormat="0" applyFont="0" applyAlignment="0" applyProtection="0"/>
    <xf numFmtId="0" fontId="28" fillId="21" borderId="348" applyNumberFormat="0" applyAlignment="0" applyProtection="0"/>
    <xf numFmtId="0" fontId="30" fillId="0" borderId="349" applyNumberFormat="0" applyFill="0" applyAlignment="0" applyProtection="0"/>
    <xf numFmtId="0" fontId="17" fillId="21" borderId="346" applyNumberFormat="0" applyAlignment="0" applyProtection="0"/>
    <xf numFmtId="0" fontId="25" fillId="8" borderId="346" applyNumberFormat="0" applyAlignment="0" applyProtection="0"/>
    <xf numFmtId="0" fontId="12" fillId="24" borderId="347" applyNumberFormat="0" applyFont="0" applyAlignment="0" applyProtection="0"/>
    <xf numFmtId="0" fontId="12" fillId="24" borderId="347" applyNumberFormat="0" applyFont="0" applyAlignment="0" applyProtection="0"/>
    <xf numFmtId="0" fontId="28" fillId="21" borderId="348" applyNumberFormat="0" applyAlignment="0" applyProtection="0"/>
    <xf numFmtId="0" fontId="30" fillId="0" borderId="349" applyNumberFormat="0" applyFill="0" applyAlignment="0" applyProtection="0"/>
    <xf numFmtId="0" fontId="17" fillId="21" borderId="346" applyNumberFormat="0" applyAlignment="0" applyProtection="0"/>
    <xf numFmtId="0" fontId="25" fillId="8" borderId="346" applyNumberFormat="0" applyAlignment="0" applyProtection="0"/>
    <xf numFmtId="0" fontId="12" fillId="24" borderId="347" applyNumberFormat="0" applyFont="0" applyAlignment="0" applyProtection="0"/>
    <xf numFmtId="0" fontId="12" fillId="24" borderId="347" applyNumberFormat="0" applyFont="0" applyAlignment="0" applyProtection="0"/>
    <xf numFmtId="0" fontId="28" fillId="21" borderId="348" applyNumberFormat="0" applyAlignment="0" applyProtection="0"/>
    <xf numFmtId="0" fontId="30" fillId="0" borderId="349" applyNumberFormat="0" applyFill="0" applyAlignment="0" applyProtection="0"/>
    <xf numFmtId="0" fontId="17" fillId="21" borderId="346" applyNumberFormat="0" applyAlignment="0" applyProtection="0"/>
    <xf numFmtId="0" fontId="25" fillId="8" borderId="346" applyNumberFormat="0" applyAlignment="0" applyProtection="0"/>
    <xf numFmtId="0" fontId="12" fillId="24" borderId="347" applyNumberFormat="0" applyFont="0" applyAlignment="0" applyProtection="0"/>
    <xf numFmtId="0" fontId="12" fillId="24" borderId="347" applyNumberFormat="0" applyFont="0" applyAlignment="0" applyProtection="0"/>
    <xf numFmtId="0" fontId="28" fillId="21" borderId="348" applyNumberFormat="0" applyAlignment="0" applyProtection="0"/>
    <xf numFmtId="0" fontId="30" fillId="0" borderId="349" applyNumberFormat="0" applyFill="0" applyAlignment="0" applyProtection="0"/>
    <xf numFmtId="43" fontId="6" fillId="0" borderId="0" applyFont="0" applyFill="0" applyBorder="0" applyAlignment="0" applyProtection="0"/>
    <xf numFmtId="44" fontId="6" fillId="0" borderId="0" applyFont="0" applyFill="0" applyBorder="0" applyAlignment="0" applyProtection="0"/>
    <xf numFmtId="0" fontId="30" fillId="0" borderId="379" applyNumberFormat="0" applyFill="0" applyAlignment="0" applyProtection="0"/>
    <xf numFmtId="0" fontId="28" fillId="21" borderId="378" applyNumberFormat="0" applyAlignment="0" applyProtection="0"/>
    <xf numFmtId="0" fontId="12" fillId="24" borderId="377" applyNumberFormat="0" applyFont="0" applyAlignment="0" applyProtection="0"/>
    <xf numFmtId="0" fontId="12" fillId="24" borderId="377" applyNumberFormat="0" applyFont="0" applyAlignment="0" applyProtection="0"/>
    <xf numFmtId="0" fontId="25" fillId="8" borderId="376" applyNumberFormat="0" applyAlignment="0" applyProtection="0"/>
    <xf numFmtId="0" fontId="17" fillId="21" borderId="376" applyNumberFormat="0" applyAlignment="0" applyProtection="0"/>
    <xf numFmtId="0" fontId="30" fillId="0" borderId="379" applyNumberFormat="0" applyFill="0" applyAlignment="0" applyProtection="0"/>
    <xf numFmtId="0" fontId="28" fillId="21" borderId="378" applyNumberFormat="0" applyAlignment="0" applyProtection="0"/>
    <xf numFmtId="0" fontId="12" fillId="24" borderId="377" applyNumberFormat="0" applyFont="0" applyAlignment="0" applyProtection="0"/>
    <xf numFmtId="0" fontId="12" fillId="24" borderId="377" applyNumberFormat="0" applyFont="0" applyAlignment="0" applyProtection="0"/>
    <xf numFmtId="0" fontId="25" fillId="8" borderId="376" applyNumberFormat="0" applyAlignment="0" applyProtection="0"/>
    <xf numFmtId="0" fontId="17" fillId="21" borderId="376" applyNumberFormat="0" applyAlignment="0" applyProtection="0"/>
    <xf numFmtId="43" fontId="6" fillId="0" borderId="0" applyFont="0" applyFill="0" applyBorder="0" applyAlignment="0" applyProtection="0"/>
    <xf numFmtId="44" fontId="6" fillId="0" borderId="0" applyFont="0" applyFill="0" applyBorder="0" applyAlignment="0" applyProtection="0"/>
    <xf numFmtId="0" fontId="30" fillId="0" borderId="379" applyNumberFormat="0" applyFill="0" applyAlignment="0" applyProtection="0"/>
    <xf numFmtId="0" fontId="28" fillId="21" borderId="378" applyNumberFormat="0" applyAlignment="0" applyProtection="0"/>
    <xf numFmtId="0" fontId="12" fillId="24" borderId="377" applyNumberFormat="0" applyFont="0" applyAlignment="0" applyProtection="0"/>
    <xf numFmtId="0" fontId="12" fillId="24" borderId="377" applyNumberFormat="0" applyFont="0" applyAlignment="0" applyProtection="0"/>
    <xf numFmtId="0" fontId="25" fillId="8" borderId="376" applyNumberFormat="0" applyAlignment="0" applyProtection="0"/>
    <xf numFmtId="0" fontId="17" fillId="21" borderId="376" applyNumberFormat="0" applyAlignment="0" applyProtection="0"/>
    <xf numFmtId="0" fontId="30" fillId="0" borderId="379" applyNumberFormat="0" applyFill="0" applyAlignment="0" applyProtection="0"/>
    <xf numFmtId="0" fontId="28" fillId="21" borderId="378" applyNumberFormat="0" applyAlignment="0" applyProtection="0"/>
    <xf numFmtId="0" fontId="12" fillId="24" borderId="377" applyNumberFormat="0" applyFont="0" applyAlignment="0" applyProtection="0"/>
    <xf numFmtId="0" fontId="12" fillId="24" borderId="377" applyNumberFormat="0" applyFont="0" applyAlignment="0" applyProtection="0"/>
    <xf numFmtId="44" fontId="12" fillId="0" borderId="0" applyFont="0" applyFill="0" applyBorder="0" applyAlignment="0" applyProtection="0"/>
    <xf numFmtId="5" fontId="83" fillId="0" borderId="0" applyFont="0" applyFill="0" applyBorder="0" applyAlignment="0" applyProtection="0"/>
    <xf numFmtId="0" fontId="12" fillId="25" borderId="384" applyNumberFormat="0" applyProtection="0">
      <alignment horizontal="left" vertical="center"/>
    </xf>
    <xf numFmtId="0" fontId="12" fillId="25" borderId="384" applyNumberFormat="0" applyProtection="0">
      <alignment horizontal="left" vertical="center"/>
    </xf>
    <xf numFmtId="0" fontId="12" fillId="61" borderId="489" applyNumberFormat="0">
      <alignment horizontal="left" vertical="center"/>
    </xf>
    <xf numFmtId="0" fontId="12" fillId="60" borderId="489" applyNumberFormat="0">
      <alignment horizontal="centerContinuous" vertical="center" wrapText="1"/>
    </xf>
    <xf numFmtId="44" fontId="12" fillId="0" borderId="0" applyFont="0" applyFill="0" applyBorder="0" applyAlignment="0" applyProtection="0"/>
    <xf numFmtId="0" fontId="25" fillId="8" borderId="376" applyNumberFormat="0" applyAlignment="0" applyProtection="0"/>
    <xf numFmtId="0" fontId="17" fillId="21" borderId="376" applyNumberFormat="0" applyAlignment="0" applyProtection="0"/>
    <xf numFmtId="44" fontId="12" fillId="0" borderId="0" applyFont="0" applyFill="0" applyBorder="0" applyAlignment="0" applyProtection="0"/>
    <xf numFmtId="44" fontId="12" fillId="0" borderId="0" applyFont="0" applyFill="0" applyBorder="0" applyAlignment="0" applyProtection="0"/>
    <xf numFmtId="0" fontId="25" fillId="8" borderId="358" applyNumberFormat="0" applyAlignment="0" applyProtection="0"/>
    <xf numFmtId="0" fontId="28" fillId="21" borderId="359" applyNumberFormat="0" applyAlignment="0" applyProtection="0"/>
    <xf numFmtId="0" fontId="30" fillId="0" borderId="360" applyNumberFormat="0" applyFill="0" applyAlignment="0" applyProtection="0"/>
    <xf numFmtId="0" fontId="17" fillId="21" borderId="358" applyNumberFormat="0" applyAlignment="0" applyProtection="0"/>
    <xf numFmtId="0" fontId="25" fillId="8" borderId="358" applyNumberFormat="0" applyAlignment="0" applyProtection="0"/>
    <xf numFmtId="0" fontId="28" fillId="21" borderId="359" applyNumberFormat="0" applyAlignment="0" applyProtection="0"/>
    <xf numFmtId="0" fontId="30" fillId="0" borderId="360" applyNumberFormat="0" applyFill="0" applyAlignment="0" applyProtection="0"/>
    <xf numFmtId="0" fontId="12" fillId="25" borderId="356" applyNumberFormat="0" applyProtection="0">
      <alignment horizontal="left" vertical="center"/>
    </xf>
    <xf numFmtId="0" fontId="12" fillId="25" borderId="356" applyNumberFormat="0" applyProtection="0">
      <alignment horizontal="left" vertical="center"/>
    </xf>
    <xf numFmtId="0" fontId="17" fillId="21" borderId="358" applyNumberFormat="0" applyAlignment="0" applyProtection="0"/>
    <xf numFmtId="0" fontId="25" fillId="8" borderId="358" applyNumberFormat="0" applyAlignment="0" applyProtection="0"/>
    <xf numFmtId="0" fontId="28" fillId="21" borderId="359" applyNumberFormat="0" applyAlignment="0" applyProtection="0"/>
    <xf numFmtId="0" fontId="30" fillId="0" borderId="360" applyNumberFormat="0" applyFill="0" applyAlignment="0" applyProtection="0"/>
    <xf numFmtId="0" fontId="17" fillId="21" borderId="358" applyNumberFormat="0" applyAlignment="0" applyProtection="0"/>
    <xf numFmtId="0" fontId="25" fillId="8" borderId="358" applyNumberFormat="0" applyAlignment="0" applyProtection="0"/>
    <xf numFmtId="0" fontId="28" fillId="21" borderId="359" applyNumberFormat="0" applyAlignment="0" applyProtection="0"/>
    <xf numFmtId="0" fontId="30" fillId="0" borderId="360" applyNumberFormat="0" applyFill="0" applyAlignment="0" applyProtection="0"/>
    <xf numFmtId="0" fontId="30" fillId="0" borderId="402" applyNumberFormat="0" applyFill="0" applyAlignment="0" applyProtection="0"/>
    <xf numFmtId="0" fontId="28" fillId="21" borderId="401" applyNumberFormat="0" applyAlignment="0" applyProtection="0"/>
    <xf numFmtId="0" fontId="12" fillId="24" borderId="400" applyNumberFormat="0" applyFont="0" applyAlignment="0" applyProtection="0"/>
    <xf numFmtId="0" fontId="12" fillId="24" borderId="400" applyNumberFormat="0" applyFont="0" applyAlignment="0" applyProtection="0"/>
    <xf numFmtId="0" fontId="25" fillId="8" borderId="399" applyNumberFormat="0" applyAlignment="0" applyProtection="0"/>
    <xf numFmtId="0" fontId="17" fillId="21" borderId="399" applyNumberFormat="0" applyAlignment="0" applyProtection="0"/>
    <xf numFmtId="0" fontId="30" fillId="0" borderId="402" applyNumberFormat="0" applyFill="0" applyAlignment="0" applyProtection="0"/>
    <xf numFmtId="0" fontId="28" fillId="21" borderId="401" applyNumberFormat="0" applyAlignment="0" applyProtection="0"/>
    <xf numFmtId="0" fontId="12" fillId="24" borderId="400" applyNumberFormat="0" applyFont="0" applyAlignment="0" applyProtection="0"/>
    <xf numFmtId="0" fontId="12" fillId="24" borderId="400" applyNumberFormat="0" applyFont="0" applyAlignment="0" applyProtection="0"/>
    <xf numFmtId="44" fontId="12" fillId="0" borderId="0" applyFont="0" applyFill="0" applyBorder="0" applyAlignment="0" applyProtection="0"/>
    <xf numFmtId="0" fontId="25" fillId="8" borderId="399" applyNumberFormat="0" applyAlignment="0" applyProtection="0"/>
    <xf numFmtId="0" fontId="17" fillId="21" borderId="399" applyNumberFormat="0" applyAlignment="0" applyProtection="0"/>
    <xf numFmtId="43" fontId="6" fillId="0" borderId="0" applyFont="0" applyFill="0" applyBorder="0" applyAlignment="0" applyProtection="0"/>
    <xf numFmtId="44" fontId="6" fillId="0" borderId="0" applyFont="0" applyFill="0" applyBorder="0" applyAlignment="0" applyProtection="0"/>
    <xf numFmtId="0" fontId="12" fillId="25" borderId="408" applyNumberFormat="0" applyProtection="0">
      <alignment horizontal="left" vertical="center"/>
    </xf>
    <xf numFmtId="0" fontId="12" fillId="25" borderId="408" applyNumberFormat="0" applyProtection="0">
      <alignment horizontal="left" vertical="center"/>
    </xf>
    <xf numFmtId="43"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0" fontId="17" fillId="21" borderId="376" applyNumberFormat="0" applyAlignment="0" applyProtection="0"/>
    <xf numFmtId="0" fontId="25" fillId="8" borderId="376" applyNumberFormat="0" applyAlignment="0" applyProtection="0"/>
    <xf numFmtId="0" fontId="12" fillId="24" borderId="377" applyNumberFormat="0" applyFont="0" applyAlignment="0" applyProtection="0"/>
    <xf numFmtId="0" fontId="12" fillId="24" borderId="377" applyNumberFormat="0" applyFont="0" applyAlignment="0" applyProtection="0"/>
    <xf numFmtId="0" fontId="28" fillId="21" borderId="378" applyNumberFormat="0" applyAlignment="0" applyProtection="0"/>
    <xf numFmtId="0" fontId="30" fillId="0" borderId="379" applyNumberFormat="0" applyFill="0" applyAlignment="0" applyProtection="0"/>
    <xf numFmtId="0" fontId="17" fillId="21" borderId="376" applyNumberFormat="0" applyAlignment="0" applyProtection="0"/>
    <xf numFmtId="0" fontId="25" fillId="8" borderId="376" applyNumberFormat="0" applyAlignment="0" applyProtection="0"/>
    <xf numFmtId="0" fontId="12" fillId="24" borderId="377" applyNumberFormat="0" applyFont="0" applyAlignment="0" applyProtection="0"/>
    <xf numFmtId="0" fontId="12" fillId="24" borderId="377" applyNumberFormat="0" applyFont="0" applyAlignment="0" applyProtection="0"/>
    <xf numFmtId="0" fontId="28" fillId="21" borderId="378" applyNumberFormat="0" applyAlignment="0" applyProtection="0"/>
    <xf numFmtId="0" fontId="30" fillId="0" borderId="379" applyNumberFormat="0" applyFill="0" applyAlignment="0" applyProtection="0"/>
    <xf numFmtId="0" fontId="12" fillId="25" borderId="384" applyNumberFormat="0" applyProtection="0">
      <alignment horizontal="left" vertical="center"/>
    </xf>
    <xf numFmtId="0" fontId="12" fillId="25" borderId="384" applyNumberFormat="0" applyProtection="0">
      <alignment horizontal="left" vertical="center"/>
    </xf>
    <xf numFmtId="0" fontId="17" fillId="21" borderId="376" applyNumberFormat="0" applyAlignment="0" applyProtection="0"/>
    <xf numFmtId="0" fontId="25" fillId="8" borderId="376" applyNumberFormat="0" applyAlignment="0" applyProtection="0"/>
    <xf numFmtId="0" fontId="12" fillId="24" borderId="377" applyNumberFormat="0" applyFont="0" applyAlignment="0" applyProtection="0"/>
    <xf numFmtId="0" fontId="12" fillId="24" borderId="377" applyNumberFormat="0" applyFont="0" applyAlignment="0" applyProtection="0"/>
    <xf numFmtId="0" fontId="28" fillId="21" borderId="378" applyNumberFormat="0" applyAlignment="0" applyProtection="0"/>
    <xf numFmtId="0" fontId="30" fillId="0" borderId="379" applyNumberFormat="0" applyFill="0" applyAlignment="0" applyProtection="0"/>
    <xf numFmtId="0" fontId="17" fillId="21" borderId="376" applyNumberFormat="0" applyAlignment="0" applyProtection="0"/>
    <xf numFmtId="0" fontId="25" fillId="8" borderId="376" applyNumberFormat="0" applyAlignment="0" applyProtection="0"/>
    <xf numFmtId="0" fontId="12" fillId="24" borderId="377" applyNumberFormat="0" applyFont="0" applyAlignment="0" applyProtection="0"/>
    <xf numFmtId="0" fontId="12" fillId="24" borderId="377" applyNumberFormat="0" applyFont="0" applyAlignment="0" applyProtection="0"/>
    <xf numFmtId="0" fontId="28" fillId="21" borderId="378" applyNumberFormat="0" applyAlignment="0" applyProtection="0"/>
    <xf numFmtId="0" fontId="30" fillId="0" borderId="379" applyNumberFormat="0" applyFill="0" applyAlignment="0" applyProtection="0"/>
    <xf numFmtId="43" fontId="6" fillId="0" borderId="0" applyFont="0" applyFill="0" applyBorder="0" applyAlignment="0" applyProtection="0"/>
    <xf numFmtId="44" fontId="6" fillId="0" borderId="0" applyFont="0" applyFill="0" applyBorder="0" applyAlignment="0" applyProtection="0"/>
    <xf numFmtId="0" fontId="30" fillId="0" borderId="402" applyNumberFormat="0" applyFill="0" applyAlignment="0" applyProtection="0"/>
    <xf numFmtId="0" fontId="28" fillId="21" borderId="401" applyNumberFormat="0" applyAlignment="0" applyProtection="0"/>
    <xf numFmtId="0" fontId="12" fillId="24" borderId="400" applyNumberFormat="0" applyFont="0" applyAlignment="0" applyProtection="0"/>
    <xf numFmtId="0" fontId="12" fillId="24" borderId="400" applyNumberFormat="0" applyFont="0" applyAlignment="0" applyProtection="0"/>
    <xf numFmtId="0" fontId="25" fillId="8" borderId="399" applyNumberFormat="0" applyAlignment="0" applyProtection="0"/>
    <xf numFmtId="0" fontId="17" fillId="21" borderId="399" applyNumberFormat="0" applyAlignment="0" applyProtection="0"/>
    <xf numFmtId="0" fontId="30" fillId="0" borderId="402" applyNumberFormat="0" applyFill="0" applyAlignment="0" applyProtection="0"/>
    <xf numFmtId="0" fontId="28" fillId="21" borderId="401" applyNumberFormat="0" applyAlignment="0" applyProtection="0"/>
    <xf numFmtId="0" fontId="12" fillId="24" borderId="400" applyNumberFormat="0" applyFont="0" applyAlignment="0" applyProtection="0"/>
    <xf numFmtId="0" fontId="12" fillId="24" borderId="400" applyNumberFormat="0" applyFont="0" applyAlignment="0" applyProtection="0"/>
    <xf numFmtId="0" fontId="12" fillId="25" borderId="422" applyNumberFormat="0" applyProtection="0">
      <alignment horizontal="left" vertical="center"/>
    </xf>
    <xf numFmtId="0" fontId="12" fillId="25" borderId="422" applyNumberFormat="0" applyProtection="0">
      <alignment horizontal="left" vertical="center"/>
    </xf>
    <xf numFmtId="0" fontId="25" fillId="8" borderId="399" applyNumberFormat="0" applyAlignment="0" applyProtection="0"/>
    <xf numFmtId="0" fontId="17" fillId="21" borderId="399" applyNumberFormat="0" applyAlignment="0" applyProtection="0"/>
    <xf numFmtId="44" fontId="1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30" fillId="0" borderId="438" applyNumberFormat="0" applyFill="0" applyAlignment="0" applyProtection="0"/>
    <xf numFmtId="0" fontId="28" fillId="21" borderId="437" applyNumberFormat="0" applyAlignment="0" applyProtection="0"/>
    <xf numFmtId="0" fontId="12" fillId="24" borderId="436" applyNumberFormat="0" applyFont="0" applyAlignment="0" applyProtection="0"/>
    <xf numFmtId="0" fontId="12" fillId="24" borderId="436" applyNumberFormat="0" applyFont="0" applyAlignment="0" applyProtection="0"/>
    <xf numFmtId="0" fontId="25" fillId="8" borderId="435" applyNumberFormat="0" applyAlignment="0" applyProtection="0"/>
    <xf numFmtId="0" fontId="17" fillId="21" borderId="435" applyNumberFormat="0" applyAlignment="0" applyProtection="0"/>
    <xf numFmtId="0" fontId="30" fillId="0" borderId="438" applyNumberFormat="0" applyFill="0" applyAlignment="0" applyProtection="0"/>
    <xf numFmtId="0" fontId="28" fillId="21" borderId="437" applyNumberFormat="0" applyAlignment="0" applyProtection="0"/>
    <xf numFmtId="0" fontId="12" fillId="24" borderId="436" applyNumberFormat="0" applyFont="0" applyAlignment="0" applyProtection="0"/>
    <xf numFmtId="0" fontId="12" fillId="24" borderId="436" applyNumberFormat="0" applyFont="0" applyAlignment="0" applyProtection="0"/>
    <xf numFmtId="0" fontId="25" fillId="8" borderId="435" applyNumberFormat="0" applyAlignment="0" applyProtection="0"/>
    <xf numFmtId="0" fontId="17" fillId="21" borderId="435" applyNumberFormat="0" applyAlignment="0" applyProtection="0"/>
    <xf numFmtId="43" fontId="6" fillId="0" borderId="0" applyFont="0" applyFill="0" applyBorder="0" applyAlignment="0" applyProtection="0"/>
    <xf numFmtId="44" fontId="6" fillId="0" borderId="0" applyFont="0" applyFill="0" applyBorder="0" applyAlignment="0" applyProtection="0"/>
    <xf numFmtId="0" fontId="30" fillId="0" borderId="438" applyNumberFormat="0" applyFill="0" applyAlignment="0" applyProtection="0"/>
    <xf numFmtId="0" fontId="28" fillId="21" borderId="437" applyNumberFormat="0" applyAlignment="0" applyProtection="0"/>
    <xf numFmtId="44" fontId="12" fillId="0" borderId="0" applyFont="0" applyFill="0" applyBorder="0" applyAlignment="0" applyProtection="0"/>
    <xf numFmtId="0" fontId="12" fillId="24" borderId="436" applyNumberFormat="0" applyFont="0" applyAlignment="0" applyProtection="0"/>
    <xf numFmtId="0" fontId="12" fillId="24" borderId="436" applyNumberFormat="0" applyFont="0" applyAlignment="0" applyProtection="0"/>
    <xf numFmtId="0" fontId="25" fillId="8" borderId="435" applyNumberFormat="0" applyAlignment="0" applyProtection="0"/>
    <xf numFmtId="0" fontId="17" fillId="21" borderId="435" applyNumberFormat="0" applyAlignment="0" applyProtection="0"/>
    <xf numFmtId="0" fontId="17" fillId="21" borderId="399" applyNumberFormat="0" applyAlignment="0" applyProtection="0"/>
    <xf numFmtId="0" fontId="25" fillId="8" borderId="399" applyNumberFormat="0" applyAlignment="0" applyProtection="0"/>
    <xf numFmtId="0" fontId="12" fillId="24" borderId="400" applyNumberFormat="0" applyFont="0" applyAlignment="0" applyProtection="0"/>
    <xf numFmtId="0" fontId="12" fillId="24" borderId="400" applyNumberFormat="0" applyFont="0" applyAlignment="0" applyProtection="0"/>
    <xf numFmtId="0" fontId="28" fillId="21" borderId="401" applyNumberFormat="0" applyAlignment="0" applyProtection="0"/>
    <xf numFmtId="0" fontId="30" fillId="0" borderId="402" applyNumberFormat="0" applyFill="0" applyAlignment="0" applyProtection="0"/>
    <xf numFmtId="0" fontId="17" fillId="21" borderId="399" applyNumberFormat="0" applyAlignment="0" applyProtection="0"/>
    <xf numFmtId="0" fontId="25" fillId="8" borderId="399" applyNumberFormat="0" applyAlignment="0" applyProtection="0"/>
    <xf numFmtId="0" fontId="12" fillId="24" borderId="400" applyNumberFormat="0" applyFont="0" applyAlignment="0" applyProtection="0"/>
    <xf numFmtId="0" fontId="12" fillId="24" borderId="400" applyNumberFormat="0" applyFont="0" applyAlignment="0" applyProtection="0"/>
    <xf numFmtId="0" fontId="28" fillId="21" borderId="401" applyNumberFormat="0" applyAlignment="0" applyProtection="0"/>
    <xf numFmtId="0" fontId="30" fillId="0" borderId="402" applyNumberFormat="0" applyFill="0" applyAlignment="0" applyProtection="0"/>
    <xf numFmtId="0" fontId="12" fillId="25" borderId="408" applyNumberFormat="0" applyProtection="0">
      <alignment horizontal="left" vertical="center"/>
    </xf>
    <xf numFmtId="0" fontId="12" fillId="25" borderId="408" applyNumberFormat="0" applyProtection="0">
      <alignment horizontal="left" vertical="center"/>
    </xf>
    <xf numFmtId="0" fontId="17" fillId="21" borderId="399" applyNumberFormat="0" applyAlignment="0" applyProtection="0"/>
    <xf numFmtId="0" fontId="25" fillId="8" borderId="399" applyNumberFormat="0" applyAlignment="0" applyProtection="0"/>
    <xf numFmtId="0" fontId="12" fillId="24" borderId="400" applyNumberFormat="0" applyFont="0" applyAlignment="0" applyProtection="0"/>
    <xf numFmtId="0" fontId="12" fillId="24" borderId="400" applyNumberFormat="0" applyFont="0" applyAlignment="0" applyProtection="0"/>
    <xf numFmtId="0" fontId="28" fillId="21" borderId="401" applyNumberFormat="0" applyAlignment="0" applyProtection="0"/>
    <xf numFmtId="0" fontId="30" fillId="0" borderId="402" applyNumberFormat="0" applyFill="0" applyAlignment="0" applyProtection="0"/>
    <xf numFmtId="0" fontId="17" fillId="21" borderId="399" applyNumberFormat="0" applyAlignment="0" applyProtection="0"/>
    <xf numFmtId="0" fontId="25" fillId="8" borderId="399" applyNumberFormat="0" applyAlignment="0" applyProtection="0"/>
    <xf numFmtId="0" fontId="12" fillId="24" borderId="400" applyNumberFormat="0" applyFont="0" applyAlignment="0" applyProtection="0"/>
    <xf numFmtId="0" fontId="12" fillId="24" borderId="400" applyNumberFormat="0" applyFont="0" applyAlignment="0" applyProtection="0"/>
    <xf numFmtId="0" fontId="28" fillId="21" borderId="401" applyNumberFormat="0" applyAlignment="0" applyProtection="0"/>
    <xf numFmtId="0" fontId="30" fillId="0" borderId="402" applyNumberFormat="0" applyFill="0" applyAlignment="0" applyProtection="0"/>
    <xf numFmtId="43"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0" fontId="17" fillId="21" borderId="423" applyNumberFormat="0" applyAlignment="0" applyProtection="0"/>
    <xf numFmtId="0" fontId="25" fillId="8" borderId="423" applyNumberFormat="0" applyAlignment="0" applyProtection="0"/>
    <xf numFmtId="0" fontId="12" fillId="24" borderId="424" applyNumberFormat="0" applyFont="0" applyAlignment="0" applyProtection="0"/>
    <xf numFmtId="0" fontId="12" fillId="24" borderId="424" applyNumberFormat="0" applyFont="0" applyAlignment="0" applyProtection="0"/>
    <xf numFmtId="0" fontId="28" fillId="21" borderId="425" applyNumberFormat="0" applyAlignment="0" applyProtection="0"/>
    <xf numFmtId="0" fontId="30" fillId="0" borderId="426" applyNumberFormat="0" applyFill="0" applyAlignment="0" applyProtection="0"/>
    <xf numFmtId="0" fontId="17" fillId="21" borderId="423" applyNumberFormat="0" applyAlignment="0" applyProtection="0"/>
    <xf numFmtId="0" fontId="25" fillId="8" borderId="423" applyNumberFormat="0" applyAlignment="0" applyProtection="0"/>
    <xf numFmtId="0" fontId="12" fillId="24" borderId="424" applyNumberFormat="0" applyFont="0" applyAlignment="0" applyProtection="0"/>
    <xf numFmtId="0" fontId="12" fillId="24" borderId="424" applyNumberFormat="0" applyFont="0" applyAlignment="0" applyProtection="0"/>
    <xf numFmtId="0" fontId="28" fillId="21" borderId="425" applyNumberFormat="0" applyAlignment="0" applyProtection="0"/>
    <xf numFmtId="0" fontId="30" fillId="0" borderId="426" applyNumberFormat="0" applyFill="0" applyAlignment="0" applyProtection="0"/>
    <xf numFmtId="0" fontId="12" fillId="25" borderId="422" applyNumberFormat="0" applyProtection="0">
      <alignment horizontal="left" vertical="center"/>
    </xf>
    <xf numFmtId="0" fontId="12" fillId="25" borderId="422" applyNumberFormat="0" applyProtection="0">
      <alignment horizontal="left" vertical="center"/>
    </xf>
    <xf numFmtId="0" fontId="17" fillId="21" borderId="423" applyNumberFormat="0" applyAlignment="0" applyProtection="0"/>
    <xf numFmtId="0" fontId="25" fillId="8" borderId="423" applyNumberFormat="0" applyAlignment="0" applyProtection="0"/>
    <xf numFmtId="0" fontId="12" fillId="24" borderId="424" applyNumberFormat="0" applyFont="0" applyAlignment="0" applyProtection="0"/>
    <xf numFmtId="0" fontId="12" fillId="24" borderId="424" applyNumberFormat="0" applyFont="0" applyAlignment="0" applyProtection="0"/>
    <xf numFmtId="0" fontId="28" fillId="21" borderId="425" applyNumberFormat="0" applyAlignment="0" applyProtection="0"/>
    <xf numFmtId="0" fontId="30" fillId="0" borderId="426" applyNumberFormat="0" applyFill="0" applyAlignment="0" applyProtection="0"/>
    <xf numFmtId="0" fontId="17" fillId="21" borderId="423" applyNumberFormat="0" applyAlignment="0" applyProtection="0"/>
    <xf numFmtId="0" fontId="25" fillId="8" borderId="423" applyNumberFormat="0" applyAlignment="0" applyProtection="0"/>
    <xf numFmtId="0" fontId="12" fillId="24" borderId="424" applyNumberFormat="0" applyFont="0" applyAlignment="0" applyProtection="0"/>
    <xf numFmtId="0" fontId="12" fillId="24" borderId="424" applyNumberFormat="0" applyFont="0" applyAlignment="0" applyProtection="0"/>
    <xf numFmtId="0" fontId="28" fillId="21" borderId="425" applyNumberFormat="0" applyAlignment="0" applyProtection="0"/>
    <xf numFmtId="0" fontId="30" fillId="0" borderId="426" applyNumberFormat="0" applyFill="0" applyAlignment="0" applyProtection="0"/>
    <xf numFmtId="0" fontId="30" fillId="0" borderId="438" applyNumberFormat="0" applyFill="0" applyAlignment="0" applyProtection="0"/>
    <xf numFmtId="0" fontId="28" fillId="21" borderId="437" applyNumberFormat="0" applyAlignment="0" applyProtection="0"/>
    <xf numFmtId="0" fontId="12" fillId="24" borderId="436" applyNumberFormat="0" applyFont="0" applyAlignment="0" applyProtection="0"/>
    <xf numFmtId="0" fontId="12" fillId="24" borderId="436" applyNumberFormat="0" applyFont="0" applyAlignment="0" applyProtection="0"/>
    <xf numFmtId="0" fontId="25" fillId="8" borderId="435" applyNumberFormat="0" applyAlignment="0" applyProtection="0"/>
    <xf numFmtId="0" fontId="17" fillId="21" borderId="435" applyNumberFormat="0" applyAlignment="0" applyProtection="0"/>
    <xf numFmtId="0" fontId="12" fillId="25" borderId="449" applyNumberFormat="0" applyProtection="0">
      <alignment horizontal="left" vertical="center"/>
    </xf>
    <xf numFmtId="0" fontId="12" fillId="25" borderId="449" applyNumberFormat="0" applyProtection="0">
      <alignment horizontal="left" vertical="center"/>
    </xf>
    <xf numFmtId="44" fontId="1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0" fontId="17" fillId="21" borderId="435" applyNumberFormat="0" applyAlignment="0" applyProtection="0"/>
    <xf numFmtId="0" fontId="25" fillId="8" borderId="435" applyNumberFormat="0" applyAlignment="0" applyProtection="0"/>
    <xf numFmtId="0" fontId="12" fillId="24" borderId="436" applyNumberFormat="0" applyFont="0" applyAlignment="0" applyProtection="0"/>
    <xf numFmtId="0" fontId="12" fillId="24" borderId="436" applyNumberFormat="0" applyFont="0" applyAlignment="0" applyProtection="0"/>
    <xf numFmtId="0" fontId="28" fillId="21" borderId="437" applyNumberFormat="0" applyAlignment="0" applyProtection="0"/>
    <xf numFmtId="0" fontId="30" fillId="0" borderId="438" applyNumberFormat="0" applyFill="0" applyAlignment="0" applyProtection="0"/>
    <xf numFmtId="0" fontId="17" fillId="21" borderId="435" applyNumberFormat="0" applyAlignment="0" applyProtection="0"/>
    <xf numFmtId="0" fontId="25" fillId="8" borderId="435" applyNumberFormat="0" applyAlignment="0" applyProtection="0"/>
    <xf numFmtId="0" fontId="12" fillId="24" borderId="436" applyNumberFormat="0" applyFont="0" applyAlignment="0" applyProtection="0"/>
    <xf numFmtId="0" fontId="12" fillId="24" borderId="436" applyNumberFormat="0" applyFont="0" applyAlignment="0" applyProtection="0"/>
    <xf numFmtId="0" fontId="28" fillId="21" borderId="437" applyNumberFormat="0" applyAlignment="0" applyProtection="0"/>
    <xf numFmtId="0" fontId="30" fillId="0" borderId="438" applyNumberFormat="0" applyFill="0" applyAlignment="0" applyProtection="0"/>
    <xf numFmtId="0" fontId="17" fillId="21" borderId="435" applyNumberFormat="0" applyAlignment="0" applyProtection="0"/>
    <xf numFmtId="0" fontId="25" fillId="8" borderId="435" applyNumberFormat="0" applyAlignment="0" applyProtection="0"/>
    <xf numFmtId="0" fontId="12" fillId="24" borderId="436" applyNumberFormat="0" applyFont="0" applyAlignment="0" applyProtection="0"/>
    <xf numFmtId="0" fontId="12" fillId="24" borderId="436" applyNumberFormat="0" applyFont="0" applyAlignment="0" applyProtection="0"/>
    <xf numFmtId="0" fontId="28" fillId="21" borderId="437" applyNumberFormat="0" applyAlignment="0" applyProtection="0"/>
    <xf numFmtId="0" fontId="30" fillId="0" borderId="438" applyNumberFormat="0" applyFill="0" applyAlignment="0" applyProtection="0"/>
    <xf numFmtId="0" fontId="17" fillId="21" borderId="435" applyNumberFormat="0" applyAlignment="0" applyProtection="0"/>
    <xf numFmtId="0" fontId="25" fillId="8" borderId="435" applyNumberFormat="0" applyAlignment="0" applyProtection="0"/>
    <xf numFmtId="0" fontId="12" fillId="24" borderId="436" applyNumberFormat="0" applyFont="0" applyAlignment="0" applyProtection="0"/>
    <xf numFmtId="0" fontId="12" fillId="24" borderId="436" applyNumberFormat="0" applyFont="0" applyAlignment="0" applyProtection="0"/>
    <xf numFmtId="0" fontId="28" fillId="21" borderId="437" applyNumberFormat="0" applyAlignment="0" applyProtection="0"/>
    <xf numFmtId="0" fontId="30" fillId="0" borderId="438" applyNumberFormat="0" applyFill="0" applyAlignment="0" applyProtection="0"/>
    <xf numFmtId="0" fontId="30" fillId="0" borderId="460" applyNumberFormat="0" applyFill="0" applyAlignment="0" applyProtection="0"/>
    <xf numFmtId="0" fontId="28" fillId="21" borderId="459" applyNumberFormat="0" applyAlignment="0" applyProtection="0"/>
    <xf numFmtId="0" fontId="12" fillId="24" borderId="458" applyNumberFormat="0" applyFont="0" applyAlignment="0" applyProtection="0"/>
    <xf numFmtId="0" fontId="12" fillId="24" borderId="458" applyNumberFormat="0" applyFont="0" applyAlignment="0" applyProtection="0"/>
    <xf numFmtId="0" fontId="25" fillId="8" borderId="457" applyNumberFormat="0" applyAlignment="0" applyProtection="0"/>
    <xf numFmtId="0" fontId="17" fillId="21" borderId="457" applyNumberFormat="0" applyAlignment="0" applyProtection="0"/>
    <xf numFmtId="0" fontId="30" fillId="0" borderId="460" applyNumberFormat="0" applyFill="0" applyAlignment="0" applyProtection="0"/>
    <xf numFmtId="0" fontId="28" fillId="21" borderId="459" applyNumberFormat="0" applyAlignment="0" applyProtection="0"/>
    <xf numFmtId="0" fontId="12" fillId="24" borderId="458" applyNumberFormat="0" applyFont="0" applyAlignment="0" applyProtection="0"/>
    <xf numFmtId="0" fontId="12" fillId="24" borderId="458" applyNumberFormat="0" applyFont="0" applyAlignment="0" applyProtection="0"/>
    <xf numFmtId="0" fontId="25" fillId="8" borderId="457" applyNumberFormat="0" applyAlignment="0" applyProtection="0"/>
    <xf numFmtId="0" fontId="17" fillId="21" borderId="457" applyNumberFormat="0" applyAlignment="0" applyProtection="0"/>
    <xf numFmtId="43"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30" fillId="0" borderId="460" applyNumberFormat="0" applyFill="0" applyAlignment="0" applyProtection="0"/>
    <xf numFmtId="0" fontId="28" fillId="21" borderId="459" applyNumberFormat="0" applyAlignment="0" applyProtection="0"/>
    <xf numFmtId="0" fontId="12" fillId="24" borderId="458" applyNumberFormat="0" applyFont="0" applyAlignment="0" applyProtection="0"/>
    <xf numFmtId="0" fontId="12" fillId="24" borderId="458" applyNumberFormat="0" applyFont="0" applyAlignment="0" applyProtection="0"/>
    <xf numFmtId="0" fontId="25" fillId="8" borderId="457" applyNumberFormat="0" applyAlignment="0" applyProtection="0"/>
    <xf numFmtId="0" fontId="17" fillId="21" borderId="457" applyNumberFormat="0" applyAlignment="0" applyProtection="0"/>
    <xf numFmtId="0" fontId="30" fillId="0" borderId="460" applyNumberFormat="0" applyFill="0" applyAlignment="0" applyProtection="0"/>
    <xf numFmtId="0" fontId="28" fillId="21" borderId="459" applyNumberFormat="0" applyAlignment="0" applyProtection="0"/>
    <xf numFmtId="0" fontId="12" fillId="24" borderId="458" applyNumberFormat="0" applyFont="0" applyAlignment="0" applyProtection="0"/>
    <xf numFmtId="0" fontId="12" fillId="24" borderId="458" applyNumberFormat="0" applyFont="0" applyAlignment="0" applyProtection="0"/>
    <xf numFmtId="0" fontId="25" fillId="8" borderId="457" applyNumberFormat="0" applyAlignment="0" applyProtection="0"/>
    <xf numFmtId="44" fontId="12" fillId="0" borderId="0" applyFont="0" applyFill="0" applyBorder="0" applyAlignment="0" applyProtection="0"/>
    <xf numFmtId="0" fontId="12" fillId="25" borderId="470" applyNumberFormat="0" applyProtection="0">
      <alignment horizontal="left" vertical="center"/>
    </xf>
    <xf numFmtId="0" fontId="12" fillId="25" borderId="470" applyNumberFormat="0" applyProtection="0">
      <alignment horizontal="left" vertical="center"/>
    </xf>
    <xf numFmtId="43"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0" fontId="12" fillId="25" borderId="479" applyNumberFormat="0" applyProtection="0">
      <alignment horizontal="left" vertical="center"/>
    </xf>
    <xf numFmtId="0" fontId="12" fillId="25" borderId="479" applyNumberFormat="0" applyProtection="0">
      <alignment horizontal="left" vertical="center"/>
    </xf>
    <xf numFmtId="0" fontId="17" fillId="21" borderId="450" applyNumberFormat="0" applyAlignment="0" applyProtection="0"/>
    <xf numFmtId="0" fontId="25" fillId="8" borderId="450" applyNumberFormat="0" applyAlignment="0" applyProtection="0"/>
    <xf numFmtId="0" fontId="12" fillId="24" borderId="451" applyNumberFormat="0" applyFont="0" applyAlignment="0" applyProtection="0"/>
    <xf numFmtId="0" fontId="12" fillId="24" borderId="451" applyNumberFormat="0" applyFont="0" applyAlignment="0" applyProtection="0"/>
    <xf numFmtId="0" fontId="28" fillId="21" borderId="452" applyNumberFormat="0" applyAlignment="0" applyProtection="0"/>
    <xf numFmtId="0" fontId="30" fillId="0" borderId="453" applyNumberFormat="0" applyFill="0" applyAlignment="0" applyProtection="0"/>
    <xf numFmtId="0" fontId="17" fillId="21" borderId="450" applyNumberFormat="0" applyAlignment="0" applyProtection="0"/>
    <xf numFmtId="0" fontId="25" fillId="8" borderId="450" applyNumberFormat="0" applyAlignment="0" applyProtection="0"/>
    <xf numFmtId="0" fontId="12" fillId="24" borderId="451" applyNumberFormat="0" applyFont="0" applyAlignment="0" applyProtection="0"/>
    <xf numFmtId="0" fontId="12" fillId="24" borderId="451" applyNumberFormat="0" applyFont="0" applyAlignment="0" applyProtection="0"/>
    <xf numFmtId="0" fontId="28" fillId="21" borderId="452" applyNumberFormat="0" applyAlignment="0" applyProtection="0"/>
    <xf numFmtId="0" fontId="30" fillId="0" borderId="453" applyNumberFormat="0" applyFill="0" applyAlignment="0" applyProtection="0"/>
    <xf numFmtId="0" fontId="12" fillId="25" borderId="449" applyNumberFormat="0" applyProtection="0">
      <alignment horizontal="left" vertical="center"/>
    </xf>
    <xf numFmtId="0" fontId="12" fillId="25" borderId="449" applyNumberFormat="0" applyProtection="0">
      <alignment horizontal="left" vertical="center"/>
    </xf>
    <xf numFmtId="0" fontId="17" fillId="21" borderId="450" applyNumberFormat="0" applyAlignment="0" applyProtection="0"/>
    <xf numFmtId="0" fontId="25" fillId="8" borderId="450" applyNumberFormat="0" applyAlignment="0" applyProtection="0"/>
    <xf numFmtId="0" fontId="12" fillId="24" borderId="451" applyNumberFormat="0" applyFont="0" applyAlignment="0" applyProtection="0"/>
    <xf numFmtId="0" fontId="12" fillId="24" borderId="451" applyNumberFormat="0" applyFont="0" applyAlignment="0" applyProtection="0"/>
    <xf numFmtId="0" fontId="28" fillId="21" borderId="452" applyNumberFormat="0" applyAlignment="0" applyProtection="0"/>
    <xf numFmtId="0" fontId="30" fillId="0" borderId="453" applyNumberFormat="0" applyFill="0" applyAlignment="0" applyProtection="0"/>
    <xf numFmtId="0" fontId="17" fillId="21" borderId="450" applyNumberFormat="0" applyAlignment="0" applyProtection="0"/>
    <xf numFmtId="0" fontId="25" fillId="8" borderId="450" applyNumberFormat="0" applyAlignment="0" applyProtection="0"/>
    <xf numFmtId="0" fontId="12" fillId="24" borderId="451" applyNumberFormat="0" applyFont="0" applyAlignment="0" applyProtection="0"/>
    <xf numFmtId="0" fontId="12" fillId="24" borderId="451" applyNumberFormat="0" applyFont="0" applyAlignment="0" applyProtection="0"/>
    <xf numFmtId="0" fontId="28" fillId="21" borderId="452" applyNumberFormat="0" applyAlignment="0" applyProtection="0"/>
    <xf numFmtId="0" fontId="30" fillId="0" borderId="453" applyNumberFormat="0" applyFill="0" applyAlignment="0" applyProtection="0"/>
    <xf numFmtId="0" fontId="17" fillId="21" borderId="457" applyNumberFormat="0" applyAlignment="0" applyProtection="0"/>
    <xf numFmtId="44" fontId="12" fillId="0" borderId="0" applyFont="0" applyFill="0" applyBorder="0" applyAlignment="0" applyProtection="0"/>
    <xf numFmtId="225" fontId="81" fillId="65" borderId="468"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0" fontId="17" fillId="21" borderId="457" applyNumberFormat="0" applyAlignment="0" applyProtection="0"/>
    <xf numFmtId="0" fontId="25" fillId="8" borderId="457" applyNumberFormat="0" applyAlignment="0" applyProtection="0"/>
    <xf numFmtId="0" fontId="12" fillId="24" borderId="458" applyNumberFormat="0" applyFont="0" applyAlignment="0" applyProtection="0"/>
    <xf numFmtId="0" fontId="12" fillId="24" borderId="458" applyNumberFormat="0" applyFont="0" applyAlignment="0" applyProtection="0"/>
    <xf numFmtId="0" fontId="28" fillId="21" borderId="459" applyNumberFormat="0" applyAlignment="0" applyProtection="0"/>
    <xf numFmtId="0" fontId="30" fillId="0" borderId="460" applyNumberFormat="0" applyFill="0" applyAlignment="0" applyProtection="0"/>
    <xf numFmtId="0" fontId="17" fillId="21" borderId="457" applyNumberFormat="0" applyAlignment="0" applyProtection="0"/>
    <xf numFmtId="0" fontId="25" fillId="8" borderId="457" applyNumberFormat="0" applyAlignment="0" applyProtection="0"/>
    <xf numFmtId="0" fontId="12" fillId="24" borderId="458" applyNumberFormat="0" applyFont="0" applyAlignment="0" applyProtection="0"/>
    <xf numFmtId="0" fontId="12" fillId="24" borderId="458" applyNumberFormat="0" applyFont="0" applyAlignment="0" applyProtection="0"/>
    <xf numFmtId="0" fontId="28" fillId="21" borderId="459" applyNumberFormat="0" applyAlignment="0" applyProtection="0"/>
    <xf numFmtId="0" fontId="30" fillId="0" borderId="460" applyNumberFormat="0" applyFill="0" applyAlignment="0" applyProtection="0"/>
    <xf numFmtId="43" fontId="6" fillId="0" borderId="0" applyFont="0" applyFill="0" applyBorder="0" applyAlignment="0" applyProtection="0"/>
    <xf numFmtId="0" fontId="17" fillId="21" borderId="457" applyNumberFormat="0" applyAlignment="0" applyProtection="0"/>
    <xf numFmtId="0" fontId="25" fillId="8" borderId="457" applyNumberFormat="0" applyAlignment="0" applyProtection="0"/>
    <xf numFmtId="0" fontId="12" fillId="24" borderId="458" applyNumberFormat="0" applyFont="0" applyAlignment="0" applyProtection="0"/>
    <xf numFmtId="0" fontId="12" fillId="24" borderId="458" applyNumberFormat="0" applyFont="0" applyAlignment="0" applyProtection="0"/>
    <xf numFmtId="0" fontId="28" fillId="21" borderId="459" applyNumberFormat="0" applyAlignment="0" applyProtection="0"/>
    <xf numFmtId="0" fontId="30" fillId="0" borderId="460" applyNumberFormat="0" applyFill="0" applyAlignment="0" applyProtection="0"/>
    <xf numFmtId="0" fontId="17" fillId="21" borderId="457" applyNumberFormat="0" applyAlignment="0" applyProtection="0"/>
    <xf numFmtId="0" fontId="25" fillId="8" borderId="457" applyNumberFormat="0" applyAlignment="0" applyProtection="0"/>
    <xf numFmtId="0" fontId="12" fillId="24" borderId="458" applyNumberFormat="0" applyFont="0" applyAlignment="0" applyProtection="0"/>
    <xf numFmtId="0" fontId="12" fillId="24" borderId="458" applyNumberFormat="0" applyFont="0" applyAlignment="0" applyProtection="0"/>
    <xf numFmtId="0" fontId="28" fillId="21" borderId="459" applyNumberFormat="0" applyAlignment="0" applyProtection="0"/>
    <xf numFmtId="0" fontId="30" fillId="0" borderId="460" applyNumberFormat="0" applyFill="0" applyAlignment="0" applyProtection="0"/>
    <xf numFmtId="44" fontId="6" fillId="0" borderId="0" applyFont="0" applyFill="0" applyBorder="0" applyAlignment="0" applyProtection="0"/>
    <xf numFmtId="0" fontId="30" fillId="0" borderId="492" applyNumberFormat="0" applyFill="0" applyAlignment="0" applyProtection="0"/>
    <xf numFmtId="0" fontId="28" fillId="21" borderId="491" applyNumberFormat="0" applyAlignment="0" applyProtection="0"/>
    <xf numFmtId="0" fontId="12" fillId="24" borderId="490" applyNumberFormat="0" applyFont="0" applyAlignment="0" applyProtection="0"/>
    <xf numFmtId="0" fontId="12" fillId="24" borderId="490" applyNumberFormat="0" applyFont="0" applyAlignment="0" applyProtection="0"/>
    <xf numFmtId="0" fontId="25" fillId="8" borderId="489" applyNumberFormat="0" applyAlignment="0" applyProtection="0"/>
    <xf numFmtId="0" fontId="17" fillId="21" borderId="489" applyNumberFormat="0" applyAlignment="0" applyProtection="0"/>
    <xf numFmtId="0" fontId="30" fillId="0" borderId="492" applyNumberFormat="0" applyFill="0" applyAlignment="0" applyProtection="0"/>
    <xf numFmtId="0" fontId="28" fillId="21" borderId="491" applyNumberFormat="0" applyAlignment="0" applyProtection="0"/>
    <xf numFmtId="0" fontId="12" fillId="24" borderId="490" applyNumberFormat="0" applyFont="0" applyAlignment="0" applyProtection="0"/>
    <xf numFmtId="0" fontId="12" fillId="24" borderId="490" applyNumberFormat="0" applyFont="0" applyAlignment="0" applyProtection="0"/>
    <xf numFmtId="0" fontId="25" fillId="8" borderId="489" applyNumberFormat="0" applyAlignment="0" applyProtection="0"/>
    <xf numFmtId="0" fontId="17" fillId="21" borderId="489" applyNumberFormat="0" applyAlignment="0" applyProtection="0"/>
    <xf numFmtId="43" fontId="6" fillId="0" borderId="0" applyFont="0" applyFill="0" applyBorder="0" applyAlignment="0" applyProtection="0"/>
    <xf numFmtId="44" fontId="6" fillId="0" borderId="0" applyFont="0" applyFill="0" applyBorder="0" applyAlignment="0" applyProtection="0"/>
    <xf numFmtId="0" fontId="30" fillId="0" borderId="492" applyNumberFormat="0" applyFill="0" applyAlignment="0" applyProtection="0"/>
    <xf numFmtId="44" fontId="12" fillId="0" borderId="0" applyFont="0" applyFill="0" applyBorder="0" applyAlignment="0" applyProtection="0"/>
    <xf numFmtId="0" fontId="28" fillId="21" borderId="491" applyNumberFormat="0" applyAlignment="0" applyProtection="0"/>
    <xf numFmtId="0" fontId="12" fillId="24" borderId="490" applyNumberFormat="0" applyFont="0" applyAlignment="0" applyProtection="0"/>
    <xf numFmtId="0" fontId="12" fillId="24" borderId="490" applyNumberFormat="0" applyFont="0" applyAlignment="0" applyProtection="0"/>
    <xf numFmtId="0" fontId="25" fillId="8" borderId="489" applyNumberFormat="0" applyAlignment="0" applyProtection="0"/>
    <xf numFmtId="0" fontId="12" fillId="25" borderId="470" applyNumberFormat="0" applyProtection="0">
      <alignment horizontal="left" vertical="center"/>
    </xf>
    <xf numFmtId="0" fontId="12" fillId="25" borderId="470" applyNumberFormat="0" applyProtection="0">
      <alignment horizontal="left" vertical="center"/>
    </xf>
    <xf numFmtId="0" fontId="17" fillId="21" borderId="489" applyNumberFormat="0" applyAlignment="0" applyProtection="0"/>
    <xf numFmtId="44" fontId="12" fillId="0" borderId="0" applyFont="0" applyFill="0" applyBorder="0" applyAlignment="0" applyProtection="0"/>
    <xf numFmtId="0" fontId="17" fillId="21" borderId="480" applyNumberFormat="0" applyAlignment="0" applyProtection="0"/>
    <xf numFmtId="0" fontId="25" fillId="8" borderId="480" applyNumberFormat="0" applyAlignment="0" applyProtection="0"/>
    <xf numFmtId="0" fontId="12" fillId="24" borderId="481" applyNumberFormat="0" applyFont="0" applyAlignment="0" applyProtection="0"/>
    <xf numFmtId="0" fontId="12" fillId="24" borderId="481" applyNumberFormat="0" applyFont="0" applyAlignment="0" applyProtection="0"/>
    <xf numFmtId="0" fontId="28" fillId="21" borderId="482" applyNumberFormat="0" applyAlignment="0" applyProtection="0"/>
    <xf numFmtId="0" fontId="30" fillId="0" borderId="483" applyNumberFormat="0" applyFill="0" applyAlignment="0" applyProtection="0"/>
    <xf numFmtId="0" fontId="17" fillId="21" borderId="480" applyNumberFormat="0" applyAlignment="0" applyProtection="0"/>
    <xf numFmtId="0" fontId="25" fillId="8" borderId="480" applyNumberFormat="0" applyAlignment="0" applyProtection="0"/>
    <xf numFmtId="0" fontId="12" fillId="24" borderId="481" applyNumberFormat="0" applyFont="0" applyAlignment="0" applyProtection="0"/>
    <xf numFmtId="0" fontId="12" fillId="24" borderId="481" applyNumberFormat="0" applyFont="0" applyAlignment="0" applyProtection="0"/>
    <xf numFmtId="0" fontId="28" fillId="21" borderId="482" applyNumberFormat="0" applyAlignment="0" applyProtection="0"/>
    <xf numFmtId="0" fontId="30" fillId="0" borderId="483" applyNumberFormat="0" applyFill="0" applyAlignment="0" applyProtection="0"/>
    <xf numFmtId="0" fontId="12" fillId="25" borderId="479" applyNumberFormat="0" applyProtection="0">
      <alignment horizontal="left" vertical="center"/>
    </xf>
    <xf numFmtId="0" fontId="12" fillId="25" borderId="479" applyNumberFormat="0" applyProtection="0">
      <alignment horizontal="left" vertical="center"/>
    </xf>
    <xf numFmtId="0" fontId="17" fillId="21" borderId="480" applyNumberFormat="0" applyAlignment="0" applyProtection="0"/>
    <xf numFmtId="0" fontId="25" fillId="8" borderId="480" applyNumberFormat="0" applyAlignment="0" applyProtection="0"/>
    <xf numFmtId="0" fontId="12" fillId="24" borderId="481" applyNumberFormat="0" applyFont="0" applyAlignment="0" applyProtection="0"/>
    <xf numFmtId="0" fontId="12" fillId="24" borderId="481" applyNumberFormat="0" applyFont="0" applyAlignment="0" applyProtection="0"/>
    <xf numFmtId="0" fontId="28" fillId="21" borderId="482" applyNumberFormat="0" applyAlignment="0" applyProtection="0"/>
    <xf numFmtId="0" fontId="30" fillId="0" borderId="483" applyNumberFormat="0" applyFill="0" applyAlignment="0" applyProtection="0"/>
    <xf numFmtId="0" fontId="17" fillId="21" borderId="480" applyNumberFormat="0" applyAlignment="0" applyProtection="0"/>
    <xf numFmtId="0" fontId="25" fillId="8" borderId="480" applyNumberFormat="0" applyAlignment="0" applyProtection="0"/>
    <xf numFmtId="0" fontId="12" fillId="24" borderId="481" applyNumberFormat="0" applyFont="0" applyAlignment="0" applyProtection="0"/>
    <xf numFmtId="0" fontId="12" fillId="24" borderId="481" applyNumberFormat="0" applyFont="0" applyAlignment="0" applyProtection="0"/>
    <xf numFmtId="0" fontId="28" fillId="21" borderId="482" applyNumberFormat="0" applyAlignment="0" applyProtection="0"/>
    <xf numFmtId="0" fontId="30" fillId="0" borderId="483" applyNumberFormat="0" applyFill="0" applyAlignment="0" applyProtection="0"/>
    <xf numFmtId="0" fontId="30" fillId="0" borderId="492" applyNumberFormat="0" applyFill="0" applyAlignment="0" applyProtection="0"/>
    <xf numFmtId="0" fontId="28" fillId="21" borderId="491" applyNumberFormat="0" applyAlignment="0" applyProtection="0"/>
    <xf numFmtId="0" fontId="12" fillId="24" borderId="490" applyNumberFormat="0" applyFont="0" applyAlignment="0" applyProtection="0"/>
    <xf numFmtId="0" fontId="12" fillId="24" borderId="490" applyNumberFormat="0" applyFont="0" applyAlignment="0" applyProtection="0"/>
    <xf numFmtId="0" fontId="25" fillId="8" borderId="489" applyNumberFormat="0" applyAlignment="0" applyProtection="0"/>
    <xf numFmtId="0" fontId="17" fillId="21" borderId="489" applyNumberFormat="0" applyAlignment="0" applyProtection="0"/>
    <xf numFmtId="44" fontId="12" fillId="0" borderId="0" applyFont="0" applyFill="0" applyBorder="0" applyAlignment="0" applyProtection="0"/>
    <xf numFmtId="0" fontId="17" fillId="21" borderId="502" applyNumberFormat="0" applyAlignment="0" applyProtection="0"/>
    <xf numFmtId="0" fontId="25" fillId="8" borderId="502" applyNumberFormat="0" applyAlignment="0" applyProtection="0"/>
    <xf numFmtId="0" fontId="28" fillId="21" borderId="503" applyNumberFormat="0" applyAlignment="0" applyProtection="0"/>
    <xf numFmtId="0" fontId="30" fillId="0" borderId="504" applyNumberFormat="0" applyFill="0" applyAlignment="0" applyProtection="0"/>
    <xf numFmtId="0" fontId="17" fillId="21" borderId="502" applyNumberFormat="0" applyAlignment="0" applyProtection="0"/>
    <xf numFmtId="0" fontId="25" fillId="8" borderId="502" applyNumberFormat="0" applyAlignment="0" applyProtection="0"/>
    <xf numFmtId="0" fontId="28" fillId="21" borderId="503" applyNumberFormat="0" applyAlignment="0" applyProtection="0"/>
    <xf numFmtId="0" fontId="30" fillId="0" borderId="504" applyNumberFormat="0" applyFill="0" applyAlignment="0" applyProtection="0"/>
    <xf numFmtId="0" fontId="17" fillId="21" borderId="502" applyNumberFormat="0" applyAlignment="0" applyProtection="0"/>
    <xf numFmtId="0" fontId="25" fillId="8" borderId="502" applyNumberFormat="0" applyAlignment="0" applyProtection="0"/>
    <xf numFmtId="0" fontId="28" fillId="21" borderId="503" applyNumberFormat="0" applyAlignment="0" applyProtection="0"/>
    <xf numFmtId="0" fontId="30" fillId="0" borderId="504" applyNumberFormat="0" applyFill="0" applyAlignment="0" applyProtection="0"/>
    <xf numFmtId="0" fontId="17" fillId="21" borderId="502" applyNumberFormat="0" applyAlignment="0" applyProtection="0"/>
    <xf numFmtId="0" fontId="25" fillId="8" borderId="502" applyNumberFormat="0" applyAlignment="0" applyProtection="0"/>
    <xf numFmtId="0" fontId="28" fillId="21" borderId="503" applyNumberFormat="0" applyAlignment="0" applyProtection="0"/>
    <xf numFmtId="0" fontId="30" fillId="0" borderId="504" applyNumberFormat="0" applyFill="0" applyAlignment="0" applyProtection="0"/>
  </cellStyleXfs>
  <cellXfs count="91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0" fillId="2" borderId="0" xfId="0" applyFill="1"/>
    <xf numFmtId="0" fontId="3" fillId="2" borderId="0" xfId="0" applyFont="1" applyFill="1"/>
    <xf numFmtId="172" fontId="45" fillId="28" borderId="177" xfId="0" applyNumberFormat="1" applyFont="1" applyFill="1" applyBorder="1" applyAlignment="1" applyProtection="1">
      <alignment horizontal="center" vertical="center"/>
    </xf>
    <xf numFmtId="176" fontId="45" fillId="28" borderId="35" xfId="12161" applyNumberFormat="1" applyFont="1" applyFill="1" applyBorder="1" applyAlignment="1" applyProtection="1">
      <alignment horizontal="center"/>
      <protection locked="0"/>
    </xf>
    <xf numFmtId="176" fontId="45" fillId="28" borderId="35" xfId="12090" applyNumberFormat="1" applyFont="1" applyFill="1" applyBorder="1" applyAlignment="1" applyProtection="1">
      <alignment horizontal="center"/>
      <protection locked="0"/>
    </xf>
    <xf numFmtId="176" fontId="45" fillId="28" borderId="35" xfId="12203" applyNumberFormat="1" applyFont="1" applyFill="1" applyBorder="1" applyAlignment="1" applyProtection="1">
      <alignment horizont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lef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0" fontId="34" fillId="2" borderId="0" xfId="0" applyFont="1" applyFill="1" applyProtection="1">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3" fontId="210" fillId="2"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0" fontId="34" fillId="2" borderId="0" xfId="0" applyFont="1" applyFill="1" applyProtection="1">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3" fontId="210" fillId="2"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3" fontId="214" fillId="2" borderId="0" xfId="0" applyNumberFormat="1" applyFont="1" applyFill="1" applyBorder="1" applyAlignment="1" applyProtection="1">
      <alignment horizontal="center"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3" fontId="214" fillId="2" borderId="0" xfId="0" applyNumberFormat="1" applyFont="1" applyFill="1" applyBorder="1" applyAlignment="1" applyProtection="1">
      <alignment horizontal="center" vertical="center"/>
      <protection locked="0"/>
    </xf>
    <xf numFmtId="176" fontId="45" fillId="28" borderId="35" xfId="12947" applyNumberFormat="1" applyFont="1" applyFill="1" applyBorder="1" applyAlignment="1" applyProtection="1">
      <alignment horizontal="center"/>
      <protection locked="0"/>
    </xf>
    <xf numFmtId="176" fontId="45" fillId="28" borderId="35" xfId="12920" applyNumberFormat="1" applyFont="1" applyFill="1" applyBorder="1" applyAlignment="1" applyProtection="1">
      <alignment horizontal="center"/>
      <protection locked="0"/>
    </xf>
    <xf numFmtId="176" fontId="45" fillId="28" borderId="35" xfId="12961" applyNumberFormat="1" applyFont="1" applyFill="1" applyBorder="1" applyAlignment="1" applyProtection="1">
      <alignment horizontal="center"/>
      <protection locked="0"/>
    </xf>
    <xf numFmtId="0" fontId="45" fillId="28" borderId="110" xfId="0" applyFont="1" applyFill="1" applyBorder="1" applyAlignment="1" applyProtection="1">
      <alignment horizontal="center" vertical="center" wrapText="1"/>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13021">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amp; ¢ 2" xfId="9957"/>
    <cellStyle name="$ 10" xfId="12013"/>
    <cellStyle name="$ 11" xfId="12024"/>
    <cellStyle name="$ 12" xfId="12017"/>
    <cellStyle name="$ 13" xfId="12027"/>
    <cellStyle name="$ 14" xfId="12023"/>
    <cellStyle name="$ 15" xfId="12028"/>
    <cellStyle name="$ 16" xfId="12040"/>
    <cellStyle name="$ 17" xfId="12037"/>
    <cellStyle name="$ 18" xfId="12043"/>
    <cellStyle name="$ 19" xfId="12044"/>
    <cellStyle name="$ 2" xfId="9956"/>
    <cellStyle name="$ 20" xfId="12047"/>
    <cellStyle name="$ 21" xfId="12049"/>
    <cellStyle name="$ 22" xfId="12048"/>
    <cellStyle name="$ 23" xfId="12050"/>
    <cellStyle name="$ 24" xfId="12051"/>
    <cellStyle name="$ 25" xfId="12054"/>
    <cellStyle name="$ 26" xfId="12058"/>
    <cellStyle name="$ 27" xfId="12057"/>
    <cellStyle name="$ 28" xfId="12063"/>
    <cellStyle name="$ 29" xfId="12068"/>
    <cellStyle name="$ 3" xfId="11832"/>
    <cellStyle name="$ 30" xfId="12074"/>
    <cellStyle name="$ 31" xfId="12101"/>
    <cellStyle name="$ 32" xfId="12091"/>
    <cellStyle name="$ 33" xfId="12225"/>
    <cellStyle name="$ 34" xfId="12283"/>
    <cellStyle name="$ 35" xfId="12318"/>
    <cellStyle name="$ 36" xfId="12355"/>
    <cellStyle name="$ 37" xfId="12404"/>
    <cellStyle name="$ 38" xfId="12446"/>
    <cellStyle name="$ 39" xfId="12465"/>
    <cellStyle name="$ 4" xfId="12004"/>
    <cellStyle name="$ 40" xfId="12450"/>
    <cellStyle name="$ 41" xfId="12503"/>
    <cellStyle name="$ 42" xfId="12506"/>
    <cellStyle name="$ 43" xfId="12549"/>
    <cellStyle name="$ 44" xfId="12586"/>
    <cellStyle name="$ 45" xfId="12584"/>
    <cellStyle name="$ 46" xfId="12648"/>
    <cellStyle name="$ 5" xfId="11833"/>
    <cellStyle name="$ 6" xfId="11993"/>
    <cellStyle name="$ 7" xfId="11846"/>
    <cellStyle name="$ 8" xfId="11996"/>
    <cellStyle name="$ 9" xfId="11847"/>
    <cellStyle name="%" xfId="708"/>
    <cellStyle name="%.00" xfId="709"/>
    <cellStyle name="(Heading)" xfId="704"/>
    <cellStyle name="(Heading) 10" xfId="12030"/>
    <cellStyle name="(Heading) 11" xfId="12042"/>
    <cellStyle name="(Heading) 12" xfId="12039"/>
    <cellStyle name="(Heading) 13" xfId="12046"/>
    <cellStyle name="(Heading) 14" xfId="12053"/>
    <cellStyle name="(Heading) 15" xfId="12056"/>
    <cellStyle name="(Heading) 16" xfId="12060"/>
    <cellStyle name="(Heading) 17" xfId="12127"/>
    <cellStyle name="(Heading) 18" xfId="12174"/>
    <cellStyle name="(Heading) 19" xfId="12313"/>
    <cellStyle name="(Heading) 2" xfId="9953"/>
    <cellStyle name="(Heading) 20" xfId="12360"/>
    <cellStyle name="(Heading) 21" xfId="12410"/>
    <cellStyle name="(Heading) 22" xfId="12516"/>
    <cellStyle name="(Heading) 23" xfId="12525"/>
    <cellStyle name="(Heading) 24" xfId="12593"/>
    <cellStyle name="(Heading) 25" xfId="12652"/>
    <cellStyle name="(Heading) 3" xfId="12011"/>
    <cellStyle name="(Heading) 4" xfId="11843"/>
    <cellStyle name="(Heading) 5" xfId="11995"/>
    <cellStyle name="(Heading) 6" xfId="11999"/>
    <cellStyle name="(Heading) 7" xfId="11985"/>
    <cellStyle name="(Heading) 8" xfId="12015"/>
    <cellStyle name="(Heading) 9" xfId="12026"/>
    <cellStyle name="(Lefting)" xfId="705"/>
    <cellStyle name="(Lefting) 10" xfId="12029"/>
    <cellStyle name="(Lefting) 11" xfId="12041"/>
    <cellStyle name="(Lefting) 12" xfId="12038"/>
    <cellStyle name="(Lefting) 13" xfId="12045"/>
    <cellStyle name="(Lefting) 14" xfId="12052"/>
    <cellStyle name="(Lefting) 15" xfId="12055"/>
    <cellStyle name="(Lefting) 16" xfId="12059"/>
    <cellStyle name="(Lefting) 17" xfId="12126"/>
    <cellStyle name="(Lefting) 18" xfId="12173"/>
    <cellStyle name="(Lefting) 19" xfId="12312"/>
    <cellStyle name="(Lefting) 2" xfId="9954"/>
    <cellStyle name="(Lefting) 20" xfId="12359"/>
    <cellStyle name="(Lefting) 21" xfId="12409"/>
    <cellStyle name="(Lefting) 22" xfId="12515"/>
    <cellStyle name="(Lefting) 23" xfId="12511"/>
    <cellStyle name="(Lefting) 24" xfId="12592"/>
    <cellStyle name="(Lefting) 25" xfId="12651"/>
    <cellStyle name="(Lefting) 3" xfId="12010"/>
    <cellStyle name="(Lefting) 4" xfId="11842"/>
    <cellStyle name="(Lefting) 5" xfId="11994"/>
    <cellStyle name="(Lefting) 6" xfId="11998"/>
    <cellStyle name="(Lefting) 7" xfId="11857"/>
    <cellStyle name="(Lefting) 8" xfId="12014"/>
    <cellStyle name="(Lefting) 9" xfId="12025"/>
    <cellStyle name="(z*¯_x000f_°(”,¯?À(¢,¯?Ð(°,¯?à(Â,¯?ð(Ô,¯?" xfId="706"/>
    <cellStyle name="(z*¯_x000f_°(”,¯?À(¢,¯?Ð(°,¯?à(Â,¯?ð(Ô,¯? 2" xfId="9955"/>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MultipleSpace_Smartportfolio model_DB-merged files 2" xfId="995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 3" xfId="11731"/>
    <cellStyle name="A% 4" xfId="11807"/>
    <cellStyle name="A% 5" xfId="11826"/>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2" xfId="10074"/>
    <cellStyle name="Accounting w/$ Total" xfId="1352"/>
    <cellStyle name="Accounting w/$ Total 10" xfId="11943"/>
    <cellStyle name="Accounting w/$ Total 11" xfId="11768"/>
    <cellStyle name="Accounting w/$ Total 12" xfId="11803"/>
    <cellStyle name="Accounting w/$ Total 13" xfId="11809"/>
    <cellStyle name="Accounting w/$ Total 14" xfId="11812"/>
    <cellStyle name="Accounting w/$ Total 15" xfId="11990"/>
    <cellStyle name="Accounting w/$ Total 16" xfId="12000"/>
    <cellStyle name="Accounting w/$ Total 2" xfId="10075"/>
    <cellStyle name="Accounting w/$ Total 3" xfId="11221"/>
    <cellStyle name="Accounting w/$ Total 4" xfId="11868"/>
    <cellStyle name="Accounting w/$ Total 5" xfId="11689"/>
    <cellStyle name="Accounting w/$ Total 6" xfId="11886"/>
    <cellStyle name="Accounting w/$ Total 7" xfId="11900"/>
    <cellStyle name="Accounting w/$ Total 8" xfId="11928"/>
    <cellStyle name="Accounting w/$ Total 9" xfId="11741"/>
    <cellStyle name="Accounting w/o $" xfId="1353"/>
    <cellStyle name="Accounting w/o $ 2" xfId="10076"/>
    <cellStyle name="Acinput" xfId="1354"/>
    <cellStyle name="Acinput 2" xfId="5686"/>
    <cellStyle name="Acinput 3" xfId="11708"/>
    <cellStyle name="Acinput 4" xfId="11801"/>
    <cellStyle name="Acinput 5" xfId="11823"/>
    <cellStyle name="Acinput,," xfId="1355"/>
    <cellStyle name="Acinput,, 2" xfId="5687"/>
    <cellStyle name="Acinput,, 3" xfId="11707"/>
    <cellStyle name="Acinput,, 4" xfId="11800"/>
    <cellStyle name="Acinput,, 5" xfId="11822"/>
    <cellStyle name="Acoutput" xfId="1356"/>
    <cellStyle name="Acoutput 2" xfId="5688"/>
    <cellStyle name="Acoutput 3" xfId="11706"/>
    <cellStyle name="Acoutput 4" xfId="11799"/>
    <cellStyle name="Acoutput 5" xfId="11821"/>
    <cellStyle name="Acoutput,," xfId="1357"/>
    <cellStyle name="Acoutput,, 2" xfId="5689"/>
    <cellStyle name="Acoutput,, 3" xfId="11705"/>
    <cellStyle name="Acoutput,, 4" xfId="11798"/>
    <cellStyle name="Acoutput,, 5" xfId="11820"/>
    <cellStyle name="Actual Date" xfId="1358"/>
    <cellStyle name="AFE" xfId="1359"/>
    <cellStyle name="al" xfId="1360"/>
    <cellStyle name="Amount_EQU_RIGH.XLS_Equity market_Preferred Securities " xfId="1361"/>
    <cellStyle name="Apershare" xfId="1362"/>
    <cellStyle name="Apershare 2" xfId="5690"/>
    <cellStyle name="Apershare 3" xfId="11701"/>
    <cellStyle name="Apershare 4" xfId="11797"/>
    <cellStyle name="Apershare 5" xfId="11819"/>
    <cellStyle name="Aprice" xfId="1363"/>
    <cellStyle name="Aprice 2" xfId="5691"/>
    <cellStyle name="Aprice 2 2" xfId="11215"/>
    <cellStyle name="Aprice 3" xfId="10077"/>
    <cellStyle name="Aprice 4" xfId="11677"/>
    <cellStyle name="Aprice 5" xfId="11700"/>
    <cellStyle name="Aprice 6" xfId="11796"/>
    <cellStyle name="Aprice 7" xfId="11818"/>
    <cellStyle name="ar" xfId="1364"/>
    <cellStyle name="ar 10" xfId="11739"/>
    <cellStyle name="ar 11" xfId="11934"/>
    <cellStyle name="ar 12" xfId="11758"/>
    <cellStyle name="ar 13" xfId="11949"/>
    <cellStyle name="ar 14" xfId="11795"/>
    <cellStyle name="ar 15" xfId="11808"/>
    <cellStyle name="ar 16" xfId="11811"/>
    <cellStyle name="ar 17" xfId="11980"/>
    <cellStyle name="ar 18" xfId="11982"/>
    <cellStyle name="ar 19" xfId="11989"/>
    <cellStyle name="ar 2" xfId="6863"/>
    <cellStyle name="ar 2 10" xfId="11264"/>
    <cellStyle name="ar 2 11" xfId="10820"/>
    <cellStyle name="ar 2 12" xfId="11261"/>
    <cellStyle name="ar 2 13" xfId="10823"/>
    <cellStyle name="ar 2 14" xfId="11268"/>
    <cellStyle name="ar 2 15" xfId="10826"/>
    <cellStyle name="ar 2 16" xfId="10829"/>
    <cellStyle name="ar 2 17" xfId="10832"/>
    <cellStyle name="ar 2 18" xfId="11272"/>
    <cellStyle name="ar 2 19" xfId="10836"/>
    <cellStyle name="ar 2 2" xfId="11288"/>
    <cellStyle name="ar 2 20" xfId="11278"/>
    <cellStyle name="ar 2 21" xfId="10838"/>
    <cellStyle name="ar 2 22" xfId="11275"/>
    <cellStyle name="ar 2 23" xfId="11281"/>
    <cellStyle name="ar 2 24" xfId="11285"/>
    <cellStyle name="ar 2 3" xfId="11249"/>
    <cellStyle name="ar 2 4" xfId="10811"/>
    <cellStyle name="ar 2 5" xfId="11243"/>
    <cellStyle name="ar 2 6" xfId="10814"/>
    <cellStyle name="ar 2 7" xfId="11254"/>
    <cellStyle name="ar 2 8" xfId="10817"/>
    <cellStyle name="ar 2 9" xfId="11258"/>
    <cellStyle name="ar 20" xfId="11997"/>
    <cellStyle name="ar 3" xfId="10078"/>
    <cellStyle name="ar 4" xfId="11211"/>
    <cellStyle name="ar 5" xfId="11864"/>
    <cellStyle name="ar 6" xfId="11685"/>
    <cellStyle name="ar 7" xfId="11891"/>
    <cellStyle name="ar 8" xfId="11717"/>
    <cellStyle name="ar 9" xfId="11924"/>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and 2 3" xfId="11697"/>
    <cellStyle name="Band 2 4" xfId="11793"/>
    <cellStyle name="Band 2 5" xfId="11816"/>
    <cellStyle name="Blank" xfId="1379"/>
    <cellStyle name="Blue" xfId="1380"/>
    <cellStyle name="Bold/Border" xfId="1381"/>
    <cellStyle name="Bold/Border 2" xfId="5693"/>
    <cellStyle name="Bold/Border 3" xfId="11887"/>
    <cellStyle name="Bold/Border 4" xfId="11971"/>
    <cellStyle name="Bold/Border 5" xfId="11827"/>
    <cellStyle name="Border Heavy" xfId="1382"/>
    <cellStyle name="Border Thin" xfId="1383"/>
    <cellStyle name="Border Thin 2" xfId="11673"/>
    <cellStyle name="Border Thin 3" xfId="11698"/>
    <cellStyle name="Border Thin 4" xfId="11792"/>
    <cellStyle name="Border Thin 5" xfId="11986"/>
    <cellStyle name="Border, Bottom" xfId="1384"/>
    <cellStyle name="Border, Bottom 2" xfId="5694"/>
    <cellStyle name="Border, Bottom 3" xfId="11885"/>
    <cellStyle name="Border, Bottom 4" xfId="11970"/>
    <cellStyle name="Border, Bottom 5" xfId="11825"/>
    <cellStyle name="Border, Left" xfId="1385"/>
    <cellStyle name="Border, Left 2" xfId="5695"/>
    <cellStyle name="Border, Left 3" xfId="11694"/>
    <cellStyle name="Border, Left 4" xfId="11791"/>
    <cellStyle name="Border, Left 5" xfId="11815"/>
    <cellStyle name="Border, Right" xfId="1386"/>
    <cellStyle name="Border, Top" xfId="1387"/>
    <cellStyle name="Border, Top 10" xfId="11904"/>
    <cellStyle name="Border, Top 11" xfId="11722"/>
    <cellStyle name="Border, Top 12" xfId="11726"/>
    <cellStyle name="Border, Top 13" xfId="11944"/>
    <cellStyle name="Border, Top 14" xfId="11772"/>
    <cellStyle name="Border, Top 15" xfId="11952"/>
    <cellStyle name="Border, Top 16" xfId="11790"/>
    <cellStyle name="Border, Top 17" xfId="11969"/>
    <cellStyle name="Border, Top 18" xfId="11806"/>
    <cellStyle name="Border, Top 19" xfId="11976"/>
    <cellStyle name="Border, Top 2" xfId="10080"/>
    <cellStyle name="Border, Top 20" xfId="11810"/>
    <cellStyle name="Border, Top 21" xfId="11979"/>
    <cellStyle name="Border, Top 22" xfId="11814"/>
    <cellStyle name="Border, Top 23" xfId="11824"/>
    <cellStyle name="Border, Top 24" xfId="11984"/>
    <cellStyle name="Border, Top 25" xfId="11829"/>
    <cellStyle name="Border, Top 26" xfId="11992"/>
    <cellStyle name="Border, Top 3" xfId="11140"/>
    <cellStyle name="Border, Top 4" xfId="11218"/>
    <cellStyle name="Border, Top 5" xfId="11488"/>
    <cellStyle name="Border, Top 6" xfId="11671"/>
    <cellStyle name="Border, Top 7" xfId="11866"/>
    <cellStyle name="Border, Top 8" xfId="11884"/>
    <cellStyle name="Border, Top 9" xfId="11699"/>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10" xfId="11693"/>
    <cellStyle name="Calcul 11" xfId="11901"/>
    <cellStyle name="Calcul 12" xfId="11713"/>
    <cellStyle name="Calcul 13" xfId="11725"/>
    <cellStyle name="Calcul 14" xfId="11936"/>
    <cellStyle name="Calcul 15" xfId="11765"/>
    <cellStyle name="Calcul 16" xfId="11950"/>
    <cellStyle name="Calcul 17" xfId="11786"/>
    <cellStyle name="Calcul 18" xfId="11966"/>
    <cellStyle name="Calcul 19" xfId="11973"/>
    <cellStyle name="Calcul 2" xfId="10082"/>
    <cellStyle name="Calcul 20" xfId="11978"/>
    <cellStyle name="Calcul 21" xfId="11813"/>
    <cellStyle name="Calcul 22" xfId="11817"/>
    <cellStyle name="Calcul 23" xfId="11981"/>
    <cellStyle name="Calcul 24" xfId="11828"/>
    <cellStyle name="Calcul 25" xfId="11991"/>
    <cellStyle name="Calcul 3" xfId="11133"/>
    <cellStyle name="Calcul 4" xfId="11663"/>
    <cellStyle name="Calcul 5" xfId="11183"/>
    <cellStyle name="Calcul 6" xfId="11222"/>
    <cellStyle name="Calcul 7" xfId="11667"/>
    <cellStyle name="Calcul 8" xfId="11861"/>
    <cellStyle name="Calcul 9" xfId="11878"/>
    <cellStyle name="Calculation 2" xfId="36"/>
    <cellStyle name="Calculation 2 10" xfId="9745"/>
    <cellStyle name="Calculation 2 10 10" xfId="12419"/>
    <cellStyle name="Calculation 2 10 11" xfId="12472"/>
    <cellStyle name="Calculation 2 10 12" xfId="12551"/>
    <cellStyle name="Calculation 2 10 13" xfId="12597"/>
    <cellStyle name="Calculation 2 10 14" xfId="12071"/>
    <cellStyle name="Calculation 2 10 15" xfId="12695"/>
    <cellStyle name="Calculation 2 10 16" xfId="12761"/>
    <cellStyle name="Calculation 2 10 17" xfId="12790"/>
    <cellStyle name="Calculation 2 10 18" xfId="12830"/>
    <cellStyle name="Calculation 2 10 19" xfId="12890"/>
    <cellStyle name="Calculation 2 10 2" xfId="12120"/>
    <cellStyle name="Calculation 2 10 20" xfId="12922"/>
    <cellStyle name="Calculation 2 10 21" xfId="12972"/>
    <cellStyle name="Calculation 2 10 22" xfId="13005"/>
    <cellStyle name="Calculation 2 10 3" xfId="11838"/>
    <cellStyle name="Calculation 2 10 4" xfId="11877"/>
    <cellStyle name="Calculation 2 10 5" xfId="12001"/>
    <cellStyle name="Calculation 2 10 6" xfId="12238"/>
    <cellStyle name="Calculation 2 10 7" xfId="12286"/>
    <cellStyle name="Calculation 2 10 8" xfId="12031"/>
    <cellStyle name="Calculation 2 10 9" xfId="12362"/>
    <cellStyle name="Calculation 2 11" xfId="12147"/>
    <cellStyle name="Calculation 2 12" xfId="12177"/>
    <cellStyle name="Calculation 2 13" xfId="12226"/>
    <cellStyle name="Calculation 2 14" xfId="12285"/>
    <cellStyle name="Calculation 2 15" xfId="12386"/>
    <cellStyle name="Calculation 2 16" xfId="12445"/>
    <cellStyle name="Calculation 2 17" xfId="12522"/>
    <cellStyle name="Calculation 2 18" xfId="12585"/>
    <cellStyle name="Calculation 2 19" xfId="12655"/>
    <cellStyle name="Calculation 2 2" xfId="64"/>
    <cellStyle name="Calculation 2 2 10" xfId="12509"/>
    <cellStyle name="Calculation 2 2 11" xfId="12548"/>
    <cellStyle name="Calculation 2 2 12" xfId="12642"/>
    <cellStyle name="Calculation 2 2 13" xfId="12728"/>
    <cellStyle name="Calculation 2 2 14" xfId="12760"/>
    <cellStyle name="Calculation 2 2 15" xfId="12876"/>
    <cellStyle name="Calculation 2 2 16" xfId="12970"/>
    <cellStyle name="Calculation 2 2 2" xfId="84"/>
    <cellStyle name="Calculation 2 2 2 10" xfId="12531"/>
    <cellStyle name="Calculation 2 2 2 11" xfId="12628"/>
    <cellStyle name="Calculation 2 2 2 12" xfId="12680"/>
    <cellStyle name="Calculation 2 2 2 13" xfId="12745"/>
    <cellStyle name="Calculation 2 2 2 14" xfId="12859"/>
    <cellStyle name="Calculation 2 2 2 15" xfId="12953"/>
    <cellStyle name="Calculation 2 2 2 2" xfId="9766"/>
    <cellStyle name="Calculation 2 2 2 2 10" xfId="12439"/>
    <cellStyle name="Calculation 2 2 2 2 11" xfId="12490"/>
    <cellStyle name="Calculation 2 2 2 2 12" xfId="12571"/>
    <cellStyle name="Calculation 2 2 2 2 13" xfId="12615"/>
    <cellStyle name="Calculation 2 2 2 2 14" xfId="12671"/>
    <cellStyle name="Calculation 2 2 2 2 15" xfId="12715"/>
    <cellStyle name="Calculation 2 2 2 2 16" xfId="12781"/>
    <cellStyle name="Calculation 2 2 2 2 17" xfId="12810"/>
    <cellStyle name="Calculation 2 2 2 2 18" xfId="12848"/>
    <cellStyle name="Calculation 2 2 2 2 19" xfId="12910"/>
    <cellStyle name="Calculation 2 2 2 2 2" xfId="12136"/>
    <cellStyle name="Calculation 2 2 2 2 20" xfId="12941"/>
    <cellStyle name="Calculation 2 2 2 2 21" xfId="12992"/>
    <cellStyle name="Calculation 2 2 2 2 22" xfId="13017"/>
    <cellStyle name="Calculation 2 2 2 2 3" xfId="12154"/>
    <cellStyle name="Calculation 2 2 2 2 4" xfId="12184"/>
    <cellStyle name="Calculation 2 2 2 2 5" xfId="11855"/>
    <cellStyle name="Calculation 2 2 2 2 6" xfId="12259"/>
    <cellStyle name="Calculation 2 2 2 2 7" xfId="12304"/>
    <cellStyle name="Calculation 2 2 2 2 8" xfId="12345"/>
    <cellStyle name="Calculation 2 2 2 2 9" xfId="12377"/>
    <cellStyle name="Calculation 2 2 2 3" xfId="12083"/>
    <cellStyle name="Calculation 2 2 2 4" xfId="12110"/>
    <cellStyle name="Calculation 2 2 2 5" xfId="12195"/>
    <cellStyle name="Calculation 2 2 2 6" xfId="12232"/>
    <cellStyle name="Calculation 2 2 2 7" xfId="12325"/>
    <cellStyle name="Calculation 2 2 2 8" xfId="12388"/>
    <cellStyle name="Calculation 2 2 2 9" xfId="12458"/>
    <cellStyle name="Calculation 2 2 3" xfId="9752"/>
    <cellStyle name="Calculation 2 2 3 10" xfId="12425"/>
    <cellStyle name="Calculation 2 2 3 11" xfId="12478"/>
    <cellStyle name="Calculation 2 2 3 12" xfId="12557"/>
    <cellStyle name="Calculation 2 2 3 13" xfId="12603"/>
    <cellStyle name="Calculation 2 2 3 14" xfId="12661"/>
    <cellStyle name="Calculation 2 2 3 15" xfId="12701"/>
    <cellStyle name="Calculation 2 2 3 16" xfId="12767"/>
    <cellStyle name="Calculation 2 2 3 17" xfId="12796"/>
    <cellStyle name="Calculation 2 2 3 18" xfId="12836"/>
    <cellStyle name="Calculation 2 2 3 19" xfId="12896"/>
    <cellStyle name="Calculation 2 2 3 2" xfId="12124"/>
    <cellStyle name="Calculation 2 2 3 20" xfId="12928"/>
    <cellStyle name="Calculation 2 2 3 21" xfId="12978"/>
    <cellStyle name="Calculation 2 2 3 22" xfId="13009"/>
    <cellStyle name="Calculation 2 2 3 3" xfId="12141"/>
    <cellStyle name="Calculation 2 2 3 4" xfId="11837"/>
    <cellStyle name="Calculation 2 2 3 5" xfId="12006"/>
    <cellStyle name="Calculation 2 2 3 6" xfId="12245"/>
    <cellStyle name="Calculation 2 2 3 7" xfId="12292"/>
    <cellStyle name="Calculation 2 2 3 8" xfId="12035"/>
    <cellStyle name="Calculation 2 2 3 9" xfId="12367"/>
    <cellStyle name="Calculation 2 2 4" xfId="12099"/>
    <cellStyle name="Calculation 2 2 5" xfId="12167"/>
    <cellStyle name="Calculation 2 2 6" xfId="12209"/>
    <cellStyle name="Calculation 2 2 7" xfId="12277"/>
    <cellStyle name="Calculation 2 2 8" xfId="12351"/>
    <cellStyle name="Calculation 2 2 9" xfId="12402"/>
    <cellStyle name="Calculation 2 20" xfId="12736"/>
    <cellStyle name="Calculation 2 21" xfId="12821"/>
    <cellStyle name="Calculation 2 22" xfId="12916"/>
    <cellStyle name="Calculation 2 23" xfId="13003"/>
    <cellStyle name="Calculation 2 3" xfId="78"/>
    <cellStyle name="Calculation 2 3 10" xfId="12537"/>
    <cellStyle name="Calculation 2 3 11" xfId="12634"/>
    <cellStyle name="Calculation 2 3 12" xfId="12687"/>
    <cellStyle name="Calculation 2 3 13" xfId="12751"/>
    <cellStyle name="Calculation 2 3 14" xfId="12865"/>
    <cellStyle name="Calculation 2 3 15" xfId="12959"/>
    <cellStyle name="Calculation 2 3 2" xfId="9760"/>
    <cellStyle name="Calculation 2 3 2 10" xfId="12433"/>
    <cellStyle name="Calculation 2 3 2 11" xfId="12484"/>
    <cellStyle name="Calculation 2 3 2 12" xfId="12565"/>
    <cellStyle name="Calculation 2 3 2 13" xfId="12609"/>
    <cellStyle name="Calculation 2 3 2 14" xfId="12667"/>
    <cellStyle name="Calculation 2 3 2 15" xfId="12709"/>
    <cellStyle name="Calculation 2 3 2 16" xfId="12775"/>
    <cellStyle name="Calculation 2 3 2 17" xfId="12804"/>
    <cellStyle name="Calculation 2 3 2 18" xfId="12842"/>
    <cellStyle name="Calculation 2 3 2 19" xfId="12904"/>
    <cellStyle name="Calculation 2 3 2 2" xfId="12132"/>
    <cellStyle name="Calculation 2 3 2 20" xfId="12935"/>
    <cellStyle name="Calculation 2 3 2 21" xfId="12986"/>
    <cellStyle name="Calculation 2 3 2 22" xfId="13013"/>
    <cellStyle name="Calculation 2 3 2 3" xfId="12148"/>
    <cellStyle name="Calculation 2 3 2 4" xfId="12178"/>
    <cellStyle name="Calculation 2 3 2 5" xfId="11852"/>
    <cellStyle name="Calculation 2 3 2 6" xfId="12253"/>
    <cellStyle name="Calculation 2 3 2 7" xfId="12298"/>
    <cellStyle name="Calculation 2 3 2 8" xfId="12019"/>
    <cellStyle name="Calculation 2 3 2 9" xfId="12373"/>
    <cellStyle name="Calculation 2 3 3" xfId="12089"/>
    <cellStyle name="Calculation 2 3 4" xfId="12117"/>
    <cellStyle name="Calculation 2 3 5" xfId="12201"/>
    <cellStyle name="Calculation 2 3 6" xfId="12267"/>
    <cellStyle name="Calculation 2 3 7" xfId="12331"/>
    <cellStyle name="Calculation 2 3 8" xfId="12394"/>
    <cellStyle name="Calculation 2 3 9" xfId="12464"/>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 2" xfId="10084"/>
    <cellStyle name="Comma [00]" xfId="1434"/>
    <cellStyle name="Comma [1]" xfId="1435"/>
    <cellStyle name="Comma [2]" xfId="1436"/>
    <cellStyle name="Comma [3]" xfId="1437"/>
    <cellStyle name="Comma 0" xfId="1438"/>
    <cellStyle name="Comma 0*" xfId="1439"/>
    <cellStyle name="Comma 10" xfId="1440"/>
    <cellStyle name="Comma 10 2" xfId="1441"/>
    <cellStyle name="Comma 10 2 2" xfId="10086"/>
    <cellStyle name="Comma 10 3" xfId="1442"/>
    <cellStyle name="Comma 10 3 2" xfId="10087"/>
    <cellStyle name="Comma 10 4" xfId="1443"/>
    <cellStyle name="Comma 10 4 2" xfId="10088"/>
    <cellStyle name="Comma 10 5" xfId="1444"/>
    <cellStyle name="Comma 10 5 2" xfId="10089"/>
    <cellStyle name="Comma 10 6" xfId="10085"/>
    <cellStyle name="Comma 11" xfId="1445"/>
    <cellStyle name="Comma 11 2" xfId="10090"/>
    <cellStyle name="Comma 12" xfId="1446"/>
    <cellStyle name="Comma 12 2" xfId="10091"/>
    <cellStyle name="Comma 13" xfId="132"/>
    <cellStyle name="Comma 13 2" xfId="9805"/>
    <cellStyle name="Comma 14" xfId="6210"/>
    <cellStyle name="Comma 14 2" xfId="11235"/>
    <cellStyle name="Comma 15" xfId="6262"/>
    <cellStyle name="Comma 15 2" xfId="11244"/>
    <cellStyle name="Comma 16" xfId="6264"/>
    <cellStyle name="Comma 16 2" xfId="11246"/>
    <cellStyle name="Comma 17" xfId="6263"/>
    <cellStyle name="Comma 17 2" xfId="11245"/>
    <cellStyle name="Comma 18" xfId="9778"/>
    <cellStyle name="Comma 19" xfId="11987"/>
    <cellStyle name="Comma 2" xfId="1"/>
    <cellStyle name="Comma 2 10" xfId="1447"/>
    <cellStyle name="Comma 2 10 2" xfId="10092"/>
    <cellStyle name="Comma 2 11" xfId="1448"/>
    <cellStyle name="Comma 2 11 2" xfId="1449"/>
    <cellStyle name="Comma 2 11 2 2" xfId="1450"/>
    <cellStyle name="Comma 2 11 2 2 2" xfId="10095"/>
    <cellStyle name="Comma 2 11 2 3" xfId="10094"/>
    <cellStyle name="Comma 2 11 3" xfId="1451"/>
    <cellStyle name="Comma 2 11 3 2" xfId="10096"/>
    <cellStyle name="Comma 2 11 4" xfId="10093"/>
    <cellStyle name="Comma 2 12" xfId="1452"/>
    <cellStyle name="Comma 2 12 2" xfId="1453"/>
    <cellStyle name="Comma 2 12 2 2" xfId="10098"/>
    <cellStyle name="Comma 2 12 3" xfId="10097"/>
    <cellStyle name="Comma 2 13" xfId="1454"/>
    <cellStyle name="Comma 2 13 2" xfId="10099"/>
    <cellStyle name="Comma 2 14" xfId="1455"/>
    <cellStyle name="Comma 2 14 2" xfId="10100"/>
    <cellStyle name="Comma 2 15" xfId="1456"/>
    <cellStyle name="Comma 2 15 2" xfId="10101"/>
    <cellStyle name="Comma 2 16" xfId="1457"/>
    <cellStyle name="Comma 2 16 2" xfId="10102"/>
    <cellStyle name="Comma 2 17" xfId="1458"/>
    <cellStyle name="Comma 2 17 2" xfId="10103"/>
    <cellStyle name="Comma 2 18" xfId="1459"/>
    <cellStyle name="Comma 2 18 2" xfId="10104"/>
    <cellStyle name="Comma 2 19" xfId="1460"/>
    <cellStyle name="Comma 2 19 2" xfId="10105"/>
    <cellStyle name="Comma 2 2" xfId="2"/>
    <cellStyle name="Comma 2 2 10" xfId="1461"/>
    <cellStyle name="Comma 2 2 10 2" xfId="10106"/>
    <cellStyle name="Comma 2 2 11" xfId="1462"/>
    <cellStyle name="Comma 2 2 11 2" xfId="10107"/>
    <cellStyle name="Comma 2 2 12" xfId="9772"/>
    <cellStyle name="Comma 2 2 2" xfId="1463"/>
    <cellStyle name="Comma 2 2 2 2" xfId="1464"/>
    <cellStyle name="Comma 2 2 2 2 2" xfId="10109"/>
    <cellStyle name="Comma 2 2 2 3" xfId="10108"/>
    <cellStyle name="Comma 2 2 3" xfId="1465"/>
    <cellStyle name="Comma 2 2 3 2" xfId="10110"/>
    <cellStyle name="Comma 2 2 4" xfId="1466"/>
    <cellStyle name="Comma 2 2 5" xfId="1467"/>
    <cellStyle name="Comma 2 2 6" xfId="1468"/>
    <cellStyle name="Comma 2 2 7" xfId="1469"/>
    <cellStyle name="Comma 2 2 8" xfId="1470"/>
    <cellStyle name="Comma 2 2 8 2" xfId="10111"/>
    <cellStyle name="Comma 2 2 9" xfId="1471"/>
    <cellStyle name="Comma 2 2 9 2" xfId="10112"/>
    <cellStyle name="Comma 2 3" xfId="39"/>
    <cellStyle name="Comma 2 3 2" xfId="1472"/>
    <cellStyle name="Comma 2 3 3" xfId="1473"/>
    <cellStyle name="Comma 2 3 4" xfId="1474"/>
    <cellStyle name="Comma 2 3 5" xfId="1475"/>
    <cellStyle name="Comma 2 3 6" xfId="1476"/>
    <cellStyle name="Comma 2 3 6 2" xfId="10113"/>
    <cellStyle name="Comma 2 3 7" xfId="1477"/>
    <cellStyle name="Comma 2 3 7 2" xfId="10114"/>
    <cellStyle name="Comma 2 3 8" xfId="1478"/>
    <cellStyle name="Comma 2 3 8 2" xfId="10115"/>
    <cellStyle name="Comma 2 3 9" xfId="9775"/>
    <cellStyle name="Comma 2 4" xfId="1479"/>
    <cellStyle name="Comma 2 4 2" xfId="1480"/>
    <cellStyle name="Comma 2 4 2 2" xfId="10117"/>
    <cellStyle name="Comma 2 4 3" xfId="1481"/>
    <cellStyle name="Comma 2 4 3 2" xfId="10118"/>
    <cellStyle name="Comma 2 4 4" xfId="10116"/>
    <cellStyle name="Comma 2 5" xfId="1482"/>
    <cellStyle name="Comma 2 5 2" xfId="1483"/>
    <cellStyle name="Comma 2 5 2 2" xfId="1484"/>
    <cellStyle name="Comma 2 5 2 2 2" xfId="1485"/>
    <cellStyle name="Comma 2 5 2 2 2 2" xfId="1486"/>
    <cellStyle name="Comma 2 5 2 2 2 2 2" xfId="10123"/>
    <cellStyle name="Comma 2 5 2 2 2 3" xfId="10122"/>
    <cellStyle name="Comma 2 5 2 2 3" xfId="1487"/>
    <cellStyle name="Comma 2 5 2 2 3 2" xfId="10124"/>
    <cellStyle name="Comma 2 5 2 2 4" xfId="10121"/>
    <cellStyle name="Comma 2 5 2 3" xfId="1488"/>
    <cellStyle name="Comma 2 5 2 3 2" xfId="1489"/>
    <cellStyle name="Comma 2 5 2 3 2 2" xfId="10126"/>
    <cellStyle name="Comma 2 5 2 3 3" xfId="10125"/>
    <cellStyle name="Comma 2 5 2 4" xfId="1490"/>
    <cellStyle name="Comma 2 5 2 4 2" xfId="10127"/>
    <cellStyle name="Comma 2 5 2 5" xfId="10120"/>
    <cellStyle name="Comma 2 5 3" xfId="1491"/>
    <cellStyle name="Comma 2 5 3 2" xfId="1492"/>
    <cellStyle name="Comma 2 5 3 2 2" xfId="1493"/>
    <cellStyle name="Comma 2 5 3 2 2 2" xfId="1494"/>
    <cellStyle name="Comma 2 5 3 2 2 2 2" xfId="10131"/>
    <cellStyle name="Comma 2 5 3 2 2 3" xfId="10130"/>
    <cellStyle name="Comma 2 5 3 2 3" xfId="1495"/>
    <cellStyle name="Comma 2 5 3 2 3 2" xfId="10132"/>
    <cellStyle name="Comma 2 5 3 2 4" xfId="10129"/>
    <cellStyle name="Comma 2 5 3 3" xfId="1496"/>
    <cellStyle name="Comma 2 5 3 3 2" xfId="1497"/>
    <cellStyle name="Comma 2 5 3 3 2 2" xfId="10134"/>
    <cellStyle name="Comma 2 5 3 3 3" xfId="10133"/>
    <cellStyle name="Comma 2 5 3 4" xfId="1498"/>
    <cellStyle name="Comma 2 5 3 4 2" xfId="10135"/>
    <cellStyle name="Comma 2 5 3 5" xfId="10128"/>
    <cellStyle name="Comma 2 5 4" xfId="1499"/>
    <cellStyle name="Comma 2 5 4 2" xfId="1500"/>
    <cellStyle name="Comma 2 5 4 2 2" xfId="1501"/>
    <cellStyle name="Comma 2 5 4 2 2 2" xfId="10138"/>
    <cellStyle name="Comma 2 5 4 2 3" xfId="10137"/>
    <cellStyle name="Comma 2 5 4 3" xfId="1502"/>
    <cellStyle name="Comma 2 5 4 3 2" xfId="10139"/>
    <cellStyle name="Comma 2 5 4 4" xfId="10136"/>
    <cellStyle name="Comma 2 5 5" xfId="1503"/>
    <cellStyle name="Comma 2 5 5 2" xfId="1504"/>
    <cellStyle name="Comma 2 5 5 2 2" xfId="10141"/>
    <cellStyle name="Comma 2 5 5 3" xfId="10140"/>
    <cellStyle name="Comma 2 5 6" xfId="1505"/>
    <cellStyle name="Comma 2 5 6 2" xfId="10142"/>
    <cellStyle name="Comma 2 5 7" xfId="10119"/>
    <cellStyle name="Comma 2 6" xfId="1506"/>
    <cellStyle name="Comma 2 6 2" xfId="1507"/>
    <cellStyle name="Comma 2 6 2 2" xfId="1508"/>
    <cellStyle name="Comma 2 6 2 2 2" xfId="1509"/>
    <cellStyle name="Comma 2 6 2 2 2 2" xfId="10146"/>
    <cellStyle name="Comma 2 6 2 2 3" xfId="10145"/>
    <cellStyle name="Comma 2 6 2 3" xfId="1510"/>
    <cellStyle name="Comma 2 6 2 3 2" xfId="10147"/>
    <cellStyle name="Comma 2 6 2 4" xfId="10144"/>
    <cellStyle name="Comma 2 6 3" xfId="1511"/>
    <cellStyle name="Comma 2 6 3 2" xfId="1512"/>
    <cellStyle name="Comma 2 6 3 2 2" xfId="10149"/>
    <cellStyle name="Comma 2 6 3 3" xfId="10148"/>
    <cellStyle name="Comma 2 6 4" xfId="1513"/>
    <cellStyle name="Comma 2 6 4 2" xfId="10150"/>
    <cellStyle name="Comma 2 6 5" xfId="10143"/>
    <cellStyle name="Comma 2 7" xfId="1514"/>
    <cellStyle name="Comma 2 7 2" xfId="1515"/>
    <cellStyle name="Comma 2 7 2 2" xfId="1516"/>
    <cellStyle name="Comma 2 7 2 2 2" xfId="1517"/>
    <cellStyle name="Comma 2 7 2 2 2 2" xfId="10154"/>
    <cellStyle name="Comma 2 7 2 2 3" xfId="10153"/>
    <cellStyle name="Comma 2 7 2 3" xfId="1518"/>
    <cellStyle name="Comma 2 7 2 3 2" xfId="10155"/>
    <cellStyle name="Comma 2 7 2 4" xfId="10152"/>
    <cellStyle name="Comma 2 7 3" xfId="1519"/>
    <cellStyle name="Comma 2 7 3 2" xfId="1520"/>
    <cellStyle name="Comma 2 7 3 2 2" xfId="10157"/>
    <cellStyle name="Comma 2 7 3 3" xfId="10156"/>
    <cellStyle name="Comma 2 7 4" xfId="1521"/>
    <cellStyle name="Comma 2 7 4 2" xfId="10158"/>
    <cellStyle name="Comma 2 7 5" xfId="10151"/>
    <cellStyle name="Comma 2 8" xfId="1522"/>
    <cellStyle name="Comma 2 8 2" xfId="10159"/>
    <cellStyle name="Comma 2 9" xfId="1523"/>
    <cellStyle name="Comma 2 9 2" xfId="1524"/>
    <cellStyle name="Comma 2 9 2 2" xfId="1525"/>
    <cellStyle name="Comma 2 9 2 2 2" xfId="10162"/>
    <cellStyle name="Comma 2 9 2 3" xfId="10161"/>
    <cellStyle name="Comma 2 9 3" xfId="1526"/>
    <cellStyle name="Comma 2 9 3 2" xfId="10163"/>
    <cellStyle name="Comma 2 9 4" xfId="10160"/>
    <cellStyle name="Comma 2*" xfId="1527"/>
    <cellStyle name="Comma 20" xfId="12075"/>
    <cellStyle name="Comma 21" xfId="12061"/>
    <cellStyle name="Comma 22" xfId="12092"/>
    <cellStyle name="Comma 23" xfId="12072"/>
    <cellStyle name="Comma 24" xfId="12160"/>
    <cellStyle name="Comma 25" xfId="12077"/>
    <cellStyle name="Comma 26" xfId="12202"/>
    <cellStyle name="Comma 27" xfId="12211"/>
    <cellStyle name="Comma 28" xfId="12235"/>
    <cellStyle name="Comma 29" xfId="12268"/>
    <cellStyle name="Comma 3" xfId="3"/>
    <cellStyle name="Comma 3 10" xfId="9773"/>
    <cellStyle name="Comma 3 2" xfId="40"/>
    <cellStyle name="Comma 3 2 2" xfId="1528"/>
    <cellStyle name="Comma 3 2 2 2" xfId="10164"/>
    <cellStyle name="Comma 3 2 3" xfId="9776"/>
    <cellStyle name="Comma 3 3" xfId="1529"/>
    <cellStyle name="Comma 3 3 2" xfId="1530"/>
    <cellStyle name="Comma 3 3 2 2" xfId="1531"/>
    <cellStyle name="Comma 3 3 2 2 2" xfId="10167"/>
    <cellStyle name="Comma 3 3 2 3" xfId="10166"/>
    <cellStyle name="Comma 3 3 3" xfId="1532"/>
    <cellStyle name="Comma 3 3 3 2" xfId="10168"/>
    <cellStyle name="Comma 3 3 4" xfId="1533"/>
    <cellStyle name="Comma 3 3 4 2" xfId="10169"/>
    <cellStyle name="Comma 3 3 5" xfId="10165"/>
    <cellStyle name="Comma 3 4" xfId="1534"/>
    <cellStyle name="Comma 3 4 2" xfId="1535"/>
    <cellStyle name="Comma 3 4 2 2" xfId="10171"/>
    <cellStyle name="Comma 3 4 3" xfId="1536"/>
    <cellStyle name="Comma 3 4 3 2" xfId="10172"/>
    <cellStyle name="Comma 3 4 4" xfId="10170"/>
    <cellStyle name="Comma 3 5" xfId="1537"/>
    <cellStyle name="Comma 3 5 2" xfId="10173"/>
    <cellStyle name="Comma 3 6" xfId="1538"/>
    <cellStyle name="Comma 3 6 2" xfId="10174"/>
    <cellStyle name="Comma 3 7" xfId="1539"/>
    <cellStyle name="Comma 3 7 2" xfId="10175"/>
    <cellStyle name="Comma 3 8" xfId="1540"/>
    <cellStyle name="Comma 3 8 2" xfId="10176"/>
    <cellStyle name="Comma 3 9" xfId="1541"/>
    <cellStyle name="Comma 3 9 2" xfId="10177"/>
    <cellStyle name="Comma 30" xfId="12310"/>
    <cellStyle name="Comma 31" xfId="12270"/>
    <cellStyle name="Comma 32" xfId="12338"/>
    <cellStyle name="Comma 33" xfId="12332"/>
    <cellStyle name="Comma 34" xfId="12356"/>
    <cellStyle name="Comma 35" xfId="12395"/>
    <cellStyle name="Comma 36" xfId="12411"/>
    <cellStyle name="Comma 37" xfId="12497"/>
    <cellStyle name="Comma 38" xfId="12447"/>
    <cellStyle name="Comma 39" xfId="12501"/>
    <cellStyle name="Comma 4" xfId="38"/>
    <cellStyle name="Comma 4 10" xfId="1542"/>
    <cellStyle name="Comma 4 10 2" xfId="10178"/>
    <cellStyle name="Comma 4 11" xfId="1543"/>
    <cellStyle name="Comma 4 11 2" xfId="10179"/>
    <cellStyle name="Comma 4 12" xfId="1544"/>
    <cellStyle name="Comma 4 12 2" xfId="10180"/>
    <cellStyle name="Comma 4 13" xfId="1545"/>
    <cellStyle name="Comma 4 13 2" xfId="10181"/>
    <cellStyle name="Comma 4 14" xfId="1546"/>
    <cellStyle name="Comma 4 14 2" xfId="10182"/>
    <cellStyle name="Comma 4 15" xfId="9774"/>
    <cellStyle name="Comma 4 2" xfId="1547"/>
    <cellStyle name="Comma 4 2 2" xfId="1548"/>
    <cellStyle name="Comma 4 2 2 2" xfId="1549"/>
    <cellStyle name="Comma 4 2 2 2 2" xfId="1550"/>
    <cellStyle name="Comma 4 2 2 2 2 2" xfId="10186"/>
    <cellStyle name="Comma 4 2 2 2 3" xfId="10185"/>
    <cellStyle name="Comma 4 2 2 3" xfId="1551"/>
    <cellStyle name="Comma 4 2 2 3 2" xfId="10187"/>
    <cellStyle name="Comma 4 2 2 4" xfId="10184"/>
    <cellStyle name="Comma 4 2 3" xfId="1552"/>
    <cellStyle name="Comma 4 2 3 2" xfId="1553"/>
    <cellStyle name="Comma 4 2 3 2 2" xfId="10189"/>
    <cellStyle name="Comma 4 2 3 3" xfId="10188"/>
    <cellStyle name="Comma 4 2 4" xfId="1554"/>
    <cellStyle name="Comma 4 2 4 2" xfId="10190"/>
    <cellStyle name="Comma 4 2 5" xfId="1555"/>
    <cellStyle name="Comma 4 2 5 2" xfId="10191"/>
    <cellStyle name="Comma 4 2 6" xfId="10183"/>
    <cellStyle name="Comma 4 3" xfId="1556"/>
    <cellStyle name="Comma 4 3 2" xfId="1557"/>
    <cellStyle name="Comma 4 3 2 2" xfId="1558"/>
    <cellStyle name="Comma 4 3 2 2 2" xfId="1559"/>
    <cellStyle name="Comma 4 3 2 2 2 2" xfId="10195"/>
    <cellStyle name="Comma 4 3 2 2 3" xfId="10194"/>
    <cellStyle name="Comma 4 3 2 3" xfId="1560"/>
    <cellStyle name="Comma 4 3 2 3 2" xfId="10196"/>
    <cellStyle name="Comma 4 3 2 4" xfId="10193"/>
    <cellStyle name="Comma 4 3 3" xfId="1561"/>
    <cellStyle name="Comma 4 3 3 2" xfId="1562"/>
    <cellStyle name="Comma 4 3 3 2 2" xfId="10198"/>
    <cellStyle name="Comma 4 3 3 3" xfId="10197"/>
    <cellStyle name="Comma 4 3 4" xfId="1563"/>
    <cellStyle name="Comma 4 3 4 2" xfId="10199"/>
    <cellStyle name="Comma 4 3 5" xfId="10192"/>
    <cellStyle name="Comma 4 4" xfId="1564"/>
    <cellStyle name="Comma 4 4 2" xfId="1565"/>
    <cellStyle name="Comma 4 4 2 2" xfId="1566"/>
    <cellStyle name="Comma 4 4 2 2 2" xfId="1567"/>
    <cellStyle name="Comma 4 4 2 2 2 2" xfId="10202"/>
    <cellStyle name="Comma 4 4 2 2 3" xfId="10201"/>
    <cellStyle name="Comma 4 4 2 3" xfId="1568"/>
    <cellStyle name="Comma 4 4 2 3 2" xfId="10203"/>
    <cellStyle name="Comma 4 4 2 4" xfId="10200"/>
    <cellStyle name="Comma 4 4 3" xfId="1569"/>
    <cellStyle name="Comma 4 4 3 2" xfId="1570"/>
    <cellStyle name="Comma 4 4 3 2 2" xfId="10205"/>
    <cellStyle name="Comma 4 4 3 3" xfId="10204"/>
    <cellStyle name="Comma 4 4 4" xfId="1571"/>
    <cellStyle name="Comma 4 4 4 2" xfId="10206"/>
    <cellStyle name="Comma 4 5" xfId="1572"/>
    <cellStyle name="Comma 4 5 2" xfId="1573"/>
    <cellStyle name="Comma 4 5 2 2" xfId="1574"/>
    <cellStyle name="Comma 4 5 2 2 2" xfId="10209"/>
    <cellStyle name="Comma 4 5 2 3" xfId="10208"/>
    <cellStyle name="Comma 4 5 3" xfId="1575"/>
    <cellStyle name="Comma 4 5 3 2" xfId="10210"/>
    <cellStyle name="Comma 4 5 4" xfId="10207"/>
    <cellStyle name="Comma 4 6" xfId="1576"/>
    <cellStyle name="Comma 4 6 2" xfId="1577"/>
    <cellStyle name="Comma 4 6 2 2" xfId="1578"/>
    <cellStyle name="Comma 4 6 2 2 2" xfId="10213"/>
    <cellStyle name="Comma 4 6 2 3" xfId="10212"/>
    <cellStyle name="Comma 4 6 3" xfId="1579"/>
    <cellStyle name="Comma 4 6 3 2" xfId="10214"/>
    <cellStyle name="Comma 4 6 4" xfId="10211"/>
    <cellStyle name="Comma 4 7" xfId="1580"/>
    <cellStyle name="Comma 4 7 2" xfId="1581"/>
    <cellStyle name="Comma 4 7 2 2" xfId="10216"/>
    <cellStyle name="Comma 4 7 3" xfId="10215"/>
    <cellStyle name="Comma 4 8" xfId="1582"/>
    <cellStyle name="Comma 4 8 2" xfId="10217"/>
    <cellStyle name="Comma 4 9" xfId="1583"/>
    <cellStyle name="Comma 4 9 2" xfId="10218"/>
    <cellStyle name="Comma 40" xfId="12466"/>
    <cellStyle name="Comma 41" xfId="12504"/>
    <cellStyle name="Comma 42" xfId="12539"/>
    <cellStyle name="Comma 43" xfId="12546"/>
    <cellStyle name="Comma 44" xfId="12587"/>
    <cellStyle name="Comma 45" xfId="12590"/>
    <cellStyle name="Comma 46" xfId="12621"/>
    <cellStyle name="Comma 47" xfId="12594"/>
    <cellStyle name="Comma 48" xfId="12635"/>
    <cellStyle name="Comma 49" xfId="12688"/>
    <cellStyle name="Comma 5" xfId="90"/>
    <cellStyle name="Comma 5 10" xfId="1584"/>
    <cellStyle name="Comma 5 10 2" xfId="10219"/>
    <cellStyle name="Comma 5 11" xfId="1585"/>
    <cellStyle name="Comma 5 11 2" xfId="10220"/>
    <cellStyle name="Comma 5 12" xfId="1586"/>
    <cellStyle name="Comma 5 12 2" xfId="10221"/>
    <cellStyle name="Comma 5 2" xfId="1587"/>
    <cellStyle name="Comma 5 2 2" xfId="1588"/>
    <cellStyle name="Comma 5 2 2 2" xfId="1589"/>
    <cellStyle name="Comma 5 2 2 2 2" xfId="1590"/>
    <cellStyle name="Comma 5 2 2 2 2 2" xfId="10225"/>
    <cellStyle name="Comma 5 2 2 2 3" xfId="10224"/>
    <cellStyle name="Comma 5 2 2 3" xfId="1591"/>
    <cellStyle name="Comma 5 2 2 3 2" xfId="10226"/>
    <cellStyle name="Comma 5 2 2 4" xfId="10223"/>
    <cellStyle name="Comma 5 2 3" xfId="1592"/>
    <cellStyle name="Comma 5 2 3 2" xfId="1593"/>
    <cellStyle name="Comma 5 2 3 2 2" xfId="10228"/>
    <cellStyle name="Comma 5 2 3 3" xfId="10227"/>
    <cellStyle name="Comma 5 2 4" xfId="1594"/>
    <cellStyle name="Comma 5 2 4 2" xfId="10229"/>
    <cellStyle name="Comma 5 2 5" xfId="10222"/>
    <cellStyle name="Comma 5 3" xfId="1595"/>
    <cellStyle name="Comma 5 3 2" xfId="1596"/>
    <cellStyle name="Comma 5 3 2 2" xfId="1597"/>
    <cellStyle name="Comma 5 3 2 2 2" xfId="1598"/>
    <cellStyle name="Comma 5 3 2 2 2 2" xfId="10233"/>
    <cellStyle name="Comma 5 3 2 2 3" xfId="10232"/>
    <cellStyle name="Comma 5 3 2 3" xfId="1599"/>
    <cellStyle name="Comma 5 3 2 3 2" xfId="10234"/>
    <cellStyle name="Comma 5 3 2 4" xfId="10231"/>
    <cellStyle name="Comma 5 3 3" xfId="1600"/>
    <cellStyle name="Comma 5 3 3 2" xfId="1601"/>
    <cellStyle name="Comma 5 3 3 2 2" xfId="10236"/>
    <cellStyle name="Comma 5 3 3 3" xfId="10235"/>
    <cellStyle name="Comma 5 3 4" xfId="1602"/>
    <cellStyle name="Comma 5 3 4 2" xfId="10237"/>
    <cellStyle name="Comma 5 3 5" xfId="10230"/>
    <cellStyle name="Comma 5 4" xfId="1603"/>
    <cellStyle name="Comma 5 4 2" xfId="1604"/>
    <cellStyle name="Comma 5 4 2 2" xfId="1605"/>
    <cellStyle name="Comma 5 4 2 2 2" xfId="10240"/>
    <cellStyle name="Comma 5 4 2 3" xfId="10239"/>
    <cellStyle name="Comma 5 4 3" xfId="1606"/>
    <cellStyle name="Comma 5 4 3 2" xfId="10241"/>
    <cellStyle name="Comma 5 4 4" xfId="10238"/>
    <cellStyle name="Comma 5 5" xfId="1607"/>
    <cellStyle name="Comma 5 5 2" xfId="1608"/>
    <cellStyle name="Comma 5 5 2 2" xfId="1609"/>
    <cellStyle name="Comma 5 5 2 2 2" xfId="10244"/>
    <cellStyle name="Comma 5 5 2 3" xfId="10243"/>
    <cellStyle name="Comma 5 5 3" xfId="1610"/>
    <cellStyle name="Comma 5 5 3 2" xfId="10245"/>
    <cellStyle name="Comma 5 5 4" xfId="10242"/>
    <cellStyle name="Comma 5 6" xfId="1611"/>
    <cellStyle name="Comma 5 6 2" xfId="1612"/>
    <cellStyle name="Comma 5 6 2 2" xfId="10247"/>
    <cellStyle name="Comma 5 6 3" xfId="10246"/>
    <cellStyle name="Comma 5 7" xfId="1613"/>
    <cellStyle name="Comma 5 7 2" xfId="10248"/>
    <cellStyle name="Comma 5 8" xfId="1614"/>
    <cellStyle name="Comma 5 8 2" xfId="10249"/>
    <cellStyle name="Comma 5 9" xfId="1615"/>
    <cellStyle name="Comma 5 9 2" xfId="10250"/>
    <cellStyle name="Comma 50" xfId="12721"/>
    <cellStyle name="Comma 51" xfId="12692"/>
    <cellStyle name="Comma 52" xfId="12738"/>
    <cellStyle name="Comma 53" xfId="12752"/>
    <cellStyle name="Comma 54" xfId="12787"/>
    <cellStyle name="Comma 55" xfId="12825"/>
    <cellStyle name="Comma 56" xfId="12827"/>
    <cellStyle name="Comma 57" xfId="12866"/>
    <cellStyle name="Comma 58" xfId="12869"/>
    <cellStyle name="Comma 59" xfId="12885"/>
    <cellStyle name="Comma 6" xfId="111"/>
    <cellStyle name="Comma 6 2" xfId="1616"/>
    <cellStyle name="Comma 6 2 2" xfId="10251"/>
    <cellStyle name="Comma 6 3" xfId="1617"/>
    <cellStyle name="Comma 6 3 2" xfId="10252"/>
    <cellStyle name="Comma 6 4" xfId="1618"/>
    <cellStyle name="Comma 6 4 2" xfId="10253"/>
    <cellStyle name="Comma 6 5" xfId="1619"/>
    <cellStyle name="Comma 6 5 2" xfId="10254"/>
    <cellStyle name="Comma 6 6" xfId="1620"/>
    <cellStyle name="Comma 6 6 2" xfId="10255"/>
    <cellStyle name="Comma 6 7" xfId="622"/>
    <cellStyle name="Comma 6 7 2" xfId="9939"/>
    <cellStyle name="Comma 60" xfId="12934"/>
    <cellStyle name="Comma 61" xfId="12919"/>
    <cellStyle name="Comma 62" xfId="12960"/>
    <cellStyle name="Comma 7" xfId="1621"/>
    <cellStyle name="Comma 7 2" xfId="1622"/>
    <cellStyle name="Comma 7 2 2" xfId="1623"/>
    <cellStyle name="Comma 7 2 2 2" xfId="1624"/>
    <cellStyle name="Comma 7 2 2 2 2" xfId="10259"/>
    <cellStyle name="Comma 7 2 2 3" xfId="10258"/>
    <cellStyle name="Comma 7 2 3" xfId="1625"/>
    <cellStyle name="Comma 7 2 3 2" xfId="10260"/>
    <cellStyle name="Comma 7 2 4" xfId="10257"/>
    <cellStyle name="Comma 7 3" xfId="1626"/>
    <cellStyle name="Comma 7 3 2" xfId="1627"/>
    <cellStyle name="Comma 7 3 2 2" xfId="10262"/>
    <cellStyle name="Comma 7 3 3" xfId="10261"/>
    <cellStyle name="Comma 7 4" xfId="1628"/>
    <cellStyle name="Comma 7 4 2" xfId="10263"/>
    <cellStyle name="Comma 7 5" xfId="1629"/>
    <cellStyle name="Comma 7 5 2" xfId="10264"/>
    <cellStyle name="Comma 7 6" xfId="1630"/>
    <cellStyle name="Comma 7 6 2" xfId="10265"/>
    <cellStyle name="Comma 7 7" xfId="1631"/>
    <cellStyle name="Comma 7 7 2" xfId="10266"/>
    <cellStyle name="Comma 7 8" xfId="1632"/>
    <cellStyle name="Comma 7 8 2" xfId="10267"/>
    <cellStyle name="Comma 7 9" xfId="10256"/>
    <cellStyle name="Comma 8" xfId="1633"/>
    <cellStyle name="Comma 8 2" xfId="1634"/>
    <cellStyle name="Comma 8 2 2" xfId="1635"/>
    <cellStyle name="Comma 8 2 2 2" xfId="10270"/>
    <cellStyle name="Comma 8 2 3" xfId="10269"/>
    <cellStyle name="Comma 8 3" xfId="1636"/>
    <cellStyle name="Comma 8 3 2" xfId="10271"/>
    <cellStyle name="Comma 8 4" xfId="1637"/>
    <cellStyle name="Comma 8 4 2" xfId="10272"/>
    <cellStyle name="Comma 8 5" xfId="1638"/>
    <cellStyle name="Comma 8 5 2" xfId="10273"/>
    <cellStyle name="Comma 8 6" xfId="1639"/>
    <cellStyle name="Comma 8 6 2" xfId="10274"/>
    <cellStyle name="Comma 8 7" xfId="1640"/>
    <cellStyle name="Comma 8 7 2" xfId="10275"/>
    <cellStyle name="Comma 8 8" xfId="10268"/>
    <cellStyle name="Comma 9" xfId="1641"/>
    <cellStyle name="Comma 9 2" xfId="1642"/>
    <cellStyle name="Comma 9 2 2" xfId="10277"/>
    <cellStyle name="Comma 9 3" xfId="1643"/>
    <cellStyle name="Comma 9 3 2" xfId="10278"/>
    <cellStyle name="Comma 9 4" xfId="1644"/>
    <cellStyle name="Comma 9 4 2" xfId="10279"/>
    <cellStyle name="Comma 9 5" xfId="1645"/>
    <cellStyle name="Comma 9 5 2" xfId="10280"/>
    <cellStyle name="Comma 9 6" xfId="10276"/>
    <cellStyle name="Comma0" xfId="1646"/>
    <cellStyle name="Comma2 (0)" xfId="1647"/>
    <cellStyle name="Comment" xfId="1648"/>
    <cellStyle name="Commentaire" xfId="1649"/>
    <cellStyle name="Commentaire 10" xfId="11200"/>
    <cellStyle name="Commentaire 11" xfId="11646"/>
    <cellStyle name="Commentaire 12" xfId="11238"/>
    <cellStyle name="Commentaire 13" xfId="11882"/>
    <cellStyle name="Commentaire 14" xfId="11903"/>
    <cellStyle name="Commentaire 15" xfId="11921"/>
    <cellStyle name="Commentaire 16" xfId="11755"/>
    <cellStyle name="Commentaire 17" xfId="11784"/>
    <cellStyle name="Commentaire 18" xfId="11956"/>
    <cellStyle name="Commentaire 19" xfId="11805"/>
    <cellStyle name="Commentaire 2" xfId="10281"/>
    <cellStyle name="Commentaire 20" xfId="11977"/>
    <cellStyle name="Commentaire 3" xfId="11535"/>
    <cellStyle name="Commentaire 4" xfId="11040"/>
    <cellStyle name="Commentaire 5" xfId="11049"/>
    <cellStyle name="Commentaire 6" xfId="11063"/>
    <cellStyle name="Commentaire 7" xfId="11563"/>
    <cellStyle name="Commentaire 8" xfId="11576"/>
    <cellStyle name="Commentaire 9" xfId="11589"/>
    <cellStyle name="Company" xfId="1650"/>
    <cellStyle name="CurRatio" xfId="1651"/>
    <cellStyle name="Currency" xfId="70" builtinId="4"/>
    <cellStyle name="Currency--" xfId="2173"/>
    <cellStyle name="Currency [00]" xfId="1652"/>
    <cellStyle name="Currency [1]" xfId="1653"/>
    <cellStyle name="Currency [2]" xfId="1654"/>
    <cellStyle name="Currency [2] 10" xfId="11585"/>
    <cellStyle name="Currency [2] 11" xfId="11171"/>
    <cellStyle name="Currency [2] 12" xfId="11623"/>
    <cellStyle name="Currency [2] 13" xfId="11195"/>
    <cellStyle name="Currency [2] 14" xfId="11679"/>
    <cellStyle name="Currency [2] 15" xfId="11715"/>
    <cellStyle name="Currency [2] 16" xfId="11733"/>
    <cellStyle name="Currency [2] 17" xfId="11918"/>
    <cellStyle name="Currency [2] 18" xfId="11947"/>
    <cellStyle name="Currency [2] 19" xfId="11964"/>
    <cellStyle name="Currency [2] 2" xfId="6862"/>
    <cellStyle name="Currency [2] 2 10" xfId="11263"/>
    <cellStyle name="Currency [2] 2 11" xfId="10819"/>
    <cellStyle name="Currency [2] 2 12" xfId="11260"/>
    <cellStyle name="Currency [2] 2 13" xfId="10822"/>
    <cellStyle name="Currency [2] 2 14" xfId="11267"/>
    <cellStyle name="Currency [2] 2 15" xfId="10825"/>
    <cellStyle name="Currency [2] 2 16" xfId="10828"/>
    <cellStyle name="Currency [2] 2 17" xfId="10831"/>
    <cellStyle name="Currency [2] 2 18" xfId="11271"/>
    <cellStyle name="Currency [2] 2 19" xfId="10835"/>
    <cellStyle name="Currency [2] 2 2" xfId="11287"/>
    <cellStyle name="Currency [2] 2 20" xfId="11277"/>
    <cellStyle name="Currency [2] 2 21" xfId="10837"/>
    <cellStyle name="Currency [2] 2 22" xfId="11274"/>
    <cellStyle name="Currency [2] 2 23" xfId="11280"/>
    <cellStyle name="Currency [2] 2 24" xfId="11284"/>
    <cellStyle name="Currency [2] 2 3" xfId="11248"/>
    <cellStyle name="Currency [2] 2 4" xfId="10810"/>
    <cellStyle name="Currency [2] 2 5" xfId="11242"/>
    <cellStyle name="Currency [2] 2 6" xfId="10813"/>
    <cellStyle name="Currency [2] 2 7" xfId="11253"/>
    <cellStyle name="Currency [2] 2 8" xfId="10816"/>
    <cellStyle name="Currency [2] 2 9" xfId="11257"/>
    <cellStyle name="Currency [2] 20" xfId="11975"/>
    <cellStyle name="Currency [2] 3" xfId="10282"/>
    <cellStyle name="Currency [2] 4" xfId="11021"/>
    <cellStyle name="Currency [2] 5" xfId="11046"/>
    <cellStyle name="Currency [2] 6" xfId="11536"/>
    <cellStyle name="Currency [2] 7" xfId="11086"/>
    <cellStyle name="Currency [2] 8" xfId="11560"/>
    <cellStyle name="Currency [2] 9" xfId="11122"/>
    <cellStyle name="Currency [3]" xfId="1655"/>
    <cellStyle name="Currency 0" xfId="1656"/>
    <cellStyle name="Currency 10" xfId="1657"/>
    <cellStyle name="Currency-- 10" xfId="10899"/>
    <cellStyle name="Currency 10 10" xfId="11583"/>
    <cellStyle name="Currency 10 11" xfId="11142"/>
    <cellStyle name="Currency 10 12" xfId="11612"/>
    <cellStyle name="Currency 10 13" xfId="11169"/>
    <cellStyle name="Currency 10 14" xfId="11621"/>
    <cellStyle name="Currency 10 15" xfId="11194"/>
    <cellStyle name="Currency 10 16" xfId="11643"/>
    <cellStyle name="Currency 10 17" xfId="11227"/>
    <cellStyle name="Currency 10 18" xfId="11659"/>
    <cellStyle name="Currency 10 19" xfId="11849"/>
    <cellStyle name="Currency 10 2" xfId="1658"/>
    <cellStyle name="Currency 10 2 2" xfId="1659"/>
    <cellStyle name="Currency 10 2 2 2" xfId="1660"/>
    <cellStyle name="Currency 10 2 2 2 2" xfId="1661"/>
    <cellStyle name="Currency 10 2 2 2 2 2" xfId="10287"/>
    <cellStyle name="Currency 10 2 2 2 3" xfId="10286"/>
    <cellStyle name="Currency 10 2 2 3" xfId="1662"/>
    <cellStyle name="Currency 10 2 2 3 2" xfId="10288"/>
    <cellStyle name="Currency 10 2 2 4" xfId="10285"/>
    <cellStyle name="Currency 10 2 3" xfId="1663"/>
    <cellStyle name="Currency 10 2 3 2" xfId="1664"/>
    <cellStyle name="Currency 10 2 3 2 2" xfId="10290"/>
    <cellStyle name="Currency 10 2 3 3" xfId="10289"/>
    <cellStyle name="Currency 10 2 4" xfId="1665"/>
    <cellStyle name="Currency 10 2 4 2" xfId="10291"/>
    <cellStyle name="Currency 10 2 5" xfId="10284"/>
    <cellStyle name="Currency 10 20" xfId="11666"/>
    <cellStyle name="Currency 10 21" xfId="11863"/>
    <cellStyle name="Currency 10 22" xfId="11675"/>
    <cellStyle name="Currency 10 23" xfId="11876"/>
    <cellStyle name="Currency 10 24" xfId="11712"/>
    <cellStyle name="Currency 10 25" xfId="11899"/>
    <cellStyle name="Currency 10 26" xfId="11729"/>
    <cellStyle name="Currency 10 27" xfId="11916"/>
    <cellStyle name="Currency 10 28" xfId="11754"/>
    <cellStyle name="Currency 10 29" xfId="11932"/>
    <cellStyle name="Currency 10 3" xfId="1666"/>
    <cellStyle name="Currency 10 3 2" xfId="1667"/>
    <cellStyle name="Currency 10 3 2 2" xfId="1668"/>
    <cellStyle name="Currency 10 3 2 2 2" xfId="1669"/>
    <cellStyle name="Currency 10 3 2 2 2 2" xfId="10295"/>
    <cellStyle name="Currency 10 3 2 2 3" xfId="10294"/>
    <cellStyle name="Currency 10 3 2 3" xfId="1670"/>
    <cellStyle name="Currency 10 3 2 3 2" xfId="10296"/>
    <cellStyle name="Currency 10 3 2 4" xfId="10293"/>
    <cellStyle name="Currency 10 3 3" xfId="1671"/>
    <cellStyle name="Currency 10 3 3 2" xfId="1672"/>
    <cellStyle name="Currency 10 3 3 2 2" xfId="10298"/>
    <cellStyle name="Currency 10 3 3 3" xfId="10297"/>
    <cellStyle name="Currency 10 3 4" xfId="1673"/>
    <cellStyle name="Currency 10 3 4 2" xfId="10299"/>
    <cellStyle name="Currency 10 3 5" xfId="10292"/>
    <cellStyle name="Currency 10 30" xfId="11773"/>
    <cellStyle name="Currency 10 31" xfId="11946"/>
    <cellStyle name="Currency 10 32" xfId="11783"/>
    <cellStyle name="Currency 10 33" xfId="11955"/>
    <cellStyle name="Currency 10 34" xfId="11794"/>
    <cellStyle name="Currency 10 35" xfId="11963"/>
    <cellStyle name="Currency 10 36" xfId="11804"/>
    <cellStyle name="Currency 10 37" xfId="11974"/>
    <cellStyle name="Currency 10 4" xfId="1674"/>
    <cellStyle name="Currency 10 4 2" xfId="1675"/>
    <cellStyle name="Currency 10 4 2 2" xfId="1676"/>
    <cellStyle name="Currency 10 4 2 2 2" xfId="10302"/>
    <cellStyle name="Currency 10 4 2 3" xfId="10301"/>
    <cellStyle name="Currency 10 4 3" xfId="1677"/>
    <cellStyle name="Currency 10 4 3 2" xfId="10303"/>
    <cellStyle name="Currency 10 4 4" xfId="10300"/>
    <cellStyle name="Currency 10 5" xfId="1678"/>
    <cellStyle name="Currency 10 5 2" xfId="1679"/>
    <cellStyle name="Currency 10 5 2 2" xfId="10305"/>
    <cellStyle name="Currency 10 5 3" xfId="10304"/>
    <cellStyle name="Currency 10 6" xfId="1680"/>
    <cellStyle name="Currency 10 6 2" xfId="10306"/>
    <cellStyle name="Currency 10 7" xfId="10283"/>
    <cellStyle name="Currency 10 8" xfId="11574"/>
    <cellStyle name="Currency 10 9" xfId="11121"/>
    <cellStyle name="Currency 11" xfId="1681"/>
    <cellStyle name="Currency-- 11" xfId="11349"/>
    <cellStyle name="Currency 11 10" xfId="11131"/>
    <cellStyle name="Currency 11 11" xfId="11598"/>
    <cellStyle name="Currency 11 12" xfId="11143"/>
    <cellStyle name="Currency 11 13" xfId="11604"/>
    <cellStyle name="Currency 11 14" xfId="11178"/>
    <cellStyle name="Currency 11 15" xfId="11629"/>
    <cellStyle name="Currency 11 16" xfId="11208"/>
    <cellStyle name="Currency 11 17" xfId="11645"/>
    <cellStyle name="Currency 11 18" xfId="11251"/>
    <cellStyle name="Currency 11 19" xfId="11655"/>
    <cellStyle name="Currency 11 2" xfId="1682"/>
    <cellStyle name="Currency 11 2 2" xfId="1683"/>
    <cellStyle name="Currency 11 2 2 2" xfId="1684"/>
    <cellStyle name="Currency 11 2 2 2 2" xfId="1685"/>
    <cellStyle name="Currency 11 2 2 2 2 2" xfId="10311"/>
    <cellStyle name="Currency 11 2 2 2 3" xfId="10310"/>
    <cellStyle name="Currency 11 2 2 3" xfId="1686"/>
    <cellStyle name="Currency 11 2 2 3 2" xfId="10312"/>
    <cellStyle name="Currency 11 2 2 4" xfId="10309"/>
    <cellStyle name="Currency 11 2 3" xfId="1687"/>
    <cellStyle name="Currency 11 2 3 2" xfId="1688"/>
    <cellStyle name="Currency 11 2 3 2 2" xfId="10314"/>
    <cellStyle name="Currency 11 2 3 3" xfId="10313"/>
    <cellStyle name="Currency 11 2 4" xfId="1689"/>
    <cellStyle name="Currency 11 2 4 2" xfId="10315"/>
    <cellStyle name="Currency 11 2 5" xfId="10308"/>
    <cellStyle name="Currency 11 20" xfId="11567"/>
    <cellStyle name="Currency 11 21" xfId="11665"/>
    <cellStyle name="Currency 11 22" xfId="11860"/>
    <cellStyle name="Currency 11 23" xfId="11696"/>
    <cellStyle name="Currency 11 24" xfId="11889"/>
    <cellStyle name="Currency 11 25" xfId="11724"/>
    <cellStyle name="Currency 11 26" xfId="11910"/>
    <cellStyle name="Currency 11 27" xfId="11743"/>
    <cellStyle name="Currency 11 28" xfId="11927"/>
    <cellStyle name="Currency 11 29" xfId="11760"/>
    <cellStyle name="Currency 11 3" xfId="1690"/>
    <cellStyle name="Currency 11 3 2" xfId="1691"/>
    <cellStyle name="Currency 11 3 2 2" xfId="1692"/>
    <cellStyle name="Currency 11 3 2 2 2" xfId="1693"/>
    <cellStyle name="Currency 11 3 2 2 2 2" xfId="10319"/>
    <cellStyle name="Currency 11 3 2 2 3" xfId="10318"/>
    <cellStyle name="Currency 11 3 2 3" xfId="1694"/>
    <cellStyle name="Currency 11 3 2 3 2" xfId="10320"/>
    <cellStyle name="Currency 11 3 2 4" xfId="10317"/>
    <cellStyle name="Currency 11 3 3" xfId="1695"/>
    <cellStyle name="Currency 11 3 3 2" xfId="1696"/>
    <cellStyle name="Currency 11 3 3 2 2" xfId="10322"/>
    <cellStyle name="Currency 11 3 3 3" xfId="10321"/>
    <cellStyle name="Currency 11 3 4" xfId="1697"/>
    <cellStyle name="Currency 11 3 4 2" xfId="10323"/>
    <cellStyle name="Currency 11 3 5" xfId="10316"/>
    <cellStyle name="Currency 11 30" xfId="11933"/>
    <cellStyle name="Currency 11 31" xfId="11774"/>
    <cellStyle name="Currency 11 32" xfId="11948"/>
    <cellStyle name="Currency 11 33" xfId="11785"/>
    <cellStyle name="Currency 11 34" xfId="11962"/>
    <cellStyle name="Currency 11 35" xfId="11802"/>
    <cellStyle name="Currency 11 36" xfId="11972"/>
    <cellStyle name="Currency 11 4" xfId="1698"/>
    <cellStyle name="Currency 11 4 2" xfId="1699"/>
    <cellStyle name="Currency 11 4 2 2" xfId="1700"/>
    <cellStyle name="Currency 11 4 2 2 2" xfId="10326"/>
    <cellStyle name="Currency 11 4 2 3" xfId="10325"/>
    <cellStyle name="Currency 11 4 3" xfId="1701"/>
    <cellStyle name="Currency 11 4 3 2" xfId="10327"/>
    <cellStyle name="Currency 11 4 4" xfId="10324"/>
    <cellStyle name="Currency 11 5" xfId="1702"/>
    <cellStyle name="Currency 11 5 2" xfId="1703"/>
    <cellStyle name="Currency 11 5 2 2" xfId="10329"/>
    <cellStyle name="Currency 11 5 3" xfId="10328"/>
    <cellStyle name="Currency 11 6" xfId="1704"/>
    <cellStyle name="Currency 11 6 2" xfId="10330"/>
    <cellStyle name="Currency 11 7" xfId="10307"/>
    <cellStyle name="Currency 11 8" xfId="11109"/>
    <cellStyle name="Currency 11 9" xfId="11572"/>
    <cellStyle name="Currency 12" xfId="1705"/>
    <cellStyle name="Currency-- 12" xfId="10903"/>
    <cellStyle name="Currency 12 10" xfId="11190"/>
    <cellStyle name="Currency 12 11" xfId="11633"/>
    <cellStyle name="Currency 12 12" xfId="11217"/>
    <cellStyle name="Currency 12 13" xfId="11642"/>
    <cellStyle name="Currency 12 14" xfId="11250"/>
    <cellStyle name="Currency 12 15" xfId="11653"/>
    <cellStyle name="Currency 12 16" xfId="11546"/>
    <cellStyle name="Currency 12 17" xfId="11684"/>
    <cellStyle name="Currency 12 18" xfId="11874"/>
    <cellStyle name="Currency 12 19" xfId="11709"/>
    <cellStyle name="Currency 12 2" xfId="10331"/>
    <cellStyle name="Currency 12 20" xfId="11897"/>
    <cellStyle name="Currency 12 21" xfId="11737"/>
    <cellStyle name="Currency 12 22" xfId="11915"/>
    <cellStyle name="Currency 12 23" xfId="11753"/>
    <cellStyle name="Currency 12 24" xfId="11930"/>
    <cellStyle name="Currency 12 25" xfId="11767"/>
    <cellStyle name="Currency 12 26" xfId="11940"/>
    <cellStyle name="Currency 12 27" xfId="11782"/>
    <cellStyle name="Currency 12 28" xfId="11954"/>
    <cellStyle name="Currency 12 29" xfId="11789"/>
    <cellStyle name="Currency 12 3" xfId="11558"/>
    <cellStyle name="Currency 12 30" xfId="11968"/>
    <cellStyle name="Currency 12 4" xfId="11116"/>
    <cellStyle name="Currency 12 5" xfId="11581"/>
    <cellStyle name="Currency 12 6" xfId="11130"/>
    <cellStyle name="Currency 12 7" xfId="11592"/>
    <cellStyle name="Currency 12 8" xfId="11163"/>
    <cellStyle name="Currency 12 9" xfId="11617"/>
    <cellStyle name="Currency 13" xfId="1706"/>
    <cellStyle name="Currency-- 13" xfId="11352"/>
    <cellStyle name="Currency 13 10" xfId="11632"/>
    <cellStyle name="Currency 13 11" xfId="11216"/>
    <cellStyle name="Currency 13 12" xfId="11641"/>
    <cellStyle name="Currency 13 13" xfId="11240"/>
    <cellStyle name="Currency 13 14" xfId="11652"/>
    <cellStyle name="Currency 13 15" xfId="11545"/>
    <cellStyle name="Currency 13 16" xfId="11683"/>
    <cellStyle name="Currency 13 17" xfId="11873"/>
    <cellStyle name="Currency 13 18" xfId="11704"/>
    <cellStyle name="Currency 13 19" xfId="11896"/>
    <cellStyle name="Currency 13 2" xfId="10332"/>
    <cellStyle name="Currency 13 20" xfId="11736"/>
    <cellStyle name="Currency 13 21" xfId="11914"/>
    <cellStyle name="Currency 13 22" xfId="11752"/>
    <cellStyle name="Currency 13 23" xfId="11929"/>
    <cellStyle name="Currency 13 24" xfId="11766"/>
    <cellStyle name="Currency 13 25" xfId="11939"/>
    <cellStyle name="Currency 13 26" xfId="11781"/>
    <cellStyle name="Currency 13 27" xfId="11953"/>
    <cellStyle name="Currency 13 28" xfId="11788"/>
    <cellStyle name="Currency 13 29" xfId="11967"/>
    <cellStyle name="Currency 13 3" xfId="11115"/>
    <cellStyle name="Currency 13 4" xfId="11580"/>
    <cellStyle name="Currency 13 5" xfId="11129"/>
    <cellStyle name="Currency 13 6" xfId="11591"/>
    <cellStyle name="Currency 13 7" xfId="11162"/>
    <cellStyle name="Currency 13 8" xfId="11616"/>
    <cellStyle name="Currency 13 9" xfId="11189"/>
    <cellStyle name="Currency 14" xfId="1707"/>
    <cellStyle name="Currency-- 14" xfId="10915"/>
    <cellStyle name="Currency 14 10" xfId="11128"/>
    <cellStyle name="Currency 14 11" xfId="11590"/>
    <cellStyle name="Currency 14 12" xfId="11159"/>
    <cellStyle name="Currency 14 13" xfId="11615"/>
    <cellStyle name="Currency 14 14" xfId="11188"/>
    <cellStyle name="Currency 14 15" xfId="11631"/>
    <cellStyle name="Currency 14 16" xfId="11214"/>
    <cellStyle name="Currency 14 17" xfId="11640"/>
    <cellStyle name="Currency 14 18" xfId="11239"/>
    <cellStyle name="Currency 14 19" xfId="11651"/>
    <cellStyle name="Currency 14 2" xfId="1708"/>
    <cellStyle name="Currency 14 2 2" xfId="1709"/>
    <cellStyle name="Currency 14 2 2 2" xfId="1710"/>
    <cellStyle name="Currency 14 2 2 2 2" xfId="1711"/>
    <cellStyle name="Currency 14 2 2 2 2 2" xfId="10337"/>
    <cellStyle name="Currency 14 2 2 2 3" xfId="10336"/>
    <cellStyle name="Currency 14 2 2 3" xfId="1712"/>
    <cellStyle name="Currency 14 2 2 3 2" xfId="10338"/>
    <cellStyle name="Currency 14 2 2 4" xfId="10335"/>
    <cellStyle name="Currency 14 2 3" xfId="1713"/>
    <cellStyle name="Currency 14 2 3 2" xfId="1714"/>
    <cellStyle name="Currency 14 2 3 2 2" xfId="10340"/>
    <cellStyle name="Currency 14 2 3 3" xfId="10339"/>
    <cellStyle name="Currency 14 2 4" xfId="1715"/>
    <cellStyle name="Currency 14 2 4 2" xfId="10341"/>
    <cellStyle name="Currency 14 2 5" xfId="10334"/>
    <cellStyle name="Currency 14 20" xfId="11504"/>
    <cellStyle name="Currency 14 21" xfId="11682"/>
    <cellStyle name="Currency 14 22" xfId="11872"/>
    <cellStyle name="Currency 14 23" xfId="11703"/>
    <cellStyle name="Currency 14 24" xfId="11895"/>
    <cellStyle name="Currency 14 25" xfId="11735"/>
    <cellStyle name="Currency 14 26" xfId="11913"/>
    <cellStyle name="Currency 14 27" xfId="11751"/>
    <cellStyle name="Currency 14 28" xfId="11926"/>
    <cellStyle name="Currency 14 29" xfId="11764"/>
    <cellStyle name="Currency 14 3" xfId="1716"/>
    <cellStyle name="Currency 14 3 2" xfId="1717"/>
    <cellStyle name="Currency 14 3 2 2" xfId="1718"/>
    <cellStyle name="Currency 14 3 2 2 2" xfId="1719"/>
    <cellStyle name="Currency 14 3 2 2 2 2" xfId="10345"/>
    <cellStyle name="Currency 14 3 2 2 3" xfId="10344"/>
    <cellStyle name="Currency 14 3 2 3" xfId="1720"/>
    <cellStyle name="Currency 14 3 2 3 2" xfId="10346"/>
    <cellStyle name="Currency 14 3 2 4" xfId="10343"/>
    <cellStyle name="Currency 14 3 3" xfId="1721"/>
    <cellStyle name="Currency 14 3 3 2" xfId="1722"/>
    <cellStyle name="Currency 14 3 3 2 2" xfId="10348"/>
    <cellStyle name="Currency 14 3 3 3" xfId="10347"/>
    <cellStyle name="Currency 14 3 4" xfId="1723"/>
    <cellStyle name="Currency 14 3 4 2" xfId="10349"/>
    <cellStyle name="Currency 14 3 5" xfId="10342"/>
    <cellStyle name="Currency 14 30" xfId="11938"/>
    <cellStyle name="Currency 14 31" xfId="11780"/>
    <cellStyle name="Currency 14 32" xfId="11951"/>
    <cellStyle name="Currency 14 33" xfId="11787"/>
    <cellStyle name="Currency 14 34" xfId="11965"/>
    <cellStyle name="Currency 14 4" xfId="1724"/>
    <cellStyle name="Currency 14 4 2" xfId="1725"/>
    <cellStyle name="Currency 14 4 2 2" xfId="1726"/>
    <cellStyle name="Currency 14 4 2 2 2" xfId="1727"/>
    <cellStyle name="Currency 14 4 2 2 2 2" xfId="10353"/>
    <cellStyle name="Currency 14 4 2 2 3" xfId="10352"/>
    <cellStyle name="Currency 14 4 2 3" xfId="1728"/>
    <cellStyle name="Currency 14 4 2 3 2" xfId="10354"/>
    <cellStyle name="Currency 14 4 2 4" xfId="10351"/>
    <cellStyle name="Currency 14 4 3" xfId="1729"/>
    <cellStyle name="Currency 14 4 3 2" xfId="1730"/>
    <cellStyle name="Currency 14 4 3 2 2" xfId="10356"/>
    <cellStyle name="Currency 14 4 3 3" xfId="10355"/>
    <cellStyle name="Currency 14 4 4" xfId="1731"/>
    <cellStyle name="Currency 14 4 4 2" xfId="10357"/>
    <cellStyle name="Currency 14 4 5" xfId="10350"/>
    <cellStyle name="Currency 14 5" xfId="1732"/>
    <cellStyle name="Currency 14 5 2" xfId="1733"/>
    <cellStyle name="Currency 14 5 2 2" xfId="1734"/>
    <cellStyle name="Currency 14 5 2 2 2" xfId="10360"/>
    <cellStyle name="Currency 14 5 2 3" xfId="10359"/>
    <cellStyle name="Currency 14 5 3" xfId="1735"/>
    <cellStyle name="Currency 14 5 3 2" xfId="10361"/>
    <cellStyle name="Currency 14 5 4" xfId="10358"/>
    <cellStyle name="Currency 14 6" xfId="1736"/>
    <cellStyle name="Currency 14 6 2" xfId="1737"/>
    <cellStyle name="Currency 14 6 2 2" xfId="10363"/>
    <cellStyle name="Currency 14 6 3" xfId="10362"/>
    <cellStyle name="Currency 14 7" xfId="1738"/>
    <cellStyle name="Currency 14 7 2" xfId="10364"/>
    <cellStyle name="Currency 14 8" xfId="10333"/>
    <cellStyle name="Currency 14 9" xfId="11579"/>
    <cellStyle name="Currency 15" xfId="1739"/>
    <cellStyle name="Currency-- 15" xfId="11367"/>
    <cellStyle name="Currency 15 10" xfId="11167"/>
    <cellStyle name="Currency 15 11" xfId="11609"/>
    <cellStyle name="Currency 15 12" xfId="11193"/>
    <cellStyle name="Currency 15 13" xfId="11622"/>
    <cellStyle name="Currency 15 14" xfId="11210"/>
    <cellStyle name="Currency 15 15" xfId="11630"/>
    <cellStyle name="Currency 15 16" xfId="11228"/>
    <cellStyle name="Currency 15 17" xfId="11664"/>
    <cellStyle name="Currency 15 18" xfId="11834"/>
    <cellStyle name="Currency 15 19" xfId="11688"/>
    <cellStyle name="Currency 15 2" xfId="1740"/>
    <cellStyle name="Currency 15 2 2" xfId="1741"/>
    <cellStyle name="Currency 15 2 2 2" xfId="1742"/>
    <cellStyle name="Currency 15 2 2 2 2" xfId="10368"/>
    <cellStyle name="Currency 15 2 2 3" xfId="10367"/>
    <cellStyle name="Currency 15 2 3" xfId="1743"/>
    <cellStyle name="Currency 15 2 3 2" xfId="10369"/>
    <cellStyle name="Currency 15 2 4" xfId="10366"/>
    <cellStyle name="Currency 15 20" xfId="11879"/>
    <cellStyle name="Currency 15 21" xfId="11723"/>
    <cellStyle name="Currency 15 22" xfId="11902"/>
    <cellStyle name="Currency 15 23" xfId="11740"/>
    <cellStyle name="Currency 15 24" xfId="11912"/>
    <cellStyle name="Currency 15 25" xfId="11750"/>
    <cellStyle name="Currency 15 26" xfId="11925"/>
    <cellStyle name="Currency 15 27" xfId="11771"/>
    <cellStyle name="Currency 15 28" xfId="11945"/>
    <cellStyle name="Currency 15 29" xfId="11779"/>
    <cellStyle name="Currency 15 3" xfId="1744"/>
    <cellStyle name="Currency 15 3 2" xfId="1745"/>
    <cellStyle name="Currency 15 3 2 2" xfId="10371"/>
    <cellStyle name="Currency 15 3 3" xfId="10370"/>
    <cellStyle name="Currency 15 30" xfId="11961"/>
    <cellStyle name="Currency 15 4" xfId="1746"/>
    <cellStyle name="Currency 15 4 2" xfId="10372"/>
    <cellStyle name="Currency 15 5" xfId="10365"/>
    <cellStyle name="Currency 15 6" xfId="11108"/>
    <cellStyle name="Currency 15 7" xfId="11570"/>
    <cellStyle name="Currency 15 8" xfId="11136"/>
    <cellStyle name="Currency 15 9" xfId="11595"/>
    <cellStyle name="Currency 16" xfId="1747"/>
    <cellStyle name="Currency-- 16" xfId="10919"/>
    <cellStyle name="Currency 16 10" xfId="11614"/>
    <cellStyle name="Currency 16 11" xfId="11203"/>
    <cellStyle name="Currency 16 12" xfId="11627"/>
    <cellStyle name="Currency 16 13" xfId="11220"/>
    <cellStyle name="Currency 16 14" xfId="11661"/>
    <cellStyle name="Currency 16 15" xfId="11566"/>
    <cellStyle name="Currency 16 16" xfId="11681"/>
    <cellStyle name="Currency 16 17" xfId="11875"/>
    <cellStyle name="Currency 16 18" xfId="11719"/>
    <cellStyle name="Currency 16 19" xfId="11898"/>
    <cellStyle name="Currency 16 2" xfId="1748"/>
    <cellStyle name="Currency 16 2 2" xfId="10374"/>
    <cellStyle name="Currency 16 20" xfId="11738"/>
    <cellStyle name="Currency 16 21" xfId="11911"/>
    <cellStyle name="Currency 16 22" xfId="11747"/>
    <cellStyle name="Currency 16 23" xfId="11923"/>
    <cellStyle name="Currency 16 24" xfId="11763"/>
    <cellStyle name="Currency 16 25" xfId="11942"/>
    <cellStyle name="Currency 16 26" xfId="11778"/>
    <cellStyle name="Currency 16 27" xfId="11960"/>
    <cellStyle name="Currency 16 3" xfId="10373"/>
    <cellStyle name="Currency 16 4" xfId="11565"/>
    <cellStyle name="Currency 16 5" xfId="11127"/>
    <cellStyle name="Currency 16 6" xfId="11587"/>
    <cellStyle name="Currency 16 7" xfId="11161"/>
    <cellStyle name="Currency 16 8" xfId="11605"/>
    <cellStyle name="Currency 16 9" xfId="11187"/>
    <cellStyle name="Currency 17" xfId="1749"/>
    <cellStyle name="Currency-- 17" xfId="11366"/>
    <cellStyle name="Currency 17 10" xfId="11626"/>
    <cellStyle name="Currency 17 11" xfId="11219"/>
    <cellStyle name="Currency 17 12" xfId="11660"/>
    <cellStyle name="Currency 17 13" xfId="11499"/>
    <cellStyle name="Currency 17 14" xfId="11680"/>
    <cellStyle name="Currency 17 15" xfId="11870"/>
    <cellStyle name="Currency 17 16" xfId="11718"/>
    <cellStyle name="Currency 17 17" xfId="11894"/>
    <cellStyle name="Currency 17 18" xfId="11734"/>
    <cellStyle name="Currency 17 19" xfId="11909"/>
    <cellStyle name="Currency 17 2" xfId="10375"/>
    <cellStyle name="Currency 17 20" xfId="11746"/>
    <cellStyle name="Currency 17 21" xfId="11922"/>
    <cellStyle name="Currency 17 22" xfId="11762"/>
    <cellStyle name="Currency 17 23" xfId="11941"/>
    <cellStyle name="Currency 17 24" xfId="11777"/>
    <cellStyle name="Currency 17 25" xfId="11959"/>
    <cellStyle name="Currency 17 3" xfId="11126"/>
    <cellStyle name="Currency 17 4" xfId="11586"/>
    <cellStyle name="Currency 17 5" xfId="11158"/>
    <cellStyle name="Currency 17 6" xfId="11602"/>
    <cellStyle name="Currency 17 7" xfId="11186"/>
    <cellStyle name="Currency 17 8" xfId="11613"/>
    <cellStyle name="Currency 17 9" xfId="11202"/>
    <cellStyle name="Currency 18" xfId="1750"/>
    <cellStyle name="Currency-- 18" xfId="10933"/>
    <cellStyle name="Currency 18 10" xfId="11213"/>
    <cellStyle name="Currency 18 11" xfId="11658"/>
    <cellStyle name="Currency 18 12" xfId="11498"/>
    <cellStyle name="Currency 18 13" xfId="11678"/>
    <cellStyle name="Currency 18 14" xfId="11869"/>
    <cellStyle name="Currency 18 15" xfId="11716"/>
    <cellStyle name="Currency 18 16" xfId="11893"/>
    <cellStyle name="Currency 18 17" xfId="11732"/>
    <cellStyle name="Currency 18 18" xfId="11908"/>
    <cellStyle name="Currency 18 19" xfId="11745"/>
    <cellStyle name="Currency 18 2" xfId="10376"/>
    <cellStyle name="Currency 18 20" xfId="11920"/>
    <cellStyle name="Currency 18 21" xfId="11761"/>
    <cellStyle name="Currency 18 22" xfId="11937"/>
    <cellStyle name="Currency 18 23" xfId="11776"/>
    <cellStyle name="Currency 18 24" xfId="11958"/>
    <cellStyle name="Currency 18 3" xfId="11584"/>
    <cellStyle name="Currency 18 4" xfId="11157"/>
    <cellStyle name="Currency 18 5" xfId="11601"/>
    <cellStyle name="Currency 18 6" xfId="11185"/>
    <cellStyle name="Currency 18 7" xfId="11611"/>
    <cellStyle name="Currency 18 8" xfId="11201"/>
    <cellStyle name="Currency 18 9" xfId="11625"/>
    <cellStyle name="Currency 19" xfId="1751"/>
    <cellStyle name="Currency-- 19" xfId="11382"/>
    <cellStyle name="Currency 19 10" xfId="11184"/>
    <cellStyle name="Currency 19 11" xfId="11610"/>
    <cellStyle name="Currency 19 12" xfId="11199"/>
    <cellStyle name="Currency 19 13" xfId="11624"/>
    <cellStyle name="Currency 19 14" xfId="11212"/>
    <cellStyle name="Currency 19 15" xfId="11657"/>
    <cellStyle name="Currency 19 16" xfId="11480"/>
    <cellStyle name="Currency 19 17" xfId="11676"/>
    <cellStyle name="Currency 19 18" xfId="11867"/>
    <cellStyle name="Currency 19 19" xfId="11714"/>
    <cellStyle name="Currency 19 2" xfId="1752"/>
    <cellStyle name="Currency 19 2 2" xfId="1753"/>
    <cellStyle name="Currency 19 2 2 2" xfId="1754"/>
    <cellStyle name="Currency 19 2 2 2 2" xfId="1755"/>
    <cellStyle name="Currency 19 2 2 2 2 2" xfId="10381"/>
    <cellStyle name="Currency 19 2 2 2 3" xfId="10380"/>
    <cellStyle name="Currency 19 2 2 3" xfId="1756"/>
    <cellStyle name="Currency 19 2 2 3 2" xfId="10382"/>
    <cellStyle name="Currency 19 2 2 4" xfId="10379"/>
    <cellStyle name="Currency 19 2 3" xfId="1757"/>
    <cellStyle name="Currency 19 2 3 2" xfId="1758"/>
    <cellStyle name="Currency 19 2 3 2 2" xfId="10384"/>
    <cellStyle name="Currency 19 2 3 3" xfId="10383"/>
    <cellStyle name="Currency 19 2 4" xfId="1759"/>
    <cellStyle name="Currency 19 2 4 2" xfId="10385"/>
    <cellStyle name="Currency 19 2 5" xfId="10378"/>
    <cellStyle name="Currency 19 20" xfId="11892"/>
    <cellStyle name="Currency 19 21" xfId="11730"/>
    <cellStyle name="Currency 19 22" xfId="11907"/>
    <cellStyle name="Currency 19 23" xfId="11744"/>
    <cellStyle name="Currency 19 24" xfId="11919"/>
    <cellStyle name="Currency 19 25" xfId="11759"/>
    <cellStyle name="Currency 19 26" xfId="11935"/>
    <cellStyle name="Currency 19 27" xfId="11775"/>
    <cellStyle name="Currency 19 28" xfId="11957"/>
    <cellStyle name="Currency 19 3" xfId="1760"/>
    <cellStyle name="Currency 19 3 2" xfId="1761"/>
    <cellStyle name="Currency 19 3 2 2" xfId="1762"/>
    <cellStyle name="Currency 19 3 2 2 2" xfId="1763"/>
    <cellStyle name="Currency 19 3 2 2 2 2" xfId="10389"/>
    <cellStyle name="Currency 19 3 2 2 3" xfId="10388"/>
    <cellStyle name="Currency 19 3 2 3" xfId="1764"/>
    <cellStyle name="Currency 19 3 2 3 2" xfId="10390"/>
    <cellStyle name="Currency 19 3 2 4" xfId="10387"/>
    <cellStyle name="Currency 19 3 3" xfId="1765"/>
    <cellStyle name="Currency 19 3 3 2" xfId="1766"/>
    <cellStyle name="Currency 19 3 3 2 2" xfId="10392"/>
    <cellStyle name="Currency 19 3 3 3" xfId="10391"/>
    <cellStyle name="Currency 19 3 4" xfId="1767"/>
    <cellStyle name="Currency 19 3 4 2" xfId="10393"/>
    <cellStyle name="Currency 19 3 5" xfId="10386"/>
    <cellStyle name="Currency 19 4" xfId="1768"/>
    <cellStyle name="Currency 19 4 2" xfId="1769"/>
    <cellStyle name="Currency 19 4 2 2" xfId="1770"/>
    <cellStyle name="Currency 19 4 2 2 2" xfId="10396"/>
    <cellStyle name="Currency 19 4 2 3" xfId="10395"/>
    <cellStyle name="Currency 19 4 3" xfId="1771"/>
    <cellStyle name="Currency 19 4 3 2" xfId="10397"/>
    <cellStyle name="Currency 19 4 4" xfId="10394"/>
    <cellStyle name="Currency 19 5" xfId="1772"/>
    <cellStyle name="Currency 19 5 2" xfId="1773"/>
    <cellStyle name="Currency 19 5 2 2" xfId="10399"/>
    <cellStyle name="Currency 19 5 3" xfId="10398"/>
    <cellStyle name="Currency 19 6" xfId="1774"/>
    <cellStyle name="Currency 19 6 2" xfId="10400"/>
    <cellStyle name="Currency 19 7" xfId="10377"/>
    <cellStyle name="Currency 19 8" xfId="11156"/>
    <cellStyle name="Currency 19 9" xfId="11600"/>
    <cellStyle name="Currency 2" xfId="4"/>
    <cellStyle name="Currency-- 2" xfId="10873"/>
    <cellStyle name="Currency 2 10" xfId="1775"/>
    <cellStyle name="Currency 2 10 2" xfId="1776"/>
    <cellStyle name="Currency 2 10 2 2" xfId="1777"/>
    <cellStyle name="Currency 2 10 2 2 2" xfId="10403"/>
    <cellStyle name="Currency 2 10 2 3" xfId="10402"/>
    <cellStyle name="Currency 2 10 3" xfId="1778"/>
    <cellStyle name="Currency 2 10 3 2" xfId="10404"/>
    <cellStyle name="Currency 2 10 4" xfId="10401"/>
    <cellStyle name="Currency 2 11" xfId="1779"/>
    <cellStyle name="Currency 2 11 2" xfId="10405"/>
    <cellStyle name="Currency 2 12" xfId="1780"/>
    <cellStyle name="Currency 2 12 2" xfId="10406"/>
    <cellStyle name="Currency 2 13" xfId="1781"/>
    <cellStyle name="Currency 2 13 2" xfId="10407"/>
    <cellStyle name="Currency 2 14" xfId="1782"/>
    <cellStyle name="Currency 2 14 2" xfId="10408"/>
    <cellStyle name="Currency 2 15" xfId="1783"/>
    <cellStyle name="Currency 2 15 2" xfId="10409"/>
    <cellStyle name="Currency 2 16" xfId="1784"/>
    <cellStyle name="Currency 2 16 2" xfId="10410"/>
    <cellStyle name="Currency 2 17" xfId="1785"/>
    <cellStyle name="Currency 2 17 2" xfId="10411"/>
    <cellStyle name="Currency 2 18" xfId="1786"/>
    <cellStyle name="Currency 2 18 2" xfId="10412"/>
    <cellStyle name="Currency 2 19" xfId="12217"/>
    <cellStyle name="Currency 2 2" xfId="1787"/>
    <cellStyle name="Currency 2 2 10" xfId="1788"/>
    <cellStyle name="Currency 2 2 10 2" xfId="10413"/>
    <cellStyle name="Currency 2 2 11" xfId="1789"/>
    <cellStyle name="Currency 2 2 11 2" xfId="10414"/>
    <cellStyle name="Currency 2 2 2" xfId="1790"/>
    <cellStyle name="Currency 2 2 2 2" xfId="10415"/>
    <cellStyle name="Currency 2 2 3" xfId="1791"/>
    <cellStyle name="Currency 2 2 3 2" xfId="10416"/>
    <cellStyle name="Currency 2 2 4" xfId="1792"/>
    <cellStyle name="Currency 2 2 5" xfId="1793"/>
    <cellStyle name="Currency 2 2 6" xfId="1794"/>
    <cellStyle name="Currency 2 2 7" xfId="1795"/>
    <cellStyle name="Currency 2 2 8" xfId="1796"/>
    <cellStyle name="Currency 2 2 8 2" xfId="10417"/>
    <cellStyle name="Currency 2 2 9" xfId="1797"/>
    <cellStyle name="Currency 2 2 9 2" xfId="10418"/>
    <cellStyle name="Currency 2 20" xfId="12237"/>
    <cellStyle name="Currency 2 21" xfId="12284"/>
    <cellStyle name="Currency 2 22" xfId="12319"/>
    <cellStyle name="Currency 2 23" xfId="12333"/>
    <cellStyle name="Currency 2 24" xfId="12342"/>
    <cellStyle name="Currency 2 25" xfId="12353"/>
    <cellStyle name="Currency 2 26" xfId="12361"/>
    <cellStyle name="Currency 2 27" xfId="12408"/>
    <cellStyle name="Currency 2 28" xfId="12418"/>
    <cellStyle name="Currency 2 29" xfId="12449"/>
    <cellStyle name="Currency 2 3" xfId="1798"/>
    <cellStyle name="Currency 2 3 2" xfId="1799"/>
    <cellStyle name="Currency 2 3 3" xfId="1800"/>
    <cellStyle name="Currency 2 3 4" xfId="1801"/>
    <cellStyle name="Currency 2 3 5" xfId="1802"/>
    <cellStyle name="Currency 2 3 6" xfId="10419"/>
    <cellStyle name="Currency 2 30" xfId="12467"/>
    <cellStyle name="Currency 2 31" xfId="12507"/>
    <cellStyle name="Currency 2 32" xfId="12518"/>
    <cellStyle name="Currency 2 33" xfId="12521"/>
    <cellStyle name="Currency 2 34" xfId="12538"/>
    <cellStyle name="Currency 2 35" xfId="12550"/>
    <cellStyle name="Currency 2 36" xfId="12589"/>
    <cellStyle name="Currency 2 37" xfId="12596"/>
    <cellStyle name="Currency 2 38" xfId="12647"/>
    <cellStyle name="Currency 2 39" xfId="12653"/>
    <cellStyle name="Currency 2 4" xfId="1803"/>
    <cellStyle name="Currency 2 4 2" xfId="10420"/>
    <cellStyle name="Currency 2 40" xfId="12656"/>
    <cellStyle name="Currency 2 41" xfId="12657"/>
    <cellStyle name="Currency 2 42" xfId="12685"/>
    <cellStyle name="Currency 2 43" xfId="12694"/>
    <cellStyle name="Currency 2 44" xfId="12737"/>
    <cellStyle name="Currency 2 45" xfId="12756"/>
    <cellStyle name="Currency 2 46" xfId="12789"/>
    <cellStyle name="Currency 2 47" xfId="12824"/>
    <cellStyle name="Currency 2 48" xfId="12829"/>
    <cellStyle name="Currency 2 49" xfId="12868"/>
    <cellStyle name="Currency 2 5" xfId="1804"/>
    <cellStyle name="Currency 2 5 2" xfId="10421"/>
    <cellStyle name="Currency 2 50" xfId="12882"/>
    <cellStyle name="Currency 2 51" xfId="12887"/>
    <cellStyle name="Currency 2 52" xfId="12917"/>
    <cellStyle name="Currency 2 53" xfId="12921"/>
    <cellStyle name="Currency 2 54" xfId="12963"/>
    <cellStyle name="Currency 2 55" xfId="12971"/>
    <cellStyle name="Currency 2 56" xfId="13004"/>
    <cellStyle name="Currency 2 6" xfId="1805"/>
    <cellStyle name="Currency 2 6 2" xfId="10422"/>
    <cellStyle name="Currency 2 7" xfId="1806"/>
    <cellStyle name="Currency 2 7 2" xfId="10423"/>
    <cellStyle name="Currency 2 8" xfId="1807"/>
    <cellStyle name="Currency 2 8 2" xfId="10424"/>
    <cellStyle name="Currency 2 9" xfId="1808"/>
    <cellStyle name="Currency 2 9 2" xfId="10425"/>
    <cellStyle name="Currency 2*" xfId="1810"/>
    <cellStyle name="Currency 2_CLdcfmodel" xfId="1809"/>
    <cellStyle name="Currency 20" xfId="1811"/>
    <cellStyle name="Currency-- 20" xfId="10945"/>
    <cellStyle name="Currency 20 10" xfId="11564"/>
    <cellStyle name="Currency 20 11" xfId="11153"/>
    <cellStyle name="Currency 20 12" xfId="11573"/>
    <cellStyle name="Currency 20 13" xfId="11168"/>
    <cellStyle name="Currency 20 14" xfId="11608"/>
    <cellStyle name="Currency 20 15" xfId="11197"/>
    <cellStyle name="Currency 20 16" xfId="11638"/>
    <cellStyle name="Currency 20 17" xfId="11233"/>
    <cellStyle name="Currency 20 18" xfId="11668"/>
    <cellStyle name="Currency 20 19" xfId="11854"/>
    <cellStyle name="Currency 20 2" xfId="1812"/>
    <cellStyle name="Currency 20 2 2" xfId="1813"/>
    <cellStyle name="Currency 20 2 2 2" xfId="1814"/>
    <cellStyle name="Currency 20 2 2 2 2" xfId="1815"/>
    <cellStyle name="Currency 20 2 2 2 2 2" xfId="10430"/>
    <cellStyle name="Currency 20 2 2 2 3" xfId="10429"/>
    <cellStyle name="Currency 20 2 2 3" xfId="1816"/>
    <cellStyle name="Currency 20 2 2 3 2" xfId="10431"/>
    <cellStyle name="Currency 20 2 2 4" xfId="10428"/>
    <cellStyle name="Currency 20 2 3" xfId="1817"/>
    <cellStyle name="Currency 20 2 3 2" xfId="1818"/>
    <cellStyle name="Currency 20 2 3 2 2" xfId="10433"/>
    <cellStyle name="Currency 20 2 3 3" xfId="10432"/>
    <cellStyle name="Currency 20 2 4" xfId="1819"/>
    <cellStyle name="Currency 20 2 4 2" xfId="10434"/>
    <cellStyle name="Currency 20 2 5" xfId="10427"/>
    <cellStyle name="Currency 20 20" xfId="11692"/>
    <cellStyle name="Currency 20 21" xfId="11862"/>
    <cellStyle name="Currency 20 22" xfId="11711"/>
    <cellStyle name="Currency 20 23" xfId="11883"/>
    <cellStyle name="Currency 20 24" xfId="11728"/>
    <cellStyle name="Currency 20 25" xfId="11906"/>
    <cellStyle name="Currency 20 26" xfId="11742"/>
    <cellStyle name="Currency 20 27" xfId="11931"/>
    <cellStyle name="Currency 20 3" xfId="1820"/>
    <cellStyle name="Currency 20 3 2" xfId="1821"/>
    <cellStyle name="Currency 20 3 2 2" xfId="1822"/>
    <cellStyle name="Currency 20 3 2 2 2" xfId="1823"/>
    <cellStyle name="Currency 20 3 2 2 2 2" xfId="10438"/>
    <cellStyle name="Currency 20 3 2 2 3" xfId="10437"/>
    <cellStyle name="Currency 20 3 2 3" xfId="1824"/>
    <cellStyle name="Currency 20 3 2 3 2" xfId="10439"/>
    <cellStyle name="Currency 20 3 2 4" xfId="10436"/>
    <cellStyle name="Currency 20 3 3" xfId="1825"/>
    <cellStyle name="Currency 20 3 3 2" xfId="1826"/>
    <cellStyle name="Currency 20 3 3 2 2" xfId="10441"/>
    <cellStyle name="Currency 20 3 3 3" xfId="10440"/>
    <cellStyle name="Currency 20 3 4" xfId="1827"/>
    <cellStyle name="Currency 20 3 4 2" xfId="10442"/>
    <cellStyle name="Currency 20 3 5" xfId="10435"/>
    <cellStyle name="Currency 20 4" xfId="1828"/>
    <cellStyle name="Currency 20 4 2" xfId="1829"/>
    <cellStyle name="Currency 20 4 2 2" xfId="1830"/>
    <cellStyle name="Currency 20 4 2 2 2" xfId="10445"/>
    <cellStyle name="Currency 20 4 2 3" xfId="10444"/>
    <cellStyle name="Currency 20 4 3" xfId="1831"/>
    <cellStyle name="Currency 20 4 3 2" xfId="10446"/>
    <cellStyle name="Currency 20 4 4" xfId="10443"/>
    <cellStyle name="Currency 20 5" xfId="1832"/>
    <cellStyle name="Currency 20 5 2" xfId="1833"/>
    <cellStyle name="Currency 20 5 2 2" xfId="10448"/>
    <cellStyle name="Currency 20 5 3" xfId="10447"/>
    <cellStyle name="Currency 20 6" xfId="1834"/>
    <cellStyle name="Currency 20 6 2" xfId="10449"/>
    <cellStyle name="Currency 20 7" xfId="10426"/>
    <cellStyle name="Currency 20 8" xfId="11559"/>
    <cellStyle name="Currency 20 9" xfId="11137"/>
    <cellStyle name="Currency 21" xfId="1835"/>
    <cellStyle name="Currency-- 21" xfId="11390"/>
    <cellStyle name="Currency 21 10" xfId="11134"/>
    <cellStyle name="Currency 21 11" xfId="11555"/>
    <cellStyle name="Currency 21 12" xfId="11149"/>
    <cellStyle name="Currency 21 13" xfId="11588"/>
    <cellStyle name="Currency 21 14" xfId="11177"/>
    <cellStyle name="Currency 21 15" xfId="11620"/>
    <cellStyle name="Currency 21 16" xfId="11209"/>
    <cellStyle name="Currency 21 17" xfId="11650"/>
    <cellStyle name="Currency 21 18" xfId="11255"/>
    <cellStyle name="Currency 21 19" xfId="11672"/>
    <cellStyle name="Currency 21 2" xfId="1836"/>
    <cellStyle name="Currency 21 2 2" xfId="1837"/>
    <cellStyle name="Currency 21 2 2 2" xfId="1838"/>
    <cellStyle name="Currency 21 2 2 2 2" xfId="1839"/>
    <cellStyle name="Currency 21 2 2 2 2 2" xfId="10454"/>
    <cellStyle name="Currency 21 2 2 2 3" xfId="10453"/>
    <cellStyle name="Currency 21 2 2 3" xfId="1840"/>
    <cellStyle name="Currency 21 2 2 3 2" xfId="10455"/>
    <cellStyle name="Currency 21 2 2 4" xfId="10452"/>
    <cellStyle name="Currency 21 2 3" xfId="1841"/>
    <cellStyle name="Currency 21 2 3 2" xfId="1842"/>
    <cellStyle name="Currency 21 2 3 2 2" xfId="10457"/>
    <cellStyle name="Currency 21 2 3 3" xfId="10456"/>
    <cellStyle name="Currency 21 2 4" xfId="1843"/>
    <cellStyle name="Currency 21 2 4 2" xfId="10458"/>
    <cellStyle name="Currency 21 2 5" xfId="10451"/>
    <cellStyle name="Currency 21 20" xfId="11479"/>
    <cellStyle name="Currency 21 21" xfId="11690"/>
    <cellStyle name="Currency 21 22" xfId="11859"/>
    <cellStyle name="Currency 21 23" xfId="11721"/>
    <cellStyle name="Currency 21 24" xfId="11890"/>
    <cellStyle name="Currency 21 25" xfId="11727"/>
    <cellStyle name="Currency 21 26" xfId="11917"/>
    <cellStyle name="Currency 21 3" xfId="1844"/>
    <cellStyle name="Currency 21 3 2" xfId="1845"/>
    <cellStyle name="Currency 21 3 2 2" xfId="1846"/>
    <cellStyle name="Currency 21 3 2 2 2" xfId="1847"/>
    <cellStyle name="Currency 21 3 2 2 2 2" xfId="10462"/>
    <cellStyle name="Currency 21 3 2 2 3" xfId="10461"/>
    <cellStyle name="Currency 21 3 2 3" xfId="1848"/>
    <cellStyle name="Currency 21 3 2 3 2" xfId="10463"/>
    <cellStyle name="Currency 21 3 2 4" xfId="10460"/>
    <cellStyle name="Currency 21 3 3" xfId="1849"/>
    <cellStyle name="Currency 21 3 3 2" xfId="1850"/>
    <cellStyle name="Currency 21 3 3 2 2" xfId="10465"/>
    <cellStyle name="Currency 21 3 3 3" xfId="10464"/>
    <cellStyle name="Currency 21 3 4" xfId="1851"/>
    <cellStyle name="Currency 21 3 4 2" xfId="10466"/>
    <cellStyle name="Currency 21 3 5" xfId="10459"/>
    <cellStyle name="Currency 21 4" xfId="1852"/>
    <cellStyle name="Currency 21 4 2" xfId="1853"/>
    <cellStyle name="Currency 21 4 2 2" xfId="1854"/>
    <cellStyle name="Currency 21 4 2 2 2" xfId="10469"/>
    <cellStyle name="Currency 21 4 2 3" xfId="10468"/>
    <cellStyle name="Currency 21 4 3" xfId="1855"/>
    <cellStyle name="Currency 21 4 3 2" xfId="10470"/>
    <cellStyle name="Currency 21 4 4" xfId="10467"/>
    <cellStyle name="Currency 21 5" xfId="1856"/>
    <cellStyle name="Currency 21 5 2" xfId="1857"/>
    <cellStyle name="Currency 21 5 2 2" xfId="10472"/>
    <cellStyle name="Currency 21 5 3" xfId="10471"/>
    <cellStyle name="Currency 21 6" xfId="1858"/>
    <cellStyle name="Currency 21 6 2" xfId="10473"/>
    <cellStyle name="Currency 21 7" xfId="10450"/>
    <cellStyle name="Currency 21 8" xfId="11117"/>
    <cellStyle name="Currency 21 9" xfId="11550"/>
    <cellStyle name="Currency 22" xfId="1859"/>
    <cellStyle name="Currency-- 22" xfId="10959"/>
    <cellStyle name="Currency 22 10" xfId="11544"/>
    <cellStyle name="Currency 22 11" xfId="11132"/>
    <cellStyle name="Currency 22 12" xfId="11569"/>
    <cellStyle name="Currency 22 13" xfId="11160"/>
    <cellStyle name="Currency 22 14" xfId="11596"/>
    <cellStyle name="Currency 22 15" xfId="11191"/>
    <cellStyle name="Currency 22 16" xfId="11635"/>
    <cellStyle name="Currency 22 17" xfId="11224"/>
    <cellStyle name="Currency 22 18" xfId="11662"/>
    <cellStyle name="Currency 22 19" xfId="11237"/>
    <cellStyle name="Currency 22 2" xfId="1860"/>
    <cellStyle name="Currency 22 2 2" xfId="1861"/>
    <cellStyle name="Currency 22 2 2 2" xfId="1862"/>
    <cellStyle name="Currency 22 2 2 2 2" xfId="1863"/>
    <cellStyle name="Currency 22 2 2 2 2 2" xfId="10478"/>
    <cellStyle name="Currency 22 2 2 2 3" xfId="10477"/>
    <cellStyle name="Currency 22 2 2 3" xfId="1864"/>
    <cellStyle name="Currency 22 2 2 3 2" xfId="10479"/>
    <cellStyle name="Currency 22 2 2 4" xfId="10476"/>
    <cellStyle name="Currency 22 2 3" xfId="1865"/>
    <cellStyle name="Currency 22 2 3 2" xfId="1866"/>
    <cellStyle name="Currency 22 2 3 2 2" xfId="10481"/>
    <cellStyle name="Currency 22 2 3 3" xfId="10480"/>
    <cellStyle name="Currency 22 2 4" xfId="1867"/>
    <cellStyle name="Currency 22 2 4 2" xfId="10482"/>
    <cellStyle name="Currency 22 2 5" xfId="10475"/>
    <cellStyle name="Currency 22 20" xfId="11669"/>
    <cellStyle name="Currency 22 21" xfId="11269"/>
    <cellStyle name="Currency 22 22" xfId="11695"/>
    <cellStyle name="Currency 22 23" xfId="11871"/>
    <cellStyle name="Currency 22 24" xfId="11720"/>
    <cellStyle name="Currency 22 25" xfId="11905"/>
    <cellStyle name="Currency 22 3" xfId="1868"/>
    <cellStyle name="Currency 22 3 2" xfId="1869"/>
    <cellStyle name="Currency 22 3 2 2" xfId="1870"/>
    <cellStyle name="Currency 22 3 2 2 2" xfId="1871"/>
    <cellStyle name="Currency 22 3 2 2 2 2" xfId="10486"/>
    <cellStyle name="Currency 22 3 2 2 3" xfId="10485"/>
    <cellStyle name="Currency 22 3 2 3" xfId="1872"/>
    <cellStyle name="Currency 22 3 2 3 2" xfId="10487"/>
    <cellStyle name="Currency 22 3 2 4" xfId="10484"/>
    <cellStyle name="Currency 22 3 3" xfId="1873"/>
    <cellStyle name="Currency 22 3 3 2" xfId="1874"/>
    <cellStyle name="Currency 22 3 3 2 2" xfId="10489"/>
    <cellStyle name="Currency 22 3 3 3" xfId="10488"/>
    <cellStyle name="Currency 22 3 4" xfId="1875"/>
    <cellStyle name="Currency 22 3 4 2" xfId="10490"/>
    <cellStyle name="Currency 22 3 5" xfId="10483"/>
    <cellStyle name="Currency 22 4" xfId="1876"/>
    <cellStyle name="Currency 22 4 2" xfId="1877"/>
    <cellStyle name="Currency 22 4 2 2" xfId="1878"/>
    <cellStyle name="Currency 22 4 2 2 2" xfId="10493"/>
    <cellStyle name="Currency 22 4 2 3" xfId="10492"/>
    <cellStyle name="Currency 22 4 3" xfId="1879"/>
    <cellStyle name="Currency 22 4 3 2" xfId="10494"/>
    <cellStyle name="Currency 22 4 4" xfId="10491"/>
    <cellStyle name="Currency 22 5" xfId="1880"/>
    <cellStyle name="Currency 22 5 2" xfId="1881"/>
    <cellStyle name="Currency 22 5 2 2" xfId="10496"/>
    <cellStyle name="Currency 22 5 3" xfId="10495"/>
    <cellStyle name="Currency 22 6" xfId="1882"/>
    <cellStyle name="Currency 22 6 2" xfId="10497"/>
    <cellStyle name="Currency 22 7" xfId="10474"/>
    <cellStyle name="Currency 22 8" xfId="11537"/>
    <cellStyle name="Currency 22 9" xfId="11113"/>
    <cellStyle name="Currency 23" xfId="1883"/>
    <cellStyle name="Currency-- 23" xfId="11387"/>
    <cellStyle name="Currency 23 10" xfId="11111"/>
    <cellStyle name="Currency 23 11" xfId="11553"/>
    <cellStyle name="Currency 23 12" xfId="11145"/>
    <cellStyle name="Currency 23 13" xfId="11575"/>
    <cellStyle name="Currency 23 14" xfId="11172"/>
    <cellStyle name="Currency 23 15" xfId="11607"/>
    <cellStyle name="Currency 23 16" xfId="11204"/>
    <cellStyle name="Currency 23 17" xfId="11639"/>
    <cellStyle name="Currency 23 18" xfId="11225"/>
    <cellStyle name="Currency 23 19" xfId="11654"/>
    <cellStyle name="Currency 23 2" xfId="1884"/>
    <cellStyle name="Currency 23 2 2" xfId="1885"/>
    <cellStyle name="Currency 23 2 2 2" xfId="1886"/>
    <cellStyle name="Currency 23 2 2 2 2" xfId="1887"/>
    <cellStyle name="Currency 23 2 2 2 2 2" xfId="10502"/>
    <cellStyle name="Currency 23 2 2 2 3" xfId="10501"/>
    <cellStyle name="Currency 23 2 2 3" xfId="1888"/>
    <cellStyle name="Currency 23 2 2 3 2" xfId="10503"/>
    <cellStyle name="Currency 23 2 2 4" xfId="10500"/>
    <cellStyle name="Currency 23 2 3" xfId="1889"/>
    <cellStyle name="Currency 23 2 3 2" xfId="1890"/>
    <cellStyle name="Currency 23 2 3 2 2" xfId="10505"/>
    <cellStyle name="Currency 23 2 3 3" xfId="10504"/>
    <cellStyle name="Currency 23 2 4" xfId="1891"/>
    <cellStyle name="Currency 23 2 4 2" xfId="10506"/>
    <cellStyle name="Currency 23 2 5" xfId="10499"/>
    <cellStyle name="Currency 23 20" xfId="11234"/>
    <cellStyle name="Currency 23 21" xfId="11674"/>
    <cellStyle name="Currency 23 22" xfId="11618"/>
    <cellStyle name="Currency 23 23" xfId="11691"/>
    <cellStyle name="Currency 23 24" xfId="11888"/>
    <cellStyle name="Currency 23 3" xfId="1892"/>
    <cellStyle name="Currency 23 3 2" xfId="1893"/>
    <cellStyle name="Currency 23 3 2 2" xfId="1894"/>
    <cellStyle name="Currency 23 3 2 2 2" xfId="1895"/>
    <cellStyle name="Currency 23 3 2 2 2 2" xfId="10510"/>
    <cellStyle name="Currency 23 3 2 2 3" xfId="10509"/>
    <cellStyle name="Currency 23 3 2 3" xfId="1896"/>
    <cellStyle name="Currency 23 3 2 3 2" xfId="10511"/>
    <cellStyle name="Currency 23 3 2 4" xfId="10508"/>
    <cellStyle name="Currency 23 3 3" xfId="1897"/>
    <cellStyle name="Currency 23 3 3 2" xfId="1898"/>
    <cellStyle name="Currency 23 3 3 2 2" xfId="10513"/>
    <cellStyle name="Currency 23 3 3 3" xfId="10512"/>
    <cellStyle name="Currency 23 3 4" xfId="1899"/>
    <cellStyle name="Currency 23 3 4 2" xfId="10514"/>
    <cellStyle name="Currency 23 3 5" xfId="10507"/>
    <cellStyle name="Currency 23 4" xfId="1900"/>
    <cellStyle name="Currency 23 4 2" xfId="1901"/>
    <cellStyle name="Currency 23 4 2 2" xfId="1902"/>
    <cellStyle name="Currency 23 4 2 2 2" xfId="10517"/>
    <cellStyle name="Currency 23 4 2 3" xfId="10516"/>
    <cellStyle name="Currency 23 4 3" xfId="1903"/>
    <cellStyle name="Currency 23 4 3 2" xfId="10518"/>
    <cellStyle name="Currency 23 4 4" xfId="10515"/>
    <cellStyle name="Currency 23 5" xfId="1904"/>
    <cellStyle name="Currency 23 5 2" xfId="1905"/>
    <cellStyle name="Currency 23 5 2 2" xfId="10520"/>
    <cellStyle name="Currency 23 5 3" xfId="10519"/>
    <cellStyle name="Currency 23 6" xfId="1906"/>
    <cellStyle name="Currency 23 6 2" xfId="10521"/>
    <cellStyle name="Currency 23 7" xfId="10498"/>
    <cellStyle name="Currency 23 8" xfId="11101"/>
    <cellStyle name="Currency 23 9" xfId="11529"/>
    <cellStyle name="Currency 24" xfId="1907"/>
    <cellStyle name="Currency-- 24" xfId="10966"/>
    <cellStyle name="Currency 24 10" xfId="11538"/>
    <cellStyle name="Currency 24 11" xfId="11123"/>
    <cellStyle name="Currency 24 12" xfId="11554"/>
    <cellStyle name="Currency 24 13" xfId="11154"/>
    <cellStyle name="Currency 24 14" xfId="11582"/>
    <cellStyle name="Currency 24 15" xfId="11181"/>
    <cellStyle name="Currency 24 16" xfId="11619"/>
    <cellStyle name="Currency 24 17" xfId="11205"/>
    <cellStyle name="Currency 24 18" xfId="11634"/>
    <cellStyle name="Currency 24 19" xfId="11223"/>
    <cellStyle name="Currency 24 2" xfId="1908"/>
    <cellStyle name="Currency 24 2 2" xfId="1909"/>
    <cellStyle name="Currency 24 2 2 2" xfId="1910"/>
    <cellStyle name="Currency 24 2 2 2 2" xfId="1911"/>
    <cellStyle name="Currency 24 2 2 2 2 2" xfId="10526"/>
    <cellStyle name="Currency 24 2 2 2 3" xfId="10525"/>
    <cellStyle name="Currency 24 2 2 3" xfId="1912"/>
    <cellStyle name="Currency 24 2 2 3 2" xfId="10527"/>
    <cellStyle name="Currency 24 2 2 4" xfId="10524"/>
    <cellStyle name="Currency 24 2 3" xfId="1913"/>
    <cellStyle name="Currency 24 2 3 2" xfId="1914"/>
    <cellStyle name="Currency 24 2 3 2 2" xfId="10529"/>
    <cellStyle name="Currency 24 2 3 3" xfId="10528"/>
    <cellStyle name="Currency 24 2 4" xfId="1915"/>
    <cellStyle name="Currency 24 2 4 2" xfId="10530"/>
    <cellStyle name="Currency 24 2 5" xfId="10523"/>
    <cellStyle name="Currency 24 20" xfId="11656"/>
    <cellStyle name="Currency 24 21" xfId="11265"/>
    <cellStyle name="Currency 24 22" xfId="11670"/>
    <cellStyle name="Currency 24 23" xfId="11865"/>
    <cellStyle name="Currency 24 3" xfId="1916"/>
    <cellStyle name="Currency 24 3 2" xfId="1917"/>
    <cellStyle name="Currency 24 3 2 2" xfId="1918"/>
    <cellStyle name="Currency 24 3 2 2 2" xfId="1919"/>
    <cellStyle name="Currency 24 3 2 2 2 2" xfId="10534"/>
    <cellStyle name="Currency 24 3 2 2 3" xfId="10533"/>
    <cellStyle name="Currency 24 3 2 3" xfId="1920"/>
    <cellStyle name="Currency 24 3 2 3 2" xfId="10535"/>
    <cellStyle name="Currency 24 3 2 4" xfId="10532"/>
    <cellStyle name="Currency 24 3 3" xfId="1921"/>
    <cellStyle name="Currency 24 3 3 2" xfId="1922"/>
    <cellStyle name="Currency 24 3 3 2 2" xfId="10537"/>
    <cellStyle name="Currency 24 3 3 3" xfId="10536"/>
    <cellStyle name="Currency 24 3 4" xfId="1923"/>
    <cellStyle name="Currency 24 3 4 2" xfId="10538"/>
    <cellStyle name="Currency 24 3 5" xfId="10531"/>
    <cellStyle name="Currency 24 4" xfId="1924"/>
    <cellStyle name="Currency 24 4 2" xfId="1925"/>
    <cellStyle name="Currency 24 4 2 2" xfId="1926"/>
    <cellStyle name="Currency 24 4 2 2 2" xfId="10541"/>
    <cellStyle name="Currency 24 4 2 3" xfId="10540"/>
    <cellStyle name="Currency 24 4 3" xfId="1927"/>
    <cellStyle name="Currency 24 4 3 2" xfId="10542"/>
    <cellStyle name="Currency 24 4 4" xfId="10539"/>
    <cellStyle name="Currency 24 5" xfId="1928"/>
    <cellStyle name="Currency 24 5 2" xfId="1929"/>
    <cellStyle name="Currency 24 5 2 2" xfId="10544"/>
    <cellStyle name="Currency 24 5 3" xfId="10543"/>
    <cellStyle name="Currency 24 6" xfId="1930"/>
    <cellStyle name="Currency 24 6 2" xfId="10545"/>
    <cellStyle name="Currency 24 7" xfId="10522"/>
    <cellStyle name="Currency 24 8" xfId="11520"/>
    <cellStyle name="Currency 24 9" xfId="11099"/>
    <cellStyle name="Currency 25" xfId="1931"/>
    <cellStyle name="Currency-- 25" xfId="11386"/>
    <cellStyle name="Currency 25 10" xfId="11594"/>
    <cellStyle name="Currency 25 11" xfId="11182"/>
    <cellStyle name="Currency 25 12" xfId="11603"/>
    <cellStyle name="Currency 25 13" xfId="11198"/>
    <cellStyle name="Currency 25 14" xfId="11637"/>
    <cellStyle name="Currency 25 15" xfId="11232"/>
    <cellStyle name="Currency 25 16" xfId="11649"/>
    <cellStyle name="Currency 25 17" xfId="11503"/>
    <cellStyle name="Currency 25 2" xfId="10546"/>
    <cellStyle name="Currency 25 3" xfId="11089"/>
    <cellStyle name="Currency 25 4" xfId="11525"/>
    <cellStyle name="Currency 25 5" xfId="11106"/>
    <cellStyle name="Currency 25 6" xfId="11541"/>
    <cellStyle name="Currency 25 7" xfId="11141"/>
    <cellStyle name="Currency 25 8" xfId="11562"/>
    <cellStyle name="Currency 25 9" xfId="11166"/>
    <cellStyle name="Currency 26" xfId="1932"/>
    <cellStyle name="Currency-- 26" xfId="10974"/>
    <cellStyle name="Currency 26 10" xfId="11540"/>
    <cellStyle name="Currency 26 11" xfId="11139"/>
    <cellStyle name="Currency 26 12" xfId="11561"/>
    <cellStyle name="Currency 26 13" xfId="11165"/>
    <cellStyle name="Currency 26 14" xfId="11593"/>
    <cellStyle name="Currency 26 15" xfId="11180"/>
    <cellStyle name="Currency 26 16" xfId="11599"/>
    <cellStyle name="Currency 26 17" xfId="11196"/>
    <cellStyle name="Currency 26 18" xfId="11636"/>
    <cellStyle name="Currency 26 19" xfId="11230"/>
    <cellStyle name="Currency 26 2" xfId="1933"/>
    <cellStyle name="Currency 26 2 2" xfId="1934"/>
    <cellStyle name="Currency 26 2 2 2" xfId="1935"/>
    <cellStyle name="Currency 26 2 2 2 2" xfId="1936"/>
    <cellStyle name="Currency 26 2 2 2 2 2" xfId="10551"/>
    <cellStyle name="Currency 26 2 2 2 3" xfId="10550"/>
    <cellStyle name="Currency 26 2 2 3" xfId="1937"/>
    <cellStyle name="Currency 26 2 2 3 2" xfId="10552"/>
    <cellStyle name="Currency 26 2 2 4" xfId="10549"/>
    <cellStyle name="Currency 26 2 3" xfId="1938"/>
    <cellStyle name="Currency 26 2 3 2" xfId="1939"/>
    <cellStyle name="Currency 26 2 3 2 2" xfId="10554"/>
    <cellStyle name="Currency 26 2 3 3" xfId="10553"/>
    <cellStyle name="Currency 26 2 4" xfId="1940"/>
    <cellStyle name="Currency 26 2 4 2" xfId="10555"/>
    <cellStyle name="Currency 26 2 5" xfId="10548"/>
    <cellStyle name="Currency 26 20" xfId="11648"/>
    <cellStyle name="Currency 26 21" xfId="11282"/>
    <cellStyle name="Currency 26 3" xfId="1941"/>
    <cellStyle name="Currency 26 3 2" xfId="1942"/>
    <cellStyle name="Currency 26 3 2 2" xfId="1943"/>
    <cellStyle name="Currency 26 3 2 2 2" xfId="1944"/>
    <cellStyle name="Currency 26 3 2 2 2 2" xfId="10559"/>
    <cellStyle name="Currency 26 3 2 2 3" xfId="10558"/>
    <cellStyle name="Currency 26 3 2 3" xfId="1945"/>
    <cellStyle name="Currency 26 3 2 3 2" xfId="10560"/>
    <cellStyle name="Currency 26 3 2 4" xfId="10557"/>
    <cellStyle name="Currency 26 3 3" xfId="1946"/>
    <cellStyle name="Currency 26 3 3 2" xfId="1947"/>
    <cellStyle name="Currency 26 3 3 2 2" xfId="10562"/>
    <cellStyle name="Currency 26 3 3 3" xfId="10561"/>
    <cellStyle name="Currency 26 3 4" xfId="1948"/>
    <cellStyle name="Currency 26 3 4 2" xfId="10563"/>
    <cellStyle name="Currency 26 3 5" xfId="10556"/>
    <cellStyle name="Currency 26 4" xfId="1949"/>
    <cellStyle name="Currency 26 4 2" xfId="1950"/>
    <cellStyle name="Currency 26 4 2 2" xfId="1951"/>
    <cellStyle name="Currency 26 4 2 2 2" xfId="10566"/>
    <cellStyle name="Currency 26 4 2 3" xfId="10565"/>
    <cellStyle name="Currency 26 4 3" xfId="1952"/>
    <cellStyle name="Currency 26 4 3 2" xfId="10567"/>
    <cellStyle name="Currency 26 4 4" xfId="10564"/>
    <cellStyle name="Currency 26 5" xfId="1953"/>
    <cellStyle name="Currency 26 5 2" xfId="1954"/>
    <cellStyle name="Currency 26 5 2 2" xfId="10569"/>
    <cellStyle name="Currency 26 5 3" xfId="10568"/>
    <cellStyle name="Currency 26 6" xfId="1955"/>
    <cellStyle name="Currency 26 6 2" xfId="10570"/>
    <cellStyle name="Currency 26 7" xfId="10547"/>
    <cellStyle name="Currency 26 8" xfId="11524"/>
    <cellStyle name="Currency 26 9" xfId="11105"/>
    <cellStyle name="Currency 27" xfId="1956"/>
    <cellStyle name="Currency-- 27" xfId="11413"/>
    <cellStyle name="Currency 27 10" xfId="11114"/>
    <cellStyle name="Currency 27 11" xfId="11547"/>
    <cellStyle name="Currency 27 12" xfId="11148"/>
    <cellStyle name="Currency 27 13" xfId="11568"/>
    <cellStyle name="Currency 27 14" xfId="11164"/>
    <cellStyle name="Currency 27 15" xfId="11577"/>
    <cellStyle name="Currency 27 16" xfId="11176"/>
    <cellStyle name="Currency 27 17" xfId="11606"/>
    <cellStyle name="Currency 27 18" xfId="11207"/>
    <cellStyle name="Currency 27 19" xfId="11628"/>
    <cellStyle name="Currency 27 2" xfId="1957"/>
    <cellStyle name="Currency 27 2 2" xfId="1958"/>
    <cellStyle name="Currency 27 2 2 2" xfId="1959"/>
    <cellStyle name="Currency 27 2 2 2 2" xfId="1960"/>
    <cellStyle name="Currency 27 2 2 2 2 2" xfId="10575"/>
    <cellStyle name="Currency 27 2 2 2 3" xfId="10574"/>
    <cellStyle name="Currency 27 2 2 3" xfId="1961"/>
    <cellStyle name="Currency 27 2 2 3 2" xfId="10576"/>
    <cellStyle name="Currency 27 2 2 4" xfId="10573"/>
    <cellStyle name="Currency 27 2 3" xfId="1962"/>
    <cellStyle name="Currency 27 2 3 2" xfId="1963"/>
    <cellStyle name="Currency 27 2 3 2 2" xfId="10578"/>
    <cellStyle name="Currency 27 2 3 3" xfId="10577"/>
    <cellStyle name="Currency 27 2 4" xfId="1964"/>
    <cellStyle name="Currency 27 2 4 2" xfId="10579"/>
    <cellStyle name="Currency 27 2 5" xfId="10572"/>
    <cellStyle name="Currency 27 20" xfId="11236"/>
    <cellStyle name="Currency 27 3" xfId="1965"/>
    <cellStyle name="Currency 27 3 2" xfId="1966"/>
    <cellStyle name="Currency 27 3 2 2" xfId="1967"/>
    <cellStyle name="Currency 27 3 2 2 2" xfId="1968"/>
    <cellStyle name="Currency 27 3 2 2 2 2" xfId="10583"/>
    <cellStyle name="Currency 27 3 2 2 3" xfId="10582"/>
    <cellStyle name="Currency 27 3 2 3" xfId="1969"/>
    <cellStyle name="Currency 27 3 2 3 2" xfId="10584"/>
    <cellStyle name="Currency 27 3 2 4" xfId="10581"/>
    <cellStyle name="Currency 27 3 3" xfId="1970"/>
    <cellStyle name="Currency 27 3 3 2" xfId="1971"/>
    <cellStyle name="Currency 27 3 3 2 2" xfId="10586"/>
    <cellStyle name="Currency 27 3 3 3" xfId="10585"/>
    <cellStyle name="Currency 27 3 4" xfId="1972"/>
    <cellStyle name="Currency 27 3 4 2" xfId="10587"/>
    <cellStyle name="Currency 27 3 5" xfId="10580"/>
    <cellStyle name="Currency 27 4" xfId="1973"/>
    <cellStyle name="Currency 27 4 2" xfId="1974"/>
    <cellStyle name="Currency 27 4 2 2" xfId="1975"/>
    <cellStyle name="Currency 27 4 2 2 2" xfId="10590"/>
    <cellStyle name="Currency 27 4 2 3" xfId="10589"/>
    <cellStyle name="Currency 27 4 3" xfId="1976"/>
    <cellStyle name="Currency 27 4 3 2" xfId="10591"/>
    <cellStyle name="Currency 27 4 4" xfId="10588"/>
    <cellStyle name="Currency 27 5" xfId="1977"/>
    <cellStyle name="Currency 27 5 2" xfId="1978"/>
    <cellStyle name="Currency 27 5 2 2" xfId="10593"/>
    <cellStyle name="Currency 27 5 3" xfId="10592"/>
    <cellStyle name="Currency 27 6" xfId="1979"/>
    <cellStyle name="Currency 27 6 2" xfId="10594"/>
    <cellStyle name="Currency 27 7" xfId="10571"/>
    <cellStyle name="Currency 27 8" xfId="11096"/>
    <cellStyle name="Currency 27 9" xfId="11526"/>
    <cellStyle name="Currency 28" xfId="1980"/>
    <cellStyle name="Currency-- 28" xfId="10991"/>
    <cellStyle name="Currency 28 10" xfId="11531"/>
    <cellStyle name="Currency 28 11" xfId="11124"/>
    <cellStyle name="Currency 28 12" xfId="11549"/>
    <cellStyle name="Currency 28 13" xfId="11146"/>
    <cellStyle name="Currency 28 14" xfId="11557"/>
    <cellStyle name="Currency 28 15" xfId="11155"/>
    <cellStyle name="Currency 28 16" xfId="11578"/>
    <cellStyle name="Currency 28 17" xfId="11192"/>
    <cellStyle name="Currency 28 18" xfId="11597"/>
    <cellStyle name="Currency 28 19" xfId="11226"/>
    <cellStyle name="Currency 28 2" xfId="1981"/>
    <cellStyle name="Currency 28 2 2" xfId="1982"/>
    <cellStyle name="Currency 28 2 2 2" xfId="1983"/>
    <cellStyle name="Currency 28 2 2 2 2" xfId="1984"/>
    <cellStyle name="Currency 28 2 2 2 2 2" xfId="10599"/>
    <cellStyle name="Currency 28 2 2 2 3" xfId="10598"/>
    <cellStyle name="Currency 28 2 2 3" xfId="1985"/>
    <cellStyle name="Currency 28 2 2 3 2" xfId="10600"/>
    <cellStyle name="Currency 28 2 2 4" xfId="10597"/>
    <cellStyle name="Currency 28 2 3" xfId="1986"/>
    <cellStyle name="Currency 28 2 3 2" xfId="1987"/>
    <cellStyle name="Currency 28 2 3 2 2" xfId="10602"/>
    <cellStyle name="Currency 28 2 3 3" xfId="10601"/>
    <cellStyle name="Currency 28 2 4" xfId="1988"/>
    <cellStyle name="Currency 28 2 4 2" xfId="10603"/>
    <cellStyle name="Currency 28 2 5" xfId="10596"/>
    <cellStyle name="Currency 28 3" xfId="1989"/>
    <cellStyle name="Currency 28 3 2" xfId="1990"/>
    <cellStyle name="Currency 28 3 2 2" xfId="1991"/>
    <cellStyle name="Currency 28 3 2 2 2" xfId="1992"/>
    <cellStyle name="Currency 28 3 2 2 2 2" xfId="10607"/>
    <cellStyle name="Currency 28 3 2 2 3" xfId="10606"/>
    <cellStyle name="Currency 28 3 2 3" xfId="1993"/>
    <cellStyle name="Currency 28 3 2 3 2" xfId="10608"/>
    <cellStyle name="Currency 28 3 2 4" xfId="10605"/>
    <cellStyle name="Currency 28 3 3" xfId="1994"/>
    <cellStyle name="Currency 28 3 3 2" xfId="1995"/>
    <cellStyle name="Currency 28 3 3 2 2" xfId="10610"/>
    <cellStyle name="Currency 28 3 3 3" xfId="10609"/>
    <cellStyle name="Currency 28 3 4" xfId="1996"/>
    <cellStyle name="Currency 28 3 4 2" xfId="10611"/>
    <cellStyle name="Currency 28 3 5" xfId="10604"/>
    <cellStyle name="Currency 28 4" xfId="1997"/>
    <cellStyle name="Currency 28 4 2" xfId="1998"/>
    <cellStyle name="Currency 28 4 2 2" xfId="1999"/>
    <cellStyle name="Currency 28 4 2 2 2" xfId="10614"/>
    <cellStyle name="Currency 28 4 2 3" xfId="10613"/>
    <cellStyle name="Currency 28 4 3" xfId="2000"/>
    <cellStyle name="Currency 28 4 3 2" xfId="10615"/>
    <cellStyle name="Currency 28 4 4" xfId="10612"/>
    <cellStyle name="Currency 28 5" xfId="2001"/>
    <cellStyle name="Currency 28 5 2" xfId="2002"/>
    <cellStyle name="Currency 28 5 2 2" xfId="10617"/>
    <cellStyle name="Currency 28 5 3" xfId="10616"/>
    <cellStyle name="Currency 28 6" xfId="2003"/>
    <cellStyle name="Currency 28 6 2" xfId="10618"/>
    <cellStyle name="Currency 28 7" xfId="10595"/>
    <cellStyle name="Currency 28 8" xfId="11515"/>
    <cellStyle name="Currency 28 9" xfId="11100"/>
    <cellStyle name="Currency 29" xfId="2004"/>
    <cellStyle name="Currency-- 29" xfId="11432"/>
    <cellStyle name="Currency 29 10" xfId="11104"/>
    <cellStyle name="Currency 29 11" xfId="11532"/>
    <cellStyle name="Currency 29 12" xfId="11120"/>
    <cellStyle name="Currency 29 13" xfId="11542"/>
    <cellStyle name="Currency 29 14" xfId="11144"/>
    <cellStyle name="Currency 29 15" xfId="11556"/>
    <cellStyle name="Currency 29 16" xfId="11170"/>
    <cellStyle name="Currency 29 17" xfId="11571"/>
    <cellStyle name="Currency 29 18" xfId="11206"/>
    <cellStyle name="Currency 29 2" xfId="2005"/>
    <cellStyle name="Currency 29 2 2" xfId="2006"/>
    <cellStyle name="Currency 29 2 2 2" xfId="2007"/>
    <cellStyle name="Currency 29 2 2 2 2" xfId="2008"/>
    <cellStyle name="Currency 29 2 2 2 2 2" xfId="10623"/>
    <cellStyle name="Currency 29 2 2 2 3" xfId="10622"/>
    <cellStyle name="Currency 29 2 2 3" xfId="2009"/>
    <cellStyle name="Currency 29 2 2 3 2" xfId="10624"/>
    <cellStyle name="Currency 29 2 2 4" xfId="10621"/>
    <cellStyle name="Currency 29 2 3" xfId="2010"/>
    <cellStyle name="Currency 29 2 3 2" xfId="2011"/>
    <cellStyle name="Currency 29 2 3 2 2" xfId="10626"/>
    <cellStyle name="Currency 29 2 3 3" xfId="10625"/>
    <cellStyle name="Currency 29 2 4" xfId="2012"/>
    <cellStyle name="Currency 29 2 4 2" xfId="10627"/>
    <cellStyle name="Currency 29 2 5" xfId="10620"/>
    <cellStyle name="Currency 29 3" xfId="2013"/>
    <cellStyle name="Currency 29 3 2" xfId="2014"/>
    <cellStyle name="Currency 29 3 2 2" xfId="2015"/>
    <cellStyle name="Currency 29 3 2 2 2" xfId="2016"/>
    <cellStyle name="Currency 29 3 2 2 2 2" xfId="10631"/>
    <cellStyle name="Currency 29 3 2 2 3" xfId="10630"/>
    <cellStyle name="Currency 29 3 2 3" xfId="2017"/>
    <cellStyle name="Currency 29 3 2 3 2" xfId="10632"/>
    <cellStyle name="Currency 29 3 2 4" xfId="10629"/>
    <cellStyle name="Currency 29 3 3" xfId="2018"/>
    <cellStyle name="Currency 29 3 3 2" xfId="2019"/>
    <cellStyle name="Currency 29 3 3 2 2" xfId="10634"/>
    <cellStyle name="Currency 29 3 3 3" xfId="10633"/>
    <cellStyle name="Currency 29 3 4" xfId="2020"/>
    <cellStyle name="Currency 29 3 4 2" xfId="10635"/>
    <cellStyle name="Currency 29 3 5" xfId="10628"/>
    <cellStyle name="Currency 29 4" xfId="2021"/>
    <cellStyle name="Currency 29 4 2" xfId="2022"/>
    <cellStyle name="Currency 29 4 2 2" xfId="2023"/>
    <cellStyle name="Currency 29 4 2 2 2" xfId="10638"/>
    <cellStyle name="Currency 29 4 2 3" xfId="10637"/>
    <cellStyle name="Currency 29 4 3" xfId="2024"/>
    <cellStyle name="Currency 29 4 3 2" xfId="10639"/>
    <cellStyle name="Currency 29 4 4" xfId="10636"/>
    <cellStyle name="Currency 29 5" xfId="2025"/>
    <cellStyle name="Currency 29 5 2" xfId="2026"/>
    <cellStyle name="Currency 29 5 2 2" xfId="10641"/>
    <cellStyle name="Currency 29 5 3" xfId="10640"/>
    <cellStyle name="Currency 29 6" xfId="2027"/>
    <cellStyle name="Currency 29 6 2" xfId="10642"/>
    <cellStyle name="Currency 29 7" xfId="10619"/>
    <cellStyle name="Currency 29 8" xfId="11090"/>
    <cellStyle name="Currency 29 9" xfId="11521"/>
    <cellStyle name="Currency 3" xfId="2028"/>
    <cellStyle name="Currency-- 3" xfId="11329"/>
    <cellStyle name="Currency 3 10" xfId="10926"/>
    <cellStyle name="Currency 3 11" xfId="11402"/>
    <cellStyle name="Currency 3 12" xfId="10931"/>
    <cellStyle name="Currency 3 13" xfId="11405"/>
    <cellStyle name="Currency 3 14" xfId="10949"/>
    <cellStyle name="Currency 3 15" xfId="11417"/>
    <cellStyle name="Currency 3 16" xfId="10960"/>
    <cellStyle name="Currency 3 17" xfId="11428"/>
    <cellStyle name="Currency 3 18" xfId="10976"/>
    <cellStyle name="Currency 3 19" xfId="11446"/>
    <cellStyle name="Currency 3 2" xfId="2029"/>
    <cellStyle name="Currency 3 2 2" xfId="2030"/>
    <cellStyle name="Currency 3 2 2 2" xfId="2031"/>
    <cellStyle name="Currency 3 2 2 2 2" xfId="10646"/>
    <cellStyle name="Currency 3 2 2 3" xfId="10645"/>
    <cellStyle name="Currency 3 2 3" xfId="2032"/>
    <cellStyle name="Currency 3 2 3 2" xfId="10647"/>
    <cellStyle name="Currency 3 2 4" xfId="2033"/>
    <cellStyle name="Currency 3 2 4 2" xfId="10648"/>
    <cellStyle name="Currency 3 2 5" xfId="2034"/>
    <cellStyle name="Currency 3 2 5 2" xfId="10649"/>
    <cellStyle name="Currency 3 2 6" xfId="10644"/>
    <cellStyle name="Currency 3 20" xfId="10985"/>
    <cellStyle name="Currency 3 21" xfId="11449"/>
    <cellStyle name="Currency 3 22" xfId="10998"/>
    <cellStyle name="Currency 3 23" xfId="11461"/>
    <cellStyle name="Currency 3 24" xfId="11013"/>
    <cellStyle name="Currency 3 25" xfId="11468"/>
    <cellStyle name="Currency 3 26" xfId="11027"/>
    <cellStyle name="Currency 3 27" xfId="11472"/>
    <cellStyle name="Currency 3 28" xfId="11037"/>
    <cellStyle name="Currency 3 29" xfId="11475"/>
    <cellStyle name="Currency 3 3" xfId="2035"/>
    <cellStyle name="Currency 3 3 2" xfId="10650"/>
    <cellStyle name="Currency 3 30" xfId="11044"/>
    <cellStyle name="Currency 3 31" xfId="11491"/>
    <cellStyle name="Currency 3 32" xfId="11060"/>
    <cellStyle name="Currency 3 33" xfId="11502"/>
    <cellStyle name="Currency 3 34" xfId="11081"/>
    <cellStyle name="Currency 3 35" xfId="11512"/>
    <cellStyle name="Currency 3 36" xfId="11093"/>
    <cellStyle name="Currency 3 37" xfId="11522"/>
    <cellStyle name="Currency 3 38" xfId="11102"/>
    <cellStyle name="Currency 3 39" xfId="11523"/>
    <cellStyle name="Currency 3 4" xfId="2036"/>
    <cellStyle name="Currency 3 4 2" xfId="10651"/>
    <cellStyle name="Currency 3 40" xfId="11118"/>
    <cellStyle name="Currency 3 41" xfId="11539"/>
    <cellStyle name="Currency 3 42" xfId="11152"/>
    <cellStyle name="Currency 3 43" xfId="11548"/>
    <cellStyle name="Currency 3 44" xfId="11179"/>
    <cellStyle name="Currency 3 5" xfId="2037"/>
    <cellStyle name="Currency 3 5 2" xfId="10652"/>
    <cellStyle name="Currency 3 6" xfId="2038"/>
    <cellStyle name="Currency 3 6 2" xfId="10653"/>
    <cellStyle name="Currency 3 7" xfId="10643"/>
    <cellStyle name="Currency 3 8" xfId="10914"/>
    <cellStyle name="Currency 3 9" xfId="11401"/>
    <cellStyle name="Currency 30" xfId="9777"/>
    <cellStyle name="Currency-- 30" xfId="11003"/>
    <cellStyle name="Currency 31" xfId="11988"/>
    <cellStyle name="Currency-- 31" xfId="11444"/>
    <cellStyle name="Currency 32" xfId="12076"/>
    <cellStyle name="Currency-- 32" xfId="11018"/>
    <cellStyle name="Currency 33" xfId="12062"/>
    <cellStyle name="Currency-- 33" xfId="11453"/>
    <cellStyle name="Currency 34" xfId="12093"/>
    <cellStyle name="Currency-- 34" xfId="11026"/>
    <cellStyle name="Currency 35" xfId="12073"/>
    <cellStyle name="Currency-- 35" xfId="11454"/>
    <cellStyle name="Currency 36" xfId="12161"/>
    <cellStyle name="Currency-- 36" xfId="11036"/>
    <cellStyle name="Currency 37" xfId="12090"/>
    <cellStyle name="Currency-- 37" xfId="11462"/>
    <cellStyle name="Currency 38" xfId="12203"/>
    <cellStyle name="Currency-- 38" xfId="11052"/>
    <cellStyle name="Currency 39" xfId="12212"/>
    <cellStyle name="Currency-- 39" xfId="11465"/>
    <cellStyle name="Currency 4" xfId="2039"/>
    <cellStyle name="Currency-- 4" xfId="10881"/>
    <cellStyle name="Currency 4 10" xfId="2040"/>
    <cellStyle name="Currency 4 10 2" xfId="10655"/>
    <cellStyle name="Currency 4 11" xfId="10654"/>
    <cellStyle name="Currency 4 12" xfId="11393"/>
    <cellStyle name="Currency 4 13" xfId="10920"/>
    <cellStyle name="Currency 4 14" xfId="11394"/>
    <cellStyle name="Currency 4 15" xfId="10928"/>
    <cellStyle name="Currency 4 16" xfId="11398"/>
    <cellStyle name="Currency 4 17" xfId="10943"/>
    <cellStyle name="Currency 4 18" xfId="11411"/>
    <cellStyle name="Currency 4 19" xfId="10956"/>
    <cellStyle name="Currency 4 2" xfId="2041"/>
    <cellStyle name="Currency 4 2 2" xfId="2042"/>
    <cellStyle name="Currency 4 2 2 2" xfId="2043"/>
    <cellStyle name="Currency 4 2 2 2 2" xfId="2044"/>
    <cellStyle name="Currency 4 2 2 2 2 2" xfId="10659"/>
    <cellStyle name="Currency 4 2 2 2 3" xfId="10658"/>
    <cellStyle name="Currency 4 2 2 3" xfId="2045"/>
    <cellStyle name="Currency 4 2 2 3 2" xfId="10660"/>
    <cellStyle name="Currency 4 2 2 4" xfId="10657"/>
    <cellStyle name="Currency 4 2 3" xfId="2046"/>
    <cellStyle name="Currency 4 2 3 2" xfId="2047"/>
    <cellStyle name="Currency 4 2 3 2 2" xfId="10662"/>
    <cellStyle name="Currency 4 2 3 3" xfId="10661"/>
    <cellStyle name="Currency 4 2 4" xfId="2048"/>
    <cellStyle name="Currency 4 2 4 2" xfId="10663"/>
    <cellStyle name="Currency 4 2 5" xfId="10656"/>
    <cellStyle name="Currency 4 20" xfId="11420"/>
    <cellStyle name="Currency 4 21" xfId="10970"/>
    <cellStyle name="Currency 4 22" xfId="11439"/>
    <cellStyle name="Currency 4 23" xfId="10979"/>
    <cellStyle name="Currency 4 24" xfId="11442"/>
    <cellStyle name="Currency 4 25" xfId="10995"/>
    <cellStyle name="Currency 4 26" xfId="11455"/>
    <cellStyle name="Currency 4 27" xfId="11009"/>
    <cellStyle name="Currency 4 28" xfId="11463"/>
    <cellStyle name="Currency 4 29" xfId="11022"/>
    <cellStyle name="Currency 4 3" xfId="2049"/>
    <cellStyle name="Currency 4 3 2" xfId="2050"/>
    <cellStyle name="Currency 4 3 2 2" xfId="2051"/>
    <cellStyle name="Currency 4 3 2 2 2" xfId="2052"/>
    <cellStyle name="Currency 4 3 2 2 2 2" xfId="10667"/>
    <cellStyle name="Currency 4 3 2 2 3" xfId="10666"/>
    <cellStyle name="Currency 4 3 2 3" xfId="2053"/>
    <cellStyle name="Currency 4 3 2 3 2" xfId="10668"/>
    <cellStyle name="Currency 4 3 2 4" xfId="10665"/>
    <cellStyle name="Currency 4 3 3" xfId="2054"/>
    <cellStyle name="Currency 4 3 3 2" xfId="2055"/>
    <cellStyle name="Currency 4 3 3 2 2" xfId="10670"/>
    <cellStyle name="Currency 4 3 3 3" xfId="10669"/>
    <cellStyle name="Currency 4 3 4" xfId="2056"/>
    <cellStyle name="Currency 4 3 4 2" xfId="10671"/>
    <cellStyle name="Currency 4 3 5" xfId="10664"/>
    <cellStyle name="Currency 4 30" xfId="11464"/>
    <cellStyle name="Currency 4 31" xfId="11032"/>
    <cellStyle name="Currency 4 32" xfId="11467"/>
    <cellStyle name="Currency 4 33" xfId="11041"/>
    <cellStyle name="Currency 4 34" xfId="11490"/>
    <cellStyle name="Currency 4 35" xfId="11058"/>
    <cellStyle name="Currency 4 36" xfId="11496"/>
    <cellStyle name="Currency 4 37" xfId="11070"/>
    <cellStyle name="Currency 4 38" xfId="11510"/>
    <cellStyle name="Currency 4 39" xfId="11088"/>
    <cellStyle name="Currency 4 4" xfId="2057"/>
    <cellStyle name="Currency 4 4 2" xfId="2058"/>
    <cellStyle name="Currency 4 4 2 2" xfId="2059"/>
    <cellStyle name="Currency 4 4 2 2 2" xfId="10674"/>
    <cellStyle name="Currency 4 4 2 3" xfId="10673"/>
    <cellStyle name="Currency 4 4 3" xfId="2060"/>
    <cellStyle name="Currency 4 4 3 2" xfId="10675"/>
    <cellStyle name="Currency 4 4 4" xfId="10672"/>
    <cellStyle name="Currency 4 40" xfId="11514"/>
    <cellStyle name="Currency 4 41" xfId="11098"/>
    <cellStyle name="Currency 4 42" xfId="11519"/>
    <cellStyle name="Currency 4 43" xfId="11110"/>
    <cellStyle name="Currency 4 44" xfId="11530"/>
    <cellStyle name="Currency 4 45" xfId="11150"/>
    <cellStyle name="Currency 4 46" xfId="11543"/>
    <cellStyle name="Currency 4 47" xfId="11173"/>
    <cellStyle name="Currency 4 5" xfId="2061"/>
    <cellStyle name="Currency 4 5 2" xfId="2062"/>
    <cellStyle name="Currency 4 5 2 2" xfId="2063"/>
    <cellStyle name="Currency 4 5 2 2 2" xfId="10678"/>
    <cellStyle name="Currency 4 5 2 3" xfId="10677"/>
    <cellStyle name="Currency 4 5 3" xfId="2064"/>
    <cellStyle name="Currency 4 5 3 2" xfId="10679"/>
    <cellStyle name="Currency 4 5 4" xfId="10676"/>
    <cellStyle name="Currency 4 6" xfId="2065"/>
    <cellStyle name="Currency 4 6 2" xfId="2066"/>
    <cellStyle name="Currency 4 6 2 2" xfId="2067"/>
    <cellStyle name="Currency 4 6 2 2 2" xfId="10682"/>
    <cellStyle name="Currency 4 6 2 3" xfId="10681"/>
    <cellStyle name="Currency 4 6 3" xfId="2068"/>
    <cellStyle name="Currency 4 6 3 2" xfId="10683"/>
    <cellStyle name="Currency 4 6 4" xfId="10680"/>
    <cellStyle name="Currency 4 7" xfId="2069"/>
    <cellStyle name="Currency 4 7 2" xfId="2070"/>
    <cellStyle name="Currency 4 7 2 2" xfId="10685"/>
    <cellStyle name="Currency 4 7 3" xfId="10684"/>
    <cellStyle name="Currency 4 8" xfId="2071"/>
    <cellStyle name="Currency 4 8 2" xfId="10686"/>
    <cellStyle name="Currency 4 9" xfId="2072"/>
    <cellStyle name="Currency 4 9 2" xfId="10687"/>
    <cellStyle name="Currency 40" xfId="12236"/>
    <cellStyle name="Currency-- 40" xfId="11078"/>
    <cellStyle name="Currency 41" xfId="12269"/>
    <cellStyle name="Currency 42" xfId="12311"/>
    <cellStyle name="Currency 43" xfId="12271"/>
    <cellStyle name="Currency 44" xfId="12339"/>
    <cellStyle name="Currency 45" xfId="12334"/>
    <cellStyle name="Currency 46" xfId="12357"/>
    <cellStyle name="Currency 47" xfId="12396"/>
    <cellStyle name="Currency 48" xfId="12412"/>
    <cellStyle name="Currency 49" xfId="12498"/>
    <cellStyle name="Currency 5" xfId="2073"/>
    <cellStyle name="Currency-- 5" xfId="11343"/>
    <cellStyle name="Currency 5 10" xfId="10916"/>
    <cellStyle name="Currency 5 11" xfId="11380"/>
    <cellStyle name="Currency 5 12" xfId="10932"/>
    <cellStyle name="Currency 5 13" xfId="11391"/>
    <cellStyle name="Currency 5 14" xfId="10941"/>
    <cellStyle name="Currency 5 15" xfId="11403"/>
    <cellStyle name="Currency 5 16" xfId="10955"/>
    <cellStyle name="Currency 5 17" xfId="11425"/>
    <cellStyle name="Currency 5 18" xfId="10963"/>
    <cellStyle name="Currency 5 19" xfId="11429"/>
    <cellStyle name="Currency 5 2" xfId="2074"/>
    <cellStyle name="Currency 5 2 2" xfId="2075"/>
    <cellStyle name="Currency 5 2 2 2" xfId="2076"/>
    <cellStyle name="Currency 5 2 2 2 2" xfId="2077"/>
    <cellStyle name="Currency 5 2 2 2 2 2" xfId="10692"/>
    <cellStyle name="Currency 5 2 2 2 3" xfId="10691"/>
    <cellStyle name="Currency 5 2 2 3" xfId="2078"/>
    <cellStyle name="Currency 5 2 2 3 2" xfId="10693"/>
    <cellStyle name="Currency 5 2 2 4" xfId="10690"/>
    <cellStyle name="Currency 5 2 3" xfId="2079"/>
    <cellStyle name="Currency 5 2 3 2" xfId="2080"/>
    <cellStyle name="Currency 5 2 3 2 2" xfId="10695"/>
    <cellStyle name="Currency 5 2 3 3" xfId="10694"/>
    <cellStyle name="Currency 5 2 4" xfId="2081"/>
    <cellStyle name="Currency 5 2 4 2" xfId="10696"/>
    <cellStyle name="Currency 5 2 5" xfId="10689"/>
    <cellStyle name="Currency 5 20" xfId="10980"/>
    <cellStyle name="Currency 5 21" xfId="11441"/>
    <cellStyle name="Currency 5 22" xfId="10996"/>
    <cellStyle name="Currency 5 23" xfId="11450"/>
    <cellStyle name="Currency 5 24" xfId="11006"/>
    <cellStyle name="Currency 5 25" xfId="11451"/>
    <cellStyle name="Currency 5 26" xfId="11014"/>
    <cellStyle name="Currency 5 27" xfId="11452"/>
    <cellStyle name="Currency 5 28" xfId="11025"/>
    <cellStyle name="Currency 5 29" xfId="11471"/>
    <cellStyle name="Currency 5 3" xfId="2082"/>
    <cellStyle name="Currency 5 3 2" xfId="2083"/>
    <cellStyle name="Currency 5 3 2 2" xfId="2084"/>
    <cellStyle name="Currency 5 3 2 2 2" xfId="2085"/>
    <cellStyle name="Currency 5 3 2 2 2 2" xfId="10700"/>
    <cellStyle name="Currency 5 3 2 2 3" xfId="10699"/>
    <cellStyle name="Currency 5 3 2 3" xfId="2086"/>
    <cellStyle name="Currency 5 3 2 3 2" xfId="10701"/>
    <cellStyle name="Currency 5 3 2 4" xfId="10698"/>
    <cellStyle name="Currency 5 3 3" xfId="2087"/>
    <cellStyle name="Currency 5 3 3 2" xfId="2088"/>
    <cellStyle name="Currency 5 3 3 2 2" xfId="10703"/>
    <cellStyle name="Currency 5 3 3 3" xfId="10702"/>
    <cellStyle name="Currency 5 3 4" xfId="2089"/>
    <cellStyle name="Currency 5 3 4 2" xfId="10704"/>
    <cellStyle name="Currency 5 3 5" xfId="10697"/>
    <cellStyle name="Currency 5 30" xfId="11043"/>
    <cellStyle name="Currency 5 31" xfId="11477"/>
    <cellStyle name="Currency 5 32" xfId="11057"/>
    <cellStyle name="Currency 5 33" xfId="11495"/>
    <cellStyle name="Currency 5 34" xfId="11069"/>
    <cellStyle name="Currency 5 35" xfId="11505"/>
    <cellStyle name="Currency 5 36" xfId="11083"/>
    <cellStyle name="Currency 5 37" xfId="11509"/>
    <cellStyle name="Currency 5 38" xfId="11091"/>
    <cellStyle name="Currency 5 39" xfId="11513"/>
    <cellStyle name="Currency 5 4" xfId="2090"/>
    <cellStyle name="Currency 5 4 2" xfId="2091"/>
    <cellStyle name="Currency 5 4 2 2" xfId="2092"/>
    <cellStyle name="Currency 5 4 2 2 2" xfId="10707"/>
    <cellStyle name="Currency 5 4 2 3" xfId="10706"/>
    <cellStyle name="Currency 5 4 3" xfId="2093"/>
    <cellStyle name="Currency 5 4 3 2" xfId="10708"/>
    <cellStyle name="Currency 5 4 4" xfId="10705"/>
    <cellStyle name="Currency 5 40" xfId="11112"/>
    <cellStyle name="Currency 5 41" xfId="11518"/>
    <cellStyle name="Currency 5 42" xfId="11151"/>
    <cellStyle name="Currency 5 5" xfId="2094"/>
    <cellStyle name="Currency 5 5 2" xfId="2095"/>
    <cellStyle name="Currency 5 5 2 2" xfId="10710"/>
    <cellStyle name="Currency 5 5 3" xfId="10709"/>
    <cellStyle name="Currency 5 6" xfId="2096"/>
    <cellStyle name="Currency 5 6 2" xfId="10711"/>
    <cellStyle name="Currency 5 7" xfId="10688"/>
    <cellStyle name="Currency 5 8" xfId="10908"/>
    <cellStyle name="Currency 5 9" xfId="11377"/>
    <cellStyle name="Currency 50" xfId="12448"/>
    <cellStyle name="Currency 51" xfId="12502"/>
    <cellStyle name="Currency 52" xfId="12468"/>
    <cellStyle name="Currency 53" xfId="12505"/>
    <cellStyle name="Currency 54" xfId="12540"/>
    <cellStyle name="Currency 55" xfId="12547"/>
    <cellStyle name="Currency 56" xfId="12588"/>
    <cellStyle name="Currency 57" xfId="12591"/>
    <cellStyle name="Currency 58" xfId="12622"/>
    <cellStyle name="Currency 59" xfId="12595"/>
    <cellStyle name="Currency 6" xfId="2097"/>
    <cellStyle name="Currency-- 6" xfId="10887"/>
    <cellStyle name="Currency 6 10" xfId="11372"/>
    <cellStyle name="Currency 6 11" xfId="10922"/>
    <cellStyle name="Currency 6 12" xfId="11378"/>
    <cellStyle name="Currency 6 13" xfId="10934"/>
    <cellStyle name="Currency 6 14" xfId="11388"/>
    <cellStyle name="Currency 6 15" xfId="10944"/>
    <cellStyle name="Currency 6 16" xfId="11410"/>
    <cellStyle name="Currency 6 17" xfId="10951"/>
    <cellStyle name="Currency 6 18" xfId="11412"/>
    <cellStyle name="Currency 6 19" xfId="10968"/>
    <cellStyle name="Currency 6 2" xfId="2098"/>
    <cellStyle name="Currency 6 2 2" xfId="2099"/>
    <cellStyle name="Currency 6 2 2 2" xfId="2100"/>
    <cellStyle name="Currency 6 2 2 2 2" xfId="2101"/>
    <cellStyle name="Currency 6 2 2 2 2 2" xfId="10716"/>
    <cellStyle name="Currency 6 2 2 2 3" xfId="10715"/>
    <cellStyle name="Currency 6 2 2 3" xfId="2102"/>
    <cellStyle name="Currency 6 2 2 3 2" xfId="10717"/>
    <cellStyle name="Currency 6 2 2 4" xfId="10714"/>
    <cellStyle name="Currency 6 2 3" xfId="2103"/>
    <cellStyle name="Currency 6 2 3 2" xfId="2104"/>
    <cellStyle name="Currency 6 2 3 2 2" xfId="10719"/>
    <cellStyle name="Currency 6 2 3 3" xfId="10718"/>
    <cellStyle name="Currency 6 2 4" xfId="2105"/>
    <cellStyle name="Currency 6 2 4 2" xfId="10720"/>
    <cellStyle name="Currency 6 2 5" xfId="10713"/>
    <cellStyle name="Currency 6 20" xfId="11433"/>
    <cellStyle name="Currency 6 21" xfId="10986"/>
    <cellStyle name="Currency 6 22" xfId="11437"/>
    <cellStyle name="Currency 6 23" xfId="10997"/>
    <cellStyle name="Currency 6 24" xfId="11438"/>
    <cellStyle name="Currency 6 25" xfId="11002"/>
    <cellStyle name="Currency 6 26" xfId="11440"/>
    <cellStyle name="Currency 6 27" xfId="11011"/>
    <cellStyle name="Currency 6 28" xfId="11460"/>
    <cellStyle name="Currency 6 29" xfId="11029"/>
    <cellStyle name="Currency 6 3" xfId="2106"/>
    <cellStyle name="Currency 6 3 2" xfId="2107"/>
    <cellStyle name="Currency 6 3 2 2" xfId="2108"/>
    <cellStyle name="Currency 6 3 2 2 2" xfId="2109"/>
    <cellStyle name="Currency 6 3 2 2 2 2" xfId="10724"/>
    <cellStyle name="Currency 6 3 2 2 3" xfId="10723"/>
    <cellStyle name="Currency 6 3 2 3" xfId="2110"/>
    <cellStyle name="Currency 6 3 2 3 2" xfId="10725"/>
    <cellStyle name="Currency 6 3 2 4" xfId="10722"/>
    <cellStyle name="Currency 6 3 3" xfId="2111"/>
    <cellStyle name="Currency 6 3 3 2" xfId="2112"/>
    <cellStyle name="Currency 6 3 3 2 2" xfId="10727"/>
    <cellStyle name="Currency 6 3 3 3" xfId="10726"/>
    <cellStyle name="Currency 6 3 4" xfId="2113"/>
    <cellStyle name="Currency 6 3 4 2" xfId="10728"/>
    <cellStyle name="Currency 6 3 5" xfId="10721"/>
    <cellStyle name="Currency 6 30" xfId="11469"/>
    <cellStyle name="Currency 6 31" xfId="11045"/>
    <cellStyle name="Currency 6 32" xfId="11485"/>
    <cellStyle name="Currency 6 33" xfId="11059"/>
    <cellStyle name="Currency 6 34" xfId="11493"/>
    <cellStyle name="Currency 6 35" xfId="11064"/>
    <cellStyle name="Currency 6 36" xfId="11497"/>
    <cellStyle name="Currency 6 37" xfId="11080"/>
    <cellStyle name="Currency 6 38" xfId="11506"/>
    <cellStyle name="Currency 6 39" xfId="11097"/>
    <cellStyle name="Currency 6 4" xfId="2114"/>
    <cellStyle name="Currency 6 4 2" xfId="2115"/>
    <cellStyle name="Currency 6 4 2 2" xfId="2116"/>
    <cellStyle name="Currency 6 4 2 2 2" xfId="10731"/>
    <cellStyle name="Currency 6 4 2 3" xfId="10730"/>
    <cellStyle name="Currency 6 4 3" xfId="2117"/>
    <cellStyle name="Currency 6 4 3 2" xfId="10732"/>
    <cellStyle name="Currency 6 4 4" xfId="10729"/>
    <cellStyle name="Currency 6 40" xfId="11511"/>
    <cellStyle name="Currency 6 41" xfId="11135"/>
    <cellStyle name="Currency 6 5" xfId="2118"/>
    <cellStyle name="Currency 6 5 2" xfId="2119"/>
    <cellStyle name="Currency 6 5 2 2" xfId="10734"/>
    <cellStyle name="Currency 6 5 3" xfId="10733"/>
    <cellStyle name="Currency 6 6" xfId="2120"/>
    <cellStyle name="Currency 6 6 2" xfId="10735"/>
    <cellStyle name="Currency 6 7" xfId="10712"/>
    <cellStyle name="Currency 6 8" xfId="11370"/>
    <cellStyle name="Currency 6 9" xfId="10906"/>
    <cellStyle name="Currency 60" xfId="12636"/>
    <cellStyle name="Currency 61" xfId="12689"/>
    <cellStyle name="Currency 62" xfId="12722"/>
    <cellStyle name="Currency 63" xfId="12693"/>
    <cellStyle name="Currency 64" xfId="12739"/>
    <cellStyle name="Currency 65" xfId="12753"/>
    <cellStyle name="Currency 66" xfId="12788"/>
    <cellStyle name="Currency 67" xfId="12826"/>
    <cellStyle name="Currency 68" xfId="12828"/>
    <cellStyle name="Currency 69" xfId="12867"/>
    <cellStyle name="Currency 7" xfId="2121"/>
    <cellStyle name="Currency-- 7" xfId="11342"/>
    <cellStyle name="Currency 7 10" xfId="10938"/>
    <cellStyle name="Currency 7 11" xfId="11396"/>
    <cellStyle name="Currency 7 12" xfId="10940"/>
    <cellStyle name="Currency 7 13" xfId="11397"/>
    <cellStyle name="Currency 7 14" xfId="10957"/>
    <cellStyle name="Currency 7 15" xfId="11416"/>
    <cellStyle name="Currency 7 16" xfId="10972"/>
    <cellStyle name="Currency 7 17" xfId="11426"/>
    <cellStyle name="Currency 7 18" xfId="10989"/>
    <cellStyle name="Currency 7 19" xfId="11427"/>
    <cellStyle name="Currency 7 2" xfId="2122"/>
    <cellStyle name="Currency 7 2 2" xfId="10737"/>
    <cellStyle name="Currency 7 20" xfId="10994"/>
    <cellStyle name="Currency 7 21" xfId="11431"/>
    <cellStyle name="Currency 7 22" xfId="11000"/>
    <cellStyle name="Currency 7 23" xfId="11448"/>
    <cellStyle name="Currency 7 24" xfId="11016"/>
    <cellStyle name="Currency 7 25" xfId="11458"/>
    <cellStyle name="Currency 7 26" xfId="11034"/>
    <cellStyle name="Currency 7 27" xfId="11474"/>
    <cellStyle name="Currency 7 28" xfId="11050"/>
    <cellStyle name="Currency 7 29" xfId="11481"/>
    <cellStyle name="Currency 7 3" xfId="10736"/>
    <cellStyle name="Currency 7 30" xfId="11056"/>
    <cellStyle name="Currency 7 31" xfId="11487"/>
    <cellStyle name="Currency 7 32" xfId="11062"/>
    <cellStyle name="Currency 7 33" xfId="11494"/>
    <cellStyle name="Currency 7 34" xfId="11085"/>
    <cellStyle name="Currency 7 35" xfId="11501"/>
    <cellStyle name="Currency 7 36" xfId="11107"/>
    <cellStyle name="Currency 7 4" xfId="10900"/>
    <cellStyle name="Currency 7 5" xfId="11360"/>
    <cellStyle name="Currency 7 6" xfId="10913"/>
    <cellStyle name="Currency 7 7" xfId="11369"/>
    <cellStyle name="Currency 7 8" xfId="10924"/>
    <cellStyle name="Currency 7 9" xfId="11376"/>
    <cellStyle name="Currency 70" xfId="12870"/>
    <cellStyle name="Currency 71" xfId="12886"/>
    <cellStyle name="Currency 72" xfId="12947"/>
    <cellStyle name="Currency 73" xfId="12920"/>
    <cellStyle name="Currency 74" xfId="12961"/>
    <cellStyle name="Currency 8" xfId="2123"/>
    <cellStyle name="Currency-- 8" xfId="10892"/>
    <cellStyle name="Currency 8 10" xfId="10912"/>
    <cellStyle name="Currency 8 11" xfId="11368"/>
    <cellStyle name="Currency 8 12" xfId="10923"/>
    <cellStyle name="Currency 8 13" xfId="11374"/>
    <cellStyle name="Currency 8 14" xfId="10937"/>
    <cellStyle name="Currency 8 15" xfId="11392"/>
    <cellStyle name="Currency 8 16" xfId="10939"/>
    <cellStyle name="Currency 8 17" xfId="11395"/>
    <cellStyle name="Currency 8 18" xfId="10954"/>
    <cellStyle name="Currency 8 19" xfId="11415"/>
    <cellStyle name="Currency 8 2" xfId="2124"/>
    <cellStyle name="Currency 8 2 2" xfId="2125"/>
    <cellStyle name="Currency 8 2 2 2" xfId="2126"/>
    <cellStyle name="Currency 8 2 2 2 2" xfId="2127"/>
    <cellStyle name="Currency 8 2 2 2 2 2" xfId="10742"/>
    <cellStyle name="Currency 8 2 2 2 3" xfId="10741"/>
    <cellStyle name="Currency 8 2 2 3" xfId="2128"/>
    <cellStyle name="Currency 8 2 2 3 2" xfId="10743"/>
    <cellStyle name="Currency 8 2 2 4" xfId="10740"/>
    <cellStyle name="Currency 8 2 3" xfId="2129"/>
    <cellStyle name="Currency 8 2 3 2" xfId="2130"/>
    <cellStyle name="Currency 8 2 3 2 2" xfId="10745"/>
    <cellStyle name="Currency 8 2 3 3" xfId="10744"/>
    <cellStyle name="Currency 8 2 4" xfId="2131"/>
    <cellStyle name="Currency 8 2 4 2" xfId="10746"/>
    <cellStyle name="Currency 8 2 5" xfId="10739"/>
    <cellStyle name="Currency 8 20" xfId="10971"/>
    <cellStyle name="Currency 8 21" xfId="11424"/>
    <cellStyle name="Currency 8 22" xfId="10988"/>
    <cellStyle name="Currency 8 23" xfId="11423"/>
    <cellStyle name="Currency 8 24" xfId="10993"/>
    <cellStyle name="Currency 8 25" xfId="11430"/>
    <cellStyle name="Currency 8 26" xfId="10999"/>
    <cellStyle name="Currency 8 27" xfId="11447"/>
    <cellStyle name="Currency 8 28" xfId="11015"/>
    <cellStyle name="Currency 8 29" xfId="11456"/>
    <cellStyle name="Currency 8 3" xfId="2132"/>
    <cellStyle name="Currency 8 3 2" xfId="2133"/>
    <cellStyle name="Currency 8 3 2 2" xfId="2134"/>
    <cellStyle name="Currency 8 3 2 2 2" xfId="2135"/>
    <cellStyle name="Currency 8 3 2 2 2 2" xfId="10750"/>
    <cellStyle name="Currency 8 3 2 2 3" xfId="10749"/>
    <cellStyle name="Currency 8 3 2 3" xfId="2136"/>
    <cellStyle name="Currency 8 3 2 3 2" xfId="10751"/>
    <cellStyle name="Currency 8 3 2 4" xfId="10748"/>
    <cellStyle name="Currency 8 3 3" xfId="2137"/>
    <cellStyle name="Currency 8 3 3 2" xfId="2138"/>
    <cellStyle name="Currency 8 3 3 2 2" xfId="10753"/>
    <cellStyle name="Currency 8 3 3 3" xfId="10752"/>
    <cellStyle name="Currency 8 3 4" xfId="2139"/>
    <cellStyle name="Currency 8 3 4 2" xfId="10754"/>
    <cellStyle name="Currency 8 3 5" xfId="10747"/>
    <cellStyle name="Currency 8 30" xfId="11033"/>
    <cellStyle name="Currency 8 31" xfId="11473"/>
    <cellStyle name="Currency 8 32" xfId="11048"/>
    <cellStyle name="Currency 8 33" xfId="11478"/>
    <cellStyle name="Currency 8 34" xfId="11054"/>
    <cellStyle name="Currency 8 35" xfId="11486"/>
    <cellStyle name="Currency 8 36" xfId="11061"/>
    <cellStyle name="Currency 8 37" xfId="11492"/>
    <cellStyle name="Currency 8 38" xfId="11084"/>
    <cellStyle name="Currency 8 39" xfId="11500"/>
    <cellStyle name="Currency 8 4" xfId="2140"/>
    <cellStyle name="Currency 8 4 2" xfId="2141"/>
    <cellStyle name="Currency 8 4 2 2" xfId="2142"/>
    <cellStyle name="Currency 8 4 2 2 2" xfId="10757"/>
    <cellStyle name="Currency 8 4 2 3" xfId="10756"/>
    <cellStyle name="Currency 8 4 3" xfId="2143"/>
    <cellStyle name="Currency 8 4 3 2" xfId="10758"/>
    <cellStyle name="Currency 8 4 4" xfId="10755"/>
    <cellStyle name="Currency 8 40" xfId="11103"/>
    <cellStyle name="Currency 8 5" xfId="2144"/>
    <cellStyle name="Currency 8 5 2" xfId="2145"/>
    <cellStyle name="Currency 8 5 2 2" xfId="10760"/>
    <cellStyle name="Currency 8 5 3" xfId="10759"/>
    <cellStyle name="Currency 8 6" xfId="2146"/>
    <cellStyle name="Currency 8 6 2" xfId="10761"/>
    <cellStyle name="Currency 8 7" xfId="2147"/>
    <cellStyle name="Currency 8 7 2" xfId="10762"/>
    <cellStyle name="Currency 8 8" xfId="10738"/>
    <cellStyle name="Currency 8 9" xfId="11358"/>
    <cellStyle name="Currency 9" xfId="2148"/>
    <cellStyle name="Currency-- 9" xfId="11344"/>
    <cellStyle name="Currency 9 10" xfId="10911"/>
    <cellStyle name="Currency 9 11" xfId="11363"/>
    <cellStyle name="Currency 9 12" xfId="10925"/>
    <cellStyle name="Currency 9 13" xfId="11381"/>
    <cellStyle name="Currency 9 14" xfId="10930"/>
    <cellStyle name="Currency 9 15" xfId="11379"/>
    <cellStyle name="Currency 9 16" xfId="10942"/>
    <cellStyle name="Currency 9 17" xfId="11399"/>
    <cellStyle name="Currency 9 18" xfId="10958"/>
    <cellStyle name="Currency 9 19" xfId="11408"/>
    <cellStyle name="Currency 9 2" xfId="2149"/>
    <cellStyle name="Currency 9 2 2" xfId="2150"/>
    <cellStyle name="Currency 9 2 2 2" xfId="2151"/>
    <cellStyle name="Currency 9 2 2 2 2" xfId="2152"/>
    <cellStyle name="Currency 9 2 2 2 2 2" xfId="10767"/>
    <cellStyle name="Currency 9 2 2 2 3" xfId="10766"/>
    <cellStyle name="Currency 9 2 2 3" xfId="2153"/>
    <cellStyle name="Currency 9 2 2 3 2" xfId="10768"/>
    <cellStyle name="Currency 9 2 2 4" xfId="10765"/>
    <cellStyle name="Currency 9 2 3" xfId="2154"/>
    <cellStyle name="Currency 9 2 3 2" xfId="2155"/>
    <cellStyle name="Currency 9 2 3 2 2" xfId="10770"/>
    <cellStyle name="Currency 9 2 3 3" xfId="10769"/>
    <cellStyle name="Currency 9 2 4" xfId="2156"/>
    <cellStyle name="Currency 9 2 4 2" xfId="10771"/>
    <cellStyle name="Currency 9 2 5" xfId="10764"/>
    <cellStyle name="Currency 9 20" xfId="10973"/>
    <cellStyle name="Currency 9 21" xfId="11406"/>
    <cellStyle name="Currency 9 22" xfId="10983"/>
    <cellStyle name="Currency 9 23" xfId="11407"/>
    <cellStyle name="Currency 9 24" xfId="10990"/>
    <cellStyle name="Currency 9 25" xfId="11434"/>
    <cellStyle name="Currency 9 26" xfId="11001"/>
    <cellStyle name="Currency 9 27" xfId="11443"/>
    <cellStyle name="Currency 9 28" xfId="11017"/>
    <cellStyle name="Currency 9 29" xfId="11459"/>
    <cellStyle name="Currency 9 3" xfId="2157"/>
    <cellStyle name="Currency 9 3 2" xfId="2158"/>
    <cellStyle name="Currency 9 3 2 2" xfId="2159"/>
    <cellStyle name="Currency 9 3 2 2 2" xfId="2160"/>
    <cellStyle name="Currency 9 3 2 2 2 2" xfId="10775"/>
    <cellStyle name="Currency 9 3 2 2 3" xfId="10774"/>
    <cellStyle name="Currency 9 3 2 3" xfId="2161"/>
    <cellStyle name="Currency 9 3 2 3 2" xfId="10776"/>
    <cellStyle name="Currency 9 3 2 4" xfId="10773"/>
    <cellStyle name="Currency 9 3 3" xfId="2162"/>
    <cellStyle name="Currency 9 3 3 2" xfId="2163"/>
    <cellStyle name="Currency 9 3 3 2 2" xfId="10778"/>
    <cellStyle name="Currency 9 3 3 3" xfId="10777"/>
    <cellStyle name="Currency 9 3 4" xfId="2164"/>
    <cellStyle name="Currency 9 3 4 2" xfId="10779"/>
    <cellStyle name="Currency 9 3 5" xfId="10772"/>
    <cellStyle name="Currency 9 30" xfId="11035"/>
    <cellStyle name="Currency 9 31" xfId="11466"/>
    <cellStyle name="Currency 9 32" xfId="11042"/>
    <cellStyle name="Currency 9 33" xfId="11470"/>
    <cellStyle name="Currency 9 34" xfId="11051"/>
    <cellStyle name="Currency 9 35" xfId="11476"/>
    <cellStyle name="Currency 9 36" xfId="11065"/>
    <cellStyle name="Currency 9 37" xfId="11482"/>
    <cellStyle name="Currency 9 38" xfId="11092"/>
    <cellStyle name="Currency 9 4" xfId="2165"/>
    <cellStyle name="Currency 9 4 2" xfId="2166"/>
    <cellStyle name="Currency 9 4 2 2" xfId="2167"/>
    <cellStyle name="Currency 9 4 2 2 2" xfId="10782"/>
    <cellStyle name="Currency 9 4 2 3" xfId="10781"/>
    <cellStyle name="Currency 9 4 3" xfId="2168"/>
    <cellStyle name="Currency 9 4 3 2" xfId="10783"/>
    <cellStyle name="Currency 9 4 4" xfId="10780"/>
    <cellStyle name="Currency 9 5" xfId="2169"/>
    <cellStyle name="Currency 9 5 2" xfId="2170"/>
    <cellStyle name="Currency 9 5 2 2" xfId="10785"/>
    <cellStyle name="Currency 9 5 3" xfId="10784"/>
    <cellStyle name="Currency 9 6" xfId="2171"/>
    <cellStyle name="Currency 9 6 2" xfId="10786"/>
    <cellStyle name="Currency 9 7" xfId="10763"/>
    <cellStyle name="Currency 9 8" xfId="10904"/>
    <cellStyle name="Currency 9 9" xfId="11355"/>
    <cellStyle name="Currency Per Share" xfId="2172"/>
    <cellStyle name="Currency0" xfId="2174"/>
    <cellStyle name="Currency2" xfId="2175"/>
    <cellStyle name="CUS.Work.Area" xfId="2176"/>
    <cellStyle name="Dash" xfId="2177"/>
    <cellStyle name="Data" xfId="2178"/>
    <cellStyle name="Data 2" xfId="2179"/>
    <cellStyle name="Data 2 2" xfId="11325"/>
    <cellStyle name="Data 2 3" xfId="11339"/>
    <cellStyle name="Data 2 4" xfId="11383"/>
    <cellStyle name="Data 2 5" xfId="11030"/>
    <cellStyle name="Data 3" xfId="2180"/>
    <cellStyle name="Data 4" xfId="11326"/>
    <cellStyle name="Data 5" xfId="11340"/>
    <cellStyle name="Data 6" xfId="11384"/>
    <cellStyle name="Data 7" xfId="11031"/>
    <cellStyle name="Date" xfId="2181"/>
    <cellStyle name="Date [mm-dd-yyyy]" xfId="2183"/>
    <cellStyle name="Date [mm-dd-yyyy] 2" xfId="2184"/>
    <cellStyle name="Date [mm-d-yyyy]" xfId="2182"/>
    <cellStyle name="Date [mm-d-yyyy] 2" xfId="5696"/>
    <cellStyle name="Date [mm-d-yyyy] 2 2" xfId="10049"/>
    <cellStyle name="Date [mm-d-yyyy] 2 3" xfId="10051"/>
    <cellStyle name="Date [mm-d-yyyy] 2 4" xfId="10066"/>
    <cellStyle name="Date [mm-d-yyyy] 2 5" xfId="12918"/>
    <cellStyle name="Date [mmm-yyyy]" xfId="2185"/>
    <cellStyle name="Date [mmm-yyyy] 2" xfId="5697"/>
    <cellStyle name="Date [mmm-yyyy] 3" xfId="10888"/>
    <cellStyle name="Date [mmm-yyyy] 4" xfId="10965"/>
    <cellStyle name="Date [mmm-yyyy] 5" xfId="11457"/>
    <cellStyle name="Date Aligned" xfId="2186"/>
    <cellStyle name="Date Aligned*" xfId="2187"/>
    <cellStyle name="Date Short" xfId="2188"/>
    <cellStyle name="date_ Pies " xfId="2189"/>
    <cellStyle name="DblLineDollarAcct" xfId="2190"/>
    <cellStyle name="DblLineDollarAcct 2" xfId="10787"/>
    <cellStyle name="DblLinePercent" xfId="2191"/>
    <cellStyle name="Dezimal [0]_A17 - 31.03.1998" xfId="2192"/>
    <cellStyle name="Dezimal_A17 - 31.03.1998" xfId="2193"/>
    <cellStyle name="Dia" xfId="2194"/>
    <cellStyle name="Dollar_ Pies " xfId="2195"/>
    <cellStyle name="DollarAccounting" xfId="2196"/>
    <cellStyle name="DollarAccounting 2" xfId="10788"/>
    <cellStyle name="Dotted Line" xfId="2197"/>
    <cellStyle name="Dotted Line 2" xfId="2198"/>
    <cellStyle name="Dotted Line 3" xfId="2199"/>
    <cellStyle name="Double Accounting" xfId="2200"/>
    <cellStyle name="Double Accounting 2" xfId="10789"/>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10" xfId="11328"/>
    <cellStyle name="Entrée 11" xfId="10893"/>
    <cellStyle name="Entrée 12" xfId="11333"/>
    <cellStyle name="Entrée 13" xfId="11338"/>
    <cellStyle name="Entrée 14" xfId="10917"/>
    <cellStyle name="Entrée 15" xfId="11362"/>
    <cellStyle name="Entrée 16" xfId="10929"/>
    <cellStyle name="Entrée 17" xfId="11365"/>
    <cellStyle name="Entrée 18" xfId="10950"/>
    <cellStyle name="Entrée 19" xfId="10969"/>
    <cellStyle name="Entrée 2" xfId="10790"/>
    <cellStyle name="Entrée 20" xfId="10987"/>
    <cellStyle name="Entrée 21" xfId="11419"/>
    <cellStyle name="Entrée 22" xfId="11435"/>
    <cellStyle name="Entrée 23" xfId="11012"/>
    <cellStyle name="Entrée 24" xfId="11445"/>
    <cellStyle name="Entrée 25" xfId="11053"/>
    <cellStyle name="Entrée 3" xfId="10857"/>
    <cellStyle name="Entrée 4" xfId="11315"/>
    <cellStyle name="Entrée 5" xfId="10864"/>
    <cellStyle name="Entrée 6" xfId="10867"/>
    <cellStyle name="Entrée 7" xfId="11316"/>
    <cellStyle name="Entrée 8" xfId="10874"/>
    <cellStyle name="Entrée 9" xfId="10883"/>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act 3" xfId="11323"/>
    <cellStyle name="fact 4" xfId="11357"/>
    <cellStyle name="fact 5" xfId="11421"/>
    <cellStyle name="FieldName" xfId="2221"/>
    <cellStyle name="FieldName 10" xfId="10890"/>
    <cellStyle name="FieldName 11" xfId="11331"/>
    <cellStyle name="FieldName 12" xfId="10894"/>
    <cellStyle name="FieldName 13" xfId="11332"/>
    <cellStyle name="FieldName 14" xfId="10901"/>
    <cellStyle name="FieldName 15" xfId="11346"/>
    <cellStyle name="FieldName 16" xfId="10909"/>
    <cellStyle name="FieldName 17" xfId="11354"/>
    <cellStyle name="FieldName 18" xfId="10921"/>
    <cellStyle name="FieldName 19" xfId="11356"/>
    <cellStyle name="FieldName 2" xfId="10791"/>
    <cellStyle name="FieldName 20" xfId="10946"/>
    <cellStyle name="FieldName 21" xfId="11375"/>
    <cellStyle name="FieldName 22" xfId="10962"/>
    <cellStyle name="FieldName 23" xfId="11389"/>
    <cellStyle name="FieldName 24" xfId="10977"/>
    <cellStyle name="FieldName 25" xfId="11409"/>
    <cellStyle name="FieldName 26" xfId="11422"/>
    <cellStyle name="FieldName 27" xfId="11004"/>
    <cellStyle name="FieldName 28" xfId="11019"/>
    <cellStyle name="FieldName 29" xfId="11436"/>
    <cellStyle name="FieldName 3" xfId="10854"/>
    <cellStyle name="FieldName 30" xfId="11047"/>
    <cellStyle name="FieldName 4" xfId="10862"/>
    <cellStyle name="FieldName 5" xfId="10865"/>
    <cellStyle name="FieldName 6" xfId="11312"/>
    <cellStyle name="FieldName 7" xfId="10871"/>
    <cellStyle name="FieldName 8" xfId="10879"/>
    <cellStyle name="FieldName 9" xfId="11322"/>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10" xfId="11324"/>
    <cellStyle name="hard no 11" xfId="10897"/>
    <cellStyle name="hard no 12" xfId="11337"/>
    <cellStyle name="hard no 13" xfId="11348"/>
    <cellStyle name="hard no 14" xfId="11351"/>
    <cellStyle name="hard no 15" xfId="11364"/>
    <cellStyle name="hard no 16" xfId="11373"/>
    <cellStyle name="hard no 17" xfId="10964"/>
    <cellStyle name="hard no 18" xfId="11404"/>
    <cellStyle name="hard no 19" xfId="11010"/>
    <cellStyle name="hard no 2" xfId="10792"/>
    <cellStyle name="hard no 20" xfId="11418"/>
    <cellStyle name="hard no 3" xfId="10851"/>
    <cellStyle name="hard no 4" xfId="10861"/>
    <cellStyle name="hard no 5" xfId="11308"/>
    <cellStyle name="hard no 6" xfId="10868"/>
    <cellStyle name="hard no 7" xfId="10876"/>
    <cellStyle name="hard no 8" xfId="10885"/>
    <cellStyle name="hard no 9" xfId="10889"/>
    <cellStyle name="Hard Percent" xfId="2243"/>
    <cellStyle name="hardno" xfId="2244"/>
    <cellStyle name="Header" xfId="2245"/>
    <cellStyle name="Header1" xfId="2246"/>
    <cellStyle name="Header2" xfId="2247"/>
    <cellStyle name="Header2 10" xfId="10884"/>
    <cellStyle name="Header2 11" xfId="11319"/>
    <cellStyle name="Header2 12" xfId="10886"/>
    <cellStyle name="Header2 13" xfId="11321"/>
    <cellStyle name="Header2 14" xfId="10896"/>
    <cellStyle name="Header2 15" xfId="11335"/>
    <cellStyle name="Header2 16" xfId="10902"/>
    <cellStyle name="Header2 17" xfId="11345"/>
    <cellStyle name="Header2 18" xfId="10910"/>
    <cellStyle name="Header2 19" xfId="11350"/>
    <cellStyle name="Header2 2" xfId="10793"/>
    <cellStyle name="Header2 20" xfId="10935"/>
    <cellStyle name="Header2 21" xfId="11359"/>
    <cellStyle name="Header2 22" xfId="10948"/>
    <cellStyle name="Header2 23" xfId="11371"/>
    <cellStyle name="Header2 24" xfId="10961"/>
    <cellStyle name="Header2 25" xfId="11385"/>
    <cellStyle name="Header2 26" xfId="11400"/>
    <cellStyle name="Header2 27" xfId="10992"/>
    <cellStyle name="Header2 28" xfId="11005"/>
    <cellStyle name="Header2 29" xfId="11414"/>
    <cellStyle name="Header2 3" xfId="10850"/>
    <cellStyle name="Header2 30" xfId="11028"/>
    <cellStyle name="Header2 4" xfId="10855"/>
    <cellStyle name="Header2 5" xfId="10860"/>
    <cellStyle name="Header2 6" xfId="11307"/>
    <cellStyle name="Header2 7" xfId="10866"/>
    <cellStyle name="Header2 8" xfId="10875"/>
    <cellStyle name="Header2 9" xfId="11313"/>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ingYear 2" xfId="11302"/>
    <cellStyle name="HeadingYear 3" xfId="11306"/>
    <cellStyle name="HeadingYear 4" xfId="11334"/>
    <cellStyle name="HeadingYear 5" xfId="10975"/>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10" xfId="11303"/>
    <cellStyle name="Input [yellow] 11" xfId="10880"/>
    <cellStyle name="Input [yellow] 12" xfId="11310"/>
    <cellStyle name="Input [yellow] 13" xfId="11317"/>
    <cellStyle name="Input [yellow] 14" xfId="11318"/>
    <cellStyle name="Input [yellow] 15" xfId="11330"/>
    <cellStyle name="Input [yellow] 16" xfId="11336"/>
    <cellStyle name="Input [yellow] 17" xfId="10927"/>
    <cellStyle name="Input [yellow] 18" xfId="11353"/>
    <cellStyle name="Input [yellow] 19" xfId="10967"/>
    <cellStyle name="Input [yellow] 2" xfId="10794"/>
    <cellStyle name="Input [yellow] 20" xfId="11361"/>
    <cellStyle name="Input [yellow] 3" xfId="10843"/>
    <cellStyle name="Input [yellow] 4" xfId="10848"/>
    <cellStyle name="Input [yellow] 5" xfId="11296"/>
    <cellStyle name="Input [yellow] 6" xfId="10852"/>
    <cellStyle name="Input [yellow] 7" xfId="10863"/>
    <cellStyle name="Input [yellow] 8" xfId="10869"/>
    <cellStyle name="Input [yellow] 9" xfId="10872"/>
    <cellStyle name="Input 2" xfId="47"/>
    <cellStyle name="Input 2 10" xfId="9747"/>
    <cellStyle name="Input 2 10 10" xfId="12420"/>
    <cellStyle name="Input 2 10 11" xfId="12473"/>
    <cellStyle name="Input 2 10 12" xfId="12552"/>
    <cellStyle name="Input 2 10 13" xfId="12598"/>
    <cellStyle name="Input 2 10 14" xfId="12658"/>
    <cellStyle name="Input 2 10 15" xfId="12696"/>
    <cellStyle name="Input 2 10 16" xfId="12762"/>
    <cellStyle name="Input 2 10 17" xfId="12791"/>
    <cellStyle name="Input 2 10 18" xfId="12831"/>
    <cellStyle name="Input 2 10 19" xfId="12891"/>
    <cellStyle name="Input 2 10 2" xfId="12121"/>
    <cellStyle name="Input 2 10 20" xfId="12923"/>
    <cellStyle name="Input 2 10 21" xfId="12973"/>
    <cellStyle name="Input 2 10 22" xfId="13006"/>
    <cellStyle name="Input 2 10 3" xfId="11835"/>
    <cellStyle name="Input 2 10 4" xfId="11880"/>
    <cellStyle name="Input 2 10 5" xfId="12002"/>
    <cellStyle name="Input 2 10 6" xfId="12240"/>
    <cellStyle name="Input 2 10 7" xfId="12287"/>
    <cellStyle name="Input 2 10 8" xfId="12032"/>
    <cellStyle name="Input 2 10 9" xfId="12364"/>
    <cellStyle name="Input 2 11" xfId="12111"/>
    <cellStyle name="Input 2 12" xfId="12172"/>
    <cellStyle name="Input 2 13" xfId="12224"/>
    <cellStyle name="Input 2 14" xfId="12282"/>
    <cellStyle name="Input 2 15" xfId="12379"/>
    <cellStyle name="Input 2 16" xfId="12415"/>
    <cellStyle name="Input 2 17" xfId="12517"/>
    <cellStyle name="Input 2 18" xfId="12581"/>
    <cellStyle name="Input 2 19" xfId="12654"/>
    <cellStyle name="Input 2 2" xfId="65"/>
    <cellStyle name="Input 2 2 10" xfId="12508"/>
    <cellStyle name="Input 2 2 11" xfId="12545"/>
    <cellStyle name="Input 2 2 12" xfId="12641"/>
    <cellStyle name="Input 2 2 13" xfId="12727"/>
    <cellStyle name="Input 2 2 14" xfId="12759"/>
    <cellStyle name="Input 2 2 15" xfId="12875"/>
    <cellStyle name="Input 2 2 16" xfId="12967"/>
    <cellStyle name="Input 2 2 2" xfId="85"/>
    <cellStyle name="Input 2 2 2 10" xfId="12530"/>
    <cellStyle name="Input 2 2 2 11" xfId="12627"/>
    <cellStyle name="Input 2 2 2 12" xfId="12679"/>
    <cellStyle name="Input 2 2 2 13" xfId="12744"/>
    <cellStyle name="Input 2 2 2 14" xfId="12858"/>
    <cellStyle name="Input 2 2 2 15" xfId="12952"/>
    <cellStyle name="Input 2 2 2 2" xfId="9767"/>
    <cellStyle name="Input 2 2 2 2 10" xfId="12440"/>
    <cellStyle name="Input 2 2 2 2 11" xfId="12491"/>
    <cellStyle name="Input 2 2 2 2 12" xfId="12572"/>
    <cellStyle name="Input 2 2 2 2 13" xfId="12616"/>
    <cellStyle name="Input 2 2 2 2 14" xfId="12672"/>
    <cellStyle name="Input 2 2 2 2 15" xfId="12716"/>
    <cellStyle name="Input 2 2 2 2 16" xfId="12782"/>
    <cellStyle name="Input 2 2 2 2 17" xfId="12811"/>
    <cellStyle name="Input 2 2 2 2 18" xfId="12849"/>
    <cellStyle name="Input 2 2 2 2 19" xfId="12911"/>
    <cellStyle name="Input 2 2 2 2 2" xfId="12137"/>
    <cellStyle name="Input 2 2 2 2 20" xfId="12942"/>
    <cellStyle name="Input 2 2 2 2 21" xfId="12993"/>
    <cellStyle name="Input 2 2 2 2 22" xfId="13018"/>
    <cellStyle name="Input 2 2 2 2 3" xfId="12155"/>
    <cellStyle name="Input 2 2 2 2 4" xfId="12185"/>
    <cellStyle name="Input 2 2 2 2 5" xfId="12218"/>
    <cellStyle name="Input 2 2 2 2 6" xfId="12260"/>
    <cellStyle name="Input 2 2 2 2 7" xfId="12305"/>
    <cellStyle name="Input 2 2 2 2 8" xfId="12346"/>
    <cellStyle name="Input 2 2 2 2 9" xfId="12378"/>
    <cellStyle name="Input 2 2 2 3" xfId="12082"/>
    <cellStyle name="Input 2 2 2 4" xfId="12109"/>
    <cellStyle name="Input 2 2 2 5" xfId="12194"/>
    <cellStyle name="Input 2 2 2 6" xfId="12231"/>
    <cellStyle name="Input 2 2 2 7" xfId="12324"/>
    <cellStyle name="Input 2 2 2 8" xfId="12387"/>
    <cellStyle name="Input 2 2 2 9" xfId="12457"/>
    <cellStyle name="Input 2 2 3" xfId="9753"/>
    <cellStyle name="Input 2 2 3 10" xfId="12426"/>
    <cellStyle name="Input 2 2 3 11" xfId="12479"/>
    <cellStyle name="Input 2 2 3 12" xfId="12558"/>
    <cellStyle name="Input 2 2 3 13" xfId="12604"/>
    <cellStyle name="Input 2 2 3 14" xfId="12662"/>
    <cellStyle name="Input 2 2 3 15" xfId="12702"/>
    <cellStyle name="Input 2 2 3 16" xfId="12768"/>
    <cellStyle name="Input 2 2 3 17" xfId="12797"/>
    <cellStyle name="Input 2 2 3 18" xfId="12837"/>
    <cellStyle name="Input 2 2 3 19" xfId="12897"/>
    <cellStyle name="Input 2 2 3 2" xfId="12125"/>
    <cellStyle name="Input 2 2 3 20" xfId="12929"/>
    <cellStyle name="Input 2 2 3 21" xfId="12979"/>
    <cellStyle name="Input 2 2 3 22" xfId="13010"/>
    <cellStyle name="Input 2 2 3 3" xfId="12142"/>
    <cellStyle name="Input 2 2 3 4" xfId="11830"/>
    <cellStyle name="Input 2 2 3 5" xfId="12007"/>
    <cellStyle name="Input 2 2 3 6" xfId="12246"/>
    <cellStyle name="Input 2 2 3 7" xfId="12293"/>
    <cellStyle name="Input 2 2 3 8" xfId="12036"/>
    <cellStyle name="Input 2 2 3 9" xfId="12368"/>
    <cellStyle name="Input 2 2 4" xfId="12098"/>
    <cellStyle name="Input 2 2 5" xfId="12166"/>
    <cellStyle name="Input 2 2 6" xfId="12208"/>
    <cellStyle name="Input 2 2 7" xfId="12276"/>
    <cellStyle name="Input 2 2 8" xfId="12348"/>
    <cellStyle name="Input 2 2 9" xfId="12401"/>
    <cellStyle name="Input 2 20" xfId="12735"/>
    <cellStyle name="Input 2 21" xfId="12820"/>
    <cellStyle name="Input 2 22" xfId="12881"/>
    <cellStyle name="Input 2 23" xfId="13002"/>
    <cellStyle name="Input 2 3" xfId="79"/>
    <cellStyle name="Input 2 3 10" xfId="12536"/>
    <cellStyle name="Input 2 3 11" xfId="12633"/>
    <cellStyle name="Input 2 3 12" xfId="12686"/>
    <cellStyle name="Input 2 3 13" xfId="12750"/>
    <cellStyle name="Input 2 3 14" xfId="12864"/>
    <cellStyle name="Input 2 3 15" xfId="12958"/>
    <cellStyle name="Input 2 3 2" xfId="9761"/>
    <cellStyle name="Input 2 3 2 10" xfId="12434"/>
    <cellStyle name="Input 2 3 2 11" xfId="12485"/>
    <cellStyle name="Input 2 3 2 12" xfId="12566"/>
    <cellStyle name="Input 2 3 2 13" xfId="12610"/>
    <cellStyle name="Input 2 3 2 14" xfId="12668"/>
    <cellStyle name="Input 2 3 2 15" xfId="12710"/>
    <cellStyle name="Input 2 3 2 16" xfId="12776"/>
    <cellStyle name="Input 2 3 2 17" xfId="12805"/>
    <cellStyle name="Input 2 3 2 18" xfId="12843"/>
    <cellStyle name="Input 2 3 2 19" xfId="12905"/>
    <cellStyle name="Input 2 3 2 2" xfId="12133"/>
    <cellStyle name="Input 2 3 2 20" xfId="12936"/>
    <cellStyle name="Input 2 3 2 21" xfId="12987"/>
    <cellStyle name="Input 2 3 2 22" xfId="13014"/>
    <cellStyle name="Input 2 3 2 3" xfId="12149"/>
    <cellStyle name="Input 2 3 2 4" xfId="12179"/>
    <cellStyle name="Input 2 3 2 5" xfId="11853"/>
    <cellStyle name="Input 2 3 2 6" xfId="12254"/>
    <cellStyle name="Input 2 3 2 7" xfId="12299"/>
    <cellStyle name="Input 2 3 2 8" xfId="12016"/>
    <cellStyle name="Input 2 3 2 9" xfId="12374"/>
    <cellStyle name="Input 2 3 3" xfId="12088"/>
    <cellStyle name="Input 2 3 4" xfId="12116"/>
    <cellStyle name="Input 2 3 5" xfId="12200"/>
    <cellStyle name="Input 2 3 6" xfId="12266"/>
    <cellStyle name="Input 2 3 7" xfId="12330"/>
    <cellStyle name="Input 2 3 8" xfId="12393"/>
    <cellStyle name="Input 2 3 9" xfId="12463"/>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KeepPale 2" xfId="10845"/>
    <cellStyle name="InputKeepPale 3" xfId="11295"/>
    <cellStyle name="InputKeepPale 4" xfId="11299"/>
    <cellStyle name="InputKeepPale 5" xfId="10878"/>
    <cellStyle name="InputKeepPale 6" xfId="11314"/>
    <cellStyle name="InputKeepPale 7" xfId="10907"/>
    <cellStyle name="InputKeepPale 8" xfId="10984"/>
    <cellStyle name="InputVariColour" xfId="2322"/>
    <cellStyle name="Integer" xfId="2323"/>
    <cellStyle name="Invisible" xfId="2324"/>
    <cellStyle name="Item" xfId="2325"/>
    <cellStyle name="Items_Obligatory" xfId="2326"/>
    <cellStyle name="ItemTypeClass" xfId="2327"/>
    <cellStyle name="ItemTypeClass 10" xfId="11301"/>
    <cellStyle name="ItemTypeClass 11" xfId="10877"/>
    <cellStyle name="ItemTypeClass 12" xfId="11305"/>
    <cellStyle name="ItemTypeClass 13" xfId="10882"/>
    <cellStyle name="ItemTypeClass 14" xfId="11311"/>
    <cellStyle name="ItemTypeClass 15" xfId="11320"/>
    <cellStyle name="ItemTypeClass 16" xfId="11327"/>
    <cellStyle name="ItemTypeClass 17" xfId="10918"/>
    <cellStyle name="ItemTypeClass 18" xfId="10936"/>
    <cellStyle name="ItemTypeClass 19" xfId="10953"/>
    <cellStyle name="ItemTypeClass 2" xfId="6861"/>
    <cellStyle name="ItemTypeClass 2 10" xfId="11262"/>
    <cellStyle name="ItemTypeClass 2 11" xfId="10818"/>
    <cellStyle name="ItemTypeClass 2 12" xfId="11259"/>
    <cellStyle name="ItemTypeClass 2 13" xfId="10821"/>
    <cellStyle name="ItemTypeClass 2 14" xfId="11266"/>
    <cellStyle name="ItemTypeClass 2 15" xfId="10824"/>
    <cellStyle name="ItemTypeClass 2 16" xfId="10827"/>
    <cellStyle name="ItemTypeClass 2 17" xfId="10830"/>
    <cellStyle name="ItemTypeClass 2 18" xfId="11270"/>
    <cellStyle name="ItemTypeClass 2 19" xfId="10834"/>
    <cellStyle name="ItemTypeClass 2 2" xfId="11286"/>
    <cellStyle name="ItemTypeClass 2 20" xfId="11276"/>
    <cellStyle name="ItemTypeClass 2 21" xfId="10833"/>
    <cellStyle name="ItemTypeClass 2 22" xfId="11273"/>
    <cellStyle name="ItemTypeClass 2 23" xfId="11279"/>
    <cellStyle name="ItemTypeClass 2 24" xfId="11283"/>
    <cellStyle name="ItemTypeClass 2 3" xfId="11247"/>
    <cellStyle name="ItemTypeClass 2 4" xfId="10809"/>
    <cellStyle name="ItemTypeClass 2 5" xfId="11241"/>
    <cellStyle name="ItemTypeClass 2 6" xfId="10812"/>
    <cellStyle name="ItemTypeClass 2 7" xfId="11252"/>
    <cellStyle name="ItemTypeClass 2 8" xfId="10815"/>
    <cellStyle name="ItemTypeClass 2 9" xfId="11256"/>
    <cellStyle name="ItemTypeClass 20" xfId="10978"/>
    <cellStyle name="ItemTypeClass 3" xfId="10795"/>
    <cellStyle name="ItemTypeClass 4" xfId="10842"/>
    <cellStyle name="ItemTypeClass 5" xfId="10846"/>
    <cellStyle name="ItemTypeClass 6" xfId="11294"/>
    <cellStyle name="ItemTypeClass 7" xfId="10859"/>
    <cellStyle name="ItemTypeClass 8" xfId="11298"/>
    <cellStyle name="ItemTypeClass 9" xfId="10870"/>
    <cellStyle name="KP_Normal" xfId="2328"/>
    <cellStyle name="Lien hypertexte visité_index" xfId="2329"/>
    <cellStyle name="Lien hypertexte_index" xfId="2330"/>
    <cellStyle name="ligne_detail" xfId="2331"/>
    <cellStyle name="Line" xfId="2332"/>
    <cellStyle name="Line 2" xfId="5699"/>
    <cellStyle name="Line 3" xfId="10858"/>
    <cellStyle name="Line 4" xfId="10898"/>
    <cellStyle name="Line 5" xfId="11347"/>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d/yy 3" xfId="10853"/>
    <cellStyle name="m/d/yy 4" xfId="10895"/>
    <cellStyle name="m/d/yy 5" xfId="11341"/>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10" xfId="10847"/>
    <cellStyle name="Normal 13 11" xfId="10849"/>
    <cellStyle name="Normal 13 12" xfId="11290"/>
    <cellStyle name="Normal 13 13" xfId="10856"/>
    <cellStyle name="Normal 13 14" xfId="11291"/>
    <cellStyle name="Normal 13 15" xfId="11292"/>
    <cellStyle name="Normal 13 16" xfId="11293"/>
    <cellStyle name="Normal 13 17" xfId="11297"/>
    <cellStyle name="Normal 13 18" xfId="11300"/>
    <cellStyle name="Normal 13 19" xfId="10891"/>
    <cellStyle name="Normal 13 2" xfId="2419"/>
    <cellStyle name="Normal 13 20" xfId="11304"/>
    <cellStyle name="Normal 13 21" xfId="10905"/>
    <cellStyle name="Normal 13 22" xfId="11309"/>
    <cellStyle name="Normal 13 3" xfId="2420"/>
    <cellStyle name="Normal 13 4" xfId="10798"/>
    <cellStyle name="Normal 13 5" xfId="10839"/>
    <cellStyle name="Normal 13 6" xfId="10840"/>
    <cellStyle name="Normal 13 7" xfId="11289"/>
    <cellStyle name="Normal 13 8" xfId="10841"/>
    <cellStyle name="Normal 13 9" xfId="10844"/>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12 10" xfId="12698"/>
    <cellStyle name="Note 2 12 11" xfId="12764"/>
    <cellStyle name="Note 2 12 12" xfId="12793"/>
    <cellStyle name="Note 2 12 13" xfId="12833"/>
    <cellStyle name="Note 2 12 14" xfId="12893"/>
    <cellStyle name="Note 2 12 15" xfId="12925"/>
    <cellStyle name="Note 2 12 16" xfId="12975"/>
    <cellStyle name="Note 2 12 2" xfId="11856"/>
    <cellStyle name="Note 2 12 3" xfId="11839"/>
    <cellStyle name="Note 2 12 4" xfId="12242"/>
    <cellStyle name="Note 2 12 5" xfId="12289"/>
    <cellStyle name="Note 2 12 6" xfId="12422"/>
    <cellStyle name="Note 2 12 7" xfId="12475"/>
    <cellStyle name="Note 2 12 8" xfId="12554"/>
    <cellStyle name="Note 2 12 9" xfId="12600"/>
    <cellStyle name="Note 2 13" xfId="12103"/>
    <cellStyle name="Note 2 14" xfId="12170"/>
    <cellStyle name="Note 2 15" xfId="12222"/>
    <cellStyle name="Note 2 16" xfId="12280"/>
    <cellStyle name="Note 2 17" xfId="12358"/>
    <cellStyle name="Note 2 18" xfId="12406"/>
    <cellStyle name="Note 2 19" xfId="12513"/>
    <cellStyle name="Note 2 2" xfId="67"/>
    <cellStyle name="Note 2 2 10" xfId="12337"/>
    <cellStyle name="Note 2 2 11" xfId="12399"/>
    <cellStyle name="Note 2 2 12" xfId="12471"/>
    <cellStyle name="Note 2 2 13" xfId="12543"/>
    <cellStyle name="Note 2 2 14" xfId="12639"/>
    <cellStyle name="Note 2 2 15" xfId="12725"/>
    <cellStyle name="Note 2 2 16" xfId="12757"/>
    <cellStyle name="Note 2 2 17" xfId="12873"/>
    <cellStyle name="Note 2 2 18" xfId="12965"/>
    <cellStyle name="Note 2 2 2" xfId="87"/>
    <cellStyle name="Note 2 2 2 10" xfId="12384"/>
    <cellStyle name="Note 2 2 2 11" xfId="12455"/>
    <cellStyle name="Note 2 2 2 12" xfId="12528"/>
    <cellStyle name="Note 2 2 2 13" xfId="12625"/>
    <cellStyle name="Note 2 2 2 14" xfId="12677"/>
    <cellStyle name="Note 2 2 2 15" xfId="12742"/>
    <cellStyle name="Note 2 2 2 16" xfId="12856"/>
    <cellStyle name="Note 2 2 2 17" xfId="12950"/>
    <cellStyle name="Note 2 2 2 2" xfId="4555"/>
    <cellStyle name="Note 2 2 2 3" xfId="4556"/>
    <cellStyle name="Note 2 2 2 4" xfId="9769"/>
    <cellStyle name="Note 2 2 2 4 10" xfId="12718"/>
    <cellStyle name="Note 2 2 2 4 11" xfId="12784"/>
    <cellStyle name="Note 2 2 2 4 12" xfId="12813"/>
    <cellStyle name="Note 2 2 2 4 13" xfId="12851"/>
    <cellStyle name="Note 2 2 2 4 14" xfId="12913"/>
    <cellStyle name="Note 2 2 2 4 15" xfId="12944"/>
    <cellStyle name="Note 2 2 2 4 16" xfId="12995"/>
    <cellStyle name="Note 2 2 2 4 2" xfId="12157"/>
    <cellStyle name="Note 2 2 2 4 3" xfId="12187"/>
    <cellStyle name="Note 2 2 2 4 4" xfId="12262"/>
    <cellStyle name="Note 2 2 2 4 5" xfId="12307"/>
    <cellStyle name="Note 2 2 2 4 6" xfId="12442"/>
    <cellStyle name="Note 2 2 2 4 7" xfId="12493"/>
    <cellStyle name="Note 2 2 2 4 8" xfId="12574"/>
    <cellStyle name="Note 2 2 2 4 9" xfId="12618"/>
    <cellStyle name="Note 2 2 2 5" xfId="12080"/>
    <cellStyle name="Note 2 2 2 6" xfId="12107"/>
    <cellStyle name="Note 2 2 2 7" xfId="12192"/>
    <cellStyle name="Note 2 2 2 8" xfId="12229"/>
    <cellStyle name="Note 2 2 2 9" xfId="12322"/>
    <cellStyle name="Note 2 2 3" xfId="4557"/>
    <cellStyle name="Note 2 2 4" xfId="4558"/>
    <cellStyle name="Note 2 2 5" xfId="9755"/>
    <cellStyle name="Note 2 2 5 10" xfId="12704"/>
    <cellStyle name="Note 2 2 5 11" xfId="12770"/>
    <cellStyle name="Note 2 2 5 12" xfId="12799"/>
    <cellStyle name="Note 2 2 5 13" xfId="12839"/>
    <cellStyle name="Note 2 2 5 14" xfId="12899"/>
    <cellStyle name="Note 2 2 5 15" xfId="12931"/>
    <cellStyle name="Note 2 2 5 16" xfId="12981"/>
    <cellStyle name="Note 2 2 5 2" xfId="12144"/>
    <cellStyle name="Note 2 2 5 3" xfId="11844"/>
    <cellStyle name="Note 2 2 5 4" xfId="12248"/>
    <cellStyle name="Note 2 2 5 5" xfId="12295"/>
    <cellStyle name="Note 2 2 5 6" xfId="12428"/>
    <cellStyle name="Note 2 2 5 7" xfId="12481"/>
    <cellStyle name="Note 2 2 5 8" xfId="12560"/>
    <cellStyle name="Note 2 2 5 9" xfId="12606"/>
    <cellStyle name="Note 2 2 6" xfId="12096"/>
    <cellStyle name="Note 2 2 7" xfId="12164"/>
    <cellStyle name="Note 2 2 8" xfId="12206"/>
    <cellStyle name="Note 2 2 9" xfId="12274"/>
    <cellStyle name="Note 2 20" xfId="12579"/>
    <cellStyle name="Note 2 21" xfId="12645"/>
    <cellStyle name="Note 2 22" xfId="12731"/>
    <cellStyle name="Note 2 23" xfId="12818"/>
    <cellStyle name="Note 2 24" xfId="12879"/>
    <cellStyle name="Note 2 25" xfId="13000"/>
    <cellStyle name="Note 2 3" xfId="81"/>
    <cellStyle name="Note 2 3 10" xfId="12461"/>
    <cellStyle name="Note 2 3 11" xfId="12534"/>
    <cellStyle name="Note 2 3 12" xfId="12631"/>
    <cellStyle name="Note 2 3 13" xfId="12683"/>
    <cellStyle name="Note 2 3 14" xfId="12748"/>
    <cellStyle name="Note 2 3 15" xfId="12862"/>
    <cellStyle name="Note 2 3 16" xfId="12956"/>
    <cellStyle name="Note 2 3 2" xfId="4559"/>
    <cellStyle name="Note 2 3 3" xfId="9763"/>
    <cellStyle name="Note 2 3 3 10" xfId="12712"/>
    <cellStyle name="Note 2 3 3 11" xfId="12778"/>
    <cellStyle name="Note 2 3 3 12" xfId="12807"/>
    <cellStyle name="Note 2 3 3 13" xfId="12845"/>
    <cellStyle name="Note 2 3 3 14" xfId="12907"/>
    <cellStyle name="Note 2 3 3 15" xfId="12938"/>
    <cellStyle name="Note 2 3 3 16" xfId="12989"/>
    <cellStyle name="Note 2 3 3 2" xfId="12151"/>
    <cellStyle name="Note 2 3 3 3" xfId="12181"/>
    <cellStyle name="Note 2 3 3 4" xfId="12256"/>
    <cellStyle name="Note 2 3 3 5" xfId="12301"/>
    <cellStyle name="Note 2 3 3 6" xfId="12436"/>
    <cellStyle name="Note 2 3 3 7" xfId="12487"/>
    <cellStyle name="Note 2 3 3 8" xfId="12568"/>
    <cellStyle name="Note 2 3 3 9" xfId="12612"/>
    <cellStyle name="Note 2 3 4" xfId="12086"/>
    <cellStyle name="Note 2 3 5" xfId="12114"/>
    <cellStyle name="Note 2 3 6" xfId="12198"/>
    <cellStyle name="Note 2 3 7" xfId="12239"/>
    <cellStyle name="Note 2 3 8" xfId="12328"/>
    <cellStyle name="Note 2 3 9" xfId="12391"/>
    <cellStyle name="Note 2 4" xfId="4560"/>
    <cellStyle name="Note 2 5" xfId="4561"/>
    <cellStyle name="Note 2 6" xfId="4562"/>
    <cellStyle name="Note 2 7" xfId="4563"/>
    <cellStyle name="Note 2 8" xfId="4564"/>
    <cellStyle name="Note 2 9" xfId="4565"/>
    <cellStyle name="Note 3" xfId="55"/>
    <cellStyle name="Note 3 10" xfId="12407"/>
    <cellStyle name="Note 3 11" xfId="12514"/>
    <cellStyle name="Note 3 12" xfId="12580"/>
    <cellStyle name="Note 3 13" xfId="12646"/>
    <cellStyle name="Note 3 14" xfId="12732"/>
    <cellStyle name="Note 3 15" xfId="12819"/>
    <cellStyle name="Note 3 16" xfId="12880"/>
    <cellStyle name="Note 3 17" xfId="13001"/>
    <cellStyle name="Note 3 2" xfId="66"/>
    <cellStyle name="Note 3 2 10" xfId="12496"/>
    <cellStyle name="Note 3 2 11" xfId="12544"/>
    <cellStyle name="Note 3 2 12" xfId="12640"/>
    <cellStyle name="Note 3 2 13" xfId="12726"/>
    <cellStyle name="Note 3 2 14" xfId="12758"/>
    <cellStyle name="Note 3 2 15" xfId="12874"/>
    <cellStyle name="Note 3 2 16" xfId="12966"/>
    <cellStyle name="Note 3 2 2" xfId="86"/>
    <cellStyle name="Note 3 2 2 10" xfId="12529"/>
    <cellStyle name="Note 3 2 2 11" xfId="12626"/>
    <cellStyle name="Note 3 2 2 12" xfId="12678"/>
    <cellStyle name="Note 3 2 2 13" xfId="12743"/>
    <cellStyle name="Note 3 2 2 14" xfId="12857"/>
    <cellStyle name="Note 3 2 2 15" xfId="12951"/>
    <cellStyle name="Note 3 2 2 2" xfId="9768"/>
    <cellStyle name="Note 3 2 2 2 10" xfId="12717"/>
    <cellStyle name="Note 3 2 2 2 11" xfId="12783"/>
    <cellStyle name="Note 3 2 2 2 12" xfId="12812"/>
    <cellStyle name="Note 3 2 2 2 13" xfId="12850"/>
    <cellStyle name="Note 3 2 2 2 14" xfId="12912"/>
    <cellStyle name="Note 3 2 2 2 15" xfId="12943"/>
    <cellStyle name="Note 3 2 2 2 16" xfId="12994"/>
    <cellStyle name="Note 3 2 2 2 2" xfId="12156"/>
    <cellStyle name="Note 3 2 2 2 3" xfId="12186"/>
    <cellStyle name="Note 3 2 2 2 4" xfId="12261"/>
    <cellStyle name="Note 3 2 2 2 5" xfId="12306"/>
    <cellStyle name="Note 3 2 2 2 6" xfId="12441"/>
    <cellStyle name="Note 3 2 2 2 7" xfId="12492"/>
    <cellStyle name="Note 3 2 2 2 8" xfId="12573"/>
    <cellStyle name="Note 3 2 2 2 9" xfId="12617"/>
    <cellStyle name="Note 3 2 2 3" xfId="12081"/>
    <cellStyle name="Note 3 2 2 4" xfId="12108"/>
    <cellStyle name="Note 3 2 2 5" xfId="12193"/>
    <cellStyle name="Note 3 2 2 6" xfId="12230"/>
    <cellStyle name="Note 3 2 2 7" xfId="12323"/>
    <cellStyle name="Note 3 2 2 8" xfId="12385"/>
    <cellStyle name="Note 3 2 2 9" xfId="12456"/>
    <cellStyle name="Note 3 2 3" xfId="9754"/>
    <cellStyle name="Note 3 2 3 10" xfId="12703"/>
    <cellStyle name="Note 3 2 3 11" xfId="12769"/>
    <cellStyle name="Note 3 2 3 12" xfId="12798"/>
    <cellStyle name="Note 3 2 3 13" xfId="12838"/>
    <cellStyle name="Note 3 2 3 14" xfId="12898"/>
    <cellStyle name="Note 3 2 3 15" xfId="12930"/>
    <cellStyle name="Note 3 2 3 16" xfId="12980"/>
    <cellStyle name="Note 3 2 3 2" xfId="12143"/>
    <cellStyle name="Note 3 2 3 3" xfId="11983"/>
    <cellStyle name="Note 3 2 3 4" xfId="12247"/>
    <cellStyle name="Note 3 2 3 5" xfId="12294"/>
    <cellStyle name="Note 3 2 3 6" xfId="12427"/>
    <cellStyle name="Note 3 2 3 7" xfId="12480"/>
    <cellStyle name="Note 3 2 3 8" xfId="12559"/>
    <cellStyle name="Note 3 2 3 9" xfId="12605"/>
    <cellStyle name="Note 3 2 4" xfId="12097"/>
    <cellStyle name="Note 3 2 5" xfId="12165"/>
    <cellStyle name="Note 3 2 6" xfId="12207"/>
    <cellStyle name="Note 3 2 7" xfId="12275"/>
    <cellStyle name="Note 3 2 8" xfId="12347"/>
    <cellStyle name="Note 3 2 9" xfId="12400"/>
    <cellStyle name="Note 3 3" xfId="80"/>
    <cellStyle name="Note 3 3 10" xfId="12535"/>
    <cellStyle name="Note 3 3 11" xfId="12632"/>
    <cellStyle name="Note 3 3 12" xfId="12684"/>
    <cellStyle name="Note 3 3 13" xfId="12749"/>
    <cellStyle name="Note 3 3 14" xfId="12863"/>
    <cellStyle name="Note 3 3 15" xfId="12957"/>
    <cellStyle name="Note 3 3 2" xfId="9762"/>
    <cellStyle name="Note 3 3 2 10" xfId="12711"/>
    <cellStyle name="Note 3 3 2 11" xfId="12777"/>
    <cellStyle name="Note 3 3 2 12" xfId="12806"/>
    <cellStyle name="Note 3 3 2 13" xfId="12844"/>
    <cellStyle name="Note 3 3 2 14" xfId="12906"/>
    <cellStyle name="Note 3 3 2 15" xfId="12937"/>
    <cellStyle name="Note 3 3 2 16" xfId="12988"/>
    <cellStyle name="Note 3 3 2 2" xfId="12150"/>
    <cellStyle name="Note 3 3 2 3" xfId="12180"/>
    <cellStyle name="Note 3 3 2 4" xfId="12255"/>
    <cellStyle name="Note 3 3 2 5" xfId="12300"/>
    <cellStyle name="Note 3 3 2 6" xfId="12435"/>
    <cellStyle name="Note 3 3 2 7" xfId="12486"/>
    <cellStyle name="Note 3 3 2 8" xfId="12567"/>
    <cellStyle name="Note 3 3 2 9" xfId="12611"/>
    <cellStyle name="Note 3 3 3" xfId="12087"/>
    <cellStyle name="Note 3 3 4" xfId="12115"/>
    <cellStyle name="Note 3 3 5" xfId="12199"/>
    <cellStyle name="Note 3 3 6" xfId="12265"/>
    <cellStyle name="Note 3 3 7" xfId="12329"/>
    <cellStyle name="Note 3 3 8" xfId="12392"/>
    <cellStyle name="Note 3 3 9" xfId="12462"/>
    <cellStyle name="Note 3 4" xfId="9748"/>
    <cellStyle name="Note 3 4 10" xfId="12697"/>
    <cellStyle name="Note 3 4 11" xfId="12763"/>
    <cellStyle name="Note 3 4 12" xfId="12792"/>
    <cellStyle name="Note 3 4 13" xfId="12832"/>
    <cellStyle name="Note 3 4 14" xfId="12892"/>
    <cellStyle name="Note 3 4 15" xfId="12924"/>
    <cellStyle name="Note 3 4 16" xfId="12974"/>
    <cellStyle name="Note 3 4 2" xfId="11831"/>
    <cellStyle name="Note 3 4 3" xfId="11881"/>
    <cellStyle name="Note 3 4 4" xfId="12241"/>
    <cellStyle name="Note 3 4 5" xfId="12288"/>
    <cellStyle name="Note 3 4 6" xfId="12421"/>
    <cellStyle name="Note 3 4 7" xfId="12474"/>
    <cellStyle name="Note 3 4 8" xfId="12553"/>
    <cellStyle name="Note 3 4 9" xfId="12599"/>
    <cellStyle name="Note 3 5" xfId="12104"/>
    <cellStyle name="Note 3 6" xfId="12171"/>
    <cellStyle name="Note 3 7" xfId="12223"/>
    <cellStyle name="Note 3 8" xfId="12281"/>
    <cellStyle name="Note 3 9" xfId="12363"/>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10" xfId="10056"/>
    <cellStyle name="Nr 0 dec - Subtotal 11" xfId="10799"/>
    <cellStyle name="Nr 0 dec - Subtotal 12" xfId="10057"/>
    <cellStyle name="Nr 0 dec - Subtotal 13" xfId="10800"/>
    <cellStyle name="Nr 0 dec - Subtotal 14" xfId="10061"/>
    <cellStyle name="Nr 0 dec - Subtotal 15" xfId="10801"/>
    <cellStyle name="Nr 0 dec - Subtotal 16" xfId="10062"/>
    <cellStyle name="Nr 0 dec - Subtotal 17" xfId="10803"/>
    <cellStyle name="Nr 0 dec - Subtotal 18" xfId="10064"/>
    <cellStyle name="Nr 0 dec - Subtotal 19" xfId="10802"/>
    <cellStyle name="Nr 0 dec - Subtotal 2" xfId="10947"/>
    <cellStyle name="Nr 0 dec - Subtotal 20" xfId="10068"/>
    <cellStyle name="Nr 0 dec - Subtotal 21" xfId="10804"/>
    <cellStyle name="Nr 0 dec - Subtotal 22" xfId="10069"/>
    <cellStyle name="Nr 0 dec - Subtotal 23" xfId="10805"/>
    <cellStyle name="Nr 0 dec - Subtotal 24" xfId="10072"/>
    <cellStyle name="Nr 0 dec - Subtotal 25" xfId="10807"/>
    <cellStyle name="Nr 0 dec - Subtotal 26" xfId="10806"/>
    <cellStyle name="Nr 0 dec - Subtotal 27" xfId="10079"/>
    <cellStyle name="Nr 0 dec - Subtotal 28" xfId="10081"/>
    <cellStyle name="Nr 0 dec - Subtotal 29" xfId="10808"/>
    <cellStyle name="Nr 0 dec - Subtotal 3" xfId="10044"/>
    <cellStyle name="Nr 0 dec - Subtotal 30" xfId="10083"/>
    <cellStyle name="Nr 0 dec - Subtotal 4" xfId="10045"/>
    <cellStyle name="Nr 0 dec - Subtotal 5" xfId="10047"/>
    <cellStyle name="Nr 0 dec - Subtotal 6" xfId="10796"/>
    <cellStyle name="Nr 0 dec - Subtotal 7" xfId="10050"/>
    <cellStyle name="Nr 0 dec - Subtotal 8" xfId="10053"/>
    <cellStyle name="Nr 0 dec - Subtotal 9" xfId="10797"/>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10 10" xfId="12423"/>
    <cellStyle name="Output 2 10 11" xfId="12476"/>
    <cellStyle name="Output 2 10 12" xfId="12555"/>
    <cellStyle name="Output 2 10 13" xfId="12601"/>
    <cellStyle name="Output 2 10 14" xfId="12659"/>
    <cellStyle name="Output 2 10 15" xfId="12699"/>
    <cellStyle name="Output 2 10 16" xfId="12765"/>
    <cellStyle name="Output 2 10 17" xfId="12794"/>
    <cellStyle name="Output 2 10 18" xfId="12834"/>
    <cellStyle name="Output 2 10 19" xfId="12894"/>
    <cellStyle name="Output 2 10 2" xfId="12122"/>
    <cellStyle name="Output 2 10 20" xfId="12926"/>
    <cellStyle name="Output 2 10 21" xfId="12976"/>
    <cellStyle name="Output 2 10 22" xfId="13007"/>
    <cellStyle name="Output 2 10 3" xfId="11840"/>
    <cellStyle name="Output 2 10 4" xfId="11841"/>
    <cellStyle name="Output 2 10 5" xfId="12003"/>
    <cellStyle name="Output 2 10 6" xfId="12243"/>
    <cellStyle name="Output 2 10 7" xfId="12290"/>
    <cellStyle name="Output 2 10 8" xfId="12033"/>
    <cellStyle name="Output 2 10 9" xfId="12365"/>
    <cellStyle name="Output 2 11" xfId="12102"/>
    <cellStyle name="Output 2 12" xfId="12169"/>
    <cellStyle name="Output 2 13" xfId="12219"/>
    <cellStyle name="Output 2 14" xfId="12279"/>
    <cellStyle name="Output 2 15" xfId="12354"/>
    <cellStyle name="Output 2 16" xfId="12405"/>
    <cellStyle name="Output 2 17" xfId="12512"/>
    <cellStyle name="Output 2 18" xfId="12578"/>
    <cellStyle name="Output 2 19" xfId="12644"/>
    <cellStyle name="Output 2 2" xfId="68"/>
    <cellStyle name="Output 2 2 10" xfId="12470"/>
    <cellStyle name="Output 2 2 11" xfId="12542"/>
    <cellStyle name="Output 2 2 12" xfId="12638"/>
    <cellStyle name="Output 2 2 13" xfId="12724"/>
    <cellStyle name="Output 2 2 14" xfId="12755"/>
    <cellStyle name="Output 2 2 15" xfId="12872"/>
    <cellStyle name="Output 2 2 16" xfId="12964"/>
    <cellStyle name="Output 2 2 2" xfId="88"/>
    <cellStyle name="Output 2 2 2 10" xfId="12527"/>
    <cellStyle name="Output 2 2 2 11" xfId="12624"/>
    <cellStyle name="Output 2 2 2 12" xfId="12676"/>
    <cellStyle name="Output 2 2 2 13" xfId="12741"/>
    <cellStyle name="Output 2 2 2 14" xfId="12855"/>
    <cellStyle name="Output 2 2 2 15" xfId="12949"/>
    <cellStyle name="Output 2 2 2 2" xfId="9770"/>
    <cellStyle name="Output 2 2 2 2 10" xfId="12443"/>
    <cellStyle name="Output 2 2 2 2 11" xfId="12494"/>
    <cellStyle name="Output 2 2 2 2 12" xfId="12575"/>
    <cellStyle name="Output 2 2 2 2 13" xfId="12619"/>
    <cellStyle name="Output 2 2 2 2 14" xfId="12673"/>
    <cellStyle name="Output 2 2 2 2 15" xfId="12719"/>
    <cellStyle name="Output 2 2 2 2 16" xfId="12785"/>
    <cellStyle name="Output 2 2 2 2 17" xfId="12814"/>
    <cellStyle name="Output 2 2 2 2 18" xfId="12852"/>
    <cellStyle name="Output 2 2 2 2 19" xfId="12914"/>
    <cellStyle name="Output 2 2 2 2 2" xfId="12138"/>
    <cellStyle name="Output 2 2 2 2 20" xfId="12945"/>
    <cellStyle name="Output 2 2 2 2 21" xfId="12996"/>
    <cellStyle name="Output 2 2 2 2 22" xfId="13019"/>
    <cellStyle name="Output 2 2 2 2 3" xfId="12158"/>
    <cellStyle name="Output 2 2 2 2 4" xfId="12188"/>
    <cellStyle name="Output 2 2 2 2 5" xfId="12220"/>
    <cellStyle name="Output 2 2 2 2 6" xfId="12263"/>
    <cellStyle name="Output 2 2 2 2 7" xfId="12308"/>
    <cellStyle name="Output 2 2 2 2 8" xfId="12349"/>
    <cellStyle name="Output 2 2 2 2 9" xfId="12380"/>
    <cellStyle name="Output 2 2 2 3" xfId="12079"/>
    <cellStyle name="Output 2 2 2 4" xfId="12106"/>
    <cellStyle name="Output 2 2 2 5" xfId="12191"/>
    <cellStyle name="Output 2 2 2 6" xfId="12228"/>
    <cellStyle name="Output 2 2 2 7" xfId="12321"/>
    <cellStyle name="Output 2 2 2 8" xfId="12383"/>
    <cellStyle name="Output 2 2 2 9" xfId="12454"/>
    <cellStyle name="Output 2 2 3" xfId="9756"/>
    <cellStyle name="Output 2 2 3 10" xfId="12429"/>
    <cellStyle name="Output 2 2 3 11" xfId="12482"/>
    <cellStyle name="Output 2 2 3 12" xfId="12561"/>
    <cellStyle name="Output 2 2 3 13" xfId="12607"/>
    <cellStyle name="Output 2 2 3 14" xfId="12663"/>
    <cellStyle name="Output 2 2 3 15" xfId="12705"/>
    <cellStyle name="Output 2 2 3 16" xfId="12771"/>
    <cellStyle name="Output 2 2 3 17" xfId="12800"/>
    <cellStyle name="Output 2 2 3 18" xfId="12840"/>
    <cellStyle name="Output 2 2 3 19" xfId="12900"/>
    <cellStyle name="Output 2 2 3 2" xfId="12128"/>
    <cellStyle name="Output 2 2 3 20" xfId="12932"/>
    <cellStyle name="Output 2 2 3 21" xfId="12982"/>
    <cellStyle name="Output 2 2 3 22" xfId="13011"/>
    <cellStyle name="Output 2 2 3 3" xfId="12145"/>
    <cellStyle name="Output 2 2 3 4" xfId="12175"/>
    <cellStyle name="Output 2 2 3 5" xfId="12008"/>
    <cellStyle name="Output 2 2 3 6" xfId="12249"/>
    <cellStyle name="Output 2 2 3 7" xfId="12296"/>
    <cellStyle name="Output 2 2 3 8" xfId="12020"/>
    <cellStyle name="Output 2 2 3 9" xfId="12369"/>
    <cellStyle name="Output 2 2 4" xfId="12095"/>
    <cellStyle name="Output 2 2 5" xfId="12163"/>
    <cellStyle name="Output 2 2 6" xfId="12205"/>
    <cellStyle name="Output 2 2 7" xfId="12273"/>
    <cellStyle name="Output 2 2 8" xfId="12336"/>
    <cellStyle name="Output 2 2 9" xfId="12398"/>
    <cellStyle name="Output 2 20" xfId="12730"/>
    <cellStyle name="Output 2 21" xfId="12817"/>
    <cellStyle name="Output 2 22" xfId="12878"/>
    <cellStyle name="Output 2 23" xfId="12999"/>
    <cellStyle name="Output 2 3" xfId="82"/>
    <cellStyle name="Output 2 3 10" xfId="12533"/>
    <cellStyle name="Output 2 3 11" xfId="12630"/>
    <cellStyle name="Output 2 3 12" xfId="12682"/>
    <cellStyle name="Output 2 3 13" xfId="12747"/>
    <cellStyle name="Output 2 3 14" xfId="12861"/>
    <cellStyle name="Output 2 3 15" xfId="12955"/>
    <cellStyle name="Output 2 3 2" xfId="9764"/>
    <cellStyle name="Output 2 3 2 10" xfId="12437"/>
    <cellStyle name="Output 2 3 2 11" xfId="12488"/>
    <cellStyle name="Output 2 3 2 12" xfId="12569"/>
    <cellStyle name="Output 2 3 2 13" xfId="12613"/>
    <cellStyle name="Output 2 3 2 14" xfId="12669"/>
    <cellStyle name="Output 2 3 2 15" xfId="12713"/>
    <cellStyle name="Output 2 3 2 16" xfId="12779"/>
    <cellStyle name="Output 2 3 2 17" xfId="12808"/>
    <cellStyle name="Output 2 3 2 18" xfId="12846"/>
    <cellStyle name="Output 2 3 2 19" xfId="12908"/>
    <cellStyle name="Output 2 3 2 2" xfId="12134"/>
    <cellStyle name="Output 2 3 2 20" xfId="12939"/>
    <cellStyle name="Output 2 3 2 21" xfId="12990"/>
    <cellStyle name="Output 2 3 2 22" xfId="13015"/>
    <cellStyle name="Output 2 3 2 3" xfId="12152"/>
    <cellStyle name="Output 2 3 2 4" xfId="12182"/>
    <cellStyle name="Output 2 3 2 5" xfId="11845"/>
    <cellStyle name="Output 2 3 2 6" xfId="12257"/>
    <cellStyle name="Output 2 3 2 7" xfId="12302"/>
    <cellStyle name="Output 2 3 2 8" xfId="12343"/>
    <cellStyle name="Output 2 3 2 9" xfId="12375"/>
    <cellStyle name="Output 2 3 3" xfId="12085"/>
    <cellStyle name="Output 2 3 4" xfId="12113"/>
    <cellStyle name="Output 2 3 5" xfId="12197"/>
    <cellStyle name="Output 2 3 6" xfId="12234"/>
    <cellStyle name="Output 2 3 7" xfId="12327"/>
    <cellStyle name="Output 2 3 8" xfId="12390"/>
    <cellStyle name="Output 2 3 9" xfId="12460"/>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10" xfId="10046"/>
    <cellStyle name="Percent [1] 11" xfId="10058"/>
    <cellStyle name="Percent [1] 12" xfId="10055"/>
    <cellStyle name="Percent [1] 13" xfId="10059"/>
    <cellStyle name="Percent [1] 14" xfId="10060"/>
    <cellStyle name="Percent [1] 15" xfId="10065"/>
    <cellStyle name="Percent [1] 16" xfId="10067"/>
    <cellStyle name="Percent [1] 17" xfId="10063"/>
    <cellStyle name="Percent [1] 18" xfId="10071"/>
    <cellStyle name="Percent [1] 19" xfId="10070"/>
    <cellStyle name="Percent [1] 2" xfId="10952"/>
    <cellStyle name="Percent [1] 20" xfId="10073"/>
    <cellStyle name="Percent [1] 3" xfId="10041"/>
    <cellStyle name="Percent [1] 4" xfId="10040"/>
    <cellStyle name="Percent [1] 5" xfId="10042"/>
    <cellStyle name="Percent [1] 6" xfId="10043"/>
    <cellStyle name="Percent [1] 7" xfId="10048"/>
    <cellStyle name="Percent [1] 8" xfId="10052"/>
    <cellStyle name="Percent [1] 9" xfId="10054"/>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10" xfId="9929"/>
    <cellStyle name="SectionHeading 11" xfId="10036"/>
    <cellStyle name="SectionHeading 12" xfId="9930"/>
    <cellStyle name="SectionHeading 13" xfId="9931"/>
    <cellStyle name="SectionHeading 14" xfId="9933"/>
    <cellStyle name="SectionHeading 15" xfId="9934"/>
    <cellStyle name="SectionHeading 16" xfId="9935"/>
    <cellStyle name="SectionHeading 17" xfId="10037"/>
    <cellStyle name="SectionHeading 18" xfId="9936"/>
    <cellStyle name="SectionHeading 19" xfId="10039"/>
    <cellStyle name="SectionHeading 2" xfId="11020"/>
    <cellStyle name="SectionHeading 20" xfId="9937"/>
    <cellStyle name="SectionHeading 3" xfId="10031"/>
    <cellStyle name="SectionHeading 4" xfId="10030"/>
    <cellStyle name="SectionHeading 5" xfId="9927"/>
    <cellStyle name="SectionHeading 6" xfId="10032"/>
    <cellStyle name="SectionHeading 7" xfId="10033"/>
    <cellStyle name="SectionHeading 8" xfId="10034"/>
    <cellStyle name="SectionHeading 9" xfId="10035"/>
    <cellStyle name="Shade" xfId="4799"/>
    <cellStyle name="Shaded" xfId="4800"/>
    <cellStyle name="Single Accounting" xfId="4801"/>
    <cellStyle name="Single Accounting 2" xfId="11023"/>
    <cellStyle name="SingleLineAcctgn" xfId="4802"/>
    <cellStyle name="SingleLineAcctgn 2" xfId="11024"/>
    <cellStyle name="SingleLinePercent" xfId="4803"/>
    <cellStyle name="Source Superscript" xfId="4804"/>
    <cellStyle name="Source Text" xfId="4805"/>
    <cellStyle name="ssp " xfId="4806"/>
    <cellStyle name="ssp  2" xfId="9926"/>
    <cellStyle name="ssp  3" xfId="9928"/>
    <cellStyle name="ssp  4" xfId="9932"/>
    <cellStyle name="ssp  5" xfId="10038"/>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8 2" xfId="11055"/>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 2" xfId="11066"/>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10" xfId="10006"/>
    <cellStyle name="Style 21 11" xfId="9870"/>
    <cellStyle name="Style 21 12" xfId="10013"/>
    <cellStyle name="Style 21 13" xfId="9878"/>
    <cellStyle name="Style 21 14" xfId="9888"/>
    <cellStyle name="Style 21 15" xfId="9893"/>
    <cellStyle name="Style 21 16" xfId="9902"/>
    <cellStyle name="Style 21 17" xfId="9909"/>
    <cellStyle name="Style 21 18" xfId="10021"/>
    <cellStyle name="Style 21 19" xfId="9918"/>
    <cellStyle name="Style 21 2" xfId="4932"/>
    <cellStyle name="Style 21 20" xfId="10029"/>
    <cellStyle name="Style 21 21" xfId="9925"/>
    <cellStyle name="Style 21 3" xfId="11071"/>
    <cellStyle name="Style 21 4" xfId="9979"/>
    <cellStyle name="Style 21 5" xfId="9966"/>
    <cellStyle name="Style 21 6" xfId="9861"/>
    <cellStyle name="Style 21 7" xfId="9983"/>
    <cellStyle name="Style 21 8" xfId="9989"/>
    <cellStyle name="Style 21 9" xfId="10000"/>
    <cellStyle name="Style 22" xfId="4933"/>
    <cellStyle name="Style 22 10" xfId="9988"/>
    <cellStyle name="Style 22 11" xfId="9999"/>
    <cellStyle name="Style 22 12" xfId="10004"/>
    <cellStyle name="Style 22 13" xfId="9868"/>
    <cellStyle name="Style 22 14" xfId="10012"/>
    <cellStyle name="Style 22 15" xfId="9876"/>
    <cellStyle name="Style 22 16" xfId="9887"/>
    <cellStyle name="Style 22 17" xfId="9892"/>
    <cellStyle name="Style 22 18" xfId="9900"/>
    <cellStyle name="Style 22 19" xfId="9908"/>
    <cellStyle name="Style 22 2" xfId="4934"/>
    <cellStyle name="Style 22 2 10" xfId="9867"/>
    <cellStyle name="Style 22 2 11" xfId="10011"/>
    <cellStyle name="Style 22 2 12" xfId="9875"/>
    <cellStyle name="Style 22 2 13" xfId="9886"/>
    <cellStyle name="Style 22 2 14" xfId="9891"/>
    <cellStyle name="Style 22 2 15" xfId="9899"/>
    <cellStyle name="Style 22 2 16" xfId="9907"/>
    <cellStyle name="Style 22 2 17" xfId="10019"/>
    <cellStyle name="Style 22 2 18" xfId="9915"/>
    <cellStyle name="Style 22 2 19" xfId="10027"/>
    <cellStyle name="Style 22 2 2" xfId="11073"/>
    <cellStyle name="Style 22 2 20" xfId="9923"/>
    <cellStyle name="Style 22 2 3" xfId="9976"/>
    <cellStyle name="Style 22 2 4" xfId="9964"/>
    <cellStyle name="Style 22 2 5" xfId="9859"/>
    <cellStyle name="Style 22 2 6" xfId="9980"/>
    <cellStyle name="Style 22 2 7" xfId="9987"/>
    <cellStyle name="Style 22 2 8" xfId="9998"/>
    <cellStyle name="Style 22 2 9" xfId="10003"/>
    <cellStyle name="Style 22 20" xfId="10020"/>
    <cellStyle name="Style 22 21" xfId="9916"/>
    <cellStyle name="Style 22 22" xfId="10028"/>
    <cellStyle name="Style 22 23" xfId="9924"/>
    <cellStyle name="Style 22 3" xfId="4935"/>
    <cellStyle name="Style 22 3 10" xfId="9866"/>
    <cellStyle name="Style 22 3 11" xfId="10010"/>
    <cellStyle name="Style 22 3 12" xfId="9874"/>
    <cellStyle name="Style 22 3 13" xfId="9885"/>
    <cellStyle name="Style 22 3 14" xfId="9890"/>
    <cellStyle name="Style 22 3 15" xfId="9898"/>
    <cellStyle name="Style 22 3 16" xfId="9906"/>
    <cellStyle name="Style 22 3 17" xfId="10018"/>
    <cellStyle name="Style 22 3 18" xfId="9914"/>
    <cellStyle name="Style 22 3 19" xfId="10026"/>
    <cellStyle name="Style 22 3 2" xfId="11074"/>
    <cellStyle name="Style 22 3 20" xfId="9922"/>
    <cellStyle name="Style 22 3 3" xfId="9975"/>
    <cellStyle name="Style 22 3 4" xfId="9963"/>
    <cellStyle name="Style 22 3 5" xfId="9858"/>
    <cellStyle name="Style 22 3 6" xfId="9978"/>
    <cellStyle name="Style 22 3 7" xfId="9986"/>
    <cellStyle name="Style 22 3 8" xfId="9997"/>
    <cellStyle name="Style 22 3 9" xfId="10002"/>
    <cellStyle name="Style 22 4" xfId="4936"/>
    <cellStyle name="Style 22 5" xfId="11072"/>
    <cellStyle name="Style 22 6" xfId="9977"/>
    <cellStyle name="Style 22 7" xfId="9965"/>
    <cellStyle name="Style 22 8" xfId="9860"/>
    <cellStyle name="Style 22 9" xfId="9981"/>
    <cellStyle name="Style 23" xfId="59"/>
    <cellStyle name="Style 23 2" xfId="60"/>
    <cellStyle name="Style 23 2 2" xfId="76"/>
    <cellStyle name="Style 23 2 2 2" xfId="121"/>
    <cellStyle name="Style 23 2 2 2 10" xfId="12340"/>
    <cellStyle name="Style 23 2 2 2 11" xfId="12413"/>
    <cellStyle name="Style 23 2 2 2 12" xfId="12416"/>
    <cellStyle name="Style 23 2 2 2 13" xfId="12499"/>
    <cellStyle name="Style 23 2 2 2 14" xfId="12582"/>
    <cellStyle name="Style 23 2 2 2 15" xfId="12649"/>
    <cellStyle name="Style 23 2 2 2 16" xfId="12690"/>
    <cellStyle name="Style 23 2 2 2 17" xfId="12733"/>
    <cellStyle name="Style 23 2 2 2 18" xfId="12822"/>
    <cellStyle name="Style 23 2 2 2 19" xfId="12883"/>
    <cellStyle name="Style 23 2 2 2 2" xfId="9795"/>
    <cellStyle name="Style 23 2 2 2 20" xfId="12888"/>
    <cellStyle name="Style 23 2 2 2 3" xfId="12066"/>
    <cellStyle name="Style 23 2 2 2 4" xfId="12064"/>
    <cellStyle name="Style 23 2 2 2 5" xfId="12069"/>
    <cellStyle name="Style 23 2 2 2 6" xfId="12118"/>
    <cellStyle name="Style 23 2 2 2 7" xfId="12215"/>
    <cellStyle name="Style 23 2 2 2 8" xfId="12314"/>
    <cellStyle name="Style 23 2 2 2 9" xfId="12316"/>
    <cellStyle name="Style 23 2 2 3" xfId="9758"/>
    <cellStyle name="Style 23 2 2 3 10" xfId="12519"/>
    <cellStyle name="Style 23 2 2 3 11" xfId="12523"/>
    <cellStyle name="Style 23 2 2 3 12" xfId="12563"/>
    <cellStyle name="Style 23 2 2 3 13" xfId="12665"/>
    <cellStyle name="Style 23 2 2 3 14" xfId="12707"/>
    <cellStyle name="Style 23 2 2 3 15" xfId="12773"/>
    <cellStyle name="Style 23 2 2 3 16" xfId="12802"/>
    <cellStyle name="Style 23 2 2 3 17" xfId="12902"/>
    <cellStyle name="Style 23 2 2 3 18" xfId="12968"/>
    <cellStyle name="Style 23 2 2 3 19" xfId="12984"/>
    <cellStyle name="Style 23 2 2 3 2" xfId="12130"/>
    <cellStyle name="Style 23 2 2 3 3" xfId="12213"/>
    <cellStyle name="Style 23 2 2 3 4" xfId="11850"/>
    <cellStyle name="Style 23 2 2 3 5" xfId="12251"/>
    <cellStyle name="Style 23 2 2 3 6" xfId="12022"/>
    <cellStyle name="Style 23 2 2 3 7" xfId="12371"/>
    <cellStyle name="Style 23 2 2 3 8" xfId="12431"/>
    <cellStyle name="Style 23 2 2 3 9" xfId="12451"/>
    <cellStyle name="Style 23 3" xfId="77"/>
    <cellStyle name="Style 23 3 2" xfId="120"/>
    <cellStyle name="Style 23 3 2 10" xfId="12341"/>
    <cellStyle name="Style 23 3 2 11" xfId="12414"/>
    <cellStyle name="Style 23 3 2 12" xfId="12417"/>
    <cellStyle name="Style 23 3 2 13" xfId="12500"/>
    <cellStyle name="Style 23 3 2 14" xfId="12583"/>
    <cellStyle name="Style 23 3 2 15" xfId="12650"/>
    <cellStyle name="Style 23 3 2 16" xfId="12691"/>
    <cellStyle name="Style 23 3 2 17" xfId="12734"/>
    <cellStyle name="Style 23 3 2 18" xfId="12823"/>
    <cellStyle name="Style 23 3 2 19" xfId="12884"/>
    <cellStyle name="Style 23 3 2 2" xfId="9794"/>
    <cellStyle name="Style 23 3 2 20" xfId="12889"/>
    <cellStyle name="Style 23 3 2 3" xfId="12067"/>
    <cellStyle name="Style 23 3 2 4" xfId="12065"/>
    <cellStyle name="Style 23 3 2 5" xfId="12070"/>
    <cellStyle name="Style 23 3 2 6" xfId="12119"/>
    <cellStyle name="Style 23 3 2 7" xfId="12216"/>
    <cellStyle name="Style 23 3 2 8" xfId="12315"/>
    <cellStyle name="Style 23 3 2 9" xfId="12317"/>
    <cellStyle name="Style 23 3 3" xfId="9759"/>
    <cellStyle name="Style 23 3 3 10" xfId="12520"/>
    <cellStyle name="Style 23 3 3 11" xfId="12524"/>
    <cellStyle name="Style 23 3 3 12" xfId="12564"/>
    <cellStyle name="Style 23 3 3 13" xfId="12666"/>
    <cellStyle name="Style 23 3 3 14" xfId="12708"/>
    <cellStyle name="Style 23 3 3 15" xfId="12774"/>
    <cellStyle name="Style 23 3 3 16" xfId="12803"/>
    <cellStyle name="Style 23 3 3 17" xfId="12903"/>
    <cellStyle name="Style 23 3 3 18" xfId="12969"/>
    <cellStyle name="Style 23 3 3 19" xfId="12985"/>
    <cellStyle name="Style 23 3 3 2" xfId="12131"/>
    <cellStyle name="Style 23 3 3 3" xfId="12214"/>
    <cellStyle name="Style 23 3 3 4" xfId="11851"/>
    <cellStyle name="Style 23 3 3 5" xfId="12252"/>
    <cellStyle name="Style 23 3 3 6" xfId="12018"/>
    <cellStyle name="Style 23 3 3 7" xfId="12372"/>
    <cellStyle name="Style 23 3 3 8" xfId="12432"/>
    <cellStyle name="Style 23 3 3 9" xfId="12452"/>
    <cellStyle name="Style 24" xfId="4937"/>
    <cellStyle name="Style 24 10" xfId="9985"/>
    <cellStyle name="Style 24 11" xfId="9995"/>
    <cellStyle name="Style 24 12" xfId="10001"/>
    <cellStyle name="Style 24 13" xfId="9865"/>
    <cellStyle name="Style 24 14" xfId="10009"/>
    <cellStyle name="Style 24 15" xfId="9873"/>
    <cellStyle name="Style 24 16" xfId="9883"/>
    <cellStyle name="Style 24 17" xfId="9889"/>
    <cellStyle name="Style 24 18" xfId="9897"/>
    <cellStyle name="Style 24 19" xfId="9905"/>
    <cellStyle name="Style 24 2" xfId="4938"/>
    <cellStyle name="Style 24 20" xfId="10017"/>
    <cellStyle name="Style 24 21" xfId="9913"/>
    <cellStyle name="Style 24 22" xfId="10025"/>
    <cellStyle name="Style 24 23" xfId="9921"/>
    <cellStyle name="Style 24 3" xfId="4939"/>
    <cellStyle name="Style 24 4" xfId="4940"/>
    <cellStyle name="Style 24 5" xfId="11075"/>
    <cellStyle name="Style 24 6" xfId="9974"/>
    <cellStyle name="Style 24 7" xfId="9961"/>
    <cellStyle name="Style 24 8" xfId="9857"/>
    <cellStyle name="Style 24 9" xfId="9973"/>
    <cellStyle name="Style 25" xfId="4941"/>
    <cellStyle name="Style 25 10" xfId="9992"/>
    <cellStyle name="Style 25 11" xfId="9996"/>
    <cellStyle name="Style 25 12" xfId="9864"/>
    <cellStyle name="Style 25 13" xfId="10008"/>
    <cellStyle name="Style 25 14" xfId="9872"/>
    <cellStyle name="Style 25 15" xfId="9880"/>
    <cellStyle name="Style 25 16" xfId="9884"/>
    <cellStyle name="Style 25 17" xfId="9896"/>
    <cellStyle name="Style 25 18" xfId="9904"/>
    <cellStyle name="Style 25 19" xfId="10016"/>
    <cellStyle name="Style 25 2" xfId="4942"/>
    <cellStyle name="Style 25 2 10" xfId="9863"/>
    <cellStyle name="Style 25 2 11" xfId="10007"/>
    <cellStyle name="Style 25 2 12" xfId="9871"/>
    <cellStyle name="Style 25 2 13" xfId="9879"/>
    <cellStyle name="Style 25 2 14" xfId="9882"/>
    <cellStyle name="Style 25 2 15" xfId="9895"/>
    <cellStyle name="Style 25 2 16" xfId="9903"/>
    <cellStyle name="Style 25 2 17" xfId="10015"/>
    <cellStyle name="Style 25 2 18" xfId="9911"/>
    <cellStyle name="Style 25 2 19" xfId="10023"/>
    <cellStyle name="Style 25 2 2" xfId="11077"/>
    <cellStyle name="Style 25 2 20" xfId="9919"/>
    <cellStyle name="Style 25 2 3" xfId="9970"/>
    <cellStyle name="Style 25 2 4" xfId="9959"/>
    <cellStyle name="Style 25 2 5" xfId="9855"/>
    <cellStyle name="Style 25 2 6" xfId="9967"/>
    <cellStyle name="Style 25 2 7" xfId="9982"/>
    <cellStyle name="Style 25 2 8" xfId="9991"/>
    <cellStyle name="Style 25 2 9" xfId="9994"/>
    <cellStyle name="Style 25 20" xfId="9912"/>
    <cellStyle name="Style 25 21" xfId="10024"/>
    <cellStyle name="Style 25 22" xfId="9920"/>
    <cellStyle name="Style 25 3" xfId="4943"/>
    <cellStyle name="Style 25 4" xfId="11076"/>
    <cellStyle name="Style 25 5" xfId="9971"/>
    <cellStyle name="Style 25 6" xfId="9960"/>
    <cellStyle name="Style 25 7" xfId="9856"/>
    <cellStyle name="Style 25 8" xfId="9968"/>
    <cellStyle name="Style 25 9" xfId="9984"/>
    <cellStyle name="Style 26" xfId="4944"/>
    <cellStyle name="Style 26 10" xfId="9972"/>
    <cellStyle name="Style 26 11" xfId="9990"/>
    <cellStyle name="Style 26 12" xfId="9993"/>
    <cellStyle name="Style 26 13" xfId="9862"/>
    <cellStyle name="Style 26 14" xfId="10005"/>
    <cellStyle name="Style 26 15" xfId="9869"/>
    <cellStyle name="Style 26 16" xfId="9877"/>
    <cellStyle name="Style 26 17" xfId="9881"/>
    <cellStyle name="Style 26 18" xfId="9894"/>
    <cellStyle name="Style 26 19" xfId="9901"/>
    <cellStyle name="Style 26 2" xfId="4945"/>
    <cellStyle name="Style 26 20" xfId="10014"/>
    <cellStyle name="Style 26 21" xfId="9910"/>
    <cellStyle name="Style 26 22" xfId="10022"/>
    <cellStyle name="Style 26 23" xfId="9917"/>
    <cellStyle name="Style 26 3" xfId="4946"/>
    <cellStyle name="Style 26 4" xfId="4947"/>
    <cellStyle name="Style 26 5" xfId="11079"/>
    <cellStyle name="Style 26 6" xfId="9969"/>
    <cellStyle name="Style 26 7" xfId="9958"/>
    <cellStyle name="Style 26 8" xfId="9854"/>
    <cellStyle name="Style 26 9" xfId="9962"/>
    <cellStyle name="Style 27" xfId="4948"/>
    <cellStyle name="Style 28" xfId="4949"/>
    <cellStyle name="Style 29" xfId="4950"/>
    <cellStyle name="Style 3" xfId="4951"/>
    <cellStyle name="Style 3 2" xfId="11082"/>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 2" xfId="11087"/>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Aligned 3" xfId="9940"/>
    <cellStyle name="Table Head Aligned 4" xfId="9950"/>
    <cellStyle name="Table Head Aligned 5" xfId="9853"/>
    <cellStyle name="Table Head Blue" xfId="5038"/>
    <cellStyle name="Table Head Green" xfId="5039"/>
    <cellStyle name="Table Head Green 2" xfId="6211"/>
    <cellStyle name="Table Head Green 3" xfId="9938"/>
    <cellStyle name="Table Head Green 4" xfId="9948"/>
    <cellStyle name="Table Head Green 5" xfId="9852"/>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Border 2" xfId="9840"/>
    <cellStyle name="TableBorder 3" xfId="9842"/>
    <cellStyle name="TableBorder 4" xfId="9848"/>
    <cellStyle name="TableBorder 5" xfId="9947"/>
    <cellStyle name="TableColumnHeader" xfId="5047"/>
    <cellStyle name="TableColumnHeader 10" xfId="9844"/>
    <cellStyle name="TableColumnHeader 11" xfId="9941"/>
    <cellStyle name="TableColumnHeader 12" xfId="9845"/>
    <cellStyle name="TableColumnHeader 13" xfId="9943"/>
    <cellStyle name="TableColumnHeader 14" xfId="9847"/>
    <cellStyle name="TableColumnHeader 15" xfId="9849"/>
    <cellStyle name="TableColumnHeader 16" xfId="9850"/>
    <cellStyle name="TableColumnHeader 17" xfId="9944"/>
    <cellStyle name="TableColumnHeader 18" xfId="9945"/>
    <cellStyle name="TableColumnHeader 19" xfId="9949"/>
    <cellStyle name="TableColumnHeader 2" xfId="8566"/>
    <cellStyle name="TableColumnHeader 2 10" xfId="11067"/>
    <cellStyle name="TableColumnHeader 2 11" xfId="11533"/>
    <cellStyle name="TableColumnHeader 2 12" xfId="11094"/>
    <cellStyle name="TableColumnHeader 2 13" xfId="11551"/>
    <cellStyle name="TableColumnHeader 2 14" xfId="11125"/>
    <cellStyle name="TableColumnHeader 2 15" xfId="11174"/>
    <cellStyle name="TableColumnHeader 2 16" xfId="11229"/>
    <cellStyle name="TableColumnHeader 2 17" xfId="11644"/>
    <cellStyle name="TableColumnHeader 2 18" xfId="11757"/>
    <cellStyle name="TableColumnHeader 2 19" xfId="11686"/>
    <cellStyle name="TableColumnHeader 2 2" xfId="11756"/>
    <cellStyle name="TableColumnHeader 2 20" xfId="11858"/>
    <cellStyle name="TableColumnHeader 2 21" xfId="11702"/>
    <cellStyle name="TableColumnHeader 2 22" xfId="11748"/>
    <cellStyle name="TableColumnHeader 2 23" xfId="11769"/>
    <cellStyle name="TableColumnHeader 2 3" xfId="10981"/>
    <cellStyle name="TableColumnHeader 2 4" xfId="11483"/>
    <cellStyle name="TableColumnHeader 2 5" xfId="11007"/>
    <cellStyle name="TableColumnHeader 2 6" xfId="11507"/>
    <cellStyle name="TableColumnHeader 2 7" xfId="11038"/>
    <cellStyle name="TableColumnHeader 2 8" xfId="11516"/>
    <cellStyle name="TableColumnHeader 2 9" xfId="11527"/>
    <cellStyle name="TableColumnHeader 20" xfId="9951"/>
    <cellStyle name="TableColumnHeader 3" xfId="11119"/>
    <cellStyle name="TableColumnHeader 4" xfId="9808"/>
    <cellStyle name="TableColumnHeader 5" xfId="9809"/>
    <cellStyle name="TableColumnHeader 6" xfId="9839"/>
    <cellStyle name="TableColumnHeader 7" xfId="9811"/>
    <cellStyle name="TableColumnHeader 8" xfId="9843"/>
    <cellStyle name="TableColumnHeader 9" xfId="9812"/>
    <cellStyle name="TableHeading" xfId="5048"/>
    <cellStyle name="TableHeading 2" xfId="9838"/>
    <cellStyle name="TableHeading 3" xfId="9841"/>
    <cellStyle name="TableHeading 4" xfId="9846"/>
    <cellStyle name="TableHeading 5" xfId="9946"/>
    <cellStyle name="TableHighlight" xfId="5049"/>
    <cellStyle name="TableNote" xfId="5050"/>
    <cellStyle name="test a style" xfId="5051"/>
    <cellStyle name="test a style 2" xfId="6212"/>
    <cellStyle name="test a style 3" xfId="9810"/>
    <cellStyle name="test a style 4" xfId="9942"/>
    <cellStyle name="test a style 5" xfId="9851"/>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10" xfId="12424"/>
    <cellStyle name="Total 2 11 11" xfId="12477"/>
    <cellStyle name="Total 2 11 12" xfId="12556"/>
    <cellStyle name="Total 2 11 13" xfId="12602"/>
    <cellStyle name="Total 2 11 14" xfId="12660"/>
    <cellStyle name="Total 2 11 15" xfId="12700"/>
    <cellStyle name="Total 2 11 16" xfId="12766"/>
    <cellStyle name="Total 2 11 17" xfId="12795"/>
    <cellStyle name="Total 2 11 18" xfId="12835"/>
    <cellStyle name="Total 2 11 19" xfId="12895"/>
    <cellStyle name="Total 2 11 2" xfId="12123"/>
    <cellStyle name="Total 2 11 20" xfId="12927"/>
    <cellStyle name="Total 2 11 21" xfId="12977"/>
    <cellStyle name="Total 2 11 22" xfId="13008"/>
    <cellStyle name="Total 2 11 3" xfId="12140"/>
    <cellStyle name="Total 2 11 4" xfId="11836"/>
    <cellStyle name="Total 2 11 5" xfId="12005"/>
    <cellStyle name="Total 2 11 6" xfId="12244"/>
    <cellStyle name="Total 2 11 7" xfId="12291"/>
    <cellStyle name="Total 2 11 8" xfId="12034"/>
    <cellStyle name="Total 2 11 9" xfId="12366"/>
    <cellStyle name="Total 2 12" xfId="12100"/>
    <cellStyle name="Total 2 13" xfId="12168"/>
    <cellStyle name="Total 2 14" xfId="12210"/>
    <cellStyle name="Total 2 15" xfId="12278"/>
    <cellStyle name="Total 2 16" xfId="12352"/>
    <cellStyle name="Total 2 17" xfId="12403"/>
    <cellStyle name="Total 2 18" xfId="12510"/>
    <cellStyle name="Total 2 19" xfId="12577"/>
    <cellStyle name="Total 2 2" xfId="69"/>
    <cellStyle name="Total 2 2 10" xfId="12469"/>
    <cellStyle name="Total 2 2 11" xfId="12541"/>
    <cellStyle name="Total 2 2 12" xfId="12637"/>
    <cellStyle name="Total 2 2 13" xfId="12723"/>
    <cellStyle name="Total 2 2 14" xfId="12754"/>
    <cellStyle name="Total 2 2 15" xfId="12871"/>
    <cellStyle name="Total 2 2 16" xfId="12962"/>
    <cellStyle name="Total 2 2 2" xfId="89"/>
    <cellStyle name="Total 2 2 2 10" xfId="12526"/>
    <cellStyle name="Total 2 2 2 11" xfId="12623"/>
    <cellStyle name="Total 2 2 2 12" xfId="12675"/>
    <cellStyle name="Total 2 2 2 13" xfId="12740"/>
    <cellStyle name="Total 2 2 2 14" xfId="12854"/>
    <cellStyle name="Total 2 2 2 15" xfId="12948"/>
    <cellStyle name="Total 2 2 2 2" xfId="9771"/>
    <cellStyle name="Total 2 2 2 2 10" xfId="12444"/>
    <cellStyle name="Total 2 2 2 2 11" xfId="12495"/>
    <cellStyle name="Total 2 2 2 2 12" xfId="12576"/>
    <cellStyle name="Total 2 2 2 2 13" xfId="12620"/>
    <cellStyle name="Total 2 2 2 2 14" xfId="12674"/>
    <cellStyle name="Total 2 2 2 2 15" xfId="12720"/>
    <cellStyle name="Total 2 2 2 2 16" xfId="12786"/>
    <cellStyle name="Total 2 2 2 2 17" xfId="12815"/>
    <cellStyle name="Total 2 2 2 2 18" xfId="12853"/>
    <cellStyle name="Total 2 2 2 2 19" xfId="12915"/>
    <cellStyle name="Total 2 2 2 2 2" xfId="12139"/>
    <cellStyle name="Total 2 2 2 2 20" xfId="12946"/>
    <cellStyle name="Total 2 2 2 2 21" xfId="12997"/>
    <cellStyle name="Total 2 2 2 2 22" xfId="13020"/>
    <cellStyle name="Total 2 2 2 2 3" xfId="12159"/>
    <cellStyle name="Total 2 2 2 2 4" xfId="12189"/>
    <cellStyle name="Total 2 2 2 2 5" xfId="12221"/>
    <cellStyle name="Total 2 2 2 2 6" xfId="12264"/>
    <cellStyle name="Total 2 2 2 2 7" xfId="12309"/>
    <cellStyle name="Total 2 2 2 2 8" xfId="12350"/>
    <cellStyle name="Total 2 2 2 2 9" xfId="12381"/>
    <cellStyle name="Total 2 2 2 3" xfId="12078"/>
    <cellStyle name="Total 2 2 2 4" xfId="12105"/>
    <cellStyle name="Total 2 2 2 5" xfId="12190"/>
    <cellStyle name="Total 2 2 2 6" xfId="12227"/>
    <cellStyle name="Total 2 2 2 7" xfId="12320"/>
    <cellStyle name="Total 2 2 2 8" xfId="12382"/>
    <cellStyle name="Total 2 2 2 9" xfId="12453"/>
    <cellStyle name="Total 2 2 3" xfId="9757"/>
    <cellStyle name="Total 2 2 3 10" xfId="12430"/>
    <cellStyle name="Total 2 2 3 11" xfId="12483"/>
    <cellStyle name="Total 2 2 3 12" xfId="12562"/>
    <cellStyle name="Total 2 2 3 13" xfId="12608"/>
    <cellStyle name="Total 2 2 3 14" xfId="12664"/>
    <cellStyle name="Total 2 2 3 15" xfId="12706"/>
    <cellStyle name="Total 2 2 3 16" xfId="12772"/>
    <cellStyle name="Total 2 2 3 17" xfId="12801"/>
    <cellStyle name="Total 2 2 3 18" xfId="12841"/>
    <cellStyle name="Total 2 2 3 19" xfId="12901"/>
    <cellStyle name="Total 2 2 3 2" xfId="12129"/>
    <cellStyle name="Total 2 2 3 20" xfId="12933"/>
    <cellStyle name="Total 2 2 3 21" xfId="12983"/>
    <cellStyle name="Total 2 2 3 22" xfId="13012"/>
    <cellStyle name="Total 2 2 3 3" xfId="12146"/>
    <cellStyle name="Total 2 2 3 4" xfId="12176"/>
    <cellStyle name="Total 2 2 3 5" xfId="12009"/>
    <cellStyle name="Total 2 2 3 6" xfId="12250"/>
    <cellStyle name="Total 2 2 3 7" xfId="12297"/>
    <cellStyle name="Total 2 2 3 8" xfId="12021"/>
    <cellStyle name="Total 2 2 3 9" xfId="12370"/>
    <cellStyle name="Total 2 2 4" xfId="12094"/>
    <cellStyle name="Total 2 2 5" xfId="12162"/>
    <cellStyle name="Total 2 2 6" xfId="12204"/>
    <cellStyle name="Total 2 2 7" xfId="12272"/>
    <cellStyle name="Total 2 2 8" xfId="12335"/>
    <cellStyle name="Total 2 2 9" xfId="12397"/>
    <cellStyle name="Total 2 20" xfId="12643"/>
    <cellStyle name="Total 2 21" xfId="12729"/>
    <cellStyle name="Total 2 22" xfId="12816"/>
    <cellStyle name="Total 2 23" xfId="12877"/>
    <cellStyle name="Total 2 24" xfId="12998"/>
    <cellStyle name="Total 2 3" xfId="83"/>
    <cellStyle name="Total 2 3 10" xfId="12532"/>
    <cellStyle name="Total 2 3 11" xfId="12629"/>
    <cellStyle name="Total 2 3 12" xfId="12681"/>
    <cellStyle name="Total 2 3 13" xfId="12746"/>
    <cellStyle name="Total 2 3 14" xfId="12860"/>
    <cellStyle name="Total 2 3 15" xfId="12954"/>
    <cellStyle name="Total 2 3 2" xfId="9765"/>
    <cellStyle name="Total 2 3 2 10" xfId="12438"/>
    <cellStyle name="Total 2 3 2 11" xfId="12489"/>
    <cellStyle name="Total 2 3 2 12" xfId="12570"/>
    <cellStyle name="Total 2 3 2 13" xfId="12614"/>
    <cellStyle name="Total 2 3 2 14" xfId="12670"/>
    <cellStyle name="Total 2 3 2 15" xfId="12714"/>
    <cellStyle name="Total 2 3 2 16" xfId="12780"/>
    <cellStyle name="Total 2 3 2 17" xfId="12809"/>
    <cellStyle name="Total 2 3 2 18" xfId="12847"/>
    <cellStyle name="Total 2 3 2 19" xfId="12909"/>
    <cellStyle name="Total 2 3 2 2" xfId="12135"/>
    <cellStyle name="Total 2 3 2 20" xfId="12940"/>
    <cellStyle name="Total 2 3 2 21" xfId="12991"/>
    <cellStyle name="Total 2 3 2 22" xfId="13016"/>
    <cellStyle name="Total 2 3 2 3" xfId="12153"/>
    <cellStyle name="Total 2 3 2 4" xfId="12183"/>
    <cellStyle name="Total 2 3 2 5" xfId="12012"/>
    <cellStyle name="Total 2 3 2 6" xfId="12258"/>
    <cellStyle name="Total 2 3 2 7" xfId="12303"/>
    <cellStyle name="Total 2 3 2 8" xfId="12344"/>
    <cellStyle name="Total 2 3 2 9" xfId="12376"/>
    <cellStyle name="Total 2 3 3" xfId="12084"/>
    <cellStyle name="Total 2 3 4" xfId="12112"/>
    <cellStyle name="Total 2 3 5" xfId="12196"/>
    <cellStyle name="Total 2 3 6" xfId="12233"/>
    <cellStyle name="Total 2 3 7" xfId="12326"/>
    <cellStyle name="Total 2 3 8" xfId="12389"/>
    <cellStyle name="Total 2 3 9" xfId="12459"/>
    <cellStyle name="Total 2 4" xfId="5071"/>
    <cellStyle name="Total 2 5" xfId="5072"/>
    <cellStyle name="Total 2 6" xfId="5073"/>
    <cellStyle name="Total 2 7" xfId="5074"/>
    <cellStyle name="Total 2 8" xfId="5075"/>
    <cellStyle name="Total 2 9" xfId="5076"/>
    <cellStyle name="Total 3" xfId="5077"/>
    <cellStyle name="Total 3 10" xfId="9826"/>
    <cellStyle name="Total 3 11" xfId="9829"/>
    <cellStyle name="Total 3 12" xfId="9832"/>
    <cellStyle name="Total 3 13" xfId="9835"/>
    <cellStyle name="Total 3 14" xfId="9806"/>
    <cellStyle name="Total 3 15" xfId="9837"/>
    <cellStyle name="Total 3 2" xfId="9783"/>
    <cellStyle name="Total 3 3" xfId="9786"/>
    <cellStyle name="Total 3 4" xfId="9818"/>
    <cellStyle name="Total 3 5" xfId="9789"/>
    <cellStyle name="Total 3 6" xfId="9791"/>
    <cellStyle name="Total 3 7" xfId="9796"/>
    <cellStyle name="Total 3 8" xfId="9823"/>
    <cellStyle name="Total 3 9" xfId="9799"/>
    <cellStyle name="Total Bold" xfId="5078"/>
    <cellStyle name="Total Bold 10" xfId="9798"/>
    <cellStyle name="Total Bold 11" xfId="9825"/>
    <cellStyle name="Total Bold 12" xfId="9828"/>
    <cellStyle name="Total Bold 13" xfId="9831"/>
    <cellStyle name="Total Bold 14" xfId="9834"/>
    <cellStyle name="Total Bold 15" xfId="9804"/>
    <cellStyle name="Total Bold 16" xfId="9836"/>
    <cellStyle name="Total Bold 2" xfId="11138"/>
    <cellStyle name="Total Bold 3" xfId="9782"/>
    <cellStyle name="Total Bold 4" xfId="9785"/>
    <cellStyle name="Total Bold 5" xfId="9817"/>
    <cellStyle name="Total Bold 6" xfId="9788"/>
    <cellStyle name="Total Bold 7" xfId="9790"/>
    <cellStyle name="Total Bold 8" xfId="9793"/>
    <cellStyle name="Total Bold 9" xfId="9822"/>
    <cellStyle name="Totals" xfId="5079"/>
    <cellStyle name="Totals 10" xfId="9797"/>
    <cellStyle name="Totals 11" xfId="9824"/>
    <cellStyle name="Totals 12" xfId="9800"/>
    <cellStyle name="Totals 13" xfId="9827"/>
    <cellStyle name="Totals 14" xfId="9830"/>
    <cellStyle name="Totals 15" xfId="9833"/>
    <cellStyle name="Totals 16" xfId="9801"/>
    <cellStyle name="Totals 17" xfId="9802"/>
    <cellStyle name="Totals 18" xfId="9803"/>
    <cellStyle name="Totals 19" xfId="9807"/>
    <cellStyle name="Totals 2" xfId="8567"/>
    <cellStyle name="Totals 2 10" xfId="11068"/>
    <cellStyle name="Totals 2 11" xfId="11534"/>
    <cellStyle name="Totals 2 12" xfId="11095"/>
    <cellStyle name="Totals 2 13" xfId="11552"/>
    <cellStyle name="Totals 2 14" xfId="11175"/>
    <cellStyle name="Totals 2 15" xfId="11231"/>
    <cellStyle name="Totals 2 16" xfId="11647"/>
    <cellStyle name="Totals 2 17" xfId="11848"/>
    <cellStyle name="Totals 2 18" xfId="11687"/>
    <cellStyle name="Totals 2 19" xfId="11710"/>
    <cellStyle name="Totals 2 2" xfId="11489"/>
    <cellStyle name="Totals 2 20" xfId="11749"/>
    <cellStyle name="Totals 2 21" xfId="11770"/>
    <cellStyle name="Totals 2 3" xfId="10982"/>
    <cellStyle name="Totals 2 4" xfId="11484"/>
    <cellStyle name="Totals 2 5" xfId="11008"/>
    <cellStyle name="Totals 2 6" xfId="11508"/>
    <cellStyle name="Totals 2 7" xfId="11039"/>
    <cellStyle name="Totals 2 8" xfId="11517"/>
    <cellStyle name="Totals 2 9" xfId="11528"/>
    <cellStyle name="Totals 3" xfId="9781"/>
    <cellStyle name="Totals 4" xfId="9784"/>
    <cellStyle name="Totals 5" xfId="9816"/>
    <cellStyle name="Totals 6" xfId="9787"/>
    <cellStyle name="Totals 7" xfId="9820"/>
    <cellStyle name="Totals 8" xfId="9792"/>
    <cellStyle name="Totals 9" xfId="9821"/>
    <cellStyle name="Underline_Single" xfId="5080"/>
    <cellStyle name="UnProtectedCalc" xfId="5081"/>
    <cellStyle name="UnProtectedCalc 2" xfId="6213"/>
    <cellStyle name="UnProtectedCalc 3" xfId="9814"/>
    <cellStyle name="UnProtectedCalc 4" xfId="9815"/>
    <cellStyle name="UnProtectedCalc 5" xfId="9819"/>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arFormat 3" xfId="9779"/>
    <cellStyle name="YearFormat 4" xfId="9780"/>
    <cellStyle name="YearFormat 5" xfId="9813"/>
    <cellStyle name="Yen" xfId="5103"/>
    <cellStyle name="YesNo" xfId="5104"/>
    <cellStyle name="쬞\?1@" xfId="5105"/>
    <cellStyle name="千位分隔 2" xfId="5106"/>
    <cellStyle name="千位分隔 2 2" xfId="11147"/>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2630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19092332"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87658"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376673"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5096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C17" sqref="C17"/>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46" t="s">
        <v>174</v>
      </c>
      <c r="C3" s="846"/>
    </row>
    <row r="4" spans="1:3" ht="11.25" customHeight="1"/>
    <row r="5" spans="1:3" s="30" customFormat="1" ht="25.5" customHeight="1">
      <c r="B5" s="60" t="s">
        <v>420</v>
      </c>
      <c r="C5" s="60" t="s">
        <v>173</v>
      </c>
    </row>
    <row r="6" spans="1:3" s="176" customFormat="1" ht="48" customHeight="1">
      <c r="A6" s="241"/>
      <c r="B6" s="618" t="s">
        <v>170</v>
      </c>
      <c r="C6" s="671" t="s">
        <v>598</v>
      </c>
    </row>
    <row r="7" spans="1:3" s="176" customFormat="1" ht="21" customHeight="1">
      <c r="A7" s="241"/>
      <c r="B7" s="612" t="s">
        <v>552</v>
      </c>
      <c r="C7" s="672" t="s">
        <v>611</v>
      </c>
    </row>
    <row r="8" spans="1:3" s="176" customFormat="1" ht="32.25" customHeight="1">
      <c r="B8" s="612" t="s">
        <v>367</v>
      </c>
      <c r="C8" s="673" t="s">
        <v>599</v>
      </c>
    </row>
    <row r="9" spans="1:3" s="176" customFormat="1" ht="27.75" customHeight="1">
      <c r="B9" s="612" t="s">
        <v>169</v>
      </c>
      <c r="C9" s="673" t="s">
        <v>600</v>
      </c>
    </row>
    <row r="10" spans="1:3" s="176" customFormat="1" ht="33" customHeight="1">
      <c r="B10" s="612" t="s">
        <v>596</v>
      </c>
      <c r="C10" s="672" t="s">
        <v>604</v>
      </c>
    </row>
    <row r="11" spans="1:3" s="176" customFormat="1" ht="26.25" customHeight="1">
      <c r="B11" s="627" t="s">
        <v>368</v>
      </c>
      <c r="C11" s="675" t="s">
        <v>601</v>
      </c>
    </row>
    <row r="12" spans="1:3" s="176" customFormat="1" ht="39.75" customHeight="1">
      <c r="B12" s="612" t="s">
        <v>369</v>
      </c>
      <c r="C12" s="673" t="s">
        <v>602</v>
      </c>
    </row>
    <row r="13" spans="1:3" s="176" customFormat="1" ht="18" customHeight="1">
      <c r="B13" s="612" t="s">
        <v>370</v>
      </c>
      <c r="C13" s="673" t="s">
        <v>603</v>
      </c>
    </row>
    <row r="14" spans="1:3" s="176" customFormat="1" ht="13.5" customHeight="1">
      <c r="B14" s="612"/>
      <c r="C14" s="674"/>
    </row>
    <row r="15" spans="1:3" s="176" customFormat="1" ht="18" customHeight="1">
      <c r="B15" s="612" t="s">
        <v>667</v>
      </c>
      <c r="C15" s="672" t="s">
        <v>665</v>
      </c>
    </row>
    <row r="16" spans="1:3" s="176" customFormat="1" ht="8.25" customHeight="1">
      <c r="B16" s="612"/>
      <c r="C16" s="674"/>
    </row>
    <row r="17" spans="2:3" s="176" customFormat="1" ht="33" customHeight="1">
      <c r="B17" s="676" t="s">
        <v>597</v>
      </c>
      <c r="C17" s="677" t="s">
        <v>666</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D16" zoomScale="90" zoomScaleNormal="90" zoomScaleSheetLayoutView="80" zoomScalePageLayoutView="85" workbookViewId="0">
      <selection activeCell="Q45" sqref="Q45"/>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96"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96"/>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93" t="s">
        <v>551</v>
      </c>
      <c r="D5" s="894"/>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96" t="s">
        <v>505</v>
      </c>
      <c r="C7" s="897" t="s">
        <v>630</v>
      </c>
      <c r="D7" s="897"/>
      <c r="E7" s="897"/>
      <c r="F7" s="897"/>
      <c r="G7" s="897"/>
      <c r="H7" s="897"/>
      <c r="I7" s="897"/>
      <c r="J7" s="897"/>
      <c r="K7" s="897"/>
      <c r="L7" s="897"/>
      <c r="M7" s="897"/>
      <c r="N7" s="897"/>
      <c r="O7" s="897"/>
      <c r="P7" s="897"/>
      <c r="Q7" s="897"/>
      <c r="R7" s="897"/>
      <c r="S7" s="897"/>
      <c r="T7" s="897"/>
      <c r="U7" s="897"/>
      <c r="V7" s="897"/>
      <c r="W7" s="897"/>
      <c r="X7" s="897"/>
      <c r="Y7" s="606"/>
      <c r="Z7" s="606"/>
      <c r="AA7" s="606"/>
      <c r="AB7" s="606"/>
      <c r="AC7" s="606"/>
      <c r="AD7" s="606"/>
      <c r="AE7" s="270"/>
      <c r="AF7" s="270"/>
      <c r="AG7" s="270"/>
      <c r="AH7" s="270"/>
      <c r="AI7" s="270"/>
      <c r="AJ7" s="270"/>
      <c r="AK7" s="270"/>
      <c r="AL7" s="270"/>
    </row>
    <row r="8" spans="1:39" s="271" customFormat="1" ht="58.5" customHeight="1">
      <c r="A8" s="509"/>
      <c r="B8" s="896"/>
      <c r="C8" s="897" t="s">
        <v>568</v>
      </c>
      <c r="D8" s="897"/>
      <c r="E8" s="897"/>
      <c r="F8" s="897"/>
      <c r="G8" s="897"/>
      <c r="H8" s="897"/>
      <c r="I8" s="897"/>
      <c r="J8" s="897"/>
      <c r="K8" s="897"/>
      <c r="L8" s="897"/>
      <c r="M8" s="897"/>
      <c r="N8" s="897"/>
      <c r="O8" s="897"/>
      <c r="P8" s="897"/>
      <c r="Q8" s="897"/>
      <c r="R8" s="897"/>
      <c r="S8" s="897"/>
      <c r="T8" s="897"/>
      <c r="U8" s="897"/>
      <c r="V8" s="897"/>
      <c r="W8" s="897"/>
      <c r="X8" s="897"/>
      <c r="Y8" s="606"/>
      <c r="Z8" s="606"/>
      <c r="AA8" s="606"/>
      <c r="AB8" s="606"/>
      <c r="AC8" s="606"/>
      <c r="AD8" s="606"/>
      <c r="AE8" s="272"/>
      <c r="AF8" s="255"/>
      <c r="AG8" s="255"/>
      <c r="AH8" s="255"/>
      <c r="AI8" s="255"/>
      <c r="AJ8" s="255"/>
      <c r="AK8" s="255"/>
      <c r="AL8" s="255"/>
      <c r="AM8" s="256"/>
    </row>
    <row r="9" spans="1:39" s="271" customFormat="1" ht="57.75" customHeight="1">
      <c r="A9" s="509"/>
      <c r="B9" s="273"/>
      <c r="C9" s="897" t="s">
        <v>567</v>
      </c>
      <c r="D9" s="897"/>
      <c r="E9" s="897"/>
      <c r="F9" s="897"/>
      <c r="G9" s="897"/>
      <c r="H9" s="897"/>
      <c r="I9" s="897"/>
      <c r="J9" s="897"/>
      <c r="K9" s="897"/>
      <c r="L9" s="897"/>
      <c r="M9" s="897"/>
      <c r="N9" s="897"/>
      <c r="O9" s="897"/>
      <c r="P9" s="897"/>
      <c r="Q9" s="897"/>
      <c r="R9" s="897"/>
      <c r="S9" s="897"/>
      <c r="T9" s="897"/>
      <c r="U9" s="897"/>
      <c r="V9" s="897"/>
      <c r="W9" s="897"/>
      <c r="X9" s="897"/>
      <c r="Y9" s="606"/>
      <c r="Z9" s="606"/>
      <c r="AA9" s="606"/>
      <c r="AB9" s="606"/>
      <c r="AC9" s="606"/>
      <c r="AD9" s="606"/>
      <c r="AE9" s="272"/>
      <c r="AF9" s="255"/>
      <c r="AG9" s="255"/>
      <c r="AH9" s="255"/>
      <c r="AI9" s="255"/>
      <c r="AJ9" s="255"/>
      <c r="AK9" s="255"/>
      <c r="AL9" s="255"/>
      <c r="AM9" s="256"/>
    </row>
    <row r="10" spans="1:39" ht="41.25" customHeight="1">
      <c r="B10" s="275"/>
      <c r="C10" s="897" t="s">
        <v>633</v>
      </c>
      <c r="D10" s="897"/>
      <c r="E10" s="897"/>
      <c r="F10" s="897"/>
      <c r="G10" s="897"/>
      <c r="H10" s="897"/>
      <c r="I10" s="897"/>
      <c r="J10" s="897"/>
      <c r="K10" s="897"/>
      <c r="L10" s="897"/>
      <c r="M10" s="897"/>
      <c r="N10" s="897"/>
      <c r="O10" s="897"/>
      <c r="P10" s="897"/>
      <c r="Q10" s="897"/>
      <c r="R10" s="897"/>
      <c r="S10" s="897"/>
      <c r="T10" s="897"/>
      <c r="U10" s="897"/>
      <c r="V10" s="897"/>
      <c r="W10" s="897"/>
      <c r="X10" s="897"/>
      <c r="Y10" s="606"/>
      <c r="Z10" s="606"/>
      <c r="AA10" s="606"/>
      <c r="AB10" s="606"/>
      <c r="AC10" s="606"/>
      <c r="AD10" s="606"/>
      <c r="AE10" s="272"/>
      <c r="AF10" s="276"/>
      <c r="AG10" s="276"/>
      <c r="AH10" s="276"/>
      <c r="AI10" s="276"/>
      <c r="AJ10" s="276"/>
      <c r="AK10" s="276"/>
      <c r="AL10" s="276"/>
    </row>
    <row r="11" spans="1:39" ht="53.25" customHeight="1">
      <c r="C11" s="897" t="s">
        <v>618</v>
      </c>
      <c r="D11" s="897"/>
      <c r="E11" s="897"/>
      <c r="F11" s="897"/>
      <c r="G11" s="897"/>
      <c r="H11" s="897"/>
      <c r="I11" s="897"/>
      <c r="J11" s="897"/>
      <c r="K11" s="897"/>
      <c r="L11" s="897"/>
      <c r="M11" s="897"/>
      <c r="N11" s="897"/>
      <c r="O11" s="897"/>
      <c r="P11" s="897"/>
      <c r="Q11" s="897"/>
      <c r="R11" s="897"/>
      <c r="S11" s="897"/>
      <c r="T11" s="897"/>
      <c r="U11" s="897"/>
      <c r="V11" s="897"/>
      <c r="W11" s="897"/>
      <c r="X11" s="897"/>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96"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96"/>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98" t="s">
        <v>211</v>
      </c>
      <c r="C19" s="900" t="s">
        <v>33</v>
      </c>
      <c r="D19" s="284" t="s">
        <v>422</v>
      </c>
      <c r="E19" s="902" t="s">
        <v>209</v>
      </c>
      <c r="F19" s="903"/>
      <c r="G19" s="903"/>
      <c r="H19" s="903"/>
      <c r="I19" s="903"/>
      <c r="J19" s="903"/>
      <c r="K19" s="903"/>
      <c r="L19" s="903"/>
      <c r="M19" s="904"/>
      <c r="N19" s="908" t="s">
        <v>213</v>
      </c>
      <c r="O19" s="284" t="s">
        <v>423</v>
      </c>
      <c r="P19" s="902" t="s">
        <v>212</v>
      </c>
      <c r="Q19" s="903"/>
      <c r="R19" s="903"/>
      <c r="S19" s="903"/>
      <c r="T19" s="903"/>
      <c r="U19" s="903"/>
      <c r="V19" s="903"/>
      <c r="W19" s="903"/>
      <c r="X19" s="904"/>
      <c r="Y19" s="905" t="s">
        <v>243</v>
      </c>
      <c r="Z19" s="906"/>
      <c r="AA19" s="906"/>
      <c r="AB19" s="906"/>
      <c r="AC19" s="906"/>
      <c r="AD19" s="906"/>
      <c r="AE19" s="906"/>
      <c r="AF19" s="906"/>
      <c r="AG19" s="906"/>
      <c r="AH19" s="906"/>
      <c r="AI19" s="906"/>
      <c r="AJ19" s="906"/>
      <c r="AK19" s="906"/>
      <c r="AL19" s="906"/>
      <c r="AM19" s="907"/>
    </row>
    <row r="20" spans="1:39" s="283" customFormat="1" ht="59.25" customHeight="1">
      <c r="A20" s="509"/>
      <c r="B20" s="899"/>
      <c r="C20" s="901"/>
      <c r="D20" s="285">
        <v>2011</v>
      </c>
      <c r="E20" s="285">
        <v>2012</v>
      </c>
      <c r="F20" s="285">
        <v>2013</v>
      </c>
      <c r="G20" s="285">
        <v>2014</v>
      </c>
      <c r="H20" s="285">
        <v>2015</v>
      </c>
      <c r="I20" s="285">
        <v>2016</v>
      </c>
      <c r="J20" s="285">
        <v>2017</v>
      </c>
      <c r="K20" s="285">
        <v>2018</v>
      </c>
      <c r="L20" s="285">
        <v>2019</v>
      </c>
      <c r="M20" s="285">
        <v>2020</v>
      </c>
      <c r="N20" s="909"/>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General Service &lt;50 kW</v>
      </c>
      <c r="AA20" s="286" t="str">
        <f>'1.  LRAMVA Summary'!F52</f>
        <v>General Service 50 - 4,999 kW</v>
      </c>
      <c r="AB20" s="286" t="str">
        <f>'1.  LRAMVA Summary'!G52</f>
        <v>Embedded Distributor</v>
      </c>
      <c r="AC20" s="286" t="str">
        <f>'1.  LRAMVA Summary'!H52</f>
        <v>Sentinel Lighting</v>
      </c>
      <c r="AD20" s="286" t="str">
        <f>'1.  LRAMVA Summary'!I52</f>
        <v>Street Lighting</v>
      </c>
      <c r="AE20" s="286" t="str">
        <f>'1.  LRAMVA Summary'!J52</f>
        <v>Unmetered Scattered Load</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kWh</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763">
        <v>48406.483487002784</v>
      </c>
      <c r="E22" s="763">
        <v>48406.483487002784</v>
      </c>
      <c r="F22" s="763">
        <v>48406.483487002784</v>
      </c>
      <c r="G22" s="763">
        <v>48203.405114921276</v>
      </c>
      <c r="H22" s="763">
        <v>37742.06647936433</v>
      </c>
      <c r="I22" s="763">
        <v>0</v>
      </c>
      <c r="J22" s="763">
        <v>0</v>
      </c>
      <c r="K22" s="763">
        <v>0</v>
      </c>
      <c r="L22" s="763">
        <v>0</v>
      </c>
      <c r="M22" s="763">
        <v>0</v>
      </c>
      <c r="N22" s="291"/>
      <c r="O22" s="778">
        <v>7.0592588131669398</v>
      </c>
      <c r="P22" s="778">
        <v>7.0592588131669398</v>
      </c>
      <c r="Q22" s="778">
        <v>7.0592588131669398</v>
      </c>
      <c r="R22" s="778">
        <v>6.8321664248410388</v>
      </c>
      <c r="S22" s="778">
        <v>4.9623164592846214</v>
      </c>
      <c r="T22" s="778">
        <v>0</v>
      </c>
      <c r="U22" s="778">
        <v>0</v>
      </c>
      <c r="V22" s="778">
        <v>0</v>
      </c>
      <c r="W22" s="778">
        <v>0</v>
      </c>
      <c r="X22" s="778">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763"/>
      <c r="E23" s="763"/>
      <c r="F23" s="763"/>
      <c r="G23" s="763"/>
      <c r="H23" s="763"/>
      <c r="I23" s="763"/>
      <c r="J23" s="763"/>
      <c r="K23" s="763"/>
      <c r="L23" s="763"/>
      <c r="M23" s="763"/>
      <c r="N23" s="468"/>
      <c r="O23" s="778"/>
      <c r="P23" s="778"/>
      <c r="Q23" s="778"/>
      <c r="R23" s="778"/>
      <c r="S23" s="778"/>
      <c r="T23" s="778"/>
      <c r="U23" s="778"/>
      <c r="V23" s="778"/>
      <c r="W23" s="778"/>
      <c r="X23" s="778"/>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764">
        <v>3230.6862981470886</v>
      </c>
      <c r="E25" s="764">
        <v>3230.6862981470886</v>
      </c>
      <c r="F25" s="764">
        <v>3230.6862981470886</v>
      </c>
      <c r="G25" s="764">
        <v>1431.7497248387779</v>
      </c>
      <c r="H25" s="764">
        <v>0</v>
      </c>
      <c r="I25" s="764">
        <v>0</v>
      </c>
      <c r="J25" s="764">
        <v>0</v>
      </c>
      <c r="K25" s="764">
        <v>0</v>
      </c>
      <c r="L25" s="764">
        <v>0</v>
      </c>
      <c r="M25" s="764">
        <v>0</v>
      </c>
      <c r="N25" s="291"/>
      <c r="O25" s="777">
        <v>2.8146333982978438</v>
      </c>
      <c r="P25" s="777">
        <v>2.8146333982978438</v>
      </c>
      <c r="Q25" s="777">
        <v>2.8146333982978438</v>
      </c>
      <c r="R25" s="777">
        <v>0.80297258630629142</v>
      </c>
      <c r="S25" s="777">
        <v>0</v>
      </c>
      <c r="T25" s="777">
        <v>0</v>
      </c>
      <c r="U25" s="777">
        <v>0</v>
      </c>
      <c r="V25" s="777">
        <v>0</v>
      </c>
      <c r="W25" s="777">
        <v>0</v>
      </c>
      <c r="X25" s="777">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764"/>
      <c r="E26" s="764"/>
      <c r="F26" s="764"/>
      <c r="G26" s="764"/>
      <c r="H26" s="764"/>
      <c r="I26" s="764"/>
      <c r="J26" s="764"/>
      <c r="K26" s="764"/>
      <c r="L26" s="764"/>
      <c r="M26" s="764"/>
      <c r="N26" s="468"/>
      <c r="O26" s="777"/>
      <c r="P26" s="777"/>
      <c r="Q26" s="777"/>
      <c r="R26" s="777"/>
      <c r="S26" s="777"/>
      <c r="T26" s="777"/>
      <c r="U26" s="777"/>
      <c r="V26" s="777"/>
      <c r="W26" s="777"/>
      <c r="X26" s="777"/>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765">
        <v>463694.06532290316</v>
      </c>
      <c r="E28" s="765">
        <v>463694.06532290316</v>
      </c>
      <c r="F28" s="765">
        <v>463694.06532290316</v>
      </c>
      <c r="G28" s="765">
        <v>463694.06532290316</v>
      </c>
      <c r="H28" s="765">
        <v>463694.06532290316</v>
      </c>
      <c r="I28" s="765">
        <v>463694.06532290316</v>
      </c>
      <c r="J28" s="765">
        <v>463694.06532290316</v>
      </c>
      <c r="K28" s="765">
        <v>463694.06532290316</v>
      </c>
      <c r="L28" s="765">
        <v>463694.06532290316</v>
      </c>
      <c r="M28" s="765">
        <v>463694.06532290316</v>
      </c>
      <c r="N28" s="291"/>
      <c r="O28" s="776">
        <v>264.13378804532141</v>
      </c>
      <c r="P28" s="776">
        <v>264.13378804532141</v>
      </c>
      <c r="Q28" s="776">
        <v>264.13378804532141</v>
      </c>
      <c r="R28" s="776">
        <v>264.13378804532141</v>
      </c>
      <c r="S28" s="776">
        <v>264.13378804532141</v>
      </c>
      <c r="T28" s="776">
        <v>264.13378804532141</v>
      </c>
      <c r="U28" s="776">
        <v>264.13378804532141</v>
      </c>
      <c r="V28" s="776">
        <v>264.13378804532141</v>
      </c>
      <c r="W28" s="776">
        <v>264.13378804532141</v>
      </c>
      <c r="X28" s="776">
        <v>264.13378804532141</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765">
        <v>-70102.734338800481</v>
      </c>
      <c r="E29" s="765">
        <v>-70102.734338800481</v>
      </c>
      <c r="F29" s="765">
        <v>-70102.734338800481</v>
      </c>
      <c r="G29" s="765">
        <v>-70102.734338800481</v>
      </c>
      <c r="H29" s="765">
        <v>-70102.734338800481</v>
      </c>
      <c r="I29" s="765">
        <v>-70102.734338800481</v>
      </c>
      <c r="J29" s="765">
        <v>-70102.734338800481</v>
      </c>
      <c r="K29" s="765">
        <v>-70102.734338800481</v>
      </c>
      <c r="L29" s="765">
        <v>-70102.734338800481</v>
      </c>
      <c r="M29" s="765">
        <v>-70102.734338800481</v>
      </c>
      <c r="N29" s="468"/>
      <c r="O29" s="776">
        <v>-40.30762399307109</v>
      </c>
      <c r="P29" s="776">
        <v>-40.30762399307109</v>
      </c>
      <c r="Q29" s="776">
        <v>-40.30762399307109</v>
      </c>
      <c r="R29" s="776">
        <v>-40.30762399307109</v>
      </c>
      <c r="S29" s="776">
        <v>-40.30762399307109</v>
      </c>
      <c r="T29" s="776">
        <v>-40.30762399307109</v>
      </c>
      <c r="U29" s="776">
        <v>-40.30762399307109</v>
      </c>
      <c r="V29" s="776">
        <v>-40.30762399307109</v>
      </c>
      <c r="W29" s="776">
        <v>-40.30762399307109</v>
      </c>
      <c r="X29" s="776">
        <v>-40.30762399307109</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766">
        <v>121821.65327315792</v>
      </c>
      <c r="E31" s="766">
        <v>121821.65327315792</v>
      </c>
      <c r="F31" s="766">
        <v>121821.65327315792</v>
      </c>
      <c r="G31" s="766">
        <v>121821.65327315792</v>
      </c>
      <c r="H31" s="766">
        <v>112063.9815729229</v>
      </c>
      <c r="I31" s="766">
        <v>101404.13626230159</v>
      </c>
      <c r="J31" s="766">
        <v>79288.617256669822</v>
      </c>
      <c r="K31" s="766">
        <v>78775.5105676643</v>
      </c>
      <c r="L31" s="766">
        <v>99193.027578520661</v>
      </c>
      <c r="M31" s="766">
        <v>37911.769738308256</v>
      </c>
      <c r="N31" s="291"/>
      <c r="O31" s="775">
        <v>7.601758293242022</v>
      </c>
      <c r="P31" s="775">
        <v>7.601758293242022</v>
      </c>
      <c r="Q31" s="775">
        <v>7.601758293242022</v>
      </c>
      <c r="R31" s="775">
        <v>7.601758293242022</v>
      </c>
      <c r="S31" s="775">
        <v>7.1499493073847331</v>
      </c>
      <c r="T31" s="775">
        <v>6.6563670218614996</v>
      </c>
      <c r="U31" s="775">
        <v>5.6323532488421231</v>
      </c>
      <c r="V31" s="775">
        <v>5.5737794258962872</v>
      </c>
      <c r="W31" s="775">
        <v>6.5191706972768095</v>
      </c>
      <c r="X31" s="775">
        <v>3.681667673253318</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766">
        <v>1802.480780092473</v>
      </c>
      <c r="E32" s="766">
        <v>1802.480780092473</v>
      </c>
      <c r="F32" s="766">
        <v>1802.480780092473</v>
      </c>
      <c r="G32" s="766">
        <v>1802.480780092473</v>
      </c>
      <c r="H32" s="766">
        <v>1802.480780092473</v>
      </c>
      <c r="I32" s="766">
        <v>1646.8920431879376</v>
      </c>
      <c r="J32" s="766">
        <v>1010.354031513413</v>
      </c>
      <c r="K32" s="766">
        <v>1008.9784103632642</v>
      </c>
      <c r="L32" s="766">
        <v>1008.9784103632642</v>
      </c>
      <c r="M32" s="766">
        <v>357.39491625158684</v>
      </c>
      <c r="N32" s="468"/>
      <c r="O32" s="775">
        <v>0.10526966255995511</v>
      </c>
      <c r="P32" s="775">
        <v>0.10526966255995511</v>
      </c>
      <c r="Q32" s="775">
        <v>0.10526966255995511</v>
      </c>
      <c r="R32" s="775">
        <v>0.10526966255995511</v>
      </c>
      <c r="S32" s="775">
        <v>0.10526966255995511</v>
      </c>
      <c r="T32" s="775">
        <v>9.8065445038478E-2</v>
      </c>
      <c r="U32" s="775">
        <v>6.8591857245259374E-2</v>
      </c>
      <c r="V32" s="775">
        <v>6.8434822867388501E-2</v>
      </c>
      <c r="W32" s="775">
        <v>6.8434822867388501E-2</v>
      </c>
      <c r="X32" s="775">
        <v>3.8264584851607095E-2</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767">
        <v>192161.6547428839</v>
      </c>
      <c r="E34" s="767">
        <v>192161.6547428839</v>
      </c>
      <c r="F34" s="767">
        <v>192161.6547428839</v>
      </c>
      <c r="G34" s="767">
        <v>192161.6547428839</v>
      </c>
      <c r="H34" s="767">
        <v>175621.60072570865</v>
      </c>
      <c r="I34" s="767">
        <v>157552.28842775934</v>
      </c>
      <c r="J34" s="767">
        <v>118784.3817668464</v>
      </c>
      <c r="K34" s="767">
        <v>118351.06110454952</v>
      </c>
      <c r="L34" s="767">
        <v>152960.42741967412</v>
      </c>
      <c r="M34" s="767">
        <v>49083.668080338808</v>
      </c>
      <c r="N34" s="291"/>
      <c r="O34" s="774">
        <v>10.995013528097397</v>
      </c>
      <c r="P34" s="774">
        <v>10.995013528097397</v>
      </c>
      <c r="Q34" s="774">
        <v>10.995013528097397</v>
      </c>
      <c r="R34" s="774">
        <v>10.995013528097397</v>
      </c>
      <c r="S34" s="774">
        <v>10.22916023223946</v>
      </c>
      <c r="T34" s="774">
        <v>9.392497766512264</v>
      </c>
      <c r="U34" s="774">
        <v>7.5974293187948483</v>
      </c>
      <c r="V34" s="774">
        <v>7.5479634897655226</v>
      </c>
      <c r="W34" s="774">
        <v>9.1504792513506548</v>
      </c>
      <c r="X34" s="774">
        <v>4.3406788468016648</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767">
        <v>14276.969257617813</v>
      </c>
      <c r="E35" s="767">
        <v>14276.969257617813</v>
      </c>
      <c r="F35" s="767">
        <v>14276.969257617813</v>
      </c>
      <c r="G35" s="767">
        <v>14276.969257617813</v>
      </c>
      <c r="H35" s="767">
        <v>14276.969257617813</v>
      </c>
      <c r="I35" s="767">
        <v>12973.672761732458</v>
      </c>
      <c r="J35" s="767">
        <v>7004.3452299489581</v>
      </c>
      <c r="K35" s="767">
        <v>7002.918271644071</v>
      </c>
      <c r="L35" s="767">
        <v>7002.918271644071</v>
      </c>
      <c r="M35" s="767">
        <v>1544.8979705117606</v>
      </c>
      <c r="N35" s="468"/>
      <c r="O35" s="774">
        <v>0.70531214523907648</v>
      </c>
      <c r="P35" s="774">
        <v>0.70531214523907648</v>
      </c>
      <c r="Q35" s="774">
        <v>0.70531214523907648</v>
      </c>
      <c r="R35" s="774">
        <v>0.70531214523907648</v>
      </c>
      <c r="S35" s="774">
        <v>0.70531214523907648</v>
      </c>
      <c r="T35" s="774">
        <v>0.64496567262070204</v>
      </c>
      <c r="U35" s="774">
        <v>0.36856819776815769</v>
      </c>
      <c r="V35" s="774">
        <v>0.36840530298449481</v>
      </c>
      <c r="W35" s="774">
        <v>0.36840530298449481</v>
      </c>
      <c r="X35" s="774">
        <v>0.11568286132008807</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v>1</v>
      </c>
      <c r="Z37" s="410"/>
      <c r="AA37" s="410"/>
      <c r="AB37" s="410"/>
      <c r="AC37" s="410"/>
      <c r="AD37" s="410"/>
      <c r="AE37" s="410"/>
      <c r="AF37" s="410"/>
      <c r="AG37" s="410"/>
      <c r="AH37" s="410"/>
      <c r="AI37" s="410"/>
      <c r="AJ37" s="410"/>
      <c r="AK37" s="410"/>
      <c r="AL37" s="410"/>
      <c r="AM37" s="296">
        <f>SUM(Y37:AL37)</f>
        <v>1</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768">
        <v>0</v>
      </c>
      <c r="E40" s="768">
        <v>0</v>
      </c>
      <c r="F40" s="768">
        <v>0</v>
      </c>
      <c r="G40" s="768">
        <v>0</v>
      </c>
      <c r="H40" s="768">
        <v>0</v>
      </c>
      <c r="I40" s="768">
        <v>0</v>
      </c>
      <c r="J40" s="768">
        <v>0</v>
      </c>
      <c r="K40" s="768">
        <v>0</v>
      </c>
      <c r="L40" s="768">
        <v>0</v>
      </c>
      <c r="M40" s="768">
        <v>0</v>
      </c>
      <c r="N40" s="291"/>
      <c r="O40" s="773">
        <v>47.6</v>
      </c>
      <c r="P40" s="773">
        <v>0</v>
      </c>
      <c r="Q40" s="773">
        <v>0</v>
      </c>
      <c r="R40" s="773">
        <v>0</v>
      </c>
      <c r="S40" s="773">
        <v>0</v>
      </c>
      <c r="T40" s="773">
        <v>0</v>
      </c>
      <c r="U40" s="773">
        <v>0</v>
      </c>
      <c r="V40" s="773">
        <v>0</v>
      </c>
      <c r="W40" s="773">
        <v>0</v>
      </c>
      <c r="X40" s="773">
        <v>0</v>
      </c>
      <c r="Y40" s="410">
        <v>1</v>
      </c>
      <c r="Z40" s="410"/>
      <c r="AA40" s="410"/>
      <c r="AB40" s="410"/>
      <c r="AC40" s="410"/>
      <c r="AD40" s="410"/>
      <c r="AE40" s="410"/>
      <c r="AF40" s="410"/>
      <c r="AG40" s="410"/>
      <c r="AH40" s="410"/>
      <c r="AI40" s="410"/>
      <c r="AJ40" s="410"/>
      <c r="AK40" s="410"/>
      <c r="AL40" s="410"/>
      <c r="AM40" s="296">
        <f>SUM(Y40:AL40)</f>
        <v>1</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1</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v>1</v>
      </c>
      <c r="Z43" s="410"/>
      <c r="AA43" s="410"/>
      <c r="AB43" s="410"/>
      <c r="AC43" s="410"/>
      <c r="AD43" s="410"/>
      <c r="AE43" s="410"/>
      <c r="AF43" s="410"/>
      <c r="AG43" s="410"/>
      <c r="AH43" s="410"/>
      <c r="AI43" s="410"/>
      <c r="AJ43" s="410"/>
      <c r="AK43" s="410"/>
      <c r="AL43" s="410"/>
      <c r="AM43" s="296">
        <f>SUM(Y43:AL43)</f>
        <v>1</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1</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v>1</v>
      </c>
      <c r="Z46" s="410"/>
      <c r="AA46" s="410"/>
      <c r="AB46" s="410"/>
      <c r="AC46" s="410"/>
      <c r="AD46" s="410"/>
      <c r="AE46" s="410"/>
      <c r="AF46" s="410"/>
      <c r="AG46" s="410"/>
      <c r="AH46" s="410"/>
      <c r="AI46" s="410"/>
      <c r="AJ46" s="410"/>
      <c r="AK46" s="410"/>
      <c r="AL46" s="410"/>
      <c r="AM46" s="296">
        <f>SUM(Y46:AL46)</f>
        <v>1</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1</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769">
        <v>337743.71947381477</v>
      </c>
      <c r="E50" s="769">
        <v>337743.71947381477</v>
      </c>
      <c r="F50" s="769">
        <v>337743.71947381477</v>
      </c>
      <c r="G50" s="769">
        <v>337743.71947381477</v>
      </c>
      <c r="H50" s="769">
        <v>337743.71947381477</v>
      </c>
      <c r="I50" s="769">
        <v>337743.71947381477</v>
      </c>
      <c r="J50" s="769">
        <v>337743.71947381477</v>
      </c>
      <c r="K50" s="769">
        <v>337743.71947381477</v>
      </c>
      <c r="L50" s="769">
        <v>317301.97775162145</v>
      </c>
      <c r="M50" s="769">
        <v>317301.97775162145</v>
      </c>
      <c r="N50" s="769">
        <v>12</v>
      </c>
      <c r="O50" s="769">
        <v>55.50199409874498</v>
      </c>
      <c r="P50" s="769">
        <v>55.50199409874498</v>
      </c>
      <c r="Q50" s="769">
        <v>55.50199409874498</v>
      </c>
      <c r="R50" s="769">
        <v>55.50199409874498</v>
      </c>
      <c r="S50" s="769">
        <v>55.50199409874498</v>
      </c>
      <c r="T50" s="769">
        <v>55.50199409874498</v>
      </c>
      <c r="U50" s="769">
        <v>55.50199409874498</v>
      </c>
      <c r="V50" s="769">
        <v>55.50199409874498</v>
      </c>
      <c r="W50" s="769">
        <v>51.811508745228835</v>
      </c>
      <c r="X50" s="769">
        <v>51.811508745228835</v>
      </c>
      <c r="Y50" s="415"/>
      <c r="Z50" s="415">
        <v>0.5</v>
      </c>
      <c r="AA50" s="415">
        <v>0.5</v>
      </c>
      <c r="AB50" s="415"/>
      <c r="AC50" s="415"/>
      <c r="AD50" s="415"/>
      <c r="AE50" s="415"/>
      <c r="AF50" s="415"/>
      <c r="AG50" s="415"/>
      <c r="AH50" s="415"/>
      <c r="AI50" s="415"/>
      <c r="AJ50" s="415"/>
      <c r="AK50" s="415"/>
      <c r="AL50" s="415"/>
      <c r="AM50" s="296">
        <f>SUM(Y50:AL50)</f>
        <v>1</v>
      </c>
    </row>
    <row r="51" spans="1:42" s="283" customFormat="1" ht="15" outlineLevel="1">
      <c r="A51" s="509"/>
      <c r="B51" s="294" t="s">
        <v>214</v>
      </c>
      <c r="C51" s="291" t="s">
        <v>163</v>
      </c>
      <c r="D51" s="769"/>
      <c r="E51" s="769"/>
      <c r="F51" s="769"/>
      <c r="G51" s="769"/>
      <c r="H51" s="769"/>
      <c r="I51" s="769"/>
      <c r="J51" s="769"/>
      <c r="K51" s="769"/>
      <c r="L51" s="769"/>
      <c r="M51" s="769"/>
      <c r="N51" s="769">
        <v>12</v>
      </c>
      <c r="O51" s="769"/>
      <c r="P51" s="769"/>
      <c r="Q51" s="769"/>
      <c r="R51" s="769"/>
      <c r="S51" s="769"/>
      <c r="T51" s="769"/>
      <c r="U51" s="769"/>
      <c r="V51" s="769"/>
      <c r="W51" s="769"/>
      <c r="X51" s="769"/>
      <c r="Y51" s="411">
        <f>Y50</f>
        <v>0</v>
      </c>
      <c r="Z51" s="411">
        <f>Z50</f>
        <v>0.5</v>
      </c>
      <c r="AA51" s="411">
        <f t="shared" ref="AA51:AL51" si="9">AA50</f>
        <v>0.5</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770">
        <v>139934.81840370456</v>
      </c>
      <c r="E53" s="770">
        <v>139934.81840370456</v>
      </c>
      <c r="F53" s="770">
        <v>139934.81840370456</v>
      </c>
      <c r="G53" s="770">
        <v>87917.579664042743</v>
      </c>
      <c r="H53" s="770">
        <v>87917.579664042743</v>
      </c>
      <c r="I53" s="770">
        <v>84499.350959028889</v>
      </c>
      <c r="J53" s="770">
        <v>17965.729113186469</v>
      </c>
      <c r="K53" s="770">
        <v>17965.729113186469</v>
      </c>
      <c r="L53" s="770">
        <v>17965.729113186469</v>
      </c>
      <c r="M53" s="770">
        <v>17965.729113186469</v>
      </c>
      <c r="N53" s="770">
        <v>12</v>
      </c>
      <c r="O53" s="770">
        <v>52.109713446597532</v>
      </c>
      <c r="P53" s="770">
        <v>52.109713446597532</v>
      </c>
      <c r="Q53" s="770">
        <v>52.109713446597532</v>
      </c>
      <c r="R53" s="770">
        <v>35.963398680509748</v>
      </c>
      <c r="S53" s="770">
        <v>35.963398680509748</v>
      </c>
      <c r="T53" s="770">
        <v>34.563529090043311</v>
      </c>
      <c r="U53" s="770">
        <v>6.6825050409097351</v>
      </c>
      <c r="V53" s="770">
        <v>6.6825050409097351</v>
      </c>
      <c r="W53" s="770">
        <v>6.6825050409097351</v>
      </c>
      <c r="X53" s="770">
        <v>6.6825050409097351</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770"/>
      <c r="E54" s="770"/>
      <c r="F54" s="770"/>
      <c r="G54" s="770"/>
      <c r="H54" s="770"/>
      <c r="I54" s="770"/>
      <c r="J54" s="770"/>
      <c r="K54" s="770"/>
      <c r="L54" s="770"/>
      <c r="M54" s="770"/>
      <c r="N54" s="770">
        <v>12</v>
      </c>
      <c r="O54" s="770"/>
      <c r="P54" s="770"/>
      <c r="Q54" s="770"/>
      <c r="R54" s="770"/>
      <c r="S54" s="770"/>
      <c r="T54" s="770"/>
      <c r="U54" s="770"/>
      <c r="V54" s="770"/>
      <c r="W54" s="770"/>
      <c r="X54" s="770"/>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771">
        <v>7344.0070000000005</v>
      </c>
      <c r="E71" s="771">
        <v>0</v>
      </c>
      <c r="F71" s="771">
        <v>0</v>
      </c>
      <c r="G71" s="771">
        <v>0</v>
      </c>
      <c r="H71" s="771">
        <v>0</v>
      </c>
      <c r="I71" s="771">
        <v>0</v>
      </c>
      <c r="J71" s="771">
        <v>0</v>
      </c>
      <c r="K71" s="771">
        <v>0</v>
      </c>
      <c r="L71" s="771">
        <v>0</v>
      </c>
      <c r="M71" s="771">
        <v>0</v>
      </c>
      <c r="N71" s="291"/>
      <c r="O71" s="772">
        <v>188.10060000000001</v>
      </c>
      <c r="P71" s="772">
        <v>0</v>
      </c>
      <c r="Q71" s="772">
        <v>0</v>
      </c>
      <c r="R71" s="772">
        <v>0</v>
      </c>
      <c r="S71" s="772">
        <v>0</v>
      </c>
      <c r="T71" s="772">
        <v>0</v>
      </c>
      <c r="U71" s="772">
        <v>0</v>
      </c>
      <c r="V71" s="772">
        <v>0</v>
      </c>
      <c r="W71" s="772">
        <v>0</v>
      </c>
      <c r="X71" s="772">
        <v>0</v>
      </c>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779">
        <v>688860.13627856201</v>
      </c>
      <c r="E84" s="779">
        <v>688860.13627856201</v>
      </c>
      <c r="F84" s="779">
        <v>688860.13627856201</v>
      </c>
      <c r="G84" s="779">
        <v>688860.13627856201</v>
      </c>
      <c r="H84" s="779">
        <v>688860.13627856201</v>
      </c>
      <c r="I84" s="779">
        <v>688860.13627856201</v>
      </c>
      <c r="J84" s="779">
        <v>688860.13627856201</v>
      </c>
      <c r="K84" s="779">
        <v>688860.13627856201</v>
      </c>
      <c r="L84" s="779">
        <v>688860.13627856201</v>
      </c>
      <c r="M84" s="779">
        <v>688860.13627856201</v>
      </c>
      <c r="N84" s="779">
        <v>12</v>
      </c>
      <c r="O84" s="779">
        <v>92.55043617731107</v>
      </c>
      <c r="P84" s="779">
        <v>92.55043617731107</v>
      </c>
      <c r="Q84" s="779">
        <v>92.55043617731107</v>
      </c>
      <c r="R84" s="779">
        <v>92.55043617731107</v>
      </c>
      <c r="S84" s="779">
        <v>92.55043617731107</v>
      </c>
      <c r="T84" s="779">
        <v>92.55043617731107</v>
      </c>
      <c r="U84" s="779">
        <v>92.55043617731107</v>
      </c>
      <c r="V84" s="779">
        <v>92.55043617731107</v>
      </c>
      <c r="W84" s="779">
        <v>92.55043617731107</v>
      </c>
      <c r="X84" s="779">
        <v>92.55043617731107</v>
      </c>
      <c r="Y84" s="410"/>
      <c r="Z84" s="415">
        <v>0.5</v>
      </c>
      <c r="AA84" s="415">
        <v>0.5</v>
      </c>
      <c r="AB84" s="415"/>
      <c r="AC84" s="415"/>
      <c r="AD84" s="415"/>
      <c r="AE84" s="415"/>
      <c r="AF84" s="415"/>
      <c r="AG84" s="415"/>
      <c r="AH84" s="415"/>
      <c r="AI84" s="415"/>
      <c r="AJ84" s="415"/>
      <c r="AK84" s="415"/>
      <c r="AL84" s="415"/>
      <c r="AM84" s="296">
        <f>SUM(Y84:AL84)</f>
        <v>1</v>
      </c>
    </row>
    <row r="85" spans="1:39" s="283" customFormat="1" ht="15" outlineLevel="1">
      <c r="A85" s="509"/>
      <c r="B85" s="315" t="s">
        <v>214</v>
      </c>
      <c r="C85" s="291" t="s">
        <v>163</v>
      </c>
      <c r="D85" s="779"/>
      <c r="E85" s="779"/>
      <c r="F85" s="779"/>
      <c r="G85" s="779"/>
      <c r="H85" s="779"/>
      <c r="I85" s="779"/>
      <c r="J85" s="779"/>
      <c r="K85" s="779"/>
      <c r="L85" s="779"/>
      <c r="M85" s="779"/>
      <c r="N85" s="779">
        <v>12</v>
      </c>
      <c r="O85" s="779"/>
      <c r="P85" s="779"/>
      <c r="Q85" s="779"/>
      <c r="R85" s="779"/>
      <c r="S85" s="779"/>
      <c r="T85" s="779"/>
      <c r="U85" s="779"/>
      <c r="V85" s="779"/>
      <c r="W85" s="779"/>
      <c r="X85" s="779"/>
      <c r="Y85" s="411">
        <f>Y84</f>
        <v>0</v>
      </c>
      <c r="Z85" s="411">
        <f>Z84</f>
        <v>0.5</v>
      </c>
      <c r="AA85" s="411">
        <f t="shared" ref="AA85:AL85" si="20">AA84</f>
        <v>0.5</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780">
        <v>102648.4</v>
      </c>
      <c r="E87" s="780">
        <v>0</v>
      </c>
      <c r="F87" s="780">
        <v>0</v>
      </c>
      <c r="G87" s="780">
        <v>0</v>
      </c>
      <c r="H87" s="780">
        <v>0</v>
      </c>
      <c r="I87" s="780">
        <v>0</v>
      </c>
      <c r="J87" s="780">
        <v>0</v>
      </c>
      <c r="K87" s="780">
        <v>0</v>
      </c>
      <c r="L87" s="780">
        <v>0</v>
      </c>
      <c r="M87" s="780">
        <v>0</v>
      </c>
      <c r="N87" s="291"/>
      <c r="O87" s="781">
        <v>1748.7269999999999</v>
      </c>
      <c r="P87" s="781">
        <v>0</v>
      </c>
      <c r="Q87" s="781">
        <v>0</v>
      </c>
      <c r="R87" s="781">
        <v>0</v>
      </c>
      <c r="S87" s="781">
        <v>0</v>
      </c>
      <c r="T87" s="781">
        <v>0</v>
      </c>
      <c r="U87" s="781">
        <v>0</v>
      </c>
      <c r="V87" s="781">
        <v>0</v>
      </c>
      <c r="W87" s="781">
        <v>0</v>
      </c>
      <c r="X87" s="781">
        <v>0</v>
      </c>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780"/>
      <c r="E88" s="780"/>
      <c r="F88" s="780"/>
      <c r="G88" s="780"/>
      <c r="H88" s="780"/>
      <c r="I88" s="780"/>
      <c r="J88" s="780"/>
      <c r="K88" s="780"/>
      <c r="L88" s="780"/>
      <c r="M88" s="780"/>
      <c r="N88" s="291"/>
      <c r="O88" s="781"/>
      <c r="P88" s="781"/>
      <c r="Q88" s="781"/>
      <c r="R88" s="781"/>
      <c r="S88" s="781"/>
      <c r="T88" s="781"/>
      <c r="U88" s="781"/>
      <c r="V88" s="781"/>
      <c r="W88" s="781"/>
      <c r="X88" s="781"/>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v>1</v>
      </c>
      <c r="Z91" s="410"/>
      <c r="AA91" s="410"/>
      <c r="AB91" s="410"/>
      <c r="AC91" s="410"/>
      <c r="AD91" s="410"/>
      <c r="AE91" s="410"/>
      <c r="AF91" s="410"/>
      <c r="AG91" s="410"/>
      <c r="AH91" s="410"/>
      <c r="AI91" s="410"/>
      <c r="AJ91" s="410"/>
      <c r="AK91" s="410"/>
      <c r="AL91" s="410"/>
      <c r="AM91" s="296">
        <f>SUM(Y91:AL91)</f>
        <v>1</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1</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782">
        <v>56015.324645280001</v>
      </c>
      <c r="E102" s="782">
        <v>56015.324645280001</v>
      </c>
      <c r="F102" s="782">
        <v>56015.324645280001</v>
      </c>
      <c r="G102" s="782">
        <v>56015.324645280001</v>
      </c>
      <c r="H102" s="782">
        <v>56015.324645280001</v>
      </c>
      <c r="I102" s="782">
        <v>56015.324645280001</v>
      </c>
      <c r="J102" s="782">
        <v>56015.324645280001</v>
      </c>
      <c r="K102" s="782">
        <v>56015.324645280001</v>
      </c>
      <c r="L102" s="782">
        <v>56015.324645280001</v>
      </c>
      <c r="M102" s="782">
        <v>56015.324645280001</v>
      </c>
      <c r="N102" s="782">
        <v>12</v>
      </c>
      <c r="O102" s="782">
        <v>9.6400303999999988</v>
      </c>
      <c r="P102" s="782">
        <v>9.6400303999999988</v>
      </c>
      <c r="Q102" s="782">
        <v>9.6400303999999988</v>
      </c>
      <c r="R102" s="782">
        <v>9.6400303999999988</v>
      </c>
      <c r="S102" s="782">
        <v>9.6400303999999988</v>
      </c>
      <c r="T102" s="782">
        <v>9.6400303999999988</v>
      </c>
      <c r="U102" s="782">
        <v>9.6400303999999988</v>
      </c>
      <c r="V102" s="782">
        <v>9.6400303999999988</v>
      </c>
      <c r="W102" s="782">
        <v>9.6400303999999988</v>
      </c>
      <c r="X102" s="782">
        <v>9.6400303999999988</v>
      </c>
      <c r="Y102" s="410"/>
      <c r="Z102" s="410"/>
      <c r="AA102" s="410">
        <v>1</v>
      </c>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782"/>
      <c r="E103" s="782"/>
      <c r="F103" s="782"/>
      <c r="G103" s="782"/>
      <c r="H103" s="782"/>
      <c r="I103" s="782"/>
      <c r="J103" s="782"/>
      <c r="K103" s="782"/>
      <c r="L103" s="782"/>
      <c r="M103" s="782"/>
      <c r="N103" s="782">
        <v>12</v>
      </c>
      <c r="O103" s="782"/>
      <c r="P103" s="782"/>
      <c r="Q103" s="782"/>
      <c r="R103" s="782"/>
      <c r="S103" s="782"/>
      <c r="T103" s="782"/>
      <c r="U103" s="782"/>
      <c r="V103" s="782"/>
      <c r="W103" s="782"/>
      <c r="X103" s="782"/>
      <c r="Y103" s="411">
        <f>Y102</f>
        <v>0</v>
      </c>
      <c r="Z103" s="411">
        <f>Z102</f>
        <v>0</v>
      </c>
      <c r="AA103" s="411">
        <f t="shared" ref="AA103:AL103" si="25">AA102</f>
        <v>1</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783">
        <v>1238.6004062892068</v>
      </c>
      <c r="E105" s="783">
        <v>1238.6004062892068</v>
      </c>
      <c r="F105" s="783">
        <v>1238.6004062892068</v>
      </c>
      <c r="G105" s="783">
        <v>1238.6004062892068</v>
      </c>
      <c r="H105" s="783">
        <v>1238.6004062892068</v>
      </c>
      <c r="I105" s="783">
        <v>1238.6004062892068</v>
      </c>
      <c r="J105" s="783">
        <v>1238.6004062892068</v>
      </c>
      <c r="K105" s="783">
        <v>1238.6004062892068</v>
      </c>
      <c r="L105" s="783">
        <v>1238.6004062892068</v>
      </c>
      <c r="M105" s="783">
        <v>1238.6004062892068</v>
      </c>
      <c r="N105" s="783">
        <v>12</v>
      </c>
      <c r="O105" s="783">
        <v>0.24116051524322565</v>
      </c>
      <c r="P105" s="783">
        <v>0.24116051524322565</v>
      </c>
      <c r="Q105" s="783">
        <v>0.24116051524322565</v>
      </c>
      <c r="R105" s="783">
        <v>0.24116051524322565</v>
      </c>
      <c r="S105" s="783">
        <v>0.24116051524322565</v>
      </c>
      <c r="T105" s="783">
        <v>0.24116051524322565</v>
      </c>
      <c r="U105" s="783">
        <v>0.24116051524322565</v>
      </c>
      <c r="V105" s="783">
        <v>0.24116051524322565</v>
      </c>
      <c r="W105" s="783">
        <v>0.24116051524322565</v>
      </c>
      <c r="X105" s="783">
        <v>0.24116051524322565</v>
      </c>
      <c r="Y105" s="410"/>
      <c r="Z105" s="410"/>
      <c r="AA105" s="410">
        <v>1</v>
      </c>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783">
        <v>0</v>
      </c>
      <c r="E106" s="783">
        <v>0</v>
      </c>
      <c r="F106" s="783">
        <v>0</v>
      </c>
      <c r="G106" s="783">
        <v>0</v>
      </c>
      <c r="H106" s="783">
        <v>0</v>
      </c>
      <c r="I106" s="783">
        <v>0</v>
      </c>
      <c r="J106" s="783">
        <v>0</v>
      </c>
      <c r="K106" s="783">
        <v>0</v>
      </c>
      <c r="L106" s="783">
        <v>0</v>
      </c>
      <c r="M106" s="783">
        <v>0</v>
      </c>
      <c r="N106" s="783">
        <v>12</v>
      </c>
      <c r="O106" s="783">
        <v>0</v>
      </c>
      <c r="P106" s="783">
        <v>0</v>
      </c>
      <c r="Q106" s="783">
        <v>0</v>
      </c>
      <c r="R106" s="783">
        <v>0</v>
      </c>
      <c r="S106" s="783">
        <v>0</v>
      </c>
      <c r="T106" s="783">
        <v>0</v>
      </c>
      <c r="U106" s="783">
        <v>0</v>
      </c>
      <c r="V106" s="783">
        <v>0</v>
      </c>
      <c r="W106" s="783">
        <v>0</v>
      </c>
      <c r="X106" s="783">
        <v>0</v>
      </c>
      <c r="Y106" s="411">
        <f>Y105</f>
        <v>0</v>
      </c>
      <c r="Z106" s="411">
        <f>Z105</f>
        <v>0</v>
      </c>
      <c r="AA106" s="411">
        <f>AA105</f>
        <v>1</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2109076.2650306551</v>
      </c>
      <c r="E127" s="328"/>
      <c r="F127" s="328"/>
      <c r="G127" s="328"/>
      <c r="H127" s="328"/>
      <c r="I127" s="328"/>
      <c r="J127" s="328"/>
      <c r="K127" s="328"/>
      <c r="L127" s="328"/>
      <c r="M127" s="328"/>
      <c r="N127" s="328"/>
      <c r="O127" s="328">
        <f>SUM(O22:O125)</f>
        <v>2447.5783445307502</v>
      </c>
      <c r="P127" s="328"/>
      <c r="Q127" s="328"/>
      <c r="R127" s="328"/>
      <c r="S127" s="328"/>
      <c r="T127" s="328"/>
      <c r="U127" s="328"/>
      <c r="V127" s="328"/>
      <c r="W127" s="328"/>
      <c r="X127" s="328"/>
      <c r="Y127" s="329">
        <f>IF(Y21="kWh",SUMPRODUCT(D22:D125,Y22:Y125))</f>
        <v>775291.25882300455</v>
      </c>
      <c r="Z127" s="329">
        <f>IF(Z21="kWh",SUMPRODUCT(D22:D125,Z22:Z125))</f>
        <v>653236.74627989298</v>
      </c>
      <c r="AA127" s="329">
        <f>IF(AA21="kW",SUMPRODUCT(N22:N125,O22:O125,AA22:AA125),SUMPRODUCT(D22:D125,AA22:AA125))</f>
        <v>1006.8888726392549</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1.4800000000000001E-2</v>
      </c>
      <c r="Z130" s="341">
        <f>HLOOKUP(Z$20,'3.  Distribution Rates'!$C$122:$P$133,3,FALSE)</f>
        <v>8.2000000000000007E-3</v>
      </c>
      <c r="AA130" s="341">
        <f>HLOOKUP(AA$20,'3.  Distribution Rates'!$C$122:$P$133,3,FALSE)</f>
        <v>2.6097000000000001</v>
      </c>
      <c r="AB130" s="341">
        <f>HLOOKUP(AB$20,'3.  Distribution Rates'!$C$122:$P$133,3,FALSE)</f>
        <v>0</v>
      </c>
      <c r="AC130" s="341">
        <f>HLOOKUP(AC$20,'3.  Distribution Rates'!$C$122:$P$133,3,FALSE)</f>
        <v>6.6070000000000002</v>
      </c>
      <c r="AD130" s="341">
        <f>HLOOKUP(AD$20,'3.  Distribution Rates'!$C$122:$P$133,3,FALSE)</f>
        <v>5.5547000000000004</v>
      </c>
      <c r="AE130" s="341">
        <f>HLOOKUP(AE$20,'3.  Distribution Rates'!$C$122:$P$133,3,FALSE)</f>
        <v>2.7900000000000001E-2</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11474.310630580469</v>
      </c>
      <c r="Z131" s="346">
        <f t="shared" si="33"/>
        <v>5356.5413194951225</v>
      </c>
      <c r="AA131" s="347">
        <f t="shared" si="33"/>
        <v>2627.6778909266636</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19458.529841002255</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19458.529841002255</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775291.25882300455</v>
      </c>
      <c r="Z135" s="291">
        <f>SUMPRODUCT(E22:E125,Z22:Z125)</f>
        <v>653236.74627989298</v>
      </c>
      <c r="AA135" s="291">
        <f>IF(AA21="kW",SUMPRODUCT(N22:N125,P22:P125,AA22:AA125),SUMPRODUCT(E22:E125,AA22:AA125))</f>
        <v>1006.8888726392549</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775291.25882300455</v>
      </c>
      <c r="Z136" s="291">
        <f>SUMPRODUCT(F22:F125,Z22:Z125)</f>
        <v>653236.74627989298</v>
      </c>
      <c r="AA136" s="291">
        <f>IF(AA21="kW",SUMPRODUCT(N22:N125,Q22:Q125,AA22:AA125),SUMPRODUCT(F22:F125,AA22:AA125))</f>
        <v>1006.8888726392549</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773289.24387761473</v>
      </c>
      <c r="Z137" s="291">
        <f>SUMPRODUCT(G22:G125,Z22:Z125)</f>
        <v>601219.5075402311</v>
      </c>
      <c r="AA137" s="291">
        <f>IF(AA21="kW",SUMPRODUCT(N22:N125,R22:R125,AA22:AA125),SUMPRODUCT(G22:G125,AA22:AA125))</f>
        <v>1006.8888726392549</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735098.42979980889</v>
      </c>
      <c r="Z138" s="291">
        <f>SUMPRODUCT(H22:H125,Z22:Z125)</f>
        <v>601219.5075402311</v>
      </c>
      <c r="AA138" s="291">
        <f>IF(AA21="kW",SUMPRODUCT(N22:N125,S22:S125,AA22:AA125),SUMPRODUCT(H22:H125,AA22:AA125))</f>
        <v>1006.8888726392549</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667168.32047908404</v>
      </c>
      <c r="Z139" s="291">
        <f>SUMPRODUCT(I22:I125,Z22:Z125)</f>
        <v>597801.27883521724</v>
      </c>
      <c r="AA139" s="291">
        <f>IF(AA21="kW",SUMPRODUCT(N22:N125,T22:T125,AA22:AA125),SUMPRODUCT(I22:I125,AA22:AA125))</f>
        <v>1006.8888726392549</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599679.02926908119</v>
      </c>
      <c r="Z140" s="291">
        <f>SUMPRODUCT(J22:J125,Z22:Z125)</f>
        <v>531267.6569893749</v>
      </c>
      <c r="AA140" s="291">
        <f>IF(AA21="kW",SUMPRODUCT(N22:N125,U22:U125,AA22:AA125),SUMPRODUCT(J22:J125,AA22:AA125))</f>
        <v>1006.8888726392549</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598729.79933832376</v>
      </c>
      <c r="Z141" s="291">
        <f>SUMPRODUCT(K22:K125,Z22:Z125)</f>
        <v>531267.6569893749</v>
      </c>
      <c r="AA141" s="291">
        <f>IF(AA21="kW",SUMPRODUCT(N22:N125,V22:V125,AA22:AA125),SUMPRODUCT(K22:K125,AA22:AA125))</f>
        <v>1006.8888726392549</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653756.68266430474</v>
      </c>
      <c r="Z142" s="291">
        <f>SUMPRODUCT(L22:L125,Z22:Z125)</f>
        <v>521046.78612827824</v>
      </c>
      <c r="AA142" s="291">
        <f>IF(AA21="kW",SUMPRODUCT(N22:N125,W22:W125,AA22:AA125),SUMPRODUCT(L22:L125,AA22:AA125))</f>
        <v>984.74596051815809</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482489.0616895131</v>
      </c>
      <c r="Z143" s="326">
        <f>SUMPRODUCT(M22:M125,Z22:Z125)</f>
        <v>521046.78612827824</v>
      </c>
      <c r="AA143" s="326">
        <f>IF(AA21="kW",SUMPRODUCT(N22:N125,X22:X125,AA22:AA125),SUMPRODUCT(M22:M125,AA22:AA125))</f>
        <v>984.74596051815809</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586</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98" t="s">
        <v>211</v>
      </c>
      <c r="C147" s="900" t="s">
        <v>33</v>
      </c>
      <c r="D147" s="284" t="s">
        <v>422</v>
      </c>
      <c r="E147" s="902" t="s">
        <v>209</v>
      </c>
      <c r="F147" s="903"/>
      <c r="G147" s="903"/>
      <c r="H147" s="903"/>
      <c r="I147" s="903"/>
      <c r="J147" s="903"/>
      <c r="K147" s="903"/>
      <c r="L147" s="903"/>
      <c r="M147" s="904"/>
      <c r="N147" s="908" t="s">
        <v>213</v>
      </c>
      <c r="O147" s="284" t="s">
        <v>423</v>
      </c>
      <c r="P147" s="902" t="s">
        <v>212</v>
      </c>
      <c r="Q147" s="903"/>
      <c r="R147" s="903"/>
      <c r="S147" s="903"/>
      <c r="T147" s="903"/>
      <c r="U147" s="903"/>
      <c r="V147" s="903"/>
      <c r="W147" s="903"/>
      <c r="X147" s="904"/>
      <c r="Y147" s="905" t="s">
        <v>243</v>
      </c>
      <c r="Z147" s="906"/>
      <c r="AA147" s="906"/>
      <c r="AB147" s="906"/>
      <c r="AC147" s="906"/>
      <c r="AD147" s="906"/>
      <c r="AE147" s="906"/>
      <c r="AF147" s="906"/>
      <c r="AG147" s="906"/>
      <c r="AH147" s="906"/>
      <c r="AI147" s="906"/>
      <c r="AJ147" s="906"/>
      <c r="AK147" s="906"/>
      <c r="AL147" s="906"/>
      <c r="AM147" s="907"/>
    </row>
    <row r="148" spans="1:39" ht="60.75" customHeight="1">
      <c r="B148" s="899"/>
      <c r="C148" s="901"/>
      <c r="D148" s="285">
        <v>2012</v>
      </c>
      <c r="E148" s="285">
        <v>2013</v>
      </c>
      <c r="F148" s="285">
        <v>2014</v>
      </c>
      <c r="G148" s="285">
        <v>2015</v>
      </c>
      <c r="H148" s="285">
        <v>2016</v>
      </c>
      <c r="I148" s="285">
        <v>2017</v>
      </c>
      <c r="J148" s="285">
        <v>2018</v>
      </c>
      <c r="K148" s="285">
        <v>2019</v>
      </c>
      <c r="L148" s="285">
        <v>2020</v>
      </c>
      <c r="M148" s="285">
        <v>2021</v>
      </c>
      <c r="N148" s="909"/>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General Service &lt;50 kW</v>
      </c>
      <c r="AA148" s="285" t="str">
        <f>'1.  LRAMVA Summary'!F52</f>
        <v>General Service 50 - 4,999 kW</v>
      </c>
      <c r="AB148" s="285" t="str">
        <f>'1.  LRAMVA Summary'!G52</f>
        <v>Embedded Distributor</v>
      </c>
      <c r="AC148" s="285" t="str">
        <f>'1.  LRAMVA Summary'!H52</f>
        <v>Sentinel Lighting</v>
      </c>
      <c r="AD148" s="285" t="str">
        <f>'1.  LRAMVA Summary'!I52</f>
        <v>Street Lighting</v>
      </c>
      <c r="AE148" s="285" t="str">
        <f>'1.  LRAMVA Summary'!J52</f>
        <v>Unmetered Scattered Load</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kWh</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785">
        <v>16070.105919020982</v>
      </c>
      <c r="E150" s="785">
        <v>16070.105919020982</v>
      </c>
      <c r="F150" s="785">
        <v>16070.105919020982</v>
      </c>
      <c r="G150" s="785">
        <v>15967.620864020981</v>
      </c>
      <c r="H150" s="785">
        <v>9620.9295722025108</v>
      </c>
      <c r="I150" s="785">
        <v>0</v>
      </c>
      <c r="J150" s="785">
        <v>0</v>
      </c>
      <c r="K150" s="785">
        <v>0</v>
      </c>
      <c r="L150" s="785">
        <v>0</v>
      </c>
      <c r="M150" s="785">
        <v>0</v>
      </c>
      <c r="N150" s="291"/>
      <c r="O150" s="789">
        <v>2.2413082928813832</v>
      </c>
      <c r="P150" s="789">
        <v>2.2413082928813832</v>
      </c>
      <c r="Q150" s="789">
        <v>2.2413082928813832</v>
      </c>
      <c r="R150" s="789">
        <v>2.1267043807605943</v>
      </c>
      <c r="S150" s="789">
        <v>1.2649571585027524</v>
      </c>
      <c r="T150" s="789">
        <v>0</v>
      </c>
      <c r="U150" s="789">
        <v>0</v>
      </c>
      <c r="V150" s="789">
        <v>0</v>
      </c>
      <c r="W150" s="789">
        <v>0</v>
      </c>
      <c r="X150" s="789">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785"/>
      <c r="E151" s="785"/>
      <c r="F151" s="785"/>
      <c r="G151" s="785"/>
      <c r="H151" s="785"/>
      <c r="I151" s="785"/>
      <c r="J151" s="785"/>
      <c r="K151" s="785"/>
      <c r="L151" s="785"/>
      <c r="M151" s="785"/>
      <c r="N151" s="468"/>
      <c r="O151" s="789"/>
      <c r="P151" s="789"/>
      <c r="Q151" s="789"/>
      <c r="R151" s="789"/>
      <c r="S151" s="789"/>
      <c r="T151" s="789"/>
      <c r="U151" s="789"/>
      <c r="V151" s="789"/>
      <c r="W151" s="789"/>
      <c r="X151" s="789"/>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786"/>
      <c r="E152" s="786"/>
      <c r="F152" s="786"/>
      <c r="G152" s="786"/>
      <c r="H152" s="786"/>
      <c r="I152" s="786"/>
      <c r="J152" s="786"/>
      <c r="K152" s="786"/>
      <c r="L152" s="786"/>
      <c r="M152" s="786"/>
      <c r="N152" s="303"/>
      <c r="O152" s="790"/>
      <c r="P152" s="790"/>
      <c r="Q152" s="790"/>
      <c r="R152" s="790"/>
      <c r="S152" s="790"/>
      <c r="T152" s="790"/>
      <c r="U152" s="790"/>
      <c r="V152" s="790"/>
      <c r="W152" s="790"/>
      <c r="X152" s="790"/>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785">
        <v>4153.2703292327824</v>
      </c>
      <c r="E153" s="785">
        <v>4153.2703292327824</v>
      </c>
      <c r="F153" s="785">
        <v>4153.2703292327824</v>
      </c>
      <c r="G153" s="785">
        <v>4064.7955141211705</v>
      </c>
      <c r="H153" s="785">
        <v>0</v>
      </c>
      <c r="I153" s="785">
        <v>0</v>
      </c>
      <c r="J153" s="785">
        <v>0</v>
      </c>
      <c r="K153" s="785">
        <v>0</v>
      </c>
      <c r="L153" s="785">
        <v>0</v>
      </c>
      <c r="M153" s="785">
        <v>0</v>
      </c>
      <c r="N153" s="291"/>
      <c r="O153" s="789">
        <v>2.3786086877013686</v>
      </c>
      <c r="P153" s="789">
        <v>2.3786086877013686</v>
      </c>
      <c r="Q153" s="789">
        <v>2.3786086877013686</v>
      </c>
      <c r="R153" s="789">
        <v>2.2796717262492403</v>
      </c>
      <c r="S153" s="789">
        <v>0</v>
      </c>
      <c r="T153" s="789">
        <v>0</v>
      </c>
      <c r="U153" s="789">
        <v>0</v>
      </c>
      <c r="V153" s="789">
        <v>0</v>
      </c>
      <c r="W153" s="789">
        <v>0</v>
      </c>
      <c r="X153" s="789">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785"/>
      <c r="E154" s="785"/>
      <c r="F154" s="785"/>
      <c r="G154" s="785"/>
      <c r="H154" s="785"/>
      <c r="I154" s="785"/>
      <c r="J154" s="785"/>
      <c r="K154" s="785"/>
      <c r="L154" s="785"/>
      <c r="M154" s="785"/>
      <c r="N154" s="468"/>
      <c r="O154" s="789"/>
      <c r="P154" s="789"/>
      <c r="Q154" s="789"/>
      <c r="R154" s="789"/>
      <c r="S154" s="789"/>
      <c r="T154" s="789"/>
      <c r="U154" s="789"/>
      <c r="V154" s="789"/>
      <c r="W154" s="789"/>
      <c r="X154" s="789"/>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787"/>
      <c r="E155" s="787"/>
      <c r="F155" s="787"/>
      <c r="G155" s="787"/>
      <c r="H155" s="787"/>
      <c r="I155" s="787"/>
      <c r="J155" s="787"/>
      <c r="K155" s="787"/>
      <c r="L155" s="787"/>
      <c r="M155" s="787"/>
      <c r="N155" s="303"/>
      <c r="O155" s="791"/>
      <c r="P155" s="791"/>
      <c r="Q155" s="791"/>
      <c r="R155" s="791"/>
      <c r="S155" s="791"/>
      <c r="T155" s="791"/>
      <c r="U155" s="791"/>
      <c r="V155" s="791"/>
      <c r="W155" s="791"/>
      <c r="X155" s="791"/>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785">
        <v>249323.93915930123</v>
      </c>
      <c r="E156" s="785">
        <v>249323.93915930123</v>
      </c>
      <c r="F156" s="785">
        <v>249323.93915930123</v>
      </c>
      <c r="G156" s="785">
        <v>249323.93915930123</v>
      </c>
      <c r="H156" s="785">
        <v>249323.93915930123</v>
      </c>
      <c r="I156" s="785">
        <v>249323.93915930123</v>
      </c>
      <c r="J156" s="785">
        <v>249323.93915930123</v>
      </c>
      <c r="K156" s="785">
        <v>249323.93915930123</v>
      </c>
      <c r="L156" s="785">
        <v>249323.93915930123</v>
      </c>
      <c r="M156" s="785">
        <v>249323.93915930123</v>
      </c>
      <c r="N156" s="291"/>
      <c r="O156" s="789">
        <v>152.82395498857915</v>
      </c>
      <c r="P156" s="789">
        <v>152.82395498857915</v>
      </c>
      <c r="Q156" s="789">
        <v>152.82395498857915</v>
      </c>
      <c r="R156" s="789">
        <v>152.82395498857915</v>
      </c>
      <c r="S156" s="789">
        <v>152.82395498857915</v>
      </c>
      <c r="T156" s="789">
        <v>152.82395498857915</v>
      </c>
      <c r="U156" s="789">
        <v>152.82395498857915</v>
      </c>
      <c r="V156" s="789">
        <v>152.82395498857915</v>
      </c>
      <c r="W156" s="789">
        <v>152.82395498857915</v>
      </c>
      <c r="X156" s="789">
        <v>152.82395498857915</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785">
        <v>5381.7411882030692</v>
      </c>
      <c r="E157" s="785">
        <v>5381.7411882030692</v>
      </c>
      <c r="F157" s="785">
        <v>5381.7411882030692</v>
      </c>
      <c r="G157" s="785">
        <v>5381.7411882030692</v>
      </c>
      <c r="H157" s="785">
        <v>5381.7411882030692</v>
      </c>
      <c r="I157" s="785">
        <v>5381.7411882030692</v>
      </c>
      <c r="J157" s="785">
        <v>5381.7411882030692</v>
      </c>
      <c r="K157" s="785">
        <v>5381.7411882030692</v>
      </c>
      <c r="L157" s="785">
        <v>5381.7411882030692</v>
      </c>
      <c r="M157" s="785">
        <v>5381.7411882030692</v>
      </c>
      <c r="N157" s="468"/>
      <c r="O157" s="789">
        <v>2.9484483961540602</v>
      </c>
      <c r="P157" s="789">
        <v>2.9484483961540602</v>
      </c>
      <c r="Q157" s="789">
        <v>2.9484483961540602</v>
      </c>
      <c r="R157" s="789">
        <v>2.9484483961540602</v>
      </c>
      <c r="S157" s="789">
        <v>2.9484483961540602</v>
      </c>
      <c r="T157" s="789">
        <v>2.9484483961540602</v>
      </c>
      <c r="U157" s="789">
        <v>2.9484483961540602</v>
      </c>
      <c r="V157" s="789">
        <v>2.9484483961540602</v>
      </c>
      <c r="W157" s="789">
        <v>2.9484483961540602</v>
      </c>
      <c r="X157" s="789">
        <v>2.9484483961540602</v>
      </c>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784"/>
      <c r="E158" s="784"/>
      <c r="F158" s="784"/>
      <c r="G158" s="784"/>
      <c r="H158" s="784"/>
      <c r="I158" s="784"/>
      <c r="J158" s="784"/>
      <c r="K158" s="784"/>
      <c r="L158" s="784"/>
      <c r="M158" s="784"/>
      <c r="N158" s="283"/>
      <c r="O158" s="788"/>
      <c r="P158" s="788"/>
      <c r="Q158" s="788"/>
      <c r="R158" s="788"/>
      <c r="S158" s="788"/>
      <c r="T158" s="788"/>
      <c r="U158" s="788"/>
      <c r="V158" s="788"/>
      <c r="W158" s="788"/>
      <c r="X158" s="788"/>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785">
        <v>9142.6991141071921</v>
      </c>
      <c r="E159" s="785">
        <v>9142.6991141071921</v>
      </c>
      <c r="F159" s="785">
        <v>9142.6991141071921</v>
      </c>
      <c r="G159" s="785">
        <v>9142.6991141071921</v>
      </c>
      <c r="H159" s="785">
        <v>9005.3438706004181</v>
      </c>
      <c r="I159" s="785">
        <v>9005.3438706004181</v>
      </c>
      <c r="J159" s="785">
        <v>4240.5858157340499</v>
      </c>
      <c r="K159" s="785">
        <v>4217.181894067764</v>
      </c>
      <c r="L159" s="785">
        <v>4217.181894067764</v>
      </c>
      <c r="M159" s="785">
        <v>4217.181894067764</v>
      </c>
      <c r="N159" s="291"/>
      <c r="O159" s="789">
        <v>1.5066638503267873</v>
      </c>
      <c r="P159" s="789">
        <v>1.5066638503267873</v>
      </c>
      <c r="Q159" s="789">
        <v>1.5066638503267873</v>
      </c>
      <c r="R159" s="789">
        <v>1.5066638503267873</v>
      </c>
      <c r="S159" s="789">
        <v>1.5003038973403098</v>
      </c>
      <c r="T159" s="789">
        <v>1.5003038973403098</v>
      </c>
      <c r="U159" s="789">
        <v>1.2796815428730384</v>
      </c>
      <c r="V159" s="789">
        <v>1.2770098623175263</v>
      </c>
      <c r="W159" s="789">
        <v>1.2770098623175263</v>
      </c>
      <c r="X159" s="789">
        <v>1.2770098623175263</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785"/>
      <c r="E160" s="785"/>
      <c r="F160" s="785"/>
      <c r="G160" s="785"/>
      <c r="H160" s="785"/>
      <c r="I160" s="785"/>
      <c r="J160" s="785"/>
      <c r="K160" s="785"/>
      <c r="L160" s="785"/>
      <c r="M160" s="785"/>
      <c r="N160" s="468"/>
      <c r="O160" s="789"/>
      <c r="P160" s="789"/>
      <c r="Q160" s="789"/>
      <c r="R160" s="789"/>
      <c r="S160" s="789"/>
      <c r="T160" s="789"/>
      <c r="U160" s="789"/>
      <c r="V160" s="789"/>
      <c r="W160" s="789"/>
      <c r="X160" s="789"/>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787"/>
      <c r="E161" s="787"/>
      <c r="F161" s="787"/>
      <c r="G161" s="787"/>
      <c r="H161" s="787"/>
      <c r="I161" s="787"/>
      <c r="J161" s="787"/>
      <c r="K161" s="787"/>
      <c r="L161" s="787"/>
      <c r="M161" s="787"/>
      <c r="N161" s="291"/>
      <c r="O161" s="791"/>
      <c r="P161" s="791"/>
      <c r="Q161" s="791"/>
      <c r="R161" s="791"/>
      <c r="S161" s="791"/>
      <c r="T161" s="791"/>
      <c r="U161" s="791"/>
      <c r="V161" s="791"/>
      <c r="W161" s="791"/>
      <c r="X161" s="791"/>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785">
        <v>175122.63266221419</v>
      </c>
      <c r="E162" s="785">
        <v>175122.63266221419</v>
      </c>
      <c r="F162" s="785">
        <v>175122.63266221419</v>
      </c>
      <c r="G162" s="785">
        <v>175122.63266221419</v>
      </c>
      <c r="H162" s="785">
        <v>157424.10624011961</v>
      </c>
      <c r="I162" s="785">
        <v>128008.28391319828</v>
      </c>
      <c r="J162" s="785">
        <v>87314.778605016079</v>
      </c>
      <c r="K162" s="785">
        <v>87133.278804338755</v>
      </c>
      <c r="L162" s="785">
        <v>87133.278804338755</v>
      </c>
      <c r="M162" s="785">
        <v>44257.07505776592</v>
      </c>
      <c r="N162" s="291"/>
      <c r="O162" s="789">
        <v>9.6774601258337487</v>
      </c>
      <c r="P162" s="789">
        <v>9.6774601258337487</v>
      </c>
      <c r="Q162" s="789">
        <v>9.6774601258337487</v>
      </c>
      <c r="R162" s="789">
        <v>9.6774601258337487</v>
      </c>
      <c r="S162" s="789">
        <v>8.857966140015149</v>
      </c>
      <c r="T162" s="789">
        <v>7.4959267865734454</v>
      </c>
      <c r="U162" s="789">
        <v>5.6116974407731366</v>
      </c>
      <c r="V162" s="789">
        <v>5.5909782854446766</v>
      </c>
      <c r="W162" s="789">
        <v>5.5909782854446766</v>
      </c>
      <c r="X162" s="789">
        <v>3.605683562761711</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785"/>
      <c r="E163" s="785"/>
      <c r="F163" s="785"/>
      <c r="G163" s="785"/>
      <c r="H163" s="785"/>
      <c r="I163" s="785"/>
      <c r="J163" s="785"/>
      <c r="K163" s="785"/>
      <c r="L163" s="785"/>
      <c r="M163" s="785"/>
      <c r="N163" s="468"/>
      <c r="O163" s="789"/>
      <c r="P163" s="789"/>
      <c r="Q163" s="789"/>
      <c r="R163" s="789"/>
      <c r="S163" s="789"/>
      <c r="T163" s="789"/>
      <c r="U163" s="789"/>
      <c r="V163" s="789"/>
      <c r="W163" s="789"/>
      <c r="X163" s="789"/>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793">
        <v>1594397.1061709814</v>
      </c>
      <c r="E178" s="793">
        <v>1594397.1061709814</v>
      </c>
      <c r="F178" s="793">
        <v>1571403.295246155</v>
      </c>
      <c r="G178" s="793">
        <v>1507205.2555869962</v>
      </c>
      <c r="H178" s="793">
        <v>1507205.2555869962</v>
      </c>
      <c r="I178" s="793">
        <v>1481206.1068740359</v>
      </c>
      <c r="J178" s="793">
        <v>1479991.9115435011</v>
      </c>
      <c r="K178" s="793">
        <v>1479991.9115435011</v>
      </c>
      <c r="L178" s="793">
        <v>1412596.4814327813</v>
      </c>
      <c r="M178" s="793">
        <v>1396223.205846379</v>
      </c>
      <c r="N178" s="793">
        <v>12</v>
      </c>
      <c r="O178" s="793">
        <v>295.04445482666091</v>
      </c>
      <c r="P178" s="793">
        <v>295.04445482666091</v>
      </c>
      <c r="Q178" s="793">
        <v>287.98289901951051</v>
      </c>
      <c r="R178" s="793">
        <v>268.26724417460906</v>
      </c>
      <c r="S178" s="793">
        <v>268.26724417460906</v>
      </c>
      <c r="T178" s="793">
        <v>260.34309346344173</v>
      </c>
      <c r="U178" s="793">
        <v>260.11254046064278</v>
      </c>
      <c r="V178" s="793">
        <v>260.11254046064278</v>
      </c>
      <c r="W178" s="793">
        <v>245.64496402288987</v>
      </c>
      <c r="X178" s="793">
        <v>242.53598496723967</v>
      </c>
      <c r="Y178" s="467"/>
      <c r="Z178" s="469">
        <v>0.5</v>
      </c>
      <c r="AA178" s="469">
        <v>0.5</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793">
        <v>21859</v>
      </c>
      <c r="E179" s="793">
        <v>21859</v>
      </c>
      <c r="F179" s="793">
        <v>21859</v>
      </c>
      <c r="G179" s="793">
        <v>21859</v>
      </c>
      <c r="H179" s="793">
        <v>21859</v>
      </c>
      <c r="I179" s="793">
        <v>21859</v>
      </c>
      <c r="J179" s="793">
        <v>21370</v>
      </c>
      <c r="K179" s="793">
        <v>21370</v>
      </c>
      <c r="L179" s="793">
        <v>21370</v>
      </c>
      <c r="M179" s="793">
        <v>18448</v>
      </c>
      <c r="N179" s="793">
        <v>12</v>
      </c>
      <c r="O179" s="793">
        <v>3.54</v>
      </c>
      <c r="P179" s="793">
        <v>3.54</v>
      </c>
      <c r="Q179" s="793">
        <v>3.54</v>
      </c>
      <c r="R179" s="793">
        <v>3.54</v>
      </c>
      <c r="S179" s="793">
        <v>3.54</v>
      </c>
      <c r="T179" s="793">
        <v>3.54</v>
      </c>
      <c r="U179" s="793">
        <v>3.46</v>
      </c>
      <c r="V179" s="793">
        <v>3.46</v>
      </c>
      <c r="W179" s="793">
        <v>3.46</v>
      </c>
      <c r="X179" s="793">
        <v>2.94</v>
      </c>
      <c r="Y179" s="411">
        <f>Y178</f>
        <v>0</v>
      </c>
      <c r="Z179" s="411">
        <f>Z178</f>
        <v>0.5</v>
      </c>
      <c r="AA179" s="411">
        <f t="shared" ref="AA179:AL179" si="46">AA178</f>
        <v>0.5</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792"/>
      <c r="E180" s="792"/>
      <c r="F180" s="792"/>
      <c r="G180" s="792"/>
      <c r="H180" s="792"/>
      <c r="I180" s="792"/>
      <c r="J180" s="792"/>
      <c r="K180" s="792"/>
      <c r="L180" s="792"/>
      <c r="M180" s="792"/>
      <c r="N180" s="792"/>
      <c r="O180" s="792"/>
      <c r="P180" s="792"/>
      <c r="Q180" s="792"/>
      <c r="R180" s="792"/>
      <c r="S180" s="792"/>
      <c r="T180" s="792"/>
      <c r="U180" s="792"/>
      <c r="V180" s="792"/>
      <c r="W180" s="792"/>
      <c r="X180" s="792"/>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793">
        <v>23661.87728045159</v>
      </c>
      <c r="E181" s="793">
        <v>23661.87728045159</v>
      </c>
      <c r="F181" s="793">
        <v>23661.87728045159</v>
      </c>
      <c r="G181" s="793">
        <v>12336.643620781588</v>
      </c>
      <c r="H181" s="793">
        <v>12336.643620781588</v>
      </c>
      <c r="I181" s="793">
        <v>1329.0563111864462</v>
      </c>
      <c r="J181" s="793">
        <v>1329.0563111864462</v>
      </c>
      <c r="K181" s="793">
        <v>1329.0563111864462</v>
      </c>
      <c r="L181" s="793">
        <v>1329.0563111864462</v>
      </c>
      <c r="M181" s="793">
        <v>1329.0563111864462</v>
      </c>
      <c r="N181" s="793">
        <v>12</v>
      </c>
      <c r="O181" s="793">
        <v>6.5902399023412022</v>
      </c>
      <c r="P181" s="793">
        <v>6.5902399023412022</v>
      </c>
      <c r="Q181" s="793">
        <v>6.5902399023412022</v>
      </c>
      <c r="R181" s="793">
        <v>3.8593910855690936</v>
      </c>
      <c r="S181" s="793">
        <v>3.8593910855690936</v>
      </c>
      <c r="T181" s="793">
        <v>0.40527256469179834</v>
      </c>
      <c r="U181" s="793">
        <v>0.40527256469179834</v>
      </c>
      <c r="V181" s="793">
        <v>0.40527256469179834</v>
      </c>
      <c r="W181" s="793">
        <v>0.40527256469179834</v>
      </c>
      <c r="X181" s="793">
        <v>0.40527256469179834</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793"/>
      <c r="E182" s="793"/>
      <c r="F182" s="793"/>
      <c r="G182" s="793"/>
      <c r="H182" s="793"/>
      <c r="I182" s="793"/>
      <c r="J182" s="793"/>
      <c r="K182" s="793"/>
      <c r="L182" s="793"/>
      <c r="M182" s="793"/>
      <c r="N182" s="793">
        <v>12</v>
      </c>
      <c r="O182" s="793"/>
      <c r="P182" s="793"/>
      <c r="Q182" s="793"/>
      <c r="R182" s="793"/>
      <c r="S182" s="793"/>
      <c r="T182" s="793"/>
      <c r="U182" s="793"/>
      <c r="V182" s="793"/>
      <c r="W182" s="793"/>
      <c r="X182" s="793"/>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792"/>
      <c r="E183" s="792"/>
      <c r="F183" s="792"/>
      <c r="G183" s="792"/>
      <c r="H183" s="792"/>
      <c r="I183" s="792"/>
      <c r="J183" s="792"/>
      <c r="K183" s="792"/>
      <c r="L183" s="792"/>
      <c r="M183" s="792"/>
      <c r="N183" s="792"/>
      <c r="O183" s="792"/>
      <c r="P183" s="792"/>
      <c r="Q183" s="792"/>
      <c r="R183" s="792"/>
      <c r="S183" s="792"/>
      <c r="T183" s="792"/>
      <c r="U183" s="792"/>
      <c r="V183" s="792"/>
      <c r="W183" s="792"/>
      <c r="X183" s="792"/>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793"/>
      <c r="E184" s="793"/>
      <c r="F184" s="793"/>
      <c r="G184" s="793"/>
      <c r="H184" s="793"/>
      <c r="I184" s="793"/>
      <c r="J184" s="793"/>
      <c r="K184" s="793"/>
      <c r="L184" s="793"/>
      <c r="M184" s="793"/>
      <c r="N184" s="793">
        <v>3</v>
      </c>
      <c r="O184" s="793"/>
      <c r="P184" s="793"/>
      <c r="Q184" s="793"/>
      <c r="R184" s="793"/>
      <c r="S184" s="793"/>
      <c r="T184" s="793"/>
      <c r="U184" s="793"/>
      <c r="V184" s="793"/>
      <c r="W184" s="793"/>
      <c r="X184" s="793"/>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793"/>
      <c r="E185" s="793"/>
      <c r="F185" s="793"/>
      <c r="G185" s="793"/>
      <c r="H185" s="793"/>
      <c r="I185" s="793"/>
      <c r="J185" s="793"/>
      <c r="K185" s="793"/>
      <c r="L185" s="793"/>
      <c r="M185" s="793"/>
      <c r="N185" s="793">
        <v>3</v>
      </c>
      <c r="O185" s="793"/>
      <c r="P185" s="793"/>
      <c r="Q185" s="793"/>
      <c r="R185" s="793"/>
      <c r="S185" s="793"/>
      <c r="T185" s="793"/>
      <c r="U185" s="793"/>
      <c r="V185" s="793"/>
      <c r="W185" s="793"/>
      <c r="X185" s="793"/>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794"/>
      <c r="E186" s="794"/>
      <c r="F186" s="794"/>
      <c r="G186" s="794"/>
      <c r="H186" s="794"/>
      <c r="I186" s="794"/>
      <c r="J186" s="794"/>
      <c r="K186" s="794"/>
      <c r="L186" s="794"/>
      <c r="M186" s="794"/>
      <c r="N186" s="792"/>
      <c r="O186" s="794"/>
      <c r="P186" s="794"/>
      <c r="Q186" s="794"/>
      <c r="R186" s="794"/>
      <c r="S186" s="794"/>
      <c r="T186" s="794"/>
      <c r="U186" s="794"/>
      <c r="V186" s="794"/>
      <c r="W186" s="794"/>
      <c r="X186" s="794"/>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793"/>
      <c r="E187" s="793"/>
      <c r="F187" s="793"/>
      <c r="G187" s="793"/>
      <c r="H187" s="793"/>
      <c r="I187" s="793"/>
      <c r="J187" s="793"/>
      <c r="K187" s="793"/>
      <c r="L187" s="793"/>
      <c r="M187" s="793"/>
      <c r="N187" s="793">
        <v>12</v>
      </c>
      <c r="O187" s="793"/>
      <c r="P187" s="793"/>
      <c r="Q187" s="793"/>
      <c r="R187" s="793"/>
      <c r="S187" s="793"/>
      <c r="T187" s="793"/>
      <c r="U187" s="793"/>
      <c r="V187" s="793"/>
      <c r="W187" s="793"/>
      <c r="X187" s="793"/>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793"/>
      <c r="E188" s="793"/>
      <c r="F188" s="793"/>
      <c r="G188" s="793"/>
      <c r="H188" s="793"/>
      <c r="I188" s="793"/>
      <c r="J188" s="793"/>
      <c r="K188" s="793"/>
      <c r="L188" s="793"/>
      <c r="M188" s="793"/>
      <c r="N188" s="793">
        <v>12</v>
      </c>
      <c r="O188" s="793"/>
      <c r="P188" s="793"/>
      <c r="Q188" s="793"/>
      <c r="R188" s="793"/>
      <c r="S188" s="793"/>
      <c r="T188" s="793"/>
      <c r="U188" s="793"/>
      <c r="V188" s="793"/>
      <c r="W188" s="793"/>
      <c r="X188" s="793"/>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794"/>
      <c r="E189" s="794"/>
      <c r="F189" s="794"/>
      <c r="G189" s="794"/>
      <c r="H189" s="794"/>
      <c r="I189" s="794"/>
      <c r="J189" s="794"/>
      <c r="K189" s="794"/>
      <c r="L189" s="794"/>
      <c r="M189" s="794"/>
      <c r="N189" s="792"/>
      <c r="O189" s="794"/>
      <c r="P189" s="794"/>
      <c r="Q189" s="794"/>
      <c r="R189" s="794"/>
      <c r="S189" s="794"/>
      <c r="T189" s="794"/>
      <c r="U189" s="794"/>
      <c r="V189" s="794"/>
      <c r="W189" s="794"/>
      <c r="X189" s="794"/>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793">
        <v>25176.254462563076</v>
      </c>
      <c r="E190" s="793">
        <v>25176.254462563076</v>
      </c>
      <c r="F190" s="793">
        <v>25176.254462563076</v>
      </c>
      <c r="G190" s="793">
        <v>25176.254462563076</v>
      </c>
      <c r="H190" s="793">
        <v>0</v>
      </c>
      <c r="I190" s="793">
        <v>0</v>
      </c>
      <c r="J190" s="793">
        <v>0</v>
      </c>
      <c r="K190" s="793">
        <v>0</v>
      </c>
      <c r="L190" s="793">
        <v>0</v>
      </c>
      <c r="M190" s="793">
        <v>0</v>
      </c>
      <c r="N190" s="793">
        <v>12</v>
      </c>
      <c r="O190" s="793">
        <v>5.1771746295647825</v>
      </c>
      <c r="P190" s="793">
        <v>5.1771746295647825</v>
      </c>
      <c r="Q190" s="793">
        <v>5.1771746295647825</v>
      </c>
      <c r="R190" s="793">
        <v>5.1771746295647825</v>
      </c>
      <c r="S190" s="793">
        <v>0</v>
      </c>
      <c r="T190" s="793">
        <v>0</v>
      </c>
      <c r="U190" s="793">
        <v>0</v>
      </c>
      <c r="V190" s="793">
        <v>0</v>
      </c>
      <c r="W190" s="793">
        <v>0</v>
      </c>
      <c r="X190" s="793">
        <v>0</v>
      </c>
      <c r="Y190" s="415"/>
      <c r="Z190" s="415">
        <v>0.25</v>
      </c>
      <c r="AA190" s="415">
        <v>0.75</v>
      </c>
      <c r="AB190" s="415"/>
      <c r="AC190" s="415"/>
      <c r="AD190" s="415"/>
      <c r="AE190" s="415"/>
      <c r="AF190" s="415"/>
      <c r="AG190" s="415"/>
      <c r="AH190" s="415"/>
      <c r="AI190" s="415"/>
      <c r="AJ190" s="415"/>
      <c r="AK190" s="415"/>
      <c r="AL190" s="415"/>
      <c r="AM190" s="296">
        <f>SUM(Y190:AL190)</f>
        <v>1</v>
      </c>
    </row>
    <row r="191" spans="1:39" ht="15" outlineLevel="1">
      <c r="B191" s="294" t="s">
        <v>244</v>
      </c>
      <c r="C191" s="291" t="s">
        <v>163</v>
      </c>
      <c r="D191" s="793"/>
      <c r="E191" s="793"/>
      <c r="F191" s="793"/>
      <c r="G191" s="793"/>
      <c r="H191" s="793"/>
      <c r="I191" s="793"/>
      <c r="J191" s="793"/>
      <c r="K191" s="793"/>
      <c r="L191" s="793"/>
      <c r="M191" s="793"/>
      <c r="N191" s="793">
        <v>12</v>
      </c>
      <c r="O191" s="793"/>
      <c r="P191" s="793"/>
      <c r="Q191" s="793"/>
      <c r="R191" s="793"/>
      <c r="S191" s="793"/>
      <c r="T191" s="793"/>
      <c r="U191" s="793"/>
      <c r="V191" s="793"/>
      <c r="W191" s="793"/>
      <c r="X191" s="793"/>
      <c r="Y191" s="411">
        <f>Y190</f>
        <v>0</v>
      </c>
      <c r="Z191" s="411">
        <f>Z190</f>
        <v>0.25</v>
      </c>
      <c r="AA191" s="411">
        <f t="shared" ref="AA191:AL191" si="50">AA190</f>
        <v>0.75</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794"/>
      <c r="E192" s="794"/>
      <c r="F192" s="794"/>
      <c r="G192" s="794"/>
      <c r="H192" s="794"/>
      <c r="I192" s="794"/>
      <c r="J192" s="794"/>
      <c r="K192" s="794"/>
      <c r="L192" s="794"/>
      <c r="M192" s="794"/>
      <c r="N192" s="792"/>
      <c r="O192" s="794"/>
      <c r="P192" s="794"/>
      <c r="Q192" s="794"/>
      <c r="R192" s="794"/>
      <c r="S192" s="794"/>
      <c r="T192" s="794"/>
      <c r="U192" s="794"/>
      <c r="V192" s="794"/>
      <c r="W192" s="794"/>
      <c r="X192" s="794"/>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793"/>
      <c r="E193" s="793"/>
      <c r="F193" s="793"/>
      <c r="G193" s="793"/>
      <c r="H193" s="793"/>
      <c r="I193" s="793"/>
      <c r="J193" s="793"/>
      <c r="K193" s="793"/>
      <c r="L193" s="793"/>
      <c r="M193" s="793"/>
      <c r="N193" s="792"/>
      <c r="O193" s="793"/>
      <c r="P193" s="793"/>
      <c r="Q193" s="793"/>
      <c r="R193" s="793"/>
      <c r="S193" s="793"/>
      <c r="T193" s="793"/>
      <c r="U193" s="793"/>
      <c r="V193" s="793"/>
      <c r="W193" s="793"/>
      <c r="X193" s="793"/>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793"/>
      <c r="E194" s="793"/>
      <c r="F194" s="793"/>
      <c r="G194" s="793"/>
      <c r="H194" s="793"/>
      <c r="I194" s="793"/>
      <c r="J194" s="793"/>
      <c r="K194" s="793"/>
      <c r="L194" s="793"/>
      <c r="M194" s="793"/>
      <c r="N194" s="792"/>
      <c r="O194" s="793"/>
      <c r="P194" s="793"/>
      <c r="Q194" s="793"/>
      <c r="R194" s="793"/>
      <c r="S194" s="793"/>
      <c r="T194" s="793"/>
      <c r="U194" s="793"/>
      <c r="V194" s="793"/>
      <c r="W194" s="793"/>
      <c r="X194" s="793"/>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794"/>
      <c r="E195" s="794"/>
      <c r="F195" s="794"/>
      <c r="G195" s="794"/>
      <c r="H195" s="794"/>
      <c r="I195" s="794"/>
      <c r="J195" s="794"/>
      <c r="K195" s="794"/>
      <c r="L195" s="794"/>
      <c r="M195" s="794"/>
      <c r="N195" s="792"/>
      <c r="O195" s="794"/>
      <c r="P195" s="794"/>
      <c r="Q195" s="794"/>
      <c r="R195" s="794"/>
      <c r="S195" s="794"/>
      <c r="T195" s="794"/>
      <c r="U195" s="794"/>
      <c r="V195" s="794"/>
      <c r="W195" s="794"/>
      <c r="X195" s="794"/>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487</v>
      </c>
      <c r="C196" s="291" t="s">
        <v>25</v>
      </c>
      <c r="D196" s="793"/>
      <c r="E196" s="793"/>
      <c r="F196" s="793"/>
      <c r="G196" s="793"/>
      <c r="H196" s="793"/>
      <c r="I196" s="793"/>
      <c r="J196" s="793"/>
      <c r="K196" s="793"/>
      <c r="L196" s="793"/>
      <c r="M196" s="793"/>
      <c r="N196" s="792"/>
      <c r="O196" s="793"/>
      <c r="P196" s="793"/>
      <c r="Q196" s="793"/>
      <c r="R196" s="793"/>
      <c r="S196" s="793"/>
      <c r="T196" s="793"/>
      <c r="U196" s="793"/>
      <c r="V196" s="793"/>
      <c r="W196" s="793"/>
      <c r="X196" s="793"/>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793"/>
      <c r="E197" s="793"/>
      <c r="F197" s="793"/>
      <c r="G197" s="793"/>
      <c r="H197" s="793"/>
      <c r="I197" s="793"/>
      <c r="J197" s="793"/>
      <c r="K197" s="793"/>
      <c r="L197" s="793"/>
      <c r="M197" s="793"/>
      <c r="N197" s="792"/>
      <c r="O197" s="793"/>
      <c r="P197" s="793"/>
      <c r="Q197" s="793"/>
      <c r="R197" s="793"/>
      <c r="S197" s="793"/>
      <c r="T197" s="793"/>
      <c r="U197" s="793"/>
      <c r="V197" s="793"/>
      <c r="W197" s="793"/>
      <c r="X197" s="793"/>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794"/>
      <c r="E198" s="794"/>
      <c r="F198" s="794"/>
      <c r="G198" s="794"/>
      <c r="H198" s="794"/>
      <c r="I198" s="794"/>
      <c r="J198" s="794"/>
      <c r="K198" s="794"/>
      <c r="L198" s="794"/>
      <c r="M198" s="794"/>
      <c r="N198" s="792"/>
      <c r="O198" s="794"/>
      <c r="P198" s="794"/>
      <c r="Q198" s="794"/>
      <c r="R198" s="794"/>
      <c r="S198" s="794"/>
      <c r="T198" s="794"/>
      <c r="U198" s="794"/>
      <c r="V198" s="794"/>
      <c r="W198" s="794"/>
      <c r="X198" s="794"/>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793">
        <v>2742.16</v>
      </c>
      <c r="E199" s="793">
        <v>0</v>
      </c>
      <c r="F199" s="793">
        <v>0</v>
      </c>
      <c r="G199" s="793">
        <v>0</v>
      </c>
      <c r="H199" s="793">
        <v>0</v>
      </c>
      <c r="I199" s="793">
        <v>0</v>
      </c>
      <c r="J199" s="793">
        <v>0</v>
      </c>
      <c r="K199" s="793">
        <v>0</v>
      </c>
      <c r="L199" s="793">
        <v>0</v>
      </c>
      <c r="M199" s="793">
        <v>0</v>
      </c>
      <c r="N199" s="792"/>
      <c r="O199" s="793">
        <v>188.65496400000001</v>
      </c>
      <c r="P199" s="793">
        <v>0</v>
      </c>
      <c r="Q199" s="793">
        <v>0</v>
      </c>
      <c r="R199" s="793">
        <v>0</v>
      </c>
      <c r="S199" s="793">
        <v>0</v>
      </c>
      <c r="T199" s="793">
        <v>0</v>
      </c>
      <c r="U199" s="793">
        <v>0</v>
      </c>
      <c r="V199" s="793">
        <v>0</v>
      </c>
      <c r="W199" s="793">
        <v>0</v>
      </c>
      <c r="X199" s="793">
        <v>0</v>
      </c>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793"/>
      <c r="E200" s="793"/>
      <c r="F200" s="793"/>
      <c r="G200" s="793"/>
      <c r="H200" s="793"/>
      <c r="I200" s="793"/>
      <c r="J200" s="793"/>
      <c r="K200" s="793"/>
      <c r="L200" s="793"/>
      <c r="M200" s="793"/>
      <c r="N200" s="792"/>
      <c r="O200" s="793"/>
      <c r="P200" s="793"/>
      <c r="Q200" s="793"/>
      <c r="R200" s="793"/>
      <c r="S200" s="793"/>
      <c r="T200" s="793"/>
      <c r="U200" s="793"/>
      <c r="V200" s="793"/>
      <c r="W200" s="793"/>
      <c r="X200" s="793"/>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797">
        <v>43656.3</v>
      </c>
      <c r="E215" s="797">
        <v>0</v>
      </c>
      <c r="F215" s="797">
        <v>0</v>
      </c>
      <c r="G215" s="797">
        <v>0</v>
      </c>
      <c r="H215" s="797">
        <v>0</v>
      </c>
      <c r="I215" s="797">
        <v>0</v>
      </c>
      <c r="J215" s="797">
        <v>0</v>
      </c>
      <c r="K215" s="797">
        <v>0</v>
      </c>
      <c r="L215" s="797">
        <v>0</v>
      </c>
      <c r="M215" s="797">
        <v>0</v>
      </c>
      <c r="N215" s="796"/>
      <c r="O215" s="797">
        <v>1811.4976175000002</v>
      </c>
      <c r="P215" s="797">
        <v>0</v>
      </c>
      <c r="Q215" s="797">
        <v>0</v>
      </c>
      <c r="R215" s="797">
        <v>0</v>
      </c>
      <c r="S215" s="797">
        <v>0</v>
      </c>
      <c r="T215" s="797">
        <v>0</v>
      </c>
      <c r="U215" s="797">
        <v>0</v>
      </c>
      <c r="V215" s="797">
        <v>0</v>
      </c>
      <c r="W215" s="797">
        <v>0</v>
      </c>
      <c r="X215" s="797">
        <v>0</v>
      </c>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797"/>
      <c r="E216" s="797"/>
      <c r="F216" s="797"/>
      <c r="G216" s="797"/>
      <c r="H216" s="797"/>
      <c r="I216" s="797"/>
      <c r="J216" s="797"/>
      <c r="K216" s="797"/>
      <c r="L216" s="797"/>
      <c r="M216" s="797"/>
      <c r="N216" s="796"/>
      <c r="O216" s="797"/>
      <c r="P216" s="797"/>
      <c r="Q216" s="797"/>
      <c r="R216" s="797"/>
      <c r="S216" s="797"/>
      <c r="T216" s="797"/>
      <c r="U216" s="797"/>
      <c r="V216" s="797"/>
      <c r="W216" s="797"/>
      <c r="X216" s="797"/>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796"/>
      <c r="E217" s="796"/>
      <c r="F217" s="796"/>
      <c r="G217" s="796"/>
      <c r="H217" s="796"/>
      <c r="I217" s="796"/>
      <c r="J217" s="796"/>
      <c r="K217" s="796"/>
      <c r="L217" s="796"/>
      <c r="M217" s="796"/>
      <c r="N217" s="796"/>
      <c r="O217" s="796"/>
      <c r="P217" s="796"/>
      <c r="Q217" s="796"/>
      <c r="R217" s="796"/>
      <c r="S217" s="796"/>
      <c r="T217" s="796"/>
      <c r="U217" s="796"/>
      <c r="V217" s="796"/>
      <c r="W217" s="796"/>
      <c r="X217" s="796"/>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795"/>
      <c r="E218" s="795"/>
      <c r="F218" s="795"/>
      <c r="G218" s="795"/>
      <c r="H218" s="795"/>
      <c r="I218" s="795"/>
      <c r="J218" s="795"/>
      <c r="K218" s="795"/>
      <c r="L218" s="795"/>
      <c r="M218" s="795"/>
      <c r="N218" s="795"/>
      <c r="O218" s="795"/>
      <c r="P218" s="795"/>
      <c r="Q218" s="795"/>
      <c r="R218" s="795"/>
      <c r="S218" s="795"/>
      <c r="T218" s="795"/>
      <c r="U218" s="795"/>
      <c r="V218" s="795"/>
      <c r="W218" s="795"/>
      <c r="X218" s="795"/>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797">
        <v>88005.517242431641</v>
      </c>
      <c r="E219" s="797">
        <v>88005.517700195313</v>
      </c>
      <c r="F219" s="797">
        <v>88005.517700195313</v>
      </c>
      <c r="G219" s="797">
        <v>88005.517242431641</v>
      </c>
      <c r="H219" s="797">
        <v>87803.517242431641</v>
      </c>
      <c r="I219" s="797">
        <v>87803.517242431641</v>
      </c>
      <c r="J219" s="797">
        <v>73260.865997314453</v>
      </c>
      <c r="K219" s="797">
        <v>73038.800003051758</v>
      </c>
      <c r="L219" s="797">
        <v>19226.800003051758</v>
      </c>
      <c r="M219" s="797">
        <v>19031.800003051758</v>
      </c>
      <c r="N219" s="796"/>
      <c r="O219" s="797">
        <v>6.0315099030558388</v>
      </c>
      <c r="P219" s="797">
        <v>6.0315099030558388</v>
      </c>
      <c r="Q219" s="797">
        <v>6.0315099030558388</v>
      </c>
      <c r="R219" s="797">
        <v>6.0315099030558388</v>
      </c>
      <c r="S219" s="797">
        <v>6.0210167530749361</v>
      </c>
      <c r="T219" s="797">
        <v>6.0210167530749361</v>
      </c>
      <c r="U219" s="797">
        <v>5.26558000946532</v>
      </c>
      <c r="V219" s="797">
        <v>5.26558000946532</v>
      </c>
      <c r="W219" s="797">
        <v>2.4702463934954841</v>
      </c>
      <c r="X219" s="797">
        <v>2.261453215294762</v>
      </c>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797"/>
      <c r="E220" s="797"/>
      <c r="F220" s="797"/>
      <c r="G220" s="797"/>
      <c r="H220" s="797"/>
      <c r="I220" s="797"/>
      <c r="J220" s="797"/>
      <c r="K220" s="797"/>
      <c r="L220" s="797"/>
      <c r="M220" s="797"/>
      <c r="N220" s="798"/>
      <c r="O220" s="797"/>
      <c r="P220" s="797"/>
      <c r="Q220" s="797"/>
      <c r="R220" s="797"/>
      <c r="S220" s="797"/>
      <c r="T220" s="797"/>
      <c r="U220" s="797"/>
      <c r="V220" s="797"/>
      <c r="W220" s="797"/>
      <c r="X220" s="797"/>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799">
        <v>715.86872918441304</v>
      </c>
      <c r="E233" s="799">
        <v>715.86872918441304</v>
      </c>
      <c r="F233" s="799">
        <v>715.86872918441304</v>
      </c>
      <c r="G233" s="799">
        <v>715.86872918441304</v>
      </c>
      <c r="H233" s="799">
        <v>715.86872918441304</v>
      </c>
      <c r="I233" s="799">
        <v>715.86872918441304</v>
      </c>
      <c r="J233" s="799">
        <v>715.86872918441304</v>
      </c>
      <c r="K233" s="799">
        <v>715.86872918441304</v>
      </c>
      <c r="L233" s="799">
        <v>715.86872918441304</v>
      </c>
      <c r="M233" s="799">
        <v>715.86872918441304</v>
      </c>
      <c r="N233" s="799">
        <v>12</v>
      </c>
      <c r="O233" s="799">
        <v>0.73889545799256173</v>
      </c>
      <c r="P233" s="799">
        <v>0.73889545799256173</v>
      </c>
      <c r="Q233" s="799">
        <v>0.73889545799256173</v>
      </c>
      <c r="R233" s="799">
        <v>0.73889545799256173</v>
      </c>
      <c r="S233" s="799">
        <v>0.73889545799256173</v>
      </c>
      <c r="T233" s="799">
        <v>0.73889545799256173</v>
      </c>
      <c r="U233" s="799">
        <v>0.73889545799256173</v>
      </c>
      <c r="V233" s="799">
        <v>0.73889545799256173</v>
      </c>
      <c r="W233" s="799">
        <v>0.73889545799256173</v>
      </c>
      <c r="X233" s="799">
        <v>0.73889545799256173</v>
      </c>
      <c r="Y233" s="426"/>
      <c r="Z233" s="415"/>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799"/>
      <c r="E234" s="799"/>
      <c r="F234" s="799"/>
      <c r="G234" s="799"/>
      <c r="H234" s="799"/>
      <c r="I234" s="799"/>
      <c r="J234" s="799"/>
      <c r="K234" s="799"/>
      <c r="L234" s="799"/>
      <c r="M234" s="799"/>
      <c r="N234" s="799">
        <v>12</v>
      </c>
      <c r="O234" s="799"/>
      <c r="P234" s="799"/>
      <c r="Q234" s="799"/>
      <c r="R234" s="799"/>
      <c r="S234" s="799"/>
      <c r="T234" s="799"/>
      <c r="U234" s="799"/>
      <c r="V234" s="799"/>
      <c r="W234" s="799"/>
      <c r="X234" s="799"/>
      <c r="Y234" s="411">
        <f>Y233</f>
        <v>0</v>
      </c>
      <c r="Z234" s="411">
        <f>Z233</f>
        <v>0</v>
      </c>
      <c r="AA234" s="411">
        <f t="shared" ref="AA234:AL234" si="63">AA233</f>
        <v>1</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2259408.472257691</v>
      </c>
      <c r="E255" s="329"/>
      <c r="F255" s="329"/>
      <c r="G255" s="329"/>
      <c r="H255" s="329"/>
      <c r="I255" s="329"/>
      <c r="J255" s="329"/>
      <c r="K255" s="329"/>
      <c r="L255" s="329"/>
      <c r="M255" s="329"/>
      <c r="N255" s="329"/>
      <c r="O255" s="329">
        <f>SUM(O150:O253)</f>
        <v>2488.8513005610916</v>
      </c>
      <c r="P255" s="329"/>
      <c r="Q255" s="329"/>
      <c r="R255" s="329"/>
      <c r="S255" s="329"/>
      <c r="T255" s="329"/>
      <c r="U255" s="329"/>
      <c r="V255" s="329"/>
      <c r="W255" s="329"/>
      <c r="X255" s="329"/>
      <c r="Y255" s="329">
        <f>IF(Y149="kWh",SUMPRODUCT(D150:D253,Y150:Y253))</f>
        <v>547199.90561451099</v>
      </c>
      <c r="Z255" s="329">
        <f>IF(Z149="kWh",SUMPRODUCT(D150:D253,Z150:Z253))</f>
        <v>838083.99398158304</v>
      </c>
      <c r="AA255" s="329">
        <f>IF(AA149="kW",SUMPRODUCT(N150:N253,O150:O253,AA150:AA253),SUMPRODUCT(D150:D253,AA150:AA253))</f>
        <v>1846.9680461219591</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1.49E-2</v>
      </c>
      <c r="Z258" s="341">
        <f>HLOOKUP(Z$20,'3.  Distribution Rates'!$C$122:$P$133,4,FALSE)</f>
        <v>1.0500000000000001E-2</v>
      </c>
      <c r="AA258" s="341">
        <f>HLOOKUP(AA$20,'3.  Distribution Rates'!$C$122:$P$133,4,FALSE)</f>
        <v>2.1890000000000001</v>
      </c>
      <c r="AB258" s="341">
        <f>HLOOKUP(AB$20,'3.  Distribution Rates'!$C$122:$P$133,4,FALSE)</f>
        <v>0</v>
      </c>
      <c r="AC258" s="341">
        <f>HLOOKUP(AC$20,'3.  Distribution Rates'!$C$122:$P$133,4,FALSE)</f>
        <v>7.5708000000000002</v>
      </c>
      <c r="AD258" s="341">
        <f>HLOOKUP(AD$20,'3.  Distribution Rates'!$C$122:$P$133,4,FALSE)</f>
        <v>6.8087</v>
      </c>
      <c r="AE258" s="341">
        <f>HLOOKUP(AE$20,'3.  Distribution Rates'!$C$122:$P$133,4,FALSE)</f>
        <v>2.8000000000000001E-2</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11551.839756462768</v>
      </c>
      <c r="Z259" s="378">
        <f t="shared" si="70"/>
        <v>6858.9858359388763</v>
      </c>
      <c r="AA259" s="378">
        <f t="shared" si="70"/>
        <v>2204.0797422073292</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20614.905334608975</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8153.2785936562141</v>
      </c>
      <c r="Z260" s="378">
        <f t="shared" si="71"/>
        <v>8799.8819368066233</v>
      </c>
      <c r="AA260" s="379">
        <f t="shared" si="71"/>
        <v>4043.0130529609687</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20996.173583423806</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19705.118350118981</v>
      </c>
      <c r="Z261" s="346">
        <f t="shared" ref="Z261:AE261" si="73">SUM(Z259:Z260)</f>
        <v>15658.8677727455</v>
      </c>
      <c r="AA261" s="346">
        <f t="shared" si="73"/>
        <v>6247.0927951682979</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41611.078918032785</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41611.078918032785</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547199.90607227467</v>
      </c>
      <c r="Z265" s="291">
        <f>SUMPRODUCT(E150:E253,Z150:Z253)</f>
        <v>838083.99398158304</v>
      </c>
      <c r="AA265" s="291">
        <f>IF(AA149="kW",SUMPRODUCT(N150:N253,P150:P253,AA150:AA253),SUMPRODUCT(E150:E253,AA150:AA253))</f>
        <v>1846.9680461219591</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547199.90607227467</v>
      </c>
      <c r="Z266" s="291">
        <f>SUMPRODUCT(F150:F253,Z150:Z253)</f>
        <v>826587.08851916983</v>
      </c>
      <c r="AA266" s="291">
        <f>IF(AA149="kW",SUMPRODUCT(N150:N253,Q150:Q253,AA150:AA253),SUMPRODUCT(F150:F253,AA150:AA253))</f>
        <v>1804.5987112790567</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547008.94574439945</v>
      </c>
      <c r="Z267" s="291">
        <f>SUMPRODUCT(G150:G253,Z150:Z253)</f>
        <v>783162.83502992045</v>
      </c>
      <c r="AA267" s="291">
        <f>IF(AA149="kW",SUMPRODUCT(N150:N253,R150:R253,AA150:AA253),SUMPRODUCT(G150:G253,AA150:AA253))</f>
        <v>1686.3047822096482</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518559.57727285841</v>
      </c>
      <c r="Z268" s="291">
        <f>SUMPRODUCT(H150:H253,Z150:Z253)</f>
        <v>776868.7714142797</v>
      </c>
      <c r="AA268" s="291">
        <f>IF(AA149="kW",SUMPRODUCT(N150:N253,S150:S253,AA150:AA253),SUMPRODUCT(H150:H253,AA150:AA253))</f>
        <v>1639.7102105435652</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479522.82537373464</v>
      </c>
      <c r="Z269" s="291">
        <f>SUMPRODUCT(I150:I253,Z150:Z253)</f>
        <v>752861.60974820436</v>
      </c>
      <c r="AA269" s="291">
        <f>IF(AA149="kW",SUMPRODUCT(N150:N253,T150:T253,AA150:AA253),SUMPRODUCT(I150:I253,AA150:AA253))</f>
        <v>1592.1653062765611</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419521.9107655689</v>
      </c>
      <c r="Z270" s="291">
        <f>SUMPRODUCT(J150:J253,Z150:Z253)</f>
        <v>752010.01208293694</v>
      </c>
      <c r="AA270" s="291">
        <f>IF(AA149="kW",SUMPRODUCT(N150:N253,U150:U253,AA150:AA253),SUMPRODUCT(J150:J253,AA150:AA253))</f>
        <v>1590.3019882597673</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419094.94104896259</v>
      </c>
      <c r="Z271" s="291">
        <f>SUMPRODUCT(K150:K253,Z150:Z253)</f>
        <v>752010.01208293694</v>
      </c>
      <c r="AA271" s="291">
        <f>IF(AA149="kW",SUMPRODUCT(N150:N253,V150:V253,AA150:AA253),SUMPRODUCT(K150:K253,AA150:AA253))</f>
        <v>1590.3019882597673</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365282.94104896259</v>
      </c>
      <c r="Z272" s="326">
        <f>SUMPRODUCT(L150:L253,Z150:Z253)</f>
        <v>718312.29702757706</v>
      </c>
      <c r="AA272" s="326">
        <f>IF(AA149="kW",SUMPRODUCT(N150:N253,W150:W253,AA150:AA253),SUMPRODUCT(L150:L253,AA150:AA253))</f>
        <v>1503.4965296332498</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586</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98" t="s">
        <v>211</v>
      </c>
      <c r="C276" s="900" t="s">
        <v>33</v>
      </c>
      <c r="D276" s="284" t="s">
        <v>422</v>
      </c>
      <c r="E276" s="902" t="s">
        <v>209</v>
      </c>
      <c r="F276" s="903"/>
      <c r="G276" s="903"/>
      <c r="H276" s="903"/>
      <c r="I276" s="903"/>
      <c r="J276" s="903"/>
      <c r="K276" s="903"/>
      <c r="L276" s="903"/>
      <c r="M276" s="904"/>
      <c r="N276" s="908" t="s">
        <v>213</v>
      </c>
      <c r="O276" s="284" t="s">
        <v>423</v>
      </c>
      <c r="P276" s="902" t="s">
        <v>212</v>
      </c>
      <c r="Q276" s="903"/>
      <c r="R276" s="903"/>
      <c r="S276" s="903"/>
      <c r="T276" s="903"/>
      <c r="U276" s="903"/>
      <c r="V276" s="903"/>
      <c r="W276" s="903"/>
      <c r="X276" s="904"/>
      <c r="Y276" s="905" t="s">
        <v>243</v>
      </c>
      <c r="Z276" s="906"/>
      <c r="AA276" s="906"/>
      <c r="AB276" s="906"/>
      <c r="AC276" s="906"/>
      <c r="AD276" s="906"/>
      <c r="AE276" s="906"/>
      <c r="AF276" s="906"/>
      <c r="AG276" s="906"/>
      <c r="AH276" s="906"/>
      <c r="AI276" s="906"/>
      <c r="AJ276" s="906"/>
      <c r="AK276" s="906"/>
      <c r="AL276" s="906"/>
      <c r="AM276" s="907"/>
    </row>
    <row r="277" spans="1:39" ht="60.75" customHeight="1">
      <c r="B277" s="899"/>
      <c r="C277" s="901"/>
      <c r="D277" s="285">
        <v>2013</v>
      </c>
      <c r="E277" s="285">
        <v>2014</v>
      </c>
      <c r="F277" s="285">
        <v>2015</v>
      </c>
      <c r="G277" s="285">
        <v>2016</v>
      </c>
      <c r="H277" s="285">
        <v>2017</v>
      </c>
      <c r="I277" s="285">
        <v>2018</v>
      </c>
      <c r="J277" s="285">
        <v>2019</v>
      </c>
      <c r="K277" s="285">
        <v>2020</v>
      </c>
      <c r="L277" s="285">
        <v>2021</v>
      </c>
      <c r="M277" s="285">
        <v>2022</v>
      </c>
      <c r="N277" s="909"/>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General Service &lt;50 kW</v>
      </c>
      <c r="AA277" s="285" t="str">
        <f>'1.  LRAMVA Summary'!F52</f>
        <v>General Service 50 - 4,999 kW</v>
      </c>
      <c r="AB277" s="285" t="str">
        <f>'1.  LRAMVA Summary'!G52</f>
        <v>Embedded Distributor</v>
      </c>
      <c r="AC277" s="285" t="str">
        <f>'1.  LRAMVA Summary'!H52</f>
        <v>Sentinel Lighting</v>
      </c>
      <c r="AD277" s="285" t="str">
        <f>'1.  LRAMVA Summary'!I52</f>
        <v>Street Lighting</v>
      </c>
      <c r="AE277" s="285" t="str">
        <f>'1.  LRAMVA Summary'!J52</f>
        <v>Unmetered Scattered Load</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t="str">
        <f>'1.  LRAMVA Summary'!J53</f>
        <v>kWh</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804">
        <v>8577.1848378722952</v>
      </c>
      <c r="E279" s="804">
        <v>8577.1848378722952</v>
      </c>
      <c r="F279" s="804">
        <v>8577.1848378722952</v>
      </c>
      <c r="G279" s="804">
        <v>8577.1848378722952</v>
      </c>
      <c r="H279" s="804">
        <v>6215.3902216221486</v>
      </c>
      <c r="I279" s="804">
        <v>0</v>
      </c>
      <c r="J279" s="804">
        <v>0</v>
      </c>
      <c r="K279" s="804">
        <v>0</v>
      </c>
      <c r="L279" s="804">
        <v>0</v>
      </c>
      <c r="M279" s="804">
        <v>0</v>
      </c>
      <c r="N279" s="803"/>
      <c r="O279" s="804">
        <v>1.2396575554739475</v>
      </c>
      <c r="P279" s="804">
        <v>1.2396575554739475</v>
      </c>
      <c r="Q279" s="804">
        <v>1.2396575554739475</v>
      </c>
      <c r="R279" s="804">
        <v>1.2396575554739475</v>
      </c>
      <c r="S279" s="804">
        <v>0.91346844495935231</v>
      </c>
      <c r="T279" s="804">
        <v>0</v>
      </c>
      <c r="U279" s="804">
        <v>0</v>
      </c>
      <c r="V279" s="804">
        <v>0</v>
      </c>
      <c r="W279" s="804">
        <v>0</v>
      </c>
      <c r="X279" s="804">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804"/>
      <c r="E280" s="804"/>
      <c r="F280" s="804"/>
      <c r="G280" s="804"/>
      <c r="H280" s="804"/>
      <c r="I280" s="804"/>
      <c r="J280" s="804"/>
      <c r="K280" s="804"/>
      <c r="L280" s="804"/>
      <c r="M280" s="804"/>
      <c r="N280" s="811"/>
      <c r="O280" s="804"/>
      <c r="P280" s="804"/>
      <c r="Q280" s="804"/>
      <c r="R280" s="804"/>
      <c r="S280" s="804"/>
      <c r="T280" s="804"/>
      <c r="U280" s="804"/>
      <c r="V280" s="804"/>
      <c r="W280" s="804"/>
      <c r="X280" s="804"/>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805"/>
      <c r="E281" s="805"/>
      <c r="F281" s="805"/>
      <c r="G281" s="805"/>
      <c r="H281" s="805"/>
      <c r="I281" s="805"/>
      <c r="J281" s="805"/>
      <c r="K281" s="805"/>
      <c r="L281" s="805"/>
      <c r="M281" s="805"/>
      <c r="N281" s="807"/>
      <c r="O281" s="805"/>
      <c r="P281" s="805"/>
      <c r="Q281" s="805"/>
      <c r="R281" s="805"/>
      <c r="S281" s="805"/>
      <c r="T281" s="805"/>
      <c r="U281" s="805"/>
      <c r="V281" s="805"/>
      <c r="W281" s="805"/>
      <c r="X281" s="805"/>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804">
        <v>11452.63622</v>
      </c>
      <c r="E282" s="804">
        <v>11452.63622</v>
      </c>
      <c r="F282" s="804">
        <v>11452.63622</v>
      </c>
      <c r="G282" s="804">
        <v>11452.63622</v>
      </c>
      <c r="H282" s="804">
        <v>0</v>
      </c>
      <c r="I282" s="804">
        <v>0</v>
      </c>
      <c r="J282" s="804">
        <v>0</v>
      </c>
      <c r="K282" s="804">
        <v>0</v>
      </c>
      <c r="L282" s="804">
        <v>0</v>
      </c>
      <c r="M282" s="804">
        <v>0</v>
      </c>
      <c r="N282" s="803"/>
      <c r="O282" s="804">
        <v>6.4230170700000002</v>
      </c>
      <c r="P282" s="804">
        <v>6.4230170700000002</v>
      </c>
      <c r="Q282" s="804">
        <v>6.4230170700000002</v>
      </c>
      <c r="R282" s="804">
        <v>6.4230170700000002</v>
      </c>
      <c r="S282" s="804">
        <v>0</v>
      </c>
      <c r="T282" s="804">
        <v>0</v>
      </c>
      <c r="U282" s="804">
        <v>0</v>
      </c>
      <c r="V282" s="804">
        <v>0</v>
      </c>
      <c r="W282" s="804">
        <v>0</v>
      </c>
      <c r="X282" s="804">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804"/>
      <c r="E283" s="804"/>
      <c r="F283" s="804"/>
      <c r="G283" s="804"/>
      <c r="H283" s="804"/>
      <c r="I283" s="804"/>
      <c r="J283" s="804"/>
      <c r="K283" s="804"/>
      <c r="L283" s="804"/>
      <c r="M283" s="804"/>
      <c r="N283" s="811"/>
      <c r="O283" s="804"/>
      <c r="P283" s="804"/>
      <c r="Q283" s="804"/>
      <c r="R283" s="804"/>
      <c r="S283" s="804"/>
      <c r="T283" s="804"/>
      <c r="U283" s="804"/>
      <c r="V283" s="804"/>
      <c r="W283" s="804"/>
      <c r="X283" s="804"/>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808"/>
      <c r="E284" s="808"/>
      <c r="F284" s="808"/>
      <c r="G284" s="808"/>
      <c r="H284" s="808"/>
      <c r="I284" s="808"/>
      <c r="J284" s="808"/>
      <c r="K284" s="808"/>
      <c r="L284" s="808"/>
      <c r="M284" s="808"/>
      <c r="N284" s="807"/>
      <c r="O284" s="808"/>
      <c r="P284" s="808"/>
      <c r="Q284" s="808"/>
      <c r="R284" s="808"/>
      <c r="S284" s="808"/>
      <c r="T284" s="808"/>
      <c r="U284" s="808"/>
      <c r="V284" s="808"/>
      <c r="W284" s="808"/>
      <c r="X284" s="808"/>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804">
        <v>263999.02763977001</v>
      </c>
      <c r="E285" s="804">
        <v>263999.02763977001</v>
      </c>
      <c r="F285" s="804">
        <v>263999.02763977001</v>
      </c>
      <c r="G285" s="804">
        <v>263999.02763977001</v>
      </c>
      <c r="H285" s="804">
        <v>263999.02763977001</v>
      </c>
      <c r="I285" s="804">
        <v>263999.02763977001</v>
      </c>
      <c r="J285" s="804">
        <v>263999.02763977001</v>
      </c>
      <c r="K285" s="804">
        <v>263999.02763977001</v>
      </c>
      <c r="L285" s="804">
        <v>263999.02763977001</v>
      </c>
      <c r="M285" s="804">
        <v>263999.02763977001</v>
      </c>
      <c r="N285" s="803"/>
      <c r="O285" s="804">
        <v>164.32194618900002</v>
      </c>
      <c r="P285" s="804">
        <v>164.32194618900002</v>
      </c>
      <c r="Q285" s="804">
        <v>164.32194618900002</v>
      </c>
      <c r="R285" s="804">
        <v>164.32194618900002</v>
      </c>
      <c r="S285" s="804">
        <v>164.32194618900002</v>
      </c>
      <c r="T285" s="804">
        <v>164.32194618900002</v>
      </c>
      <c r="U285" s="804">
        <v>164.32194618900002</v>
      </c>
      <c r="V285" s="804">
        <v>164.32194618900002</v>
      </c>
      <c r="W285" s="804">
        <v>164.32194618900002</v>
      </c>
      <c r="X285" s="804">
        <v>164.32194618900002</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804">
        <v>6869.6797703000011</v>
      </c>
      <c r="E286" s="804">
        <v>6869.6797703000011</v>
      </c>
      <c r="F286" s="804">
        <v>6869.6797703000011</v>
      </c>
      <c r="G286" s="804">
        <v>6869.6797703000011</v>
      </c>
      <c r="H286" s="804">
        <v>6869.6797703000011</v>
      </c>
      <c r="I286" s="804">
        <v>6869.6797703000011</v>
      </c>
      <c r="J286" s="804">
        <v>6869.6797703000011</v>
      </c>
      <c r="K286" s="804">
        <v>6869.6797703000011</v>
      </c>
      <c r="L286" s="804">
        <v>6869.6797703000011</v>
      </c>
      <c r="M286" s="804">
        <v>6869.6797703000011</v>
      </c>
      <c r="N286" s="811"/>
      <c r="O286" s="804">
        <v>3.9861615290000003</v>
      </c>
      <c r="P286" s="804">
        <v>3.9861615290000003</v>
      </c>
      <c r="Q286" s="804">
        <v>3.9861615290000003</v>
      </c>
      <c r="R286" s="804">
        <v>3.9861615290000003</v>
      </c>
      <c r="S286" s="804">
        <v>3.9861615290000003</v>
      </c>
      <c r="T286" s="804">
        <v>3.9861615290000003</v>
      </c>
      <c r="U286" s="804">
        <v>3.9861615290000003</v>
      </c>
      <c r="V286" s="804">
        <v>3.9861615290000003</v>
      </c>
      <c r="W286" s="804">
        <v>3.9861615290000003</v>
      </c>
      <c r="X286" s="804">
        <v>3.9861615290000003</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803"/>
      <c r="E287" s="803"/>
      <c r="F287" s="803"/>
      <c r="G287" s="803"/>
      <c r="H287" s="803"/>
      <c r="I287" s="803"/>
      <c r="J287" s="803"/>
      <c r="K287" s="803"/>
      <c r="L287" s="803"/>
      <c r="M287" s="803"/>
      <c r="N287" s="800"/>
      <c r="O287" s="803"/>
      <c r="P287" s="803"/>
      <c r="Q287" s="803"/>
      <c r="R287" s="803"/>
      <c r="S287" s="803"/>
      <c r="T287" s="803"/>
      <c r="U287" s="803"/>
      <c r="V287" s="803"/>
      <c r="W287" s="803"/>
      <c r="X287" s="803"/>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804">
        <v>50399.032233158003</v>
      </c>
      <c r="E288" s="804">
        <v>50399.032233158003</v>
      </c>
      <c r="F288" s="804">
        <v>48456.861294661001</v>
      </c>
      <c r="G288" s="804">
        <v>41052.961123141999</v>
      </c>
      <c r="H288" s="804">
        <v>41052.961123141999</v>
      </c>
      <c r="I288" s="804">
        <v>41052.961123141999</v>
      </c>
      <c r="J288" s="804">
        <v>41052.961123141999</v>
      </c>
      <c r="K288" s="804">
        <v>41018.747788788001</v>
      </c>
      <c r="L288" s="804">
        <v>29827.524156551</v>
      </c>
      <c r="M288" s="804">
        <v>29827.524156551</v>
      </c>
      <c r="N288" s="803"/>
      <c r="O288" s="804">
        <v>3.377902003</v>
      </c>
      <c r="P288" s="804">
        <v>3.377902003</v>
      </c>
      <c r="Q288" s="804">
        <v>3.2559777580000002</v>
      </c>
      <c r="R288" s="804">
        <v>2.7911809019999998</v>
      </c>
      <c r="S288" s="804">
        <v>2.7911809019999998</v>
      </c>
      <c r="T288" s="804">
        <v>2.7911809019999998</v>
      </c>
      <c r="U288" s="804">
        <v>2.7911809019999998</v>
      </c>
      <c r="V288" s="804">
        <v>2.7872752709999999</v>
      </c>
      <c r="W288" s="804">
        <v>2.0847204779999999</v>
      </c>
      <c r="X288" s="804">
        <v>2.0847204779999999</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804">
        <v>154</v>
      </c>
      <c r="E289" s="804">
        <v>154</v>
      </c>
      <c r="F289" s="804">
        <v>147</v>
      </c>
      <c r="G289" s="804">
        <v>127</v>
      </c>
      <c r="H289" s="804">
        <v>127</v>
      </c>
      <c r="I289" s="804">
        <v>127</v>
      </c>
      <c r="J289" s="804">
        <v>127</v>
      </c>
      <c r="K289" s="804">
        <v>127</v>
      </c>
      <c r="L289" s="804">
        <v>106</v>
      </c>
      <c r="M289" s="804">
        <v>106</v>
      </c>
      <c r="N289" s="811"/>
      <c r="O289" s="804">
        <v>1.0999999999999999E-2</v>
      </c>
      <c r="P289" s="804">
        <v>1.0999999999999999E-2</v>
      </c>
      <c r="Q289" s="804">
        <v>0.01</v>
      </c>
      <c r="R289" s="804">
        <v>8.9999999999999993E-3</v>
      </c>
      <c r="S289" s="804">
        <v>8.9999999999999993E-3</v>
      </c>
      <c r="T289" s="804">
        <v>8.9999999999999993E-3</v>
      </c>
      <c r="U289" s="804">
        <v>8.9999999999999993E-3</v>
      </c>
      <c r="V289" s="804">
        <v>8.9999999999999993E-3</v>
      </c>
      <c r="W289" s="804">
        <v>8.0000000000000002E-3</v>
      </c>
      <c r="X289" s="804">
        <v>8.0000000000000002E-3</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808"/>
      <c r="E290" s="808"/>
      <c r="F290" s="808"/>
      <c r="G290" s="808"/>
      <c r="H290" s="808"/>
      <c r="I290" s="808"/>
      <c r="J290" s="808"/>
      <c r="K290" s="808"/>
      <c r="L290" s="808"/>
      <c r="M290" s="808"/>
      <c r="N290" s="803"/>
      <c r="O290" s="808"/>
      <c r="P290" s="808"/>
      <c r="Q290" s="808"/>
      <c r="R290" s="808"/>
      <c r="S290" s="808"/>
      <c r="T290" s="808"/>
      <c r="U290" s="808"/>
      <c r="V290" s="808"/>
      <c r="W290" s="808"/>
      <c r="X290" s="808"/>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804">
        <v>112337.225232</v>
      </c>
      <c r="E291" s="804">
        <v>112337.225232</v>
      </c>
      <c r="F291" s="804">
        <v>105568.63692631701</v>
      </c>
      <c r="G291" s="804">
        <v>82469.163114135998</v>
      </c>
      <c r="H291" s="804">
        <v>82469.163114135998</v>
      </c>
      <c r="I291" s="804">
        <v>82469.163114135998</v>
      </c>
      <c r="J291" s="804">
        <v>82469.163114135998</v>
      </c>
      <c r="K291" s="804">
        <v>82371.977410752006</v>
      </c>
      <c r="L291" s="804">
        <v>69270.047260847001</v>
      </c>
      <c r="M291" s="804">
        <v>69270.047260847001</v>
      </c>
      <c r="N291" s="803"/>
      <c r="O291" s="804">
        <v>7.7398420750000003</v>
      </c>
      <c r="P291" s="804">
        <v>7.7398420750000003</v>
      </c>
      <c r="Q291" s="804">
        <v>7.3149283829999998</v>
      </c>
      <c r="R291" s="804">
        <v>5.8648058069999998</v>
      </c>
      <c r="S291" s="804">
        <v>5.8648058069999998</v>
      </c>
      <c r="T291" s="804">
        <v>5.8648058069999998</v>
      </c>
      <c r="U291" s="804">
        <v>5.8648058069999998</v>
      </c>
      <c r="V291" s="804">
        <v>5.8537115489999998</v>
      </c>
      <c r="W291" s="804">
        <v>5.0312077620000002</v>
      </c>
      <c r="X291" s="804">
        <v>5.0312077620000002</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804"/>
      <c r="E292" s="804"/>
      <c r="F292" s="804"/>
      <c r="G292" s="804"/>
      <c r="H292" s="804"/>
      <c r="I292" s="804"/>
      <c r="J292" s="804"/>
      <c r="K292" s="804"/>
      <c r="L292" s="804"/>
      <c r="M292" s="804"/>
      <c r="N292" s="811"/>
      <c r="O292" s="804"/>
      <c r="P292" s="804"/>
      <c r="Q292" s="804"/>
      <c r="R292" s="804"/>
      <c r="S292" s="804"/>
      <c r="T292" s="804"/>
      <c r="U292" s="804"/>
      <c r="V292" s="804"/>
      <c r="W292" s="804"/>
      <c r="X292" s="804"/>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808"/>
      <c r="E293" s="808"/>
      <c r="F293" s="808"/>
      <c r="G293" s="808"/>
      <c r="H293" s="808"/>
      <c r="I293" s="808"/>
      <c r="J293" s="808"/>
      <c r="K293" s="808"/>
      <c r="L293" s="808"/>
      <c r="M293" s="808"/>
      <c r="N293" s="803"/>
      <c r="O293" s="808"/>
      <c r="P293" s="808"/>
      <c r="Q293" s="808"/>
      <c r="R293" s="808"/>
      <c r="S293" s="808"/>
      <c r="T293" s="808"/>
      <c r="U293" s="808"/>
      <c r="V293" s="808"/>
      <c r="W293" s="808"/>
      <c r="X293" s="808"/>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804"/>
      <c r="E294" s="804"/>
      <c r="F294" s="804"/>
      <c r="G294" s="804"/>
      <c r="H294" s="804"/>
      <c r="I294" s="804"/>
      <c r="J294" s="804"/>
      <c r="K294" s="804"/>
      <c r="L294" s="804"/>
      <c r="M294" s="804"/>
      <c r="N294" s="803"/>
      <c r="O294" s="804"/>
      <c r="P294" s="804"/>
      <c r="Q294" s="804"/>
      <c r="R294" s="804"/>
      <c r="S294" s="804"/>
      <c r="T294" s="804"/>
      <c r="U294" s="804"/>
      <c r="V294" s="804"/>
      <c r="W294" s="804"/>
      <c r="X294" s="804"/>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804"/>
      <c r="E295" s="804"/>
      <c r="F295" s="804"/>
      <c r="G295" s="804"/>
      <c r="H295" s="804"/>
      <c r="I295" s="804"/>
      <c r="J295" s="804"/>
      <c r="K295" s="804"/>
      <c r="L295" s="804"/>
      <c r="M295" s="804"/>
      <c r="N295" s="811"/>
      <c r="O295" s="804"/>
      <c r="P295" s="804"/>
      <c r="Q295" s="804"/>
      <c r="R295" s="804"/>
      <c r="S295" s="804"/>
      <c r="T295" s="804"/>
      <c r="U295" s="804"/>
      <c r="V295" s="804"/>
      <c r="W295" s="804"/>
      <c r="X295" s="804"/>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808"/>
      <c r="E296" s="808"/>
      <c r="F296" s="808"/>
      <c r="G296" s="808"/>
      <c r="H296" s="808"/>
      <c r="I296" s="808"/>
      <c r="J296" s="808"/>
      <c r="K296" s="808"/>
      <c r="L296" s="808"/>
      <c r="M296" s="808"/>
      <c r="N296" s="803"/>
      <c r="O296" s="808"/>
      <c r="P296" s="808"/>
      <c r="Q296" s="808"/>
      <c r="R296" s="808"/>
      <c r="S296" s="808"/>
      <c r="T296" s="808"/>
      <c r="U296" s="808"/>
      <c r="V296" s="808"/>
      <c r="W296" s="808"/>
      <c r="X296" s="808"/>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804"/>
      <c r="E297" s="804"/>
      <c r="F297" s="804"/>
      <c r="G297" s="804"/>
      <c r="H297" s="804"/>
      <c r="I297" s="804"/>
      <c r="J297" s="804"/>
      <c r="K297" s="804"/>
      <c r="L297" s="804"/>
      <c r="M297" s="804"/>
      <c r="N297" s="803"/>
      <c r="O297" s="804"/>
      <c r="P297" s="804"/>
      <c r="Q297" s="804"/>
      <c r="R297" s="804"/>
      <c r="S297" s="804"/>
      <c r="T297" s="804"/>
      <c r="U297" s="804"/>
      <c r="V297" s="804"/>
      <c r="W297" s="804"/>
      <c r="X297" s="804"/>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249</v>
      </c>
      <c r="C298" s="291" t="s">
        <v>163</v>
      </c>
      <c r="D298" s="804"/>
      <c r="E298" s="804"/>
      <c r="F298" s="804"/>
      <c r="G298" s="804"/>
      <c r="H298" s="804"/>
      <c r="I298" s="804"/>
      <c r="J298" s="804"/>
      <c r="K298" s="804"/>
      <c r="L298" s="804"/>
      <c r="M298" s="804"/>
      <c r="N298" s="803"/>
      <c r="O298" s="804"/>
      <c r="P298" s="804"/>
      <c r="Q298" s="804"/>
      <c r="R298" s="804"/>
      <c r="S298" s="804"/>
      <c r="T298" s="804"/>
      <c r="U298" s="804"/>
      <c r="V298" s="804"/>
      <c r="W298" s="804"/>
      <c r="X298" s="804"/>
      <c r="Y298" s="411">
        <f>Y297</f>
        <v>1</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808"/>
      <c r="E299" s="808"/>
      <c r="F299" s="808"/>
      <c r="G299" s="808"/>
      <c r="H299" s="808"/>
      <c r="I299" s="808"/>
      <c r="J299" s="808"/>
      <c r="K299" s="808"/>
      <c r="L299" s="808"/>
      <c r="M299" s="808"/>
      <c r="N299" s="803"/>
      <c r="O299" s="808"/>
      <c r="P299" s="808"/>
      <c r="Q299" s="808"/>
      <c r="R299" s="808"/>
      <c r="S299" s="808"/>
      <c r="T299" s="808"/>
      <c r="U299" s="808"/>
      <c r="V299" s="808"/>
      <c r="W299" s="808"/>
      <c r="X299" s="808"/>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804"/>
      <c r="E300" s="804"/>
      <c r="F300" s="804"/>
      <c r="G300" s="804"/>
      <c r="H300" s="804"/>
      <c r="I300" s="804"/>
      <c r="J300" s="804"/>
      <c r="K300" s="804"/>
      <c r="L300" s="804"/>
      <c r="M300" s="804"/>
      <c r="N300" s="803"/>
      <c r="O300" s="804"/>
      <c r="P300" s="804"/>
      <c r="Q300" s="804"/>
      <c r="R300" s="804"/>
      <c r="S300" s="804"/>
      <c r="T300" s="804"/>
      <c r="U300" s="804"/>
      <c r="V300" s="804"/>
      <c r="W300" s="804"/>
      <c r="X300" s="804"/>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804"/>
      <c r="E301" s="804"/>
      <c r="F301" s="804"/>
      <c r="G301" s="804"/>
      <c r="H301" s="804"/>
      <c r="I301" s="804"/>
      <c r="J301" s="804"/>
      <c r="K301" s="804"/>
      <c r="L301" s="804"/>
      <c r="M301" s="804"/>
      <c r="N301" s="803"/>
      <c r="O301" s="804"/>
      <c r="P301" s="804"/>
      <c r="Q301" s="804"/>
      <c r="R301" s="804"/>
      <c r="S301" s="804"/>
      <c r="T301" s="804"/>
      <c r="U301" s="804"/>
      <c r="V301" s="804"/>
      <c r="W301" s="804"/>
      <c r="X301" s="804"/>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808"/>
      <c r="E302" s="808"/>
      <c r="F302" s="808"/>
      <c r="G302" s="808"/>
      <c r="H302" s="808"/>
      <c r="I302" s="808"/>
      <c r="J302" s="808"/>
      <c r="K302" s="808"/>
      <c r="L302" s="808"/>
      <c r="M302" s="808"/>
      <c r="N302" s="803"/>
      <c r="O302" s="808"/>
      <c r="P302" s="808"/>
      <c r="Q302" s="808"/>
      <c r="R302" s="808"/>
      <c r="S302" s="808"/>
      <c r="T302" s="808"/>
      <c r="U302" s="808"/>
      <c r="V302" s="808"/>
      <c r="W302" s="808"/>
      <c r="X302" s="808"/>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804"/>
      <c r="E303" s="804"/>
      <c r="F303" s="804"/>
      <c r="G303" s="804"/>
      <c r="H303" s="804"/>
      <c r="I303" s="804"/>
      <c r="J303" s="804"/>
      <c r="K303" s="804"/>
      <c r="L303" s="804"/>
      <c r="M303" s="804"/>
      <c r="N303" s="803"/>
      <c r="O303" s="804"/>
      <c r="P303" s="804"/>
      <c r="Q303" s="804"/>
      <c r="R303" s="804"/>
      <c r="S303" s="804"/>
      <c r="T303" s="804"/>
      <c r="U303" s="804"/>
      <c r="V303" s="804"/>
      <c r="W303" s="804"/>
      <c r="X303" s="804"/>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804"/>
      <c r="E304" s="804"/>
      <c r="F304" s="804"/>
      <c r="G304" s="804"/>
      <c r="H304" s="804"/>
      <c r="I304" s="804"/>
      <c r="J304" s="804"/>
      <c r="K304" s="804"/>
      <c r="L304" s="804"/>
      <c r="M304" s="804"/>
      <c r="N304" s="803"/>
      <c r="O304" s="804"/>
      <c r="P304" s="804"/>
      <c r="Q304" s="804"/>
      <c r="R304" s="804"/>
      <c r="S304" s="804"/>
      <c r="T304" s="804"/>
      <c r="U304" s="804"/>
      <c r="V304" s="804"/>
      <c r="W304" s="804"/>
      <c r="X304" s="804"/>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803"/>
      <c r="E305" s="803"/>
      <c r="F305" s="803"/>
      <c r="G305" s="803"/>
      <c r="H305" s="803"/>
      <c r="I305" s="803"/>
      <c r="J305" s="803"/>
      <c r="K305" s="803"/>
      <c r="L305" s="803"/>
      <c r="M305" s="803"/>
      <c r="N305" s="803"/>
      <c r="O305" s="803"/>
      <c r="P305" s="803"/>
      <c r="Q305" s="803"/>
      <c r="R305" s="803"/>
      <c r="S305" s="803"/>
      <c r="T305" s="803"/>
      <c r="U305" s="803"/>
      <c r="V305" s="803"/>
      <c r="W305" s="803"/>
      <c r="X305" s="803"/>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801"/>
      <c r="E306" s="801"/>
      <c r="F306" s="801"/>
      <c r="G306" s="801"/>
      <c r="H306" s="801"/>
      <c r="I306" s="801"/>
      <c r="J306" s="801"/>
      <c r="K306" s="801"/>
      <c r="L306" s="801"/>
      <c r="M306" s="801"/>
      <c r="N306" s="803"/>
      <c r="O306" s="801"/>
      <c r="P306" s="801"/>
      <c r="Q306" s="801"/>
      <c r="R306" s="801"/>
      <c r="S306" s="801"/>
      <c r="T306" s="801"/>
      <c r="U306" s="801"/>
      <c r="V306" s="801"/>
      <c r="W306" s="801"/>
      <c r="X306" s="801"/>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804">
        <v>965813.82789942005</v>
      </c>
      <c r="E307" s="804">
        <v>943410.53890164697</v>
      </c>
      <c r="F307" s="804">
        <v>925102.40983188304</v>
      </c>
      <c r="G307" s="804">
        <v>873829.01622882497</v>
      </c>
      <c r="H307" s="804">
        <v>827191.92734805902</v>
      </c>
      <c r="I307" s="804">
        <v>822875.05332622398</v>
      </c>
      <c r="J307" s="804">
        <v>822875.05332622398</v>
      </c>
      <c r="K307" s="804">
        <v>821913.87399065797</v>
      </c>
      <c r="L307" s="804">
        <v>807224.57488096901</v>
      </c>
      <c r="M307" s="804">
        <v>775755.61747363699</v>
      </c>
      <c r="N307" s="804">
        <v>12</v>
      </c>
      <c r="O307" s="804">
        <v>230.98080175199999</v>
      </c>
      <c r="P307" s="804">
        <v>223.77291988299999</v>
      </c>
      <c r="Q307" s="804">
        <v>217.88258692299999</v>
      </c>
      <c r="R307" s="804">
        <v>201.386233901</v>
      </c>
      <c r="S307" s="804">
        <v>186.393958481</v>
      </c>
      <c r="T307" s="804">
        <v>185.72877227500001</v>
      </c>
      <c r="U307" s="804">
        <v>185.72877227500001</v>
      </c>
      <c r="V307" s="804">
        <v>185.696842627</v>
      </c>
      <c r="W307" s="804">
        <v>181.13405136200001</v>
      </c>
      <c r="X307" s="804">
        <v>176.28500636199999</v>
      </c>
      <c r="Y307" s="415"/>
      <c r="Z307" s="503">
        <v>0.5</v>
      </c>
      <c r="AA307" s="503">
        <v>0.5</v>
      </c>
      <c r="AB307" s="503"/>
      <c r="AC307" s="415"/>
      <c r="AD307" s="415"/>
      <c r="AE307" s="415"/>
      <c r="AF307" s="415"/>
      <c r="AG307" s="415"/>
      <c r="AH307" s="415"/>
      <c r="AI307" s="415"/>
      <c r="AJ307" s="415"/>
      <c r="AK307" s="415"/>
      <c r="AL307" s="415"/>
      <c r="AM307" s="296">
        <f>SUM(Y307:AL307)</f>
        <v>1</v>
      </c>
    </row>
    <row r="308" spans="1:39" ht="15" outlineLevel="1">
      <c r="B308" s="294" t="s">
        <v>249</v>
      </c>
      <c r="C308" s="291" t="s">
        <v>163</v>
      </c>
      <c r="D308" s="804">
        <v>114259.5655</v>
      </c>
      <c r="E308" s="804">
        <v>110928.22139999999</v>
      </c>
      <c r="F308" s="804">
        <v>101941.4635</v>
      </c>
      <c r="G308" s="804">
        <v>93126.909180000002</v>
      </c>
      <c r="H308" s="804">
        <v>90939.779720000006</v>
      </c>
      <c r="I308" s="804">
        <v>90525.098299999998</v>
      </c>
      <c r="J308" s="804">
        <v>90525.098299999998</v>
      </c>
      <c r="K308" s="804">
        <v>90525.098299999998</v>
      </c>
      <c r="L308" s="804">
        <v>90525.098299999998</v>
      </c>
      <c r="M308" s="804">
        <v>87502.172059999997</v>
      </c>
      <c r="N308" s="804">
        <v>12</v>
      </c>
      <c r="O308" s="804">
        <v>26.180815129999999</v>
      </c>
      <c r="P308" s="804">
        <v>25.232270450000001</v>
      </c>
      <c r="Q308" s="804">
        <v>22.673440979999999</v>
      </c>
      <c r="R308" s="804">
        <v>20.1636436</v>
      </c>
      <c r="S308" s="804">
        <v>19.540894949999998</v>
      </c>
      <c r="T308" s="804">
        <v>19.485403819999998</v>
      </c>
      <c r="U308" s="804">
        <v>19.485403819999998</v>
      </c>
      <c r="V308" s="804">
        <v>19.485403819999998</v>
      </c>
      <c r="W308" s="804">
        <v>19.485403819999998</v>
      </c>
      <c r="X308" s="804">
        <v>19.08088704</v>
      </c>
      <c r="Y308" s="411">
        <f>Y307</f>
        <v>0</v>
      </c>
      <c r="Z308" s="411">
        <f>Z307</f>
        <v>0.5</v>
      </c>
      <c r="AA308" s="411">
        <f t="shared" ref="AA308:AL308" si="86">AA307</f>
        <v>0.5</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803"/>
      <c r="E309" s="803"/>
      <c r="F309" s="803"/>
      <c r="G309" s="803"/>
      <c r="H309" s="803"/>
      <c r="I309" s="803"/>
      <c r="J309" s="803"/>
      <c r="K309" s="803"/>
      <c r="L309" s="803"/>
      <c r="M309" s="803"/>
      <c r="N309" s="803"/>
      <c r="O309" s="803"/>
      <c r="P309" s="803"/>
      <c r="Q309" s="803"/>
      <c r="R309" s="803"/>
      <c r="S309" s="803"/>
      <c r="T309" s="803"/>
      <c r="U309" s="803"/>
      <c r="V309" s="803"/>
      <c r="W309" s="803"/>
      <c r="X309" s="803"/>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804">
        <v>43953.631271746002</v>
      </c>
      <c r="E310" s="804">
        <v>43953.631271746002</v>
      </c>
      <c r="F310" s="804">
        <v>43802.530270214003</v>
      </c>
      <c r="G310" s="804">
        <v>42980.709700665997</v>
      </c>
      <c r="H310" s="804">
        <v>7726.7272241230003</v>
      </c>
      <c r="I310" s="804">
        <v>7726.7272241230003</v>
      </c>
      <c r="J310" s="804">
        <v>7726.7272241230003</v>
      </c>
      <c r="K310" s="804">
        <v>7726.7272241230003</v>
      </c>
      <c r="L310" s="804">
        <v>7726.7272241230003</v>
      </c>
      <c r="M310" s="804">
        <v>7726.7272241230003</v>
      </c>
      <c r="N310" s="804">
        <v>12</v>
      </c>
      <c r="O310" s="804">
        <v>13.85708775</v>
      </c>
      <c r="P310" s="804">
        <v>13.85708775</v>
      </c>
      <c r="Q310" s="804">
        <v>13.809746277</v>
      </c>
      <c r="R310" s="804">
        <v>13.567245202000001</v>
      </c>
      <c r="S310" s="804">
        <v>2.049655789</v>
      </c>
      <c r="T310" s="804">
        <v>2.049655789</v>
      </c>
      <c r="U310" s="804">
        <v>2.049655789</v>
      </c>
      <c r="V310" s="804">
        <v>2.049655789</v>
      </c>
      <c r="W310" s="804">
        <v>2.049655789</v>
      </c>
      <c r="X310" s="804">
        <v>2.049655789</v>
      </c>
      <c r="Y310" s="415"/>
      <c r="Z310" s="503">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804"/>
      <c r="E311" s="804"/>
      <c r="F311" s="804"/>
      <c r="G311" s="804"/>
      <c r="H311" s="804"/>
      <c r="I311" s="804"/>
      <c r="J311" s="804"/>
      <c r="K311" s="804"/>
      <c r="L311" s="804"/>
      <c r="M311" s="804"/>
      <c r="N311" s="804">
        <v>12</v>
      </c>
      <c r="O311" s="804"/>
      <c r="P311" s="804"/>
      <c r="Q311" s="804"/>
      <c r="R311" s="804"/>
      <c r="S311" s="804"/>
      <c r="T311" s="804"/>
      <c r="U311" s="804"/>
      <c r="V311" s="804"/>
      <c r="W311" s="804"/>
      <c r="X311" s="804"/>
      <c r="Y311" s="411">
        <f>Y310</f>
        <v>0</v>
      </c>
      <c r="Z311" s="411">
        <f>Z310</f>
        <v>1</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803"/>
      <c r="E312" s="803"/>
      <c r="F312" s="803"/>
      <c r="G312" s="803"/>
      <c r="H312" s="803"/>
      <c r="I312" s="803"/>
      <c r="J312" s="803"/>
      <c r="K312" s="803"/>
      <c r="L312" s="803"/>
      <c r="M312" s="803"/>
      <c r="N312" s="803"/>
      <c r="O312" s="803"/>
      <c r="P312" s="803"/>
      <c r="Q312" s="803"/>
      <c r="R312" s="803"/>
      <c r="S312" s="803"/>
      <c r="T312" s="803"/>
      <c r="U312" s="803"/>
      <c r="V312" s="803"/>
      <c r="W312" s="803"/>
      <c r="X312" s="803"/>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804"/>
      <c r="E313" s="804"/>
      <c r="F313" s="804"/>
      <c r="G313" s="804"/>
      <c r="H313" s="804"/>
      <c r="I313" s="804"/>
      <c r="J313" s="804"/>
      <c r="K313" s="804"/>
      <c r="L313" s="804"/>
      <c r="M313" s="804"/>
      <c r="N313" s="804">
        <v>3</v>
      </c>
      <c r="O313" s="804"/>
      <c r="P313" s="804"/>
      <c r="Q313" s="804"/>
      <c r="R313" s="804"/>
      <c r="S313" s="804"/>
      <c r="T313" s="804"/>
      <c r="U313" s="804"/>
      <c r="V313" s="804"/>
      <c r="W313" s="804"/>
      <c r="X313" s="804"/>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804"/>
      <c r="E314" s="804"/>
      <c r="F314" s="804"/>
      <c r="G314" s="804"/>
      <c r="H314" s="804"/>
      <c r="I314" s="804"/>
      <c r="J314" s="804"/>
      <c r="K314" s="804"/>
      <c r="L314" s="804"/>
      <c r="M314" s="804"/>
      <c r="N314" s="804">
        <v>3</v>
      </c>
      <c r="O314" s="804"/>
      <c r="P314" s="804"/>
      <c r="Q314" s="804"/>
      <c r="R314" s="804"/>
      <c r="S314" s="804"/>
      <c r="T314" s="804"/>
      <c r="U314" s="804"/>
      <c r="V314" s="804"/>
      <c r="W314" s="804"/>
      <c r="X314" s="804"/>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809"/>
      <c r="E315" s="809"/>
      <c r="F315" s="809"/>
      <c r="G315" s="809"/>
      <c r="H315" s="809"/>
      <c r="I315" s="809"/>
      <c r="J315" s="809"/>
      <c r="K315" s="809"/>
      <c r="L315" s="809"/>
      <c r="M315" s="809"/>
      <c r="N315" s="803"/>
      <c r="O315" s="809"/>
      <c r="P315" s="809"/>
      <c r="Q315" s="809"/>
      <c r="R315" s="809"/>
      <c r="S315" s="809"/>
      <c r="T315" s="809"/>
      <c r="U315" s="809"/>
      <c r="V315" s="809"/>
      <c r="W315" s="809"/>
      <c r="X315" s="809"/>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804"/>
      <c r="E316" s="804"/>
      <c r="F316" s="804"/>
      <c r="G316" s="804"/>
      <c r="H316" s="804"/>
      <c r="I316" s="804"/>
      <c r="J316" s="804"/>
      <c r="K316" s="804"/>
      <c r="L316" s="804"/>
      <c r="M316" s="804"/>
      <c r="N316" s="804">
        <v>12</v>
      </c>
      <c r="O316" s="804"/>
      <c r="P316" s="804"/>
      <c r="Q316" s="804"/>
      <c r="R316" s="804"/>
      <c r="S316" s="804"/>
      <c r="T316" s="804"/>
      <c r="U316" s="804"/>
      <c r="V316" s="804"/>
      <c r="W316" s="804"/>
      <c r="X316" s="804"/>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804"/>
      <c r="E317" s="804"/>
      <c r="F317" s="804"/>
      <c r="G317" s="804"/>
      <c r="H317" s="804"/>
      <c r="I317" s="804"/>
      <c r="J317" s="804"/>
      <c r="K317" s="804"/>
      <c r="L317" s="804"/>
      <c r="M317" s="804"/>
      <c r="N317" s="804">
        <v>12</v>
      </c>
      <c r="O317" s="804"/>
      <c r="P317" s="804"/>
      <c r="Q317" s="804"/>
      <c r="R317" s="804"/>
      <c r="S317" s="804"/>
      <c r="T317" s="804"/>
      <c r="U317" s="804"/>
      <c r="V317" s="804"/>
      <c r="W317" s="804"/>
      <c r="X317" s="804"/>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809"/>
      <c r="E318" s="809"/>
      <c r="F318" s="809"/>
      <c r="G318" s="809"/>
      <c r="H318" s="809"/>
      <c r="I318" s="809"/>
      <c r="J318" s="809"/>
      <c r="K318" s="809"/>
      <c r="L318" s="809"/>
      <c r="M318" s="809"/>
      <c r="N318" s="803"/>
      <c r="O318" s="809"/>
      <c r="P318" s="809"/>
      <c r="Q318" s="809"/>
      <c r="R318" s="809"/>
      <c r="S318" s="809"/>
      <c r="T318" s="809"/>
      <c r="U318" s="809"/>
      <c r="V318" s="809"/>
      <c r="W318" s="809"/>
      <c r="X318" s="809"/>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804">
        <v>193803.07118789799</v>
      </c>
      <c r="E319" s="804">
        <v>193803.07118789799</v>
      </c>
      <c r="F319" s="804">
        <v>193803.07118789799</v>
      </c>
      <c r="G319" s="804">
        <v>193803.07118789799</v>
      </c>
      <c r="H319" s="804">
        <v>0</v>
      </c>
      <c r="I319" s="804">
        <v>0</v>
      </c>
      <c r="J319" s="804">
        <v>0</v>
      </c>
      <c r="K319" s="804">
        <v>0</v>
      </c>
      <c r="L319" s="804">
        <v>0</v>
      </c>
      <c r="M319" s="804">
        <v>0</v>
      </c>
      <c r="N319" s="804">
        <v>12</v>
      </c>
      <c r="O319" s="804">
        <v>35.250706491000003</v>
      </c>
      <c r="P319" s="804">
        <v>35.250706491000003</v>
      </c>
      <c r="Q319" s="804">
        <v>35.250706491000003</v>
      </c>
      <c r="R319" s="804">
        <v>0</v>
      </c>
      <c r="S319" s="804">
        <v>0</v>
      </c>
      <c r="T319" s="804">
        <v>0</v>
      </c>
      <c r="U319" s="804">
        <v>0</v>
      </c>
      <c r="V319" s="804">
        <v>0</v>
      </c>
      <c r="W319" s="804">
        <v>0</v>
      </c>
      <c r="X319" s="804">
        <v>0</v>
      </c>
      <c r="Y319" s="415"/>
      <c r="Z319" s="415">
        <v>0.25</v>
      </c>
      <c r="AA319" s="503">
        <v>0.75</v>
      </c>
      <c r="AB319" s="415"/>
      <c r="AC319" s="415"/>
      <c r="AD319" s="415"/>
      <c r="AE319" s="415"/>
      <c r="AF319" s="415"/>
      <c r="AG319" s="415"/>
      <c r="AH319" s="415"/>
      <c r="AI319" s="415"/>
      <c r="AJ319" s="415"/>
      <c r="AK319" s="415"/>
      <c r="AL319" s="415"/>
      <c r="AM319" s="296">
        <f>SUM(Y319:AL319)</f>
        <v>1</v>
      </c>
    </row>
    <row r="320" spans="1:39" ht="15" outlineLevel="1">
      <c r="B320" s="294" t="s">
        <v>249</v>
      </c>
      <c r="C320" s="291" t="s">
        <v>163</v>
      </c>
      <c r="D320" s="804">
        <v>128.54037959999999</v>
      </c>
      <c r="E320" s="804">
        <v>128.54037959999999</v>
      </c>
      <c r="F320" s="804">
        <v>128.54037959999999</v>
      </c>
      <c r="G320" s="804">
        <v>128.54037959999999</v>
      </c>
      <c r="H320" s="804">
        <v>0</v>
      </c>
      <c r="I320" s="804">
        <v>0</v>
      </c>
      <c r="J320" s="804">
        <v>0</v>
      </c>
      <c r="K320" s="804">
        <v>0</v>
      </c>
      <c r="L320" s="804">
        <v>0</v>
      </c>
      <c r="M320" s="804">
        <v>0</v>
      </c>
      <c r="N320" s="804">
        <v>12</v>
      </c>
      <c r="O320" s="804">
        <v>2.3380121E-2</v>
      </c>
      <c r="P320" s="804">
        <v>2.3380121E-2</v>
      </c>
      <c r="Q320" s="804">
        <v>2.3380121E-2</v>
      </c>
      <c r="R320" s="804">
        <v>2.3380121E-2</v>
      </c>
      <c r="S320" s="804">
        <v>0</v>
      </c>
      <c r="T320" s="804">
        <v>0</v>
      </c>
      <c r="U320" s="804">
        <v>0</v>
      </c>
      <c r="V320" s="804">
        <v>0</v>
      </c>
      <c r="W320" s="804">
        <v>0</v>
      </c>
      <c r="X320" s="804">
        <v>0</v>
      </c>
      <c r="Y320" s="411">
        <f>Y319</f>
        <v>0</v>
      </c>
      <c r="Z320" s="411">
        <f>Z319</f>
        <v>0.25</v>
      </c>
      <c r="AA320" s="411">
        <f t="shared" ref="AA320:AL320" si="90">AA319</f>
        <v>0.75</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809"/>
      <c r="E321" s="809"/>
      <c r="F321" s="809"/>
      <c r="G321" s="809"/>
      <c r="H321" s="809"/>
      <c r="I321" s="809"/>
      <c r="J321" s="809"/>
      <c r="K321" s="809"/>
      <c r="L321" s="809"/>
      <c r="M321" s="809"/>
      <c r="N321" s="803"/>
      <c r="O321" s="809"/>
      <c r="P321" s="809"/>
      <c r="Q321" s="809"/>
      <c r="R321" s="809"/>
      <c r="S321" s="809"/>
      <c r="T321" s="809"/>
      <c r="U321" s="809"/>
      <c r="V321" s="809"/>
      <c r="W321" s="809"/>
      <c r="X321" s="809"/>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804"/>
      <c r="E322" s="804"/>
      <c r="F322" s="804"/>
      <c r="G322" s="804"/>
      <c r="H322" s="804"/>
      <c r="I322" s="804"/>
      <c r="J322" s="804"/>
      <c r="K322" s="804"/>
      <c r="L322" s="804"/>
      <c r="M322" s="804"/>
      <c r="N322" s="803"/>
      <c r="O322" s="804"/>
      <c r="P322" s="804"/>
      <c r="Q322" s="804"/>
      <c r="R322" s="804"/>
      <c r="S322" s="804"/>
      <c r="T322" s="804"/>
      <c r="U322" s="804"/>
      <c r="V322" s="804"/>
      <c r="W322" s="804"/>
      <c r="X322" s="804"/>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804"/>
      <c r="E323" s="804"/>
      <c r="F323" s="804"/>
      <c r="G323" s="804"/>
      <c r="H323" s="804"/>
      <c r="I323" s="804"/>
      <c r="J323" s="804"/>
      <c r="K323" s="804"/>
      <c r="L323" s="804"/>
      <c r="M323" s="804"/>
      <c r="N323" s="803"/>
      <c r="O323" s="804"/>
      <c r="P323" s="804"/>
      <c r="Q323" s="804"/>
      <c r="R323" s="804"/>
      <c r="S323" s="804"/>
      <c r="T323" s="804"/>
      <c r="U323" s="804"/>
      <c r="V323" s="804"/>
      <c r="W323" s="804"/>
      <c r="X323" s="804"/>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809"/>
      <c r="E324" s="809"/>
      <c r="F324" s="809"/>
      <c r="G324" s="809"/>
      <c r="H324" s="809"/>
      <c r="I324" s="809"/>
      <c r="J324" s="809"/>
      <c r="K324" s="809"/>
      <c r="L324" s="809"/>
      <c r="M324" s="809"/>
      <c r="N324" s="803"/>
      <c r="O324" s="809"/>
      <c r="P324" s="809"/>
      <c r="Q324" s="809"/>
      <c r="R324" s="809"/>
      <c r="S324" s="809"/>
      <c r="T324" s="809"/>
      <c r="U324" s="809"/>
      <c r="V324" s="809"/>
      <c r="W324" s="809"/>
      <c r="X324" s="809"/>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487</v>
      </c>
      <c r="C325" s="291" t="s">
        <v>25</v>
      </c>
      <c r="D325" s="804"/>
      <c r="E325" s="804"/>
      <c r="F325" s="804"/>
      <c r="G325" s="804"/>
      <c r="H325" s="804"/>
      <c r="I325" s="804"/>
      <c r="J325" s="804"/>
      <c r="K325" s="804"/>
      <c r="L325" s="804"/>
      <c r="M325" s="804"/>
      <c r="N325" s="803"/>
      <c r="O325" s="804"/>
      <c r="P325" s="804"/>
      <c r="Q325" s="804"/>
      <c r="R325" s="804"/>
      <c r="S325" s="804"/>
      <c r="T325" s="804"/>
      <c r="U325" s="804"/>
      <c r="V325" s="804"/>
      <c r="W325" s="804"/>
      <c r="X325" s="804"/>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804"/>
      <c r="E326" s="804"/>
      <c r="F326" s="804"/>
      <c r="G326" s="804"/>
      <c r="H326" s="804"/>
      <c r="I326" s="804"/>
      <c r="J326" s="804"/>
      <c r="K326" s="804"/>
      <c r="L326" s="804"/>
      <c r="M326" s="804"/>
      <c r="N326" s="803"/>
      <c r="O326" s="804"/>
      <c r="P326" s="804"/>
      <c r="Q326" s="804"/>
      <c r="R326" s="804"/>
      <c r="S326" s="804"/>
      <c r="T326" s="804"/>
      <c r="U326" s="804"/>
      <c r="V326" s="804"/>
      <c r="W326" s="804"/>
      <c r="X326" s="804"/>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809"/>
      <c r="E327" s="809"/>
      <c r="F327" s="809"/>
      <c r="G327" s="809"/>
      <c r="H327" s="809"/>
      <c r="I327" s="809"/>
      <c r="J327" s="809"/>
      <c r="K327" s="809"/>
      <c r="L327" s="809"/>
      <c r="M327" s="809"/>
      <c r="N327" s="803"/>
      <c r="O327" s="809"/>
      <c r="P327" s="809"/>
      <c r="Q327" s="809"/>
      <c r="R327" s="809"/>
      <c r="S327" s="809"/>
      <c r="T327" s="809"/>
      <c r="U327" s="809"/>
      <c r="V327" s="809"/>
      <c r="W327" s="809"/>
      <c r="X327" s="809"/>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804">
        <v>2554.7669999999998</v>
      </c>
      <c r="E328" s="804">
        <v>0</v>
      </c>
      <c r="F328" s="804">
        <v>0</v>
      </c>
      <c r="G328" s="804">
        <v>0</v>
      </c>
      <c r="H328" s="804">
        <v>0</v>
      </c>
      <c r="I328" s="804">
        <v>0</v>
      </c>
      <c r="J328" s="804">
        <v>0</v>
      </c>
      <c r="K328" s="804">
        <v>0</v>
      </c>
      <c r="L328" s="804">
        <v>0</v>
      </c>
      <c r="M328" s="804">
        <v>0</v>
      </c>
      <c r="N328" s="803"/>
      <c r="O328" s="804">
        <v>191.32820000000001</v>
      </c>
      <c r="P328" s="804">
        <v>0</v>
      </c>
      <c r="Q328" s="804">
        <v>0</v>
      </c>
      <c r="R328" s="804">
        <v>0</v>
      </c>
      <c r="S328" s="804">
        <v>0</v>
      </c>
      <c r="T328" s="804">
        <v>0</v>
      </c>
      <c r="U328" s="804">
        <v>0</v>
      </c>
      <c r="V328" s="804">
        <v>0</v>
      </c>
      <c r="W328" s="804">
        <v>0</v>
      </c>
      <c r="X328" s="804">
        <v>0</v>
      </c>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804"/>
      <c r="E329" s="804"/>
      <c r="F329" s="804"/>
      <c r="G329" s="804"/>
      <c r="H329" s="804"/>
      <c r="I329" s="804"/>
      <c r="J329" s="804"/>
      <c r="K329" s="804"/>
      <c r="L329" s="804"/>
      <c r="M329" s="804"/>
      <c r="N329" s="803"/>
      <c r="O329" s="804"/>
      <c r="P329" s="804"/>
      <c r="Q329" s="804"/>
      <c r="R329" s="804"/>
      <c r="S329" s="804"/>
      <c r="T329" s="804"/>
      <c r="U329" s="804"/>
      <c r="V329" s="804"/>
      <c r="W329" s="804"/>
      <c r="X329" s="804"/>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803"/>
      <c r="E330" s="803"/>
      <c r="F330" s="803"/>
      <c r="G330" s="803"/>
      <c r="H330" s="803"/>
      <c r="I330" s="803"/>
      <c r="J330" s="803"/>
      <c r="K330" s="803"/>
      <c r="L330" s="803"/>
      <c r="M330" s="803"/>
      <c r="N330" s="803"/>
      <c r="O330" s="803"/>
      <c r="P330" s="803"/>
      <c r="Q330" s="803"/>
      <c r="R330" s="803"/>
      <c r="S330" s="803"/>
      <c r="T330" s="803"/>
      <c r="U330" s="803"/>
      <c r="V330" s="803"/>
      <c r="W330" s="803"/>
      <c r="X330" s="803"/>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801"/>
      <c r="E331" s="801"/>
      <c r="F331" s="801"/>
      <c r="G331" s="801"/>
      <c r="H331" s="801"/>
      <c r="I331" s="801"/>
      <c r="J331" s="801"/>
      <c r="K331" s="801"/>
      <c r="L331" s="801"/>
      <c r="M331" s="801"/>
      <c r="N331" s="802"/>
      <c r="O331" s="801"/>
      <c r="P331" s="801"/>
      <c r="Q331" s="801"/>
      <c r="R331" s="801"/>
      <c r="S331" s="801"/>
      <c r="T331" s="801"/>
      <c r="U331" s="801"/>
      <c r="V331" s="801"/>
      <c r="W331" s="801"/>
      <c r="X331" s="801"/>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804"/>
      <c r="E332" s="804"/>
      <c r="F332" s="804"/>
      <c r="G332" s="804"/>
      <c r="H332" s="804"/>
      <c r="I332" s="804"/>
      <c r="J332" s="804"/>
      <c r="K332" s="804"/>
      <c r="L332" s="804"/>
      <c r="M332" s="804"/>
      <c r="N332" s="804">
        <v>12</v>
      </c>
      <c r="O332" s="804"/>
      <c r="P332" s="804"/>
      <c r="Q332" s="804"/>
      <c r="R332" s="804"/>
      <c r="S332" s="804"/>
      <c r="T332" s="804"/>
      <c r="U332" s="804"/>
      <c r="V332" s="804"/>
      <c r="W332" s="804"/>
      <c r="X332" s="804"/>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804"/>
      <c r="E333" s="804"/>
      <c r="F333" s="804"/>
      <c r="G333" s="804"/>
      <c r="H333" s="804"/>
      <c r="I333" s="804"/>
      <c r="J333" s="804"/>
      <c r="K333" s="804"/>
      <c r="L333" s="804"/>
      <c r="M333" s="804"/>
      <c r="N333" s="804">
        <v>12</v>
      </c>
      <c r="O333" s="804"/>
      <c r="P333" s="804"/>
      <c r="Q333" s="804"/>
      <c r="R333" s="804"/>
      <c r="S333" s="804"/>
      <c r="T333" s="804"/>
      <c r="U333" s="804"/>
      <c r="V333" s="804"/>
      <c r="W333" s="804"/>
      <c r="X333" s="804"/>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803"/>
      <c r="E334" s="803"/>
      <c r="F334" s="803"/>
      <c r="G334" s="803"/>
      <c r="H334" s="803"/>
      <c r="I334" s="803"/>
      <c r="J334" s="803"/>
      <c r="K334" s="803"/>
      <c r="L334" s="803"/>
      <c r="M334" s="803"/>
      <c r="N334" s="803"/>
      <c r="O334" s="803"/>
      <c r="P334" s="803"/>
      <c r="Q334" s="803"/>
      <c r="R334" s="803"/>
      <c r="S334" s="803"/>
      <c r="T334" s="803"/>
      <c r="U334" s="803"/>
      <c r="V334" s="803"/>
      <c r="W334" s="803"/>
      <c r="X334" s="803"/>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804"/>
      <c r="E335" s="804"/>
      <c r="F335" s="804"/>
      <c r="G335" s="804"/>
      <c r="H335" s="804"/>
      <c r="I335" s="804"/>
      <c r="J335" s="804"/>
      <c r="K335" s="804"/>
      <c r="L335" s="804"/>
      <c r="M335" s="804"/>
      <c r="N335" s="804">
        <v>12</v>
      </c>
      <c r="O335" s="804"/>
      <c r="P335" s="804"/>
      <c r="Q335" s="804"/>
      <c r="R335" s="804"/>
      <c r="S335" s="804"/>
      <c r="T335" s="804"/>
      <c r="U335" s="804"/>
      <c r="V335" s="804"/>
      <c r="W335" s="804"/>
      <c r="X335" s="804"/>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804"/>
      <c r="E336" s="804"/>
      <c r="F336" s="804"/>
      <c r="G336" s="804"/>
      <c r="H336" s="804"/>
      <c r="I336" s="804"/>
      <c r="J336" s="804"/>
      <c r="K336" s="804"/>
      <c r="L336" s="804"/>
      <c r="M336" s="804"/>
      <c r="N336" s="804">
        <v>12</v>
      </c>
      <c r="O336" s="804"/>
      <c r="P336" s="804"/>
      <c r="Q336" s="804"/>
      <c r="R336" s="804"/>
      <c r="S336" s="804"/>
      <c r="T336" s="804"/>
      <c r="U336" s="804"/>
      <c r="V336" s="804"/>
      <c r="W336" s="804"/>
      <c r="X336" s="804"/>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803"/>
      <c r="E337" s="803"/>
      <c r="F337" s="803"/>
      <c r="G337" s="803"/>
      <c r="H337" s="803"/>
      <c r="I337" s="803"/>
      <c r="J337" s="803"/>
      <c r="K337" s="803"/>
      <c r="L337" s="803"/>
      <c r="M337" s="803"/>
      <c r="N337" s="803"/>
      <c r="O337" s="803"/>
      <c r="P337" s="803"/>
      <c r="Q337" s="803"/>
      <c r="R337" s="803"/>
      <c r="S337" s="803"/>
      <c r="T337" s="803"/>
      <c r="U337" s="803"/>
      <c r="V337" s="803"/>
      <c r="W337" s="803"/>
      <c r="X337" s="803"/>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804">
        <v>150984</v>
      </c>
      <c r="E338" s="804">
        <v>144990</v>
      </c>
      <c r="F338" s="804">
        <v>144990</v>
      </c>
      <c r="G338" s="804">
        <v>144990</v>
      </c>
      <c r="H338" s="804">
        <v>0</v>
      </c>
      <c r="I338" s="804">
        <v>0</v>
      </c>
      <c r="J338" s="804">
        <v>0</v>
      </c>
      <c r="K338" s="804">
        <v>0</v>
      </c>
      <c r="L338" s="804">
        <v>0</v>
      </c>
      <c r="M338" s="804">
        <v>0</v>
      </c>
      <c r="N338" s="804">
        <v>12</v>
      </c>
      <c r="O338" s="804">
        <v>92.34</v>
      </c>
      <c r="P338" s="804">
        <v>35.64</v>
      </c>
      <c r="Q338" s="804">
        <v>35.64</v>
      </c>
      <c r="R338" s="804">
        <v>35.64</v>
      </c>
      <c r="S338" s="804">
        <v>0</v>
      </c>
      <c r="T338" s="804">
        <v>0</v>
      </c>
      <c r="U338" s="804">
        <v>0</v>
      </c>
      <c r="V338" s="804">
        <v>0</v>
      </c>
      <c r="W338" s="804">
        <v>0</v>
      </c>
      <c r="X338" s="804">
        <v>0</v>
      </c>
      <c r="Y338" s="410"/>
      <c r="Z338" s="415"/>
      <c r="AA338" s="415">
        <v>1</v>
      </c>
      <c r="AB338" s="415"/>
      <c r="AC338" s="469"/>
      <c r="AD338" s="415"/>
      <c r="AE338" s="415"/>
      <c r="AF338" s="415"/>
      <c r="AG338" s="415"/>
      <c r="AH338" s="415"/>
      <c r="AI338" s="415"/>
      <c r="AJ338" s="415"/>
      <c r="AK338" s="415"/>
      <c r="AL338" s="415"/>
      <c r="AM338" s="296">
        <f>SUM(Y338:AL338)</f>
        <v>1</v>
      </c>
    </row>
    <row r="339" spans="1:39" ht="15" outlineLevel="1">
      <c r="B339" s="294" t="s">
        <v>249</v>
      </c>
      <c r="C339" s="291" t="s">
        <v>163</v>
      </c>
      <c r="D339" s="804">
        <v>16481.7</v>
      </c>
      <c r="E339" s="804">
        <v>22475.7</v>
      </c>
      <c r="F339" s="804">
        <v>22475.7</v>
      </c>
      <c r="G339" s="804">
        <v>22475.7</v>
      </c>
      <c r="H339" s="804">
        <v>167465.70000000001</v>
      </c>
      <c r="I339" s="804">
        <v>166282.20000000001</v>
      </c>
      <c r="J339" s="804">
        <v>166282.20000000001</v>
      </c>
      <c r="K339" s="804">
        <v>166282.20000000001</v>
      </c>
      <c r="L339" s="804">
        <v>166282.20000000001</v>
      </c>
      <c r="M339" s="804">
        <v>166282.20000000001</v>
      </c>
      <c r="N339" s="804">
        <v>12</v>
      </c>
      <c r="O339" s="804">
        <v>38.423699999999997</v>
      </c>
      <c r="P339" s="804">
        <v>35.273699999999998</v>
      </c>
      <c r="Q339" s="804">
        <v>35.273699999999998</v>
      </c>
      <c r="R339" s="804">
        <v>35.273699999999998</v>
      </c>
      <c r="S339" s="804">
        <v>70.913700000000006</v>
      </c>
      <c r="T339" s="804">
        <v>70.913700000000006</v>
      </c>
      <c r="U339" s="804">
        <v>70.913700000000006</v>
      </c>
      <c r="V339" s="804">
        <v>70.913700000000006</v>
      </c>
      <c r="W339" s="804">
        <v>70.913700000000006</v>
      </c>
      <c r="X339" s="804">
        <v>70.913700000000006</v>
      </c>
      <c r="Y339" s="411">
        <f>Y338</f>
        <v>0</v>
      </c>
      <c r="Z339" s="411">
        <f>Z338</f>
        <v>0</v>
      </c>
      <c r="AA339" s="411">
        <f t="shared" ref="AA339:AL339" si="96">AA338</f>
        <v>1</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803"/>
      <c r="E340" s="803"/>
      <c r="F340" s="803"/>
      <c r="G340" s="803"/>
      <c r="H340" s="803"/>
      <c r="I340" s="803"/>
      <c r="J340" s="803"/>
      <c r="K340" s="803"/>
      <c r="L340" s="803"/>
      <c r="M340" s="803"/>
      <c r="N340" s="810"/>
      <c r="O340" s="803"/>
      <c r="P340" s="803"/>
      <c r="Q340" s="803"/>
      <c r="R340" s="803"/>
      <c r="S340" s="803"/>
      <c r="T340" s="803"/>
      <c r="U340" s="803"/>
      <c r="V340" s="803"/>
      <c r="W340" s="803"/>
      <c r="X340" s="803"/>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804"/>
      <c r="E341" s="804"/>
      <c r="F341" s="804"/>
      <c r="G341" s="804"/>
      <c r="H341" s="804"/>
      <c r="I341" s="804"/>
      <c r="J341" s="804"/>
      <c r="K341" s="804"/>
      <c r="L341" s="804"/>
      <c r="M341" s="804"/>
      <c r="N341" s="804">
        <v>12</v>
      </c>
      <c r="O341" s="804"/>
      <c r="P341" s="804"/>
      <c r="Q341" s="804"/>
      <c r="R341" s="804"/>
      <c r="S341" s="804"/>
      <c r="T341" s="804"/>
      <c r="U341" s="804"/>
      <c r="V341" s="804"/>
      <c r="W341" s="804"/>
      <c r="X341" s="804"/>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804"/>
      <c r="E342" s="804"/>
      <c r="F342" s="804"/>
      <c r="G342" s="804"/>
      <c r="H342" s="804"/>
      <c r="I342" s="804"/>
      <c r="J342" s="804"/>
      <c r="K342" s="804"/>
      <c r="L342" s="804"/>
      <c r="M342" s="804"/>
      <c r="N342" s="804">
        <v>12</v>
      </c>
      <c r="O342" s="804"/>
      <c r="P342" s="804"/>
      <c r="Q342" s="804"/>
      <c r="R342" s="804"/>
      <c r="S342" s="804"/>
      <c r="T342" s="804"/>
      <c r="U342" s="804"/>
      <c r="V342" s="804"/>
      <c r="W342" s="804"/>
      <c r="X342" s="804"/>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803"/>
      <c r="E343" s="803"/>
      <c r="F343" s="803"/>
      <c r="G343" s="803"/>
      <c r="H343" s="803"/>
      <c r="I343" s="803"/>
      <c r="J343" s="803"/>
      <c r="K343" s="803"/>
      <c r="L343" s="803"/>
      <c r="M343" s="803"/>
      <c r="N343" s="803"/>
      <c r="O343" s="803"/>
      <c r="P343" s="803"/>
      <c r="Q343" s="803"/>
      <c r="R343" s="803"/>
      <c r="S343" s="803"/>
      <c r="T343" s="803"/>
      <c r="U343" s="803"/>
      <c r="V343" s="803"/>
      <c r="W343" s="803"/>
      <c r="X343" s="803"/>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804">
        <v>96815.44</v>
      </c>
      <c r="E344" s="804">
        <v>0</v>
      </c>
      <c r="F344" s="804">
        <v>0</v>
      </c>
      <c r="G344" s="804">
        <v>0</v>
      </c>
      <c r="H344" s="804">
        <v>0</v>
      </c>
      <c r="I344" s="804">
        <v>0</v>
      </c>
      <c r="J344" s="804">
        <v>0</v>
      </c>
      <c r="K344" s="804">
        <v>0</v>
      </c>
      <c r="L344" s="804">
        <v>0</v>
      </c>
      <c r="M344" s="804">
        <v>0</v>
      </c>
      <c r="N344" s="803"/>
      <c r="O344" s="804">
        <v>2182.3380000000002</v>
      </c>
      <c r="P344" s="804">
        <v>0</v>
      </c>
      <c r="Q344" s="804">
        <v>0</v>
      </c>
      <c r="R344" s="804">
        <v>0</v>
      </c>
      <c r="S344" s="804">
        <v>0</v>
      </c>
      <c r="T344" s="804">
        <v>0</v>
      </c>
      <c r="U344" s="804">
        <v>0</v>
      </c>
      <c r="V344" s="804">
        <v>0</v>
      </c>
      <c r="W344" s="804">
        <v>0</v>
      </c>
      <c r="X344" s="804">
        <v>0</v>
      </c>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804"/>
      <c r="E345" s="804"/>
      <c r="F345" s="804"/>
      <c r="G345" s="804"/>
      <c r="H345" s="804"/>
      <c r="I345" s="804"/>
      <c r="J345" s="804"/>
      <c r="K345" s="804"/>
      <c r="L345" s="804"/>
      <c r="M345" s="804"/>
      <c r="N345" s="803"/>
      <c r="O345" s="804"/>
      <c r="P345" s="804"/>
      <c r="Q345" s="804"/>
      <c r="R345" s="804"/>
      <c r="S345" s="804"/>
      <c r="T345" s="804"/>
      <c r="U345" s="804"/>
      <c r="V345" s="804"/>
      <c r="W345" s="804"/>
      <c r="X345" s="804"/>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803"/>
      <c r="E346" s="803"/>
      <c r="F346" s="803"/>
      <c r="G346" s="803"/>
      <c r="H346" s="803"/>
      <c r="I346" s="803"/>
      <c r="J346" s="803"/>
      <c r="K346" s="803"/>
      <c r="L346" s="803"/>
      <c r="M346" s="803"/>
      <c r="N346" s="803"/>
      <c r="O346" s="803"/>
      <c r="P346" s="803"/>
      <c r="Q346" s="803"/>
      <c r="R346" s="803"/>
      <c r="S346" s="803"/>
      <c r="T346" s="803"/>
      <c r="U346" s="803"/>
      <c r="V346" s="803"/>
      <c r="W346" s="803"/>
      <c r="X346" s="803"/>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802"/>
      <c r="E347" s="802"/>
      <c r="F347" s="802"/>
      <c r="G347" s="802"/>
      <c r="H347" s="802"/>
      <c r="I347" s="802"/>
      <c r="J347" s="802"/>
      <c r="K347" s="802"/>
      <c r="L347" s="802"/>
      <c r="M347" s="802"/>
      <c r="N347" s="802"/>
      <c r="O347" s="802"/>
      <c r="P347" s="802"/>
      <c r="Q347" s="802"/>
      <c r="R347" s="802"/>
      <c r="S347" s="802"/>
      <c r="T347" s="802"/>
      <c r="U347" s="802"/>
      <c r="V347" s="802"/>
      <c r="W347" s="802"/>
      <c r="X347" s="802"/>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804">
        <v>345695.490364075</v>
      </c>
      <c r="E348" s="804">
        <v>336739.22205352801</v>
      </c>
      <c r="F348" s="804">
        <v>326572.25745391799</v>
      </c>
      <c r="G348" s="804">
        <v>294525.23500251799</v>
      </c>
      <c r="H348" s="804">
        <v>278852.36982536298</v>
      </c>
      <c r="I348" s="804">
        <v>267254.77797126799</v>
      </c>
      <c r="J348" s="804">
        <v>243041.945482254</v>
      </c>
      <c r="K348" s="804">
        <v>241973.566064835</v>
      </c>
      <c r="L348" s="804">
        <v>109973.82392120401</v>
      </c>
      <c r="M348" s="804">
        <v>107634.72942352299</v>
      </c>
      <c r="N348" s="803"/>
      <c r="O348" s="804">
        <v>32.586839036999997</v>
      </c>
      <c r="P348" s="804">
        <v>32.121594189</v>
      </c>
      <c r="Q348" s="804">
        <v>31.593458121000001</v>
      </c>
      <c r="R348" s="804">
        <v>29.928734207000002</v>
      </c>
      <c r="S348" s="804">
        <v>29.123848498000001</v>
      </c>
      <c r="T348" s="804">
        <v>28.521396651</v>
      </c>
      <c r="U348" s="804">
        <v>27.263629982000001</v>
      </c>
      <c r="V348" s="804">
        <v>27.263629982000001</v>
      </c>
      <c r="W348" s="804">
        <v>20.406733703</v>
      </c>
      <c r="X348" s="804">
        <v>17.902185033999999</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804"/>
      <c r="E349" s="804"/>
      <c r="F349" s="804"/>
      <c r="G349" s="804"/>
      <c r="H349" s="804"/>
      <c r="I349" s="804"/>
      <c r="J349" s="804"/>
      <c r="K349" s="804"/>
      <c r="L349" s="804"/>
      <c r="M349" s="804"/>
      <c r="N349" s="811"/>
      <c r="O349" s="804"/>
      <c r="P349" s="804"/>
      <c r="Q349" s="804"/>
      <c r="R349" s="804"/>
      <c r="S349" s="804"/>
      <c r="T349" s="804"/>
      <c r="U349" s="804"/>
      <c r="V349" s="804"/>
      <c r="W349" s="804"/>
      <c r="X349" s="804"/>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803"/>
      <c r="E350" s="803"/>
      <c r="F350" s="803"/>
      <c r="G350" s="803"/>
      <c r="H350" s="803"/>
      <c r="I350" s="803"/>
      <c r="J350" s="803"/>
      <c r="K350" s="803"/>
      <c r="L350" s="803"/>
      <c r="M350" s="803"/>
      <c r="N350" s="803"/>
      <c r="O350" s="803"/>
      <c r="P350" s="803"/>
      <c r="Q350" s="803"/>
      <c r="R350" s="803"/>
      <c r="S350" s="803"/>
      <c r="T350" s="803"/>
      <c r="U350" s="803"/>
      <c r="V350" s="803"/>
      <c r="W350" s="803"/>
      <c r="X350" s="803"/>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488</v>
      </c>
      <c r="C351" s="289"/>
      <c r="D351" s="802"/>
      <c r="E351" s="802"/>
      <c r="F351" s="802"/>
      <c r="G351" s="802"/>
      <c r="H351" s="802"/>
      <c r="I351" s="802"/>
      <c r="J351" s="802"/>
      <c r="K351" s="802"/>
      <c r="L351" s="802"/>
      <c r="M351" s="802"/>
      <c r="N351" s="802"/>
      <c r="O351" s="802"/>
      <c r="P351" s="801"/>
      <c r="Q351" s="801"/>
      <c r="R351" s="801"/>
      <c r="S351" s="801"/>
      <c r="T351" s="801"/>
      <c r="U351" s="801"/>
      <c r="V351" s="801"/>
      <c r="W351" s="801"/>
      <c r="X351" s="801"/>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804"/>
      <c r="E352" s="804"/>
      <c r="F352" s="804"/>
      <c r="G352" s="804"/>
      <c r="H352" s="804"/>
      <c r="I352" s="804"/>
      <c r="J352" s="804"/>
      <c r="K352" s="804"/>
      <c r="L352" s="804"/>
      <c r="M352" s="804"/>
      <c r="N352" s="803"/>
      <c r="O352" s="804"/>
      <c r="P352" s="804"/>
      <c r="Q352" s="804"/>
      <c r="R352" s="804"/>
      <c r="S352" s="804"/>
      <c r="T352" s="804"/>
      <c r="U352" s="804"/>
      <c r="V352" s="804"/>
      <c r="W352" s="804"/>
      <c r="X352" s="804"/>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804"/>
      <c r="E353" s="804"/>
      <c r="F353" s="804"/>
      <c r="G353" s="804"/>
      <c r="H353" s="804"/>
      <c r="I353" s="804"/>
      <c r="J353" s="804"/>
      <c r="K353" s="804"/>
      <c r="L353" s="804"/>
      <c r="M353" s="804"/>
      <c r="N353" s="811"/>
      <c r="O353" s="804"/>
      <c r="P353" s="804"/>
      <c r="Q353" s="804"/>
      <c r="R353" s="804"/>
      <c r="S353" s="804"/>
      <c r="T353" s="804"/>
      <c r="U353" s="804"/>
      <c r="V353" s="804"/>
      <c r="W353" s="804"/>
      <c r="X353" s="804"/>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803"/>
      <c r="E354" s="803"/>
      <c r="F354" s="803"/>
      <c r="G354" s="803"/>
      <c r="H354" s="803"/>
      <c r="I354" s="803"/>
      <c r="J354" s="803"/>
      <c r="K354" s="803"/>
      <c r="L354" s="803"/>
      <c r="M354" s="803"/>
      <c r="N354" s="803"/>
      <c r="O354" s="803"/>
      <c r="P354" s="803"/>
      <c r="Q354" s="803"/>
      <c r="R354" s="803"/>
      <c r="S354" s="803"/>
      <c r="T354" s="803"/>
      <c r="U354" s="803"/>
      <c r="V354" s="803"/>
      <c r="W354" s="803"/>
      <c r="X354" s="803"/>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804"/>
      <c r="E355" s="804"/>
      <c r="F355" s="804"/>
      <c r="G355" s="804"/>
      <c r="H355" s="804"/>
      <c r="I355" s="804"/>
      <c r="J355" s="804"/>
      <c r="K355" s="804"/>
      <c r="L355" s="804"/>
      <c r="M355" s="804"/>
      <c r="N355" s="804">
        <v>0</v>
      </c>
      <c r="O355" s="804"/>
      <c r="P355" s="804"/>
      <c r="Q355" s="804"/>
      <c r="R355" s="804"/>
      <c r="S355" s="804"/>
      <c r="T355" s="804"/>
      <c r="U355" s="804"/>
      <c r="V355" s="804"/>
      <c r="W355" s="804"/>
      <c r="X355" s="804"/>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804"/>
      <c r="E356" s="804"/>
      <c r="F356" s="804"/>
      <c r="G356" s="804"/>
      <c r="H356" s="804"/>
      <c r="I356" s="804"/>
      <c r="J356" s="804"/>
      <c r="K356" s="804"/>
      <c r="L356" s="804"/>
      <c r="M356" s="804"/>
      <c r="N356" s="804">
        <v>0</v>
      </c>
      <c r="O356" s="804"/>
      <c r="P356" s="804"/>
      <c r="Q356" s="804"/>
      <c r="R356" s="804"/>
      <c r="S356" s="804"/>
      <c r="T356" s="804"/>
      <c r="U356" s="804"/>
      <c r="V356" s="804"/>
      <c r="W356" s="804"/>
      <c r="X356" s="804"/>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803"/>
      <c r="E357" s="803"/>
      <c r="F357" s="803"/>
      <c r="G357" s="803"/>
      <c r="H357" s="803"/>
      <c r="I357" s="803"/>
      <c r="J357" s="803"/>
      <c r="K357" s="803"/>
      <c r="L357" s="803"/>
      <c r="M357" s="803"/>
      <c r="N357" s="803"/>
      <c r="O357" s="803"/>
      <c r="P357" s="803"/>
      <c r="Q357" s="803"/>
      <c r="R357" s="803"/>
      <c r="S357" s="803"/>
      <c r="T357" s="803"/>
      <c r="U357" s="803"/>
      <c r="V357" s="803"/>
      <c r="W357" s="803"/>
      <c r="X357" s="803"/>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802"/>
      <c r="E358" s="801"/>
      <c r="F358" s="801"/>
      <c r="G358" s="801"/>
      <c r="H358" s="801"/>
      <c r="I358" s="801"/>
      <c r="J358" s="801"/>
      <c r="K358" s="801"/>
      <c r="L358" s="801"/>
      <c r="M358" s="801"/>
      <c r="N358" s="803"/>
      <c r="O358" s="801"/>
      <c r="P358" s="801"/>
      <c r="Q358" s="801"/>
      <c r="R358" s="801"/>
      <c r="S358" s="801"/>
      <c r="T358" s="801"/>
      <c r="U358" s="801"/>
      <c r="V358" s="801"/>
      <c r="W358" s="801"/>
      <c r="X358" s="801"/>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804"/>
      <c r="E359" s="804"/>
      <c r="F359" s="804"/>
      <c r="G359" s="804"/>
      <c r="H359" s="804"/>
      <c r="I359" s="804"/>
      <c r="J359" s="804"/>
      <c r="K359" s="804"/>
      <c r="L359" s="804"/>
      <c r="M359" s="804"/>
      <c r="N359" s="804">
        <v>12</v>
      </c>
      <c r="O359" s="804"/>
      <c r="P359" s="804"/>
      <c r="Q359" s="804"/>
      <c r="R359" s="804"/>
      <c r="S359" s="804"/>
      <c r="T359" s="804"/>
      <c r="U359" s="804"/>
      <c r="V359" s="804"/>
      <c r="W359" s="804"/>
      <c r="X359" s="804"/>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804"/>
      <c r="E360" s="804"/>
      <c r="F360" s="804"/>
      <c r="G360" s="804"/>
      <c r="H360" s="804"/>
      <c r="I360" s="804"/>
      <c r="J360" s="804"/>
      <c r="K360" s="804"/>
      <c r="L360" s="804"/>
      <c r="M360" s="804"/>
      <c r="N360" s="804">
        <v>12</v>
      </c>
      <c r="O360" s="804"/>
      <c r="P360" s="804"/>
      <c r="Q360" s="804"/>
      <c r="R360" s="804"/>
      <c r="S360" s="804"/>
      <c r="T360" s="804"/>
      <c r="U360" s="804"/>
      <c r="V360" s="804"/>
      <c r="W360" s="804"/>
      <c r="X360" s="804"/>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803"/>
      <c r="E361" s="803"/>
      <c r="F361" s="803"/>
      <c r="G361" s="803"/>
      <c r="H361" s="803"/>
      <c r="I361" s="803"/>
      <c r="J361" s="803"/>
      <c r="K361" s="803"/>
      <c r="L361" s="803"/>
      <c r="M361" s="803"/>
      <c r="N361" s="803"/>
      <c r="O361" s="803"/>
      <c r="P361" s="803"/>
      <c r="Q361" s="803"/>
      <c r="R361" s="803"/>
      <c r="S361" s="803"/>
      <c r="T361" s="803"/>
      <c r="U361" s="803"/>
      <c r="V361" s="803"/>
      <c r="W361" s="803"/>
      <c r="X361" s="803"/>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804"/>
      <c r="E362" s="804"/>
      <c r="F362" s="804"/>
      <c r="G362" s="804"/>
      <c r="H362" s="804"/>
      <c r="I362" s="804"/>
      <c r="J362" s="804"/>
      <c r="K362" s="804"/>
      <c r="L362" s="804"/>
      <c r="M362" s="804"/>
      <c r="N362" s="804">
        <v>12</v>
      </c>
      <c r="O362" s="804"/>
      <c r="P362" s="804"/>
      <c r="Q362" s="804"/>
      <c r="R362" s="804"/>
      <c r="S362" s="804"/>
      <c r="T362" s="804"/>
      <c r="U362" s="804"/>
      <c r="V362" s="804"/>
      <c r="W362" s="804"/>
      <c r="X362" s="804"/>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804"/>
      <c r="E363" s="804"/>
      <c r="F363" s="804"/>
      <c r="G363" s="804"/>
      <c r="H363" s="804"/>
      <c r="I363" s="804"/>
      <c r="J363" s="804"/>
      <c r="K363" s="804"/>
      <c r="L363" s="804"/>
      <c r="M363" s="804"/>
      <c r="N363" s="804">
        <v>12</v>
      </c>
      <c r="O363" s="804"/>
      <c r="P363" s="804"/>
      <c r="Q363" s="804"/>
      <c r="R363" s="804"/>
      <c r="S363" s="804"/>
      <c r="T363" s="804"/>
      <c r="U363" s="804"/>
      <c r="V363" s="804"/>
      <c r="W363" s="804"/>
      <c r="X363" s="804"/>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803"/>
      <c r="E364" s="803"/>
      <c r="F364" s="803"/>
      <c r="G364" s="803"/>
      <c r="H364" s="803"/>
      <c r="I364" s="803"/>
      <c r="J364" s="803"/>
      <c r="K364" s="803"/>
      <c r="L364" s="803"/>
      <c r="M364" s="803"/>
      <c r="N364" s="806"/>
      <c r="O364" s="803"/>
      <c r="P364" s="803"/>
      <c r="Q364" s="803"/>
      <c r="R364" s="803"/>
      <c r="S364" s="803"/>
      <c r="T364" s="803"/>
      <c r="U364" s="803"/>
      <c r="V364" s="803"/>
      <c r="W364" s="803"/>
      <c r="X364" s="803"/>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804"/>
      <c r="E365" s="804"/>
      <c r="F365" s="804"/>
      <c r="G365" s="804"/>
      <c r="H365" s="804"/>
      <c r="I365" s="804"/>
      <c r="J365" s="804"/>
      <c r="K365" s="804"/>
      <c r="L365" s="804"/>
      <c r="M365" s="804"/>
      <c r="N365" s="804">
        <v>0</v>
      </c>
      <c r="O365" s="804"/>
      <c r="P365" s="804"/>
      <c r="Q365" s="804"/>
      <c r="R365" s="804"/>
      <c r="S365" s="804"/>
      <c r="T365" s="804"/>
      <c r="U365" s="804"/>
      <c r="V365" s="804"/>
      <c r="W365" s="804"/>
      <c r="X365" s="804"/>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804"/>
      <c r="E366" s="804"/>
      <c r="F366" s="804"/>
      <c r="G366" s="804"/>
      <c r="H366" s="804"/>
      <c r="I366" s="804"/>
      <c r="J366" s="804"/>
      <c r="K366" s="804"/>
      <c r="L366" s="804"/>
      <c r="M366" s="804"/>
      <c r="N366" s="804">
        <v>0</v>
      </c>
      <c r="O366" s="804"/>
      <c r="P366" s="804"/>
      <c r="Q366" s="804"/>
      <c r="R366" s="804"/>
      <c r="S366" s="804"/>
      <c r="T366" s="804"/>
      <c r="U366" s="804"/>
      <c r="V366" s="804"/>
      <c r="W366" s="804"/>
      <c r="X366" s="804"/>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803"/>
      <c r="E367" s="803"/>
      <c r="F367" s="803"/>
      <c r="G367" s="803"/>
      <c r="H367" s="803"/>
      <c r="I367" s="803"/>
      <c r="J367" s="803"/>
      <c r="K367" s="803"/>
      <c r="L367" s="803"/>
      <c r="M367" s="803"/>
      <c r="N367" s="803"/>
      <c r="O367" s="803"/>
      <c r="P367" s="803"/>
      <c r="Q367" s="803"/>
      <c r="R367" s="803"/>
      <c r="S367" s="803"/>
      <c r="T367" s="803"/>
      <c r="U367" s="803"/>
      <c r="V367" s="803"/>
      <c r="W367" s="803"/>
      <c r="X367" s="803"/>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804"/>
      <c r="E368" s="804"/>
      <c r="F368" s="804"/>
      <c r="G368" s="804"/>
      <c r="H368" s="804"/>
      <c r="I368" s="804"/>
      <c r="J368" s="804"/>
      <c r="K368" s="804"/>
      <c r="L368" s="804"/>
      <c r="M368" s="804"/>
      <c r="N368" s="804">
        <v>0</v>
      </c>
      <c r="O368" s="804"/>
      <c r="P368" s="804"/>
      <c r="Q368" s="804"/>
      <c r="R368" s="804"/>
      <c r="S368" s="804"/>
      <c r="T368" s="804"/>
      <c r="U368" s="804"/>
      <c r="V368" s="804"/>
      <c r="W368" s="804"/>
      <c r="X368" s="804"/>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804"/>
      <c r="E369" s="804"/>
      <c r="F369" s="804"/>
      <c r="G369" s="804"/>
      <c r="H369" s="804"/>
      <c r="I369" s="804"/>
      <c r="J369" s="804"/>
      <c r="K369" s="804"/>
      <c r="L369" s="804"/>
      <c r="M369" s="804"/>
      <c r="N369" s="804">
        <v>0</v>
      </c>
      <c r="O369" s="804"/>
      <c r="P369" s="804"/>
      <c r="Q369" s="804"/>
      <c r="R369" s="804"/>
      <c r="S369" s="804"/>
      <c r="T369" s="804"/>
      <c r="U369" s="804"/>
      <c r="V369" s="804"/>
      <c r="W369" s="804"/>
      <c r="X369" s="804"/>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803"/>
      <c r="E370" s="803"/>
      <c r="F370" s="803"/>
      <c r="G370" s="803"/>
      <c r="H370" s="803"/>
      <c r="I370" s="803"/>
      <c r="J370" s="803"/>
      <c r="K370" s="803"/>
      <c r="L370" s="803"/>
      <c r="M370" s="803"/>
      <c r="N370" s="803"/>
      <c r="O370" s="803"/>
      <c r="P370" s="803"/>
      <c r="Q370" s="803"/>
      <c r="R370" s="803"/>
      <c r="S370" s="803"/>
      <c r="T370" s="803"/>
      <c r="U370" s="803"/>
      <c r="V370" s="803"/>
      <c r="W370" s="803"/>
      <c r="X370" s="803"/>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804"/>
      <c r="E371" s="804"/>
      <c r="F371" s="804"/>
      <c r="G371" s="804"/>
      <c r="H371" s="804"/>
      <c r="I371" s="804"/>
      <c r="J371" s="804"/>
      <c r="K371" s="804"/>
      <c r="L371" s="804"/>
      <c r="M371" s="804"/>
      <c r="N371" s="804">
        <v>0</v>
      </c>
      <c r="O371" s="804"/>
      <c r="P371" s="804"/>
      <c r="Q371" s="804"/>
      <c r="R371" s="804"/>
      <c r="S371" s="804"/>
      <c r="T371" s="804"/>
      <c r="U371" s="804"/>
      <c r="V371" s="804"/>
      <c r="W371" s="804"/>
      <c r="X371" s="804"/>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804"/>
      <c r="E372" s="804"/>
      <c r="F372" s="804"/>
      <c r="G372" s="804"/>
      <c r="H372" s="804"/>
      <c r="I372" s="804"/>
      <c r="J372" s="804"/>
      <c r="K372" s="804"/>
      <c r="L372" s="804"/>
      <c r="M372" s="804"/>
      <c r="N372" s="804">
        <v>0</v>
      </c>
      <c r="O372" s="804"/>
      <c r="P372" s="804"/>
      <c r="Q372" s="804"/>
      <c r="R372" s="804"/>
      <c r="S372" s="804"/>
      <c r="T372" s="804"/>
      <c r="U372" s="804"/>
      <c r="V372" s="804"/>
      <c r="W372" s="804"/>
      <c r="X372" s="804"/>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803"/>
      <c r="E373" s="803"/>
      <c r="F373" s="803"/>
      <c r="G373" s="803"/>
      <c r="H373" s="803"/>
      <c r="I373" s="803"/>
      <c r="J373" s="803"/>
      <c r="K373" s="803"/>
      <c r="L373" s="803"/>
      <c r="M373" s="803"/>
      <c r="N373" s="803"/>
      <c r="O373" s="803"/>
      <c r="P373" s="803"/>
      <c r="Q373" s="803"/>
      <c r="R373" s="803"/>
      <c r="S373" s="803"/>
      <c r="T373" s="803"/>
      <c r="U373" s="803"/>
      <c r="V373" s="803"/>
      <c r="W373" s="803"/>
      <c r="X373" s="803"/>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490</v>
      </c>
      <c r="C374" s="291"/>
      <c r="D374" s="803"/>
      <c r="E374" s="803"/>
      <c r="F374" s="803"/>
      <c r="G374" s="803"/>
      <c r="H374" s="803"/>
      <c r="I374" s="803"/>
      <c r="J374" s="803"/>
      <c r="K374" s="803"/>
      <c r="L374" s="803"/>
      <c r="M374" s="803"/>
      <c r="N374" s="803"/>
      <c r="O374" s="803"/>
      <c r="P374" s="803"/>
      <c r="Q374" s="803"/>
      <c r="R374" s="803"/>
      <c r="S374" s="803"/>
      <c r="T374" s="803"/>
      <c r="U374" s="803"/>
      <c r="V374" s="803"/>
      <c r="W374" s="803"/>
      <c r="X374" s="803"/>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804"/>
      <c r="E375" s="804"/>
      <c r="F375" s="804"/>
      <c r="G375" s="804"/>
      <c r="H375" s="804"/>
      <c r="I375" s="804"/>
      <c r="J375" s="804"/>
      <c r="K375" s="804"/>
      <c r="L375" s="804"/>
      <c r="M375" s="804"/>
      <c r="N375" s="804">
        <v>0</v>
      </c>
      <c r="O375" s="804"/>
      <c r="P375" s="804"/>
      <c r="Q375" s="804"/>
      <c r="R375" s="804"/>
      <c r="S375" s="804"/>
      <c r="T375" s="804"/>
      <c r="U375" s="804"/>
      <c r="V375" s="804"/>
      <c r="W375" s="804"/>
      <c r="X375" s="804"/>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804"/>
      <c r="E376" s="804"/>
      <c r="F376" s="804"/>
      <c r="G376" s="804"/>
      <c r="H376" s="804"/>
      <c r="I376" s="804"/>
      <c r="J376" s="804"/>
      <c r="K376" s="804"/>
      <c r="L376" s="804"/>
      <c r="M376" s="804"/>
      <c r="N376" s="804">
        <v>0</v>
      </c>
      <c r="O376" s="804"/>
      <c r="P376" s="804"/>
      <c r="Q376" s="804"/>
      <c r="R376" s="804"/>
      <c r="S376" s="804"/>
      <c r="T376" s="804"/>
      <c r="U376" s="804"/>
      <c r="V376" s="804"/>
      <c r="W376" s="804"/>
      <c r="X376" s="804"/>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803"/>
      <c r="E377" s="803"/>
      <c r="F377" s="803"/>
      <c r="G377" s="803"/>
      <c r="H377" s="803"/>
      <c r="I377" s="803"/>
      <c r="J377" s="803"/>
      <c r="K377" s="803"/>
      <c r="L377" s="803"/>
      <c r="M377" s="803"/>
      <c r="N377" s="803"/>
      <c r="O377" s="803"/>
      <c r="P377" s="803"/>
      <c r="Q377" s="803"/>
      <c r="R377" s="803"/>
      <c r="S377" s="803"/>
      <c r="T377" s="803"/>
      <c r="U377" s="803"/>
      <c r="V377" s="803"/>
      <c r="W377" s="803"/>
      <c r="X377" s="803"/>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804"/>
      <c r="E378" s="804"/>
      <c r="F378" s="804"/>
      <c r="G378" s="804"/>
      <c r="H378" s="804"/>
      <c r="I378" s="804"/>
      <c r="J378" s="804"/>
      <c r="K378" s="804"/>
      <c r="L378" s="804"/>
      <c r="M378" s="804"/>
      <c r="N378" s="804">
        <v>0</v>
      </c>
      <c r="O378" s="804"/>
      <c r="P378" s="804"/>
      <c r="Q378" s="804"/>
      <c r="R378" s="804"/>
      <c r="S378" s="804"/>
      <c r="T378" s="804"/>
      <c r="U378" s="804"/>
      <c r="V378" s="804"/>
      <c r="W378" s="804"/>
      <c r="X378" s="804"/>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804"/>
      <c r="E379" s="804"/>
      <c r="F379" s="804"/>
      <c r="G379" s="804"/>
      <c r="H379" s="804"/>
      <c r="I379" s="804"/>
      <c r="J379" s="804"/>
      <c r="K379" s="804"/>
      <c r="L379" s="804"/>
      <c r="M379" s="804"/>
      <c r="N379" s="804">
        <v>0</v>
      </c>
      <c r="O379" s="804"/>
      <c r="P379" s="804"/>
      <c r="Q379" s="804"/>
      <c r="R379" s="804"/>
      <c r="S379" s="804"/>
      <c r="T379" s="804"/>
      <c r="U379" s="804"/>
      <c r="V379" s="804"/>
      <c r="W379" s="804"/>
      <c r="X379" s="804"/>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803"/>
      <c r="E380" s="803"/>
      <c r="F380" s="803"/>
      <c r="G380" s="803"/>
      <c r="H380" s="803"/>
      <c r="I380" s="803"/>
      <c r="J380" s="803"/>
      <c r="K380" s="803"/>
      <c r="L380" s="803"/>
      <c r="M380" s="803"/>
      <c r="N380" s="803"/>
      <c r="O380" s="803"/>
      <c r="P380" s="803"/>
      <c r="Q380" s="803"/>
      <c r="R380" s="803"/>
      <c r="S380" s="803"/>
      <c r="T380" s="803"/>
      <c r="U380" s="803"/>
      <c r="V380" s="803"/>
      <c r="W380" s="803"/>
      <c r="X380" s="803"/>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804"/>
      <c r="E381" s="804"/>
      <c r="F381" s="804"/>
      <c r="G381" s="804"/>
      <c r="H381" s="804"/>
      <c r="I381" s="804"/>
      <c r="J381" s="804"/>
      <c r="K381" s="804"/>
      <c r="L381" s="804"/>
      <c r="M381" s="804"/>
      <c r="N381" s="804">
        <v>0</v>
      </c>
      <c r="O381" s="804"/>
      <c r="P381" s="804"/>
      <c r="Q381" s="804"/>
      <c r="R381" s="804"/>
      <c r="S381" s="804"/>
      <c r="T381" s="804"/>
      <c r="U381" s="804"/>
      <c r="V381" s="804"/>
      <c r="W381" s="804"/>
      <c r="X381" s="804"/>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804"/>
      <c r="E382" s="804"/>
      <c r="F382" s="804"/>
      <c r="G382" s="804"/>
      <c r="H382" s="804"/>
      <c r="I382" s="804"/>
      <c r="J382" s="804"/>
      <c r="K382" s="804"/>
      <c r="L382" s="804"/>
      <c r="M382" s="804"/>
      <c r="N382" s="804">
        <v>0</v>
      </c>
      <c r="O382" s="804"/>
      <c r="P382" s="804"/>
      <c r="Q382" s="804"/>
      <c r="R382" s="804"/>
      <c r="S382" s="804"/>
      <c r="T382" s="804"/>
      <c r="U382" s="804"/>
      <c r="V382" s="804"/>
      <c r="W382" s="804"/>
      <c r="X382" s="804"/>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2384278.8195358394</v>
      </c>
      <c r="E384" s="329"/>
      <c r="F384" s="329"/>
      <c r="G384" s="329"/>
      <c r="H384" s="329"/>
      <c r="I384" s="329"/>
      <c r="J384" s="329"/>
      <c r="K384" s="329"/>
      <c r="L384" s="329"/>
      <c r="M384" s="329"/>
      <c r="N384" s="329"/>
      <c r="O384" s="329">
        <f>SUM(O279:O382)</f>
        <v>3030.4090567024746</v>
      </c>
      <c r="P384" s="329"/>
      <c r="Q384" s="329"/>
      <c r="R384" s="329"/>
      <c r="S384" s="329"/>
      <c r="T384" s="329"/>
      <c r="U384" s="329"/>
      <c r="V384" s="329"/>
      <c r="W384" s="329"/>
      <c r="X384" s="329"/>
      <c r="Y384" s="329">
        <f>IF(Y278="kWh",SUMPRODUCT(D279:D382,Y279:Y382))</f>
        <v>799484.27629717533</v>
      </c>
      <c r="Z384" s="329">
        <f>IF(Z278="kWh",SUMPRODUCT(D279:D382,Z279:Z382))</f>
        <v>632473.23086333054</v>
      </c>
      <c r="AA384" s="329">
        <f>IF(AA278="kW",SUMPRODUCT(N279:N382,O279:O382,AA279:AA382),SUMPRODUCT(D279:D382,AA279:AA382))</f>
        <v>3429.6008807999997</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1.4999999999999999E-2</v>
      </c>
      <c r="Z387" s="341">
        <f>HLOOKUP(Z$20,'3.  Distribution Rates'!$C$122:$P$133,5,FALSE)</f>
        <v>1.14E-2</v>
      </c>
      <c r="AA387" s="341">
        <f>HLOOKUP(AA$20,'3.  Distribution Rates'!$C$122:$P$133,5,FALSE)</f>
        <v>2.0781999999999998</v>
      </c>
      <c r="AB387" s="341">
        <f>HLOOKUP(AB$20,'3.  Distribution Rates'!$C$122:$P$133,5,FALSE)</f>
        <v>0</v>
      </c>
      <c r="AC387" s="341">
        <f>HLOOKUP(AC$20,'3.  Distribution Rates'!$C$122:$P$133,5,FALSE)</f>
        <v>8.8196999999999992</v>
      </c>
      <c r="AD387" s="341">
        <f>HLOOKUP(AD$20,'3.  Distribution Rates'!$C$122:$P$133,5,FALSE)</f>
        <v>8.0690000000000008</v>
      </c>
      <c r="AE387" s="341">
        <f>HLOOKUP(AE$20,'3.  Distribution Rates'!$C$122:$P$133,5,FALSE)</f>
        <v>2.8199999999999999E-2</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11629.368882345068</v>
      </c>
      <c r="Z388" s="378">
        <f t="shared" si="110"/>
        <v>7446.8989075907803</v>
      </c>
      <c r="AA388" s="378">
        <f t="shared" si="110"/>
        <v>2092.5164551188996</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21168.78424505475</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8207.9985910841206</v>
      </c>
      <c r="Z389" s="378">
        <f t="shared" si="111"/>
        <v>9554.1575313900466</v>
      </c>
      <c r="AA389" s="378">
        <f t="shared" si="111"/>
        <v>3838.3689934506551</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21600.525115924822</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11992.264144457629</v>
      </c>
      <c r="Z390" s="378">
        <f t="shared" ref="Z390:AE390" si="112">Z384*Z387</f>
        <v>7210.1948318419682</v>
      </c>
      <c r="AA390" s="378">
        <f t="shared" si="112"/>
        <v>7127.3965504785583</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26329.855526778156</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31829.631617886818</v>
      </c>
      <c r="Z391" s="346">
        <f>SUM(Z388:Z390)</f>
        <v>24211.251270822795</v>
      </c>
      <c r="AA391" s="346">
        <f t="shared" ref="AA391:AE391" si="114">SUM(AA388:AA390)</f>
        <v>13058.281999048113</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69099.164887757739</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69099.164887757739</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790528.00798662833</v>
      </c>
      <c r="Z395" s="291">
        <f>SUMPRODUCT(E279:E382,Z279:Z382)</f>
        <v>619605.91431444406</v>
      </c>
      <c r="AA395" s="291">
        <f>IF(AA278="kW",SUMPRODUCT(N279:N382,P279:P382,AA279:AA382),SUMPRODUCT(E279:E382,AA279:AA382))</f>
        <v>2662.4623215059996</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771643.28414283833</v>
      </c>
      <c r="Z396" s="291">
        <f>SUMPRODUCT(F279:F382,Z279:Z382)</f>
        <v>605807.36982803</v>
      </c>
      <c r="AA396" s="291">
        <f>IF(AA278="kW",SUMPRODUCT(N279:N382,Q279:Q382,AA279:AA382),SUMPRODUCT(F279:F382,AA279:AA382))</f>
        <v>2611.7673469259998</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709072.88770773821</v>
      </c>
      <c r="Z397" s="291">
        <f>SUMPRODUCT(G279:G382,Z279:Z382)</f>
        <v>574941.57529695297</v>
      </c>
      <c r="AA397" s="291">
        <f>IF(AA278="kW",SUMPRODUCT(N279:N382,R279:R382,AA279:AA382),SUMPRODUCT(G279:G382,AA279:AA382))</f>
        <v>2180.4740860950001</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679585.59169433312</v>
      </c>
      <c r="Z398" s="291">
        <f>SUMPRODUCT(H279:H382,Z279:Z382)</f>
        <v>466792.58075815253</v>
      </c>
      <c r="AA398" s="291">
        <f>IF(AA278="kW",SUMPRODUCT(N279:N382,S279:S382,AA279:AA382),SUMPRODUCT(H279:H382,AA279:AA382))</f>
        <v>2086.5735205860001</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661772.60961861606</v>
      </c>
      <c r="Z399" s="291">
        <f>SUMPRODUCT(I279:I382,Z279:Z382)</f>
        <v>464426.80303723499</v>
      </c>
      <c r="AA399" s="291">
        <f>IF(AA278="kW",SUMPRODUCT(N279:N382,T279:T382,AA279:AA382),SUMPRODUCT(I279:I382,AA279:AA382))</f>
        <v>2082.2494565699999</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637559.77712960204</v>
      </c>
      <c r="Z400" s="291">
        <f>SUMPRODUCT(J279:J382,Z279:Z382)</f>
        <v>464426.80303723499</v>
      </c>
      <c r="AA400" s="291">
        <f>IF(AA278="kW",SUMPRODUCT(N279:N382,U279:U382,AA279:AA382),SUMPRODUCT(J279:J382,AA279:AA382))</f>
        <v>2082.2494565699999</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636359.99867444509</v>
      </c>
      <c r="Z401" s="326">
        <f>SUMPRODUCT(K279:K382,Z279:Z382)</f>
        <v>463946.21336945199</v>
      </c>
      <c r="AA401" s="326">
        <f>IF(AA278="kW",SUMPRODUCT(N279:N382,V279:V382,AA279:AA382),SUMPRODUCT(K279:K382,AA279:AA382))</f>
        <v>2082.0578786819997</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586</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98" t="s">
        <v>211</v>
      </c>
      <c r="C405" s="900" t="s">
        <v>33</v>
      </c>
      <c r="D405" s="284" t="s">
        <v>422</v>
      </c>
      <c r="E405" s="902" t="s">
        <v>209</v>
      </c>
      <c r="F405" s="903"/>
      <c r="G405" s="903"/>
      <c r="H405" s="903"/>
      <c r="I405" s="903"/>
      <c r="J405" s="903"/>
      <c r="K405" s="903"/>
      <c r="L405" s="903"/>
      <c r="M405" s="904"/>
      <c r="N405" s="908" t="s">
        <v>213</v>
      </c>
      <c r="O405" s="284" t="s">
        <v>423</v>
      </c>
      <c r="P405" s="902" t="s">
        <v>212</v>
      </c>
      <c r="Q405" s="903"/>
      <c r="R405" s="903"/>
      <c r="S405" s="903"/>
      <c r="T405" s="903"/>
      <c r="U405" s="903"/>
      <c r="V405" s="903"/>
      <c r="W405" s="903"/>
      <c r="X405" s="904"/>
      <c r="Y405" s="905" t="s">
        <v>243</v>
      </c>
      <c r="Z405" s="906"/>
      <c r="AA405" s="906"/>
      <c r="AB405" s="906"/>
      <c r="AC405" s="906"/>
      <c r="AD405" s="906"/>
      <c r="AE405" s="906"/>
      <c r="AF405" s="906"/>
      <c r="AG405" s="906"/>
      <c r="AH405" s="906"/>
      <c r="AI405" s="906"/>
      <c r="AJ405" s="906"/>
      <c r="AK405" s="906"/>
      <c r="AL405" s="906"/>
      <c r="AM405" s="907"/>
    </row>
    <row r="406" spans="1:40" ht="45.75" customHeight="1">
      <c r="B406" s="899"/>
      <c r="C406" s="901"/>
      <c r="D406" s="285">
        <v>2014</v>
      </c>
      <c r="E406" s="285">
        <v>2015</v>
      </c>
      <c r="F406" s="285">
        <v>2016</v>
      </c>
      <c r="G406" s="285">
        <v>2017</v>
      </c>
      <c r="H406" s="285">
        <v>2018</v>
      </c>
      <c r="I406" s="285">
        <v>2019</v>
      </c>
      <c r="J406" s="285">
        <v>2020</v>
      </c>
      <c r="K406" s="285">
        <v>2021</v>
      </c>
      <c r="L406" s="285">
        <v>2022</v>
      </c>
      <c r="M406" s="285">
        <v>2023</v>
      </c>
      <c r="N406" s="909"/>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General Service &lt;50 kW</v>
      </c>
      <c r="AA406" s="285" t="str">
        <f>'1.  LRAMVA Summary'!F52</f>
        <v>General Service 50 - 4,999 kW</v>
      </c>
      <c r="AB406" s="285" t="str">
        <f>'1.  LRAMVA Summary'!G52</f>
        <v>Embedded Distributor</v>
      </c>
      <c r="AC406" s="285" t="str">
        <f>'1.  LRAMVA Summary'!H52</f>
        <v>Sentinel Lighting</v>
      </c>
      <c r="AD406" s="285" t="str">
        <f>'1.  LRAMVA Summary'!I52</f>
        <v>Street Lighting</v>
      </c>
      <c r="AE406" s="285" t="str">
        <f>'1.  LRAMVA Summary'!J52</f>
        <v>Unmetered Scattered Load</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t="str">
        <f>'1.  LRAMVA Summary'!J53</f>
        <v>kWh</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816">
        <v>11925.502358044992</v>
      </c>
      <c r="E408" s="816">
        <v>11925.502358044992</v>
      </c>
      <c r="F408" s="816">
        <v>11925.502358044992</v>
      </c>
      <c r="G408" s="816">
        <v>11925.502358044992</v>
      </c>
      <c r="H408" s="816">
        <v>7374.3870910369214</v>
      </c>
      <c r="I408" s="816">
        <v>0</v>
      </c>
      <c r="J408" s="816">
        <v>0</v>
      </c>
      <c r="K408" s="816">
        <v>0</v>
      </c>
      <c r="L408" s="816">
        <v>0</v>
      </c>
      <c r="M408" s="816">
        <v>0</v>
      </c>
      <c r="N408" s="815"/>
      <c r="O408" s="816">
        <v>1.712328269233621</v>
      </c>
      <c r="P408" s="816">
        <v>1.712328269233621</v>
      </c>
      <c r="Q408" s="816">
        <v>1.712328269233621</v>
      </c>
      <c r="R408" s="816">
        <v>1.712328269233621</v>
      </c>
      <c r="S408" s="816">
        <v>1.0837705496811794</v>
      </c>
      <c r="T408" s="816">
        <v>0</v>
      </c>
      <c r="U408" s="816">
        <v>0</v>
      </c>
      <c r="V408" s="816">
        <v>0</v>
      </c>
      <c r="W408" s="816">
        <v>0</v>
      </c>
      <c r="X408" s="816">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816"/>
      <c r="E409" s="816"/>
      <c r="F409" s="816"/>
      <c r="G409" s="816"/>
      <c r="H409" s="816"/>
      <c r="I409" s="816"/>
      <c r="J409" s="816"/>
      <c r="K409" s="816"/>
      <c r="L409" s="816"/>
      <c r="M409" s="816"/>
      <c r="N409" s="823"/>
      <c r="O409" s="816"/>
      <c r="P409" s="816"/>
      <c r="Q409" s="816"/>
      <c r="R409" s="816"/>
      <c r="S409" s="816"/>
      <c r="T409" s="816"/>
      <c r="U409" s="816"/>
      <c r="V409" s="816"/>
      <c r="W409" s="816"/>
      <c r="X409" s="816"/>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817"/>
      <c r="E410" s="817"/>
      <c r="F410" s="817"/>
      <c r="G410" s="817"/>
      <c r="H410" s="817"/>
      <c r="I410" s="817"/>
      <c r="J410" s="817"/>
      <c r="K410" s="817"/>
      <c r="L410" s="817"/>
      <c r="M410" s="817"/>
      <c r="N410" s="819"/>
      <c r="O410" s="817"/>
      <c r="P410" s="817"/>
      <c r="Q410" s="817"/>
      <c r="R410" s="817"/>
      <c r="S410" s="817"/>
      <c r="T410" s="817"/>
      <c r="U410" s="817"/>
      <c r="V410" s="817"/>
      <c r="W410" s="817"/>
      <c r="X410" s="817"/>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816">
        <v>12560.95585</v>
      </c>
      <c r="E411" s="816">
        <v>12560.95585</v>
      </c>
      <c r="F411" s="816">
        <v>12560.95585</v>
      </c>
      <c r="G411" s="816">
        <v>12560.95585</v>
      </c>
      <c r="H411" s="816">
        <v>0</v>
      </c>
      <c r="I411" s="816">
        <v>0</v>
      </c>
      <c r="J411" s="816">
        <v>0</v>
      </c>
      <c r="K411" s="816">
        <v>0</v>
      </c>
      <c r="L411" s="816">
        <v>0</v>
      </c>
      <c r="M411" s="816">
        <v>0</v>
      </c>
      <c r="N411" s="815"/>
      <c r="O411" s="816">
        <v>7.044599367</v>
      </c>
      <c r="P411" s="816">
        <v>7.044599367</v>
      </c>
      <c r="Q411" s="816">
        <v>7.044599367</v>
      </c>
      <c r="R411" s="816">
        <v>7.044599367</v>
      </c>
      <c r="S411" s="816">
        <v>0</v>
      </c>
      <c r="T411" s="816">
        <v>0</v>
      </c>
      <c r="U411" s="816">
        <v>0</v>
      </c>
      <c r="V411" s="816">
        <v>0</v>
      </c>
      <c r="W411" s="816">
        <v>0</v>
      </c>
      <c r="X411" s="816">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816"/>
      <c r="E412" s="816"/>
      <c r="F412" s="816"/>
      <c r="G412" s="816"/>
      <c r="H412" s="816"/>
      <c r="I412" s="816"/>
      <c r="J412" s="816"/>
      <c r="K412" s="816"/>
      <c r="L412" s="816"/>
      <c r="M412" s="816"/>
      <c r="N412" s="823"/>
      <c r="O412" s="816"/>
      <c r="P412" s="816"/>
      <c r="Q412" s="816"/>
      <c r="R412" s="816"/>
      <c r="S412" s="816"/>
      <c r="T412" s="816"/>
      <c r="U412" s="816"/>
      <c r="V412" s="816"/>
      <c r="W412" s="816"/>
      <c r="X412" s="816"/>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820"/>
      <c r="E413" s="820"/>
      <c r="F413" s="820"/>
      <c r="G413" s="820"/>
      <c r="H413" s="820"/>
      <c r="I413" s="820"/>
      <c r="J413" s="820"/>
      <c r="K413" s="820"/>
      <c r="L413" s="820"/>
      <c r="M413" s="820"/>
      <c r="N413" s="819"/>
      <c r="O413" s="820"/>
      <c r="P413" s="820"/>
      <c r="Q413" s="820"/>
      <c r="R413" s="820"/>
      <c r="S413" s="820"/>
      <c r="T413" s="820"/>
      <c r="U413" s="820"/>
      <c r="V413" s="820"/>
      <c r="W413" s="820"/>
      <c r="X413" s="820"/>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816">
        <v>340234.50395099999</v>
      </c>
      <c r="E414" s="816">
        <v>340234.50395099999</v>
      </c>
      <c r="F414" s="816">
        <v>340234.50395099999</v>
      </c>
      <c r="G414" s="816">
        <v>340234.50395099999</v>
      </c>
      <c r="H414" s="816">
        <v>340234.50395099999</v>
      </c>
      <c r="I414" s="816">
        <v>340234.50395099999</v>
      </c>
      <c r="J414" s="816">
        <v>340234.50395099999</v>
      </c>
      <c r="K414" s="816">
        <v>340234.50395099999</v>
      </c>
      <c r="L414" s="816">
        <v>340234.50395099999</v>
      </c>
      <c r="M414" s="816">
        <v>340234.50395099999</v>
      </c>
      <c r="N414" s="815"/>
      <c r="O414" s="816">
        <v>187.47437980999999</v>
      </c>
      <c r="P414" s="816">
        <v>187.47437980999999</v>
      </c>
      <c r="Q414" s="816">
        <v>187.47437980999999</v>
      </c>
      <c r="R414" s="816">
        <v>187.47437980999999</v>
      </c>
      <c r="S414" s="816">
        <v>187.47437980999999</v>
      </c>
      <c r="T414" s="816">
        <v>187.47437980999999</v>
      </c>
      <c r="U414" s="816">
        <v>187.47437980999999</v>
      </c>
      <c r="V414" s="816">
        <v>187.47437980999999</v>
      </c>
      <c r="W414" s="816">
        <v>187.47437980999999</v>
      </c>
      <c r="X414" s="816">
        <v>187.47437980999999</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816"/>
      <c r="E415" s="816"/>
      <c r="F415" s="816"/>
      <c r="G415" s="816"/>
      <c r="H415" s="816"/>
      <c r="I415" s="816"/>
      <c r="J415" s="816"/>
      <c r="K415" s="816"/>
      <c r="L415" s="816"/>
      <c r="M415" s="816"/>
      <c r="N415" s="823"/>
      <c r="O415" s="816"/>
      <c r="P415" s="816"/>
      <c r="Q415" s="816"/>
      <c r="R415" s="816"/>
      <c r="S415" s="816"/>
      <c r="T415" s="816"/>
      <c r="U415" s="816"/>
      <c r="V415" s="816"/>
      <c r="W415" s="816"/>
      <c r="X415" s="816"/>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815"/>
      <c r="E416" s="815"/>
      <c r="F416" s="815"/>
      <c r="G416" s="815"/>
      <c r="H416" s="815"/>
      <c r="I416" s="815"/>
      <c r="J416" s="815"/>
      <c r="K416" s="815"/>
      <c r="L416" s="815"/>
      <c r="M416" s="815"/>
      <c r="N416" s="812"/>
      <c r="O416" s="815"/>
      <c r="P416" s="815"/>
      <c r="Q416" s="815"/>
      <c r="R416" s="815"/>
      <c r="S416" s="815"/>
      <c r="T416" s="815"/>
      <c r="U416" s="815"/>
      <c r="V416" s="815"/>
      <c r="W416" s="815"/>
      <c r="X416" s="815"/>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816">
        <v>184679.5943</v>
      </c>
      <c r="E417" s="816">
        <v>171929.95860000001</v>
      </c>
      <c r="F417" s="816">
        <v>165774.52119999999</v>
      </c>
      <c r="G417" s="816">
        <v>165774.52119999999</v>
      </c>
      <c r="H417" s="816">
        <v>165774.52119999999</v>
      </c>
      <c r="I417" s="816">
        <v>165774.52119999999</v>
      </c>
      <c r="J417" s="816">
        <v>165774.52119999999</v>
      </c>
      <c r="K417" s="816">
        <v>165453.13339999999</v>
      </c>
      <c r="L417" s="816">
        <v>165453.13339999999</v>
      </c>
      <c r="M417" s="816">
        <v>141537.1251</v>
      </c>
      <c r="N417" s="815"/>
      <c r="O417" s="816">
        <v>13.810076710000001</v>
      </c>
      <c r="P417" s="816">
        <v>13.00968902</v>
      </c>
      <c r="Q417" s="816">
        <v>12.62326728</v>
      </c>
      <c r="R417" s="816">
        <v>12.62326728</v>
      </c>
      <c r="S417" s="816">
        <v>12.62326728</v>
      </c>
      <c r="T417" s="816">
        <v>12.62326728</v>
      </c>
      <c r="U417" s="816">
        <v>12.62326728</v>
      </c>
      <c r="V417" s="816">
        <v>12.58657919</v>
      </c>
      <c r="W417" s="816">
        <v>12.58657919</v>
      </c>
      <c r="X417" s="816">
        <v>11.08519678</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816"/>
      <c r="E418" s="816"/>
      <c r="F418" s="816"/>
      <c r="G418" s="816"/>
      <c r="H418" s="816"/>
      <c r="I418" s="816"/>
      <c r="J418" s="816"/>
      <c r="K418" s="816"/>
      <c r="L418" s="816"/>
      <c r="M418" s="816"/>
      <c r="N418" s="823"/>
      <c r="O418" s="816"/>
      <c r="P418" s="816"/>
      <c r="Q418" s="816"/>
      <c r="R418" s="816"/>
      <c r="S418" s="816"/>
      <c r="T418" s="816"/>
      <c r="U418" s="816"/>
      <c r="V418" s="816"/>
      <c r="W418" s="816"/>
      <c r="X418" s="816"/>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820"/>
      <c r="E419" s="820"/>
      <c r="F419" s="820"/>
      <c r="G419" s="820"/>
      <c r="H419" s="820"/>
      <c r="I419" s="820"/>
      <c r="J419" s="820"/>
      <c r="K419" s="820"/>
      <c r="L419" s="820"/>
      <c r="M419" s="820"/>
      <c r="N419" s="815"/>
      <c r="O419" s="820"/>
      <c r="P419" s="820"/>
      <c r="Q419" s="820"/>
      <c r="R419" s="820"/>
      <c r="S419" s="820"/>
      <c r="T419" s="820"/>
      <c r="U419" s="820"/>
      <c r="V419" s="820"/>
      <c r="W419" s="820"/>
      <c r="X419" s="820"/>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816">
        <v>803648.65359999996</v>
      </c>
      <c r="E420" s="816">
        <v>697156.71770000004</v>
      </c>
      <c r="F420" s="816">
        <v>641659.0172</v>
      </c>
      <c r="G420" s="816">
        <v>641659.0172</v>
      </c>
      <c r="H420" s="816">
        <v>641659.0172</v>
      </c>
      <c r="I420" s="816">
        <v>641659.0172</v>
      </c>
      <c r="J420" s="816">
        <v>641659.0172</v>
      </c>
      <c r="K420" s="816">
        <v>641381.06030000001</v>
      </c>
      <c r="L420" s="816">
        <v>641381.06030000001</v>
      </c>
      <c r="M420" s="816">
        <v>596520.01910000003</v>
      </c>
      <c r="N420" s="815"/>
      <c r="O420" s="816">
        <v>52.595023070000003</v>
      </c>
      <c r="P420" s="816">
        <v>45.90974696</v>
      </c>
      <c r="Q420" s="816">
        <v>42.425751220000002</v>
      </c>
      <c r="R420" s="816">
        <v>42.425751220000002</v>
      </c>
      <c r="S420" s="816">
        <v>42.425751220000002</v>
      </c>
      <c r="T420" s="816">
        <v>42.425751220000002</v>
      </c>
      <c r="U420" s="816">
        <v>42.425751220000002</v>
      </c>
      <c r="V420" s="816">
        <v>42.394020980000001</v>
      </c>
      <c r="W420" s="816">
        <v>42.394020980000001</v>
      </c>
      <c r="X420" s="816">
        <v>39.577765980000002</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816"/>
      <c r="E421" s="816"/>
      <c r="F421" s="816"/>
      <c r="G421" s="816"/>
      <c r="H421" s="816"/>
      <c r="I421" s="816"/>
      <c r="J421" s="816"/>
      <c r="K421" s="816"/>
      <c r="L421" s="816"/>
      <c r="M421" s="816"/>
      <c r="N421" s="823"/>
      <c r="O421" s="816"/>
      <c r="P421" s="816"/>
      <c r="Q421" s="816"/>
      <c r="R421" s="816"/>
      <c r="S421" s="816"/>
      <c r="T421" s="816"/>
      <c r="U421" s="816"/>
      <c r="V421" s="816"/>
      <c r="W421" s="816"/>
      <c r="X421" s="816"/>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820"/>
      <c r="E422" s="820"/>
      <c r="F422" s="820"/>
      <c r="G422" s="820"/>
      <c r="H422" s="820"/>
      <c r="I422" s="820"/>
      <c r="J422" s="820"/>
      <c r="K422" s="820"/>
      <c r="L422" s="820"/>
      <c r="M422" s="820"/>
      <c r="N422" s="815"/>
      <c r="O422" s="820"/>
      <c r="P422" s="820"/>
      <c r="Q422" s="820"/>
      <c r="R422" s="820"/>
      <c r="S422" s="820"/>
      <c r="T422" s="820"/>
      <c r="U422" s="820"/>
      <c r="V422" s="820"/>
      <c r="W422" s="820"/>
      <c r="X422" s="820"/>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816"/>
      <c r="E423" s="816"/>
      <c r="F423" s="816"/>
      <c r="G423" s="816"/>
      <c r="H423" s="816"/>
      <c r="I423" s="816"/>
      <c r="J423" s="816"/>
      <c r="K423" s="816"/>
      <c r="L423" s="816"/>
      <c r="M423" s="816"/>
      <c r="N423" s="815"/>
      <c r="O423" s="816"/>
      <c r="P423" s="816"/>
      <c r="Q423" s="816"/>
      <c r="R423" s="816"/>
      <c r="S423" s="816"/>
      <c r="T423" s="816"/>
      <c r="U423" s="816"/>
      <c r="V423" s="816"/>
      <c r="W423" s="816"/>
      <c r="X423" s="816"/>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816"/>
      <c r="E424" s="816"/>
      <c r="F424" s="816"/>
      <c r="G424" s="816"/>
      <c r="H424" s="816"/>
      <c r="I424" s="816"/>
      <c r="J424" s="816"/>
      <c r="K424" s="816"/>
      <c r="L424" s="816"/>
      <c r="M424" s="816"/>
      <c r="N424" s="823"/>
      <c r="O424" s="816"/>
      <c r="P424" s="816"/>
      <c r="Q424" s="816"/>
      <c r="R424" s="816"/>
      <c r="S424" s="816"/>
      <c r="T424" s="816"/>
      <c r="U424" s="816"/>
      <c r="V424" s="816"/>
      <c r="W424" s="816"/>
      <c r="X424" s="816"/>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820"/>
      <c r="E425" s="820"/>
      <c r="F425" s="820"/>
      <c r="G425" s="820"/>
      <c r="H425" s="820"/>
      <c r="I425" s="820"/>
      <c r="J425" s="820"/>
      <c r="K425" s="820"/>
      <c r="L425" s="820"/>
      <c r="M425" s="820"/>
      <c r="N425" s="815"/>
      <c r="O425" s="820"/>
      <c r="P425" s="820"/>
      <c r="Q425" s="820"/>
      <c r="R425" s="820"/>
      <c r="S425" s="820"/>
      <c r="T425" s="820"/>
      <c r="U425" s="820"/>
      <c r="V425" s="820"/>
      <c r="W425" s="820"/>
      <c r="X425" s="820"/>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816">
        <v>0</v>
      </c>
      <c r="E426" s="816">
        <v>0</v>
      </c>
      <c r="F426" s="816">
        <v>0</v>
      </c>
      <c r="G426" s="816">
        <v>0</v>
      </c>
      <c r="H426" s="816">
        <v>0</v>
      </c>
      <c r="I426" s="816">
        <v>0</v>
      </c>
      <c r="J426" s="816">
        <v>0</v>
      </c>
      <c r="K426" s="816">
        <v>0</v>
      </c>
      <c r="L426" s="816">
        <v>0</v>
      </c>
      <c r="M426" s="816">
        <v>0</v>
      </c>
      <c r="N426" s="815"/>
      <c r="O426" s="816">
        <v>118.4178</v>
      </c>
      <c r="P426" s="816">
        <v>0</v>
      </c>
      <c r="Q426" s="816">
        <v>0</v>
      </c>
      <c r="R426" s="816">
        <v>0</v>
      </c>
      <c r="S426" s="816">
        <v>0</v>
      </c>
      <c r="T426" s="816">
        <v>0</v>
      </c>
      <c r="U426" s="816">
        <v>0</v>
      </c>
      <c r="V426" s="816">
        <v>0</v>
      </c>
      <c r="W426" s="816">
        <v>0</v>
      </c>
      <c r="X426" s="816">
        <v>0</v>
      </c>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816"/>
      <c r="E427" s="816"/>
      <c r="F427" s="816"/>
      <c r="G427" s="816"/>
      <c r="H427" s="816"/>
      <c r="I427" s="816"/>
      <c r="J427" s="816"/>
      <c r="K427" s="816"/>
      <c r="L427" s="816"/>
      <c r="M427" s="816"/>
      <c r="N427" s="815"/>
      <c r="O427" s="816"/>
      <c r="P427" s="816"/>
      <c r="Q427" s="816"/>
      <c r="R427" s="816"/>
      <c r="S427" s="816"/>
      <c r="T427" s="816"/>
      <c r="U427" s="816"/>
      <c r="V427" s="816"/>
      <c r="W427" s="816"/>
      <c r="X427" s="816"/>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820"/>
      <c r="E428" s="820"/>
      <c r="F428" s="820"/>
      <c r="G428" s="820"/>
      <c r="H428" s="820"/>
      <c r="I428" s="820"/>
      <c r="J428" s="820"/>
      <c r="K428" s="820"/>
      <c r="L428" s="820"/>
      <c r="M428" s="820"/>
      <c r="N428" s="815"/>
      <c r="O428" s="820"/>
      <c r="P428" s="820"/>
      <c r="Q428" s="820"/>
      <c r="R428" s="820"/>
      <c r="S428" s="820"/>
      <c r="T428" s="820"/>
      <c r="U428" s="820"/>
      <c r="V428" s="820"/>
      <c r="W428" s="820"/>
      <c r="X428" s="820"/>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816"/>
      <c r="E429" s="816"/>
      <c r="F429" s="816"/>
      <c r="G429" s="816"/>
      <c r="H429" s="816"/>
      <c r="I429" s="816"/>
      <c r="J429" s="816"/>
      <c r="K429" s="816"/>
      <c r="L429" s="816"/>
      <c r="M429" s="816"/>
      <c r="N429" s="815"/>
      <c r="O429" s="816"/>
      <c r="P429" s="816"/>
      <c r="Q429" s="816"/>
      <c r="R429" s="816"/>
      <c r="S429" s="816"/>
      <c r="T429" s="816"/>
      <c r="U429" s="816"/>
      <c r="V429" s="816"/>
      <c r="W429" s="816"/>
      <c r="X429" s="816"/>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816"/>
      <c r="E430" s="816"/>
      <c r="F430" s="816"/>
      <c r="G430" s="816"/>
      <c r="H430" s="816"/>
      <c r="I430" s="816"/>
      <c r="J430" s="816"/>
      <c r="K430" s="816"/>
      <c r="L430" s="816"/>
      <c r="M430" s="816"/>
      <c r="N430" s="815"/>
      <c r="O430" s="816"/>
      <c r="P430" s="816"/>
      <c r="Q430" s="816"/>
      <c r="R430" s="816"/>
      <c r="S430" s="816"/>
      <c r="T430" s="816"/>
      <c r="U430" s="816"/>
      <c r="V430" s="816"/>
      <c r="W430" s="816"/>
      <c r="X430" s="816"/>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820"/>
      <c r="E431" s="820"/>
      <c r="F431" s="820"/>
      <c r="G431" s="820"/>
      <c r="H431" s="820"/>
      <c r="I431" s="820"/>
      <c r="J431" s="820"/>
      <c r="K431" s="820"/>
      <c r="L431" s="820"/>
      <c r="M431" s="820"/>
      <c r="N431" s="815"/>
      <c r="O431" s="820"/>
      <c r="P431" s="820"/>
      <c r="Q431" s="820"/>
      <c r="R431" s="820"/>
      <c r="S431" s="820"/>
      <c r="T431" s="820"/>
      <c r="U431" s="820"/>
      <c r="V431" s="820"/>
      <c r="W431" s="820"/>
      <c r="X431" s="820"/>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816">
        <v>5937.75</v>
      </c>
      <c r="E432" s="816">
        <v>5937.75</v>
      </c>
      <c r="F432" s="816">
        <v>5937.75</v>
      </c>
      <c r="G432" s="816">
        <v>5937.75</v>
      </c>
      <c r="H432" s="816">
        <v>5937.75</v>
      </c>
      <c r="I432" s="816">
        <v>5937.75</v>
      </c>
      <c r="J432" s="816">
        <v>5937.75</v>
      </c>
      <c r="K432" s="816">
        <v>5937.75</v>
      </c>
      <c r="L432" s="816">
        <v>5937.75</v>
      </c>
      <c r="M432" s="816">
        <v>5937.75</v>
      </c>
      <c r="N432" s="815"/>
      <c r="O432" s="816">
        <v>0.38985227300000003</v>
      </c>
      <c r="P432" s="816">
        <v>0.38985227300000003</v>
      </c>
      <c r="Q432" s="816">
        <v>0.38985227300000003</v>
      </c>
      <c r="R432" s="816">
        <v>0.38985227300000003</v>
      </c>
      <c r="S432" s="816">
        <v>0.38985227300000003</v>
      </c>
      <c r="T432" s="816">
        <v>0.38985227300000003</v>
      </c>
      <c r="U432" s="816">
        <v>0.38985227300000003</v>
      </c>
      <c r="V432" s="816">
        <v>0.38985227300000003</v>
      </c>
      <c r="W432" s="816">
        <v>0.38985227300000003</v>
      </c>
      <c r="X432" s="816">
        <v>0.38985227300000003</v>
      </c>
      <c r="Y432" s="410">
        <v>1</v>
      </c>
      <c r="Z432" s="410"/>
      <c r="AA432" s="410"/>
      <c r="AB432" s="410"/>
      <c r="AC432" s="410"/>
      <c r="AD432" s="410"/>
      <c r="AE432" s="410"/>
      <c r="AF432" s="410"/>
      <c r="AG432" s="410"/>
      <c r="AH432" s="410"/>
      <c r="AI432" s="410"/>
      <c r="AJ432" s="410"/>
      <c r="AK432" s="410"/>
      <c r="AL432" s="410"/>
      <c r="AM432" s="296">
        <f>SUM(Y432:AL432)</f>
        <v>1</v>
      </c>
    </row>
    <row r="433" spans="1:39" ht="15" outlineLevel="1">
      <c r="B433" s="294" t="s">
        <v>259</v>
      </c>
      <c r="C433" s="291" t="s">
        <v>163</v>
      </c>
      <c r="D433" s="816"/>
      <c r="E433" s="816"/>
      <c r="F433" s="816"/>
      <c r="G433" s="816"/>
      <c r="H433" s="816"/>
      <c r="I433" s="816"/>
      <c r="J433" s="816"/>
      <c r="K433" s="816"/>
      <c r="L433" s="816"/>
      <c r="M433" s="816"/>
      <c r="N433" s="815"/>
      <c r="O433" s="816"/>
      <c r="P433" s="816"/>
      <c r="Q433" s="816"/>
      <c r="R433" s="816"/>
      <c r="S433" s="816"/>
      <c r="T433" s="816"/>
      <c r="U433" s="816"/>
      <c r="V433" s="816"/>
      <c r="W433" s="816"/>
      <c r="X433" s="816"/>
      <c r="Y433" s="411">
        <f>Y432</f>
        <v>1</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815"/>
      <c r="E434" s="815"/>
      <c r="F434" s="815"/>
      <c r="G434" s="815"/>
      <c r="H434" s="815"/>
      <c r="I434" s="815"/>
      <c r="J434" s="815"/>
      <c r="K434" s="815"/>
      <c r="L434" s="815"/>
      <c r="M434" s="815"/>
      <c r="N434" s="815"/>
      <c r="O434" s="815"/>
      <c r="P434" s="815"/>
      <c r="Q434" s="815"/>
      <c r="R434" s="815"/>
      <c r="S434" s="815"/>
      <c r="T434" s="815"/>
      <c r="U434" s="815"/>
      <c r="V434" s="815"/>
      <c r="W434" s="815"/>
      <c r="X434" s="815"/>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813"/>
      <c r="E435" s="813"/>
      <c r="F435" s="813"/>
      <c r="G435" s="813"/>
      <c r="H435" s="813"/>
      <c r="I435" s="813"/>
      <c r="J435" s="813"/>
      <c r="K435" s="813"/>
      <c r="L435" s="813"/>
      <c r="M435" s="813"/>
      <c r="N435" s="815"/>
      <c r="O435" s="813"/>
      <c r="P435" s="813"/>
      <c r="Q435" s="813"/>
      <c r="R435" s="813"/>
      <c r="S435" s="813"/>
      <c r="T435" s="813"/>
      <c r="U435" s="813"/>
      <c r="V435" s="813"/>
      <c r="W435" s="813"/>
      <c r="X435" s="813"/>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816">
        <v>1785969.243</v>
      </c>
      <c r="E436" s="816">
        <v>1763531.7290000001</v>
      </c>
      <c r="F436" s="816">
        <v>1763531.7290000001</v>
      </c>
      <c r="G436" s="816">
        <v>1759980.591</v>
      </c>
      <c r="H436" s="816">
        <v>1759980.591</v>
      </c>
      <c r="I436" s="816">
        <v>1759980.591</v>
      </c>
      <c r="J436" s="816">
        <v>1721093.0889999999</v>
      </c>
      <c r="K436" s="816">
        <v>1721093.0889999999</v>
      </c>
      <c r="L436" s="816">
        <v>1605408.6910000001</v>
      </c>
      <c r="M436" s="816">
        <v>1408830.3160000001</v>
      </c>
      <c r="N436" s="816">
        <v>12</v>
      </c>
      <c r="O436" s="816">
        <v>266.79553709999999</v>
      </c>
      <c r="P436" s="816">
        <v>260.39729770000002</v>
      </c>
      <c r="Q436" s="816">
        <v>260.39729770000002</v>
      </c>
      <c r="R436" s="816">
        <v>259.37787780000002</v>
      </c>
      <c r="S436" s="816">
        <v>259.37787780000002</v>
      </c>
      <c r="T436" s="816">
        <v>259.37787780000002</v>
      </c>
      <c r="U436" s="816">
        <v>254.28473919999999</v>
      </c>
      <c r="V436" s="816">
        <v>254.28473919999999</v>
      </c>
      <c r="W436" s="816">
        <v>243.7455295</v>
      </c>
      <c r="X436" s="816">
        <v>222.16852080000001</v>
      </c>
      <c r="Y436" s="415"/>
      <c r="Z436" s="469">
        <v>0.5</v>
      </c>
      <c r="AA436" s="469">
        <v>0.5</v>
      </c>
      <c r="AB436" s="469"/>
      <c r="AC436" s="415"/>
      <c r="AD436" s="415"/>
      <c r="AE436" s="415"/>
      <c r="AF436" s="415"/>
      <c r="AG436" s="415"/>
      <c r="AH436" s="415"/>
      <c r="AI436" s="415"/>
      <c r="AJ436" s="415"/>
      <c r="AK436" s="415"/>
      <c r="AL436" s="415"/>
      <c r="AM436" s="296">
        <f>SUM(Y436:AL436)</f>
        <v>1</v>
      </c>
    </row>
    <row r="437" spans="1:39" ht="15" outlineLevel="1">
      <c r="B437" s="294" t="s">
        <v>259</v>
      </c>
      <c r="C437" s="291" t="s">
        <v>163</v>
      </c>
      <c r="D437" s="816"/>
      <c r="E437" s="816"/>
      <c r="F437" s="816"/>
      <c r="G437" s="816"/>
      <c r="H437" s="816"/>
      <c r="I437" s="816"/>
      <c r="J437" s="816"/>
      <c r="K437" s="816"/>
      <c r="L437" s="816"/>
      <c r="M437" s="816"/>
      <c r="N437" s="816">
        <v>12</v>
      </c>
      <c r="O437" s="816"/>
      <c r="P437" s="816"/>
      <c r="Q437" s="816"/>
      <c r="R437" s="816"/>
      <c r="S437" s="816"/>
      <c r="T437" s="816"/>
      <c r="U437" s="816"/>
      <c r="V437" s="816"/>
      <c r="W437" s="816"/>
      <c r="X437" s="816"/>
      <c r="Y437" s="411">
        <f>Y436</f>
        <v>0</v>
      </c>
      <c r="Z437" s="411">
        <f>Z436</f>
        <v>0.5</v>
      </c>
      <c r="AA437" s="411">
        <f t="shared" ref="AA437:AL437" si="127">AA436</f>
        <v>0.5</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815"/>
      <c r="E438" s="815"/>
      <c r="F438" s="815"/>
      <c r="G438" s="815"/>
      <c r="H438" s="815"/>
      <c r="I438" s="815"/>
      <c r="J438" s="815"/>
      <c r="K438" s="815"/>
      <c r="L438" s="815"/>
      <c r="M438" s="815"/>
      <c r="N438" s="815"/>
      <c r="O438" s="815"/>
      <c r="P438" s="815"/>
      <c r="Q438" s="815"/>
      <c r="R438" s="815"/>
      <c r="S438" s="815"/>
      <c r="T438" s="815"/>
      <c r="U438" s="815"/>
      <c r="V438" s="815"/>
      <c r="W438" s="815"/>
      <c r="X438" s="815"/>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816">
        <v>40684.730790000001</v>
      </c>
      <c r="E439" s="816">
        <v>40684.730790000001</v>
      </c>
      <c r="F439" s="816">
        <v>39701.305630000003</v>
      </c>
      <c r="G439" s="816">
        <v>15613.09834</v>
      </c>
      <c r="H439" s="816">
        <v>15613.09834</v>
      </c>
      <c r="I439" s="816">
        <v>15613.09834</v>
      </c>
      <c r="J439" s="816">
        <v>15613.09834</v>
      </c>
      <c r="K439" s="816">
        <v>15613.09834</v>
      </c>
      <c r="L439" s="816">
        <v>15613.09834</v>
      </c>
      <c r="M439" s="816">
        <v>15613.09834</v>
      </c>
      <c r="N439" s="816">
        <v>12</v>
      </c>
      <c r="O439" s="816">
        <v>11.586722740000001</v>
      </c>
      <c r="P439" s="816">
        <v>11.586722740000001</v>
      </c>
      <c r="Q439" s="816">
        <v>11.32496379</v>
      </c>
      <c r="R439" s="816">
        <v>4.3774941429999998</v>
      </c>
      <c r="S439" s="816">
        <v>4.3774941429999998</v>
      </c>
      <c r="T439" s="816">
        <v>4.3774941429999998</v>
      </c>
      <c r="U439" s="816">
        <v>4.3774941429999998</v>
      </c>
      <c r="V439" s="816">
        <v>4.3774941429999998</v>
      </c>
      <c r="W439" s="816">
        <v>4.3774941429999998</v>
      </c>
      <c r="X439" s="816">
        <v>4.3774941429999998</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816"/>
      <c r="E440" s="816"/>
      <c r="F440" s="816"/>
      <c r="G440" s="816"/>
      <c r="H440" s="816"/>
      <c r="I440" s="816"/>
      <c r="J440" s="816"/>
      <c r="K440" s="816"/>
      <c r="L440" s="816"/>
      <c r="M440" s="816"/>
      <c r="N440" s="816">
        <v>12</v>
      </c>
      <c r="O440" s="816"/>
      <c r="P440" s="816"/>
      <c r="Q440" s="816"/>
      <c r="R440" s="816"/>
      <c r="S440" s="816"/>
      <c r="T440" s="816"/>
      <c r="U440" s="816"/>
      <c r="V440" s="816"/>
      <c r="W440" s="816"/>
      <c r="X440" s="816"/>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815"/>
      <c r="E441" s="815"/>
      <c r="F441" s="815"/>
      <c r="G441" s="815"/>
      <c r="H441" s="815"/>
      <c r="I441" s="815"/>
      <c r="J441" s="815"/>
      <c r="K441" s="815"/>
      <c r="L441" s="815"/>
      <c r="M441" s="815"/>
      <c r="N441" s="815"/>
      <c r="O441" s="815"/>
      <c r="P441" s="815"/>
      <c r="Q441" s="815"/>
      <c r="R441" s="815"/>
      <c r="S441" s="815"/>
      <c r="T441" s="815"/>
      <c r="U441" s="815"/>
      <c r="V441" s="815"/>
      <c r="W441" s="815"/>
      <c r="X441" s="815"/>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816"/>
      <c r="E442" s="816"/>
      <c r="F442" s="816"/>
      <c r="G442" s="816"/>
      <c r="H442" s="816"/>
      <c r="I442" s="816"/>
      <c r="J442" s="816"/>
      <c r="K442" s="816"/>
      <c r="L442" s="816"/>
      <c r="M442" s="816"/>
      <c r="N442" s="816">
        <v>3</v>
      </c>
      <c r="O442" s="816"/>
      <c r="P442" s="816"/>
      <c r="Q442" s="816"/>
      <c r="R442" s="816"/>
      <c r="S442" s="816"/>
      <c r="T442" s="816"/>
      <c r="U442" s="816"/>
      <c r="V442" s="816"/>
      <c r="W442" s="816"/>
      <c r="X442" s="816"/>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816"/>
      <c r="E443" s="816"/>
      <c r="F443" s="816"/>
      <c r="G443" s="816"/>
      <c r="H443" s="816"/>
      <c r="I443" s="816"/>
      <c r="J443" s="816"/>
      <c r="K443" s="816"/>
      <c r="L443" s="816"/>
      <c r="M443" s="816"/>
      <c r="N443" s="816">
        <v>3</v>
      </c>
      <c r="O443" s="816"/>
      <c r="P443" s="816"/>
      <c r="Q443" s="816"/>
      <c r="R443" s="816"/>
      <c r="S443" s="816"/>
      <c r="T443" s="816"/>
      <c r="U443" s="816"/>
      <c r="V443" s="816"/>
      <c r="W443" s="816"/>
      <c r="X443" s="816"/>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821"/>
      <c r="E444" s="821"/>
      <c r="F444" s="821"/>
      <c r="G444" s="821"/>
      <c r="H444" s="821"/>
      <c r="I444" s="821"/>
      <c r="J444" s="821"/>
      <c r="K444" s="821"/>
      <c r="L444" s="821"/>
      <c r="M444" s="821"/>
      <c r="N444" s="815"/>
      <c r="O444" s="821"/>
      <c r="P444" s="821"/>
      <c r="Q444" s="821"/>
      <c r="R444" s="821"/>
      <c r="S444" s="821"/>
      <c r="T444" s="821"/>
      <c r="U444" s="821"/>
      <c r="V444" s="821"/>
      <c r="W444" s="821"/>
      <c r="X444" s="821"/>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816"/>
      <c r="E445" s="816"/>
      <c r="F445" s="816"/>
      <c r="G445" s="816"/>
      <c r="H445" s="816"/>
      <c r="I445" s="816"/>
      <c r="J445" s="816"/>
      <c r="K445" s="816"/>
      <c r="L445" s="816"/>
      <c r="M445" s="816"/>
      <c r="N445" s="816">
        <v>12</v>
      </c>
      <c r="O445" s="816"/>
      <c r="P445" s="816"/>
      <c r="Q445" s="816"/>
      <c r="R445" s="816"/>
      <c r="S445" s="816"/>
      <c r="T445" s="816"/>
      <c r="U445" s="816"/>
      <c r="V445" s="816"/>
      <c r="W445" s="816"/>
      <c r="X445" s="816"/>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816"/>
      <c r="E446" s="816"/>
      <c r="F446" s="816"/>
      <c r="G446" s="816"/>
      <c r="H446" s="816"/>
      <c r="I446" s="816"/>
      <c r="J446" s="816"/>
      <c r="K446" s="816"/>
      <c r="L446" s="816"/>
      <c r="M446" s="816"/>
      <c r="N446" s="816">
        <v>12</v>
      </c>
      <c r="O446" s="816"/>
      <c r="P446" s="816"/>
      <c r="Q446" s="816"/>
      <c r="R446" s="816"/>
      <c r="S446" s="816"/>
      <c r="T446" s="816"/>
      <c r="U446" s="816"/>
      <c r="V446" s="816"/>
      <c r="W446" s="816"/>
      <c r="X446" s="816"/>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821"/>
      <c r="E447" s="821"/>
      <c r="F447" s="821"/>
      <c r="G447" s="821"/>
      <c r="H447" s="821"/>
      <c r="I447" s="821"/>
      <c r="J447" s="821"/>
      <c r="K447" s="821"/>
      <c r="L447" s="821"/>
      <c r="M447" s="821"/>
      <c r="N447" s="815"/>
      <c r="O447" s="821"/>
      <c r="P447" s="821"/>
      <c r="Q447" s="821"/>
      <c r="R447" s="821"/>
      <c r="S447" s="821"/>
      <c r="T447" s="821"/>
      <c r="U447" s="821"/>
      <c r="V447" s="821"/>
      <c r="W447" s="821"/>
      <c r="X447" s="821"/>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816"/>
      <c r="E448" s="816"/>
      <c r="F448" s="816"/>
      <c r="G448" s="816"/>
      <c r="H448" s="816"/>
      <c r="I448" s="816"/>
      <c r="J448" s="816"/>
      <c r="K448" s="816"/>
      <c r="L448" s="816"/>
      <c r="M448" s="816"/>
      <c r="N448" s="816">
        <v>12</v>
      </c>
      <c r="O448" s="816"/>
      <c r="P448" s="816"/>
      <c r="Q448" s="816"/>
      <c r="R448" s="816"/>
      <c r="S448" s="816"/>
      <c r="T448" s="816"/>
      <c r="U448" s="816"/>
      <c r="V448" s="816"/>
      <c r="W448" s="816"/>
      <c r="X448" s="816"/>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816"/>
      <c r="E449" s="816"/>
      <c r="F449" s="816"/>
      <c r="G449" s="816"/>
      <c r="H449" s="816"/>
      <c r="I449" s="816"/>
      <c r="J449" s="816"/>
      <c r="K449" s="816"/>
      <c r="L449" s="816"/>
      <c r="M449" s="816"/>
      <c r="N449" s="816">
        <v>12</v>
      </c>
      <c r="O449" s="816"/>
      <c r="P449" s="816"/>
      <c r="Q449" s="816"/>
      <c r="R449" s="816"/>
      <c r="S449" s="816"/>
      <c r="T449" s="816"/>
      <c r="U449" s="816"/>
      <c r="V449" s="816"/>
      <c r="W449" s="816"/>
      <c r="X449" s="816"/>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821"/>
      <c r="E450" s="821"/>
      <c r="F450" s="821"/>
      <c r="G450" s="821"/>
      <c r="H450" s="821"/>
      <c r="I450" s="821"/>
      <c r="J450" s="821"/>
      <c r="K450" s="821"/>
      <c r="L450" s="821"/>
      <c r="M450" s="821"/>
      <c r="N450" s="815"/>
      <c r="O450" s="821"/>
      <c r="P450" s="821"/>
      <c r="Q450" s="821"/>
      <c r="R450" s="821"/>
      <c r="S450" s="821"/>
      <c r="T450" s="821"/>
      <c r="U450" s="821"/>
      <c r="V450" s="821"/>
      <c r="W450" s="821"/>
      <c r="X450" s="821"/>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816">
        <v>0</v>
      </c>
      <c r="E451" s="816">
        <v>0</v>
      </c>
      <c r="F451" s="816">
        <v>0</v>
      </c>
      <c r="G451" s="816">
        <v>0</v>
      </c>
      <c r="H451" s="816">
        <v>0</v>
      </c>
      <c r="I451" s="816">
        <v>0</v>
      </c>
      <c r="J451" s="816">
        <v>0</v>
      </c>
      <c r="K451" s="816">
        <v>0</v>
      </c>
      <c r="L451" s="816">
        <v>0</v>
      </c>
      <c r="M451" s="816">
        <v>0</v>
      </c>
      <c r="N451" s="815"/>
      <c r="O451" s="816">
        <v>4.3861699999999999</v>
      </c>
      <c r="P451" s="816">
        <v>0</v>
      </c>
      <c r="Q451" s="816">
        <v>0</v>
      </c>
      <c r="R451" s="816">
        <v>0</v>
      </c>
      <c r="S451" s="816">
        <v>0</v>
      </c>
      <c r="T451" s="816">
        <v>0</v>
      </c>
      <c r="U451" s="816">
        <v>0</v>
      </c>
      <c r="V451" s="816">
        <v>0</v>
      </c>
      <c r="W451" s="816">
        <v>0</v>
      </c>
      <c r="X451" s="816">
        <v>0</v>
      </c>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816"/>
      <c r="E452" s="816"/>
      <c r="F452" s="816"/>
      <c r="G452" s="816"/>
      <c r="H452" s="816"/>
      <c r="I452" s="816"/>
      <c r="J452" s="816"/>
      <c r="K452" s="816"/>
      <c r="L452" s="816"/>
      <c r="M452" s="816"/>
      <c r="N452" s="815"/>
      <c r="O452" s="816"/>
      <c r="P452" s="816"/>
      <c r="Q452" s="816"/>
      <c r="R452" s="816"/>
      <c r="S452" s="816"/>
      <c r="T452" s="816"/>
      <c r="U452" s="816"/>
      <c r="V452" s="816"/>
      <c r="W452" s="816"/>
      <c r="X452" s="816"/>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821"/>
      <c r="E453" s="821"/>
      <c r="F453" s="821"/>
      <c r="G453" s="821"/>
      <c r="H453" s="821"/>
      <c r="I453" s="821"/>
      <c r="J453" s="821"/>
      <c r="K453" s="821"/>
      <c r="L453" s="821"/>
      <c r="M453" s="821"/>
      <c r="N453" s="815"/>
      <c r="O453" s="821"/>
      <c r="P453" s="821"/>
      <c r="Q453" s="821"/>
      <c r="R453" s="821"/>
      <c r="S453" s="821"/>
      <c r="T453" s="821"/>
      <c r="U453" s="821"/>
      <c r="V453" s="821"/>
      <c r="W453" s="821"/>
      <c r="X453" s="821"/>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816"/>
      <c r="E454" s="816"/>
      <c r="F454" s="816"/>
      <c r="G454" s="816"/>
      <c r="H454" s="816"/>
      <c r="I454" s="816"/>
      <c r="J454" s="816"/>
      <c r="K454" s="816"/>
      <c r="L454" s="816"/>
      <c r="M454" s="816"/>
      <c r="N454" s="815"/>
      <c r="O454" s="816"/>
      <c r="P454" s="816"/>
      <c r="Q454" s="816"/>
      <c r="R454" s="816"/>
      <c r="S454" s="816"/>
      <c r="T454" s="816"/>
      <c r="U454" s="816"/>
      <c r="V454" s="816"/>
      <c r="W454" s="816"/>
      <c r="X454" s="816"/>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816"/>
      <c r="E455" s="816"/>
      <c r="F455" s="816"/>
      <c r="G455" s="816"/>
      <c r="H455" s="816"/>
      <c r="I455" s="816"/>
      <c r="J455" s="816"/>
      <c r="K455" s="816"/>
      <c r="L455" s="816"/>
      <c r="M455" s="816"/>
      <c r="N455" s="815"/>
      <c r="O455" s="816"/>
      <c r="P455" s="816"/>
      <c r="Q455" s="816"/>
      <c r="R455" s="816"/>
      <c r="S455" s="816"/>
      <c r="T455" s="816"/>
      <c r="U455" s="816"/>
      <c r="V455" s="816"/>
      <c r="W455" s="816"/>
      <c r="X455" s="816"/>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821"/>
      <c r="E456" s="821"/>
      <c r="F456" s="821"/>
      <c r="G456" s="821"/>
      <c r="H456" s="821"/>
      <c r="I456" s="821"/>
      <c r="J456" s="821"/>
      <c r="K456" s="821"/>
      <c r="L456" s="821"/>
      <c r="M456" s="821"/>
      <c r="N456" s="815"/>
      <c r="O456" s="821"/>
      <c r="P456" s="821"/>
      <c r="Q456" s="821"/>
      <c r="R456" s="821"/>
      <c r="S456" s="821"/>
      <c r="T456" s="821"/>
      <c r="U456" s="821"/>
      <c r="V456" s="821"/>
      <c r="W456" s="821"/>
      <c r="X456" s="821"/>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816">
        <v>0</v>
      </c>
      <c r="E457" s="816">
        <v>0</v>
      </c>
      <c r="F457" s="816">
        <v>0</v>
      </c>
      <c r="G457" s="816">
        <v>0</v>
      </c>
      <c r="H457" s="816">
        <v>0</v>
      </c>
      <c r="I457" s="816">
        <v>0</v>
      </c>
      <c r="J457" s="816">
        <v>0</v>
      </c>
      <c r="K457" s="816">
        <v>0</v>
      </c>
      <c r="L457" s="816">
        <v>0</v>
      </c>
      <c r="M457" s="816">
        <v>0</v>
      </c>
      <c r="N457" s="815"/>
      <c r="O457" s="816">
        <v>148.8965</v>
      </c>
      <c r="P457" s="816">
        <v>0</v>
      </c>
      <c r="Q457" s="816">
        <v>0</v>
      </c>
      <c r="R457" s="816">
        <v>0</v>
      </c>
      <c r="S457" s="816">
        <v>0</v>
      </c>
      <c r="T457" s="816">
        <v>0</v>
      </c>
      <c r="U457" s="816">
        <v>0</v>
      </c>
      <c r="V457" s="816">
        <v>0</v>
      </c>
      <c r="W457" s="816">
        <v>0</v>
      </c>
      <c r="X457" s="816">
        <v>0</v>
      </c>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816"/>
      <c r="E458" s="816"/>
      <c r="F458" s="816"/>
      <c r="G458" s="816"/>
      <c r="H458" s="816"/>
      <c r="I458" s="816"/>
      <c r="J458" s="816"/>
      <c r="K458" s="816"/>
      <c r="L458" s="816"/>
      <c r="M458" s="816"/>
      <c r="N458" s="815"/>
      <c r="O458" s="816"/>
      <c r="P458" s="816"/>
      <c r="Q458" s="816"/>
      <c r="R458" s="816"/>
      <c r="S458" s="816"/>
      <c r="T458" s="816"/>
      <c r="U458" s="816"/>
      <c r="V458" s="816"/>
      <c r="W458" s="816"/>
      <c r="X458" s="816"/>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815"/>
      <c r="E459" s="815"/>
      <c r="F459" s="815"/>
      <c r="G459" s="815"/>
      <c r="H459" s="815"/>
      <c r="I459" s="815"/>
      <c r="J459" s="815"/>
      <c r="K459" s="815"/>
      <c r="L459" s="815"/>
      <c r="M459" s="815"/>
      <c r="N459" s="815"/>
      <c r="O459" s="815"/>
      <c r="P459" s="815"/>
      <c r="Q459" s="815"/>
      <c r="R459" s="815"/>
      <c r="S459" s="815"/>
      <c r="T459" s="815"/>
      <c r="U459" s="815"/>
      <c r="V459" s="815"/>
      <c r="W459" s="815"/>
      <c r="X459" s="815"/>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813"/>
      <c r="E460" s="813"/>
      <c r="F460" s="813"/>
      <c r="G460" s="813"/>
      <c r="H460" s="813"/>
      <c r="I460" s="813"/>
      <c r="J460" s="813"/>
      <c r="K460" s="813"/>
      <c r="L460" s="813"/>
      <c r="M460" s="813"/>
      <c r="N460" s="814"/>
      <c r="O460" s="813"/>
      <c r="P460" s="813"/>
      <c r="Q460" s="813"/>
      <c r="R460" s="813"/>
      <c r="S460" s="813"/>
      <c r="T460" s="813"/>
      <c r="U460" s="813"/>
      <c r="V460" s="813"/>
      <c r="W460" s="813"/>
      <c r="X460" s="813"/>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816"/>
      <c r="E461" s="816"/>
      <c r="F461" s="816"/>
      <c r="G461" s="816"/>
      <c r="H461" s="816"/>
      <c r="I461" s="816"/>
      <c r="J461" s="816"/>
      <c r="K461" s="816"/>
      <c r="L461" s="816"/>
      <c r="M461" s="816"/>
      <c r="N461" s="816">
        <v>12</v>
      </c>
      <c r="O461" s="816"/>
      <c r="P461" s="816"/>
      <c r="Q461" s="816"/>
      <c r="R461" s="816"/>
      <c r="S461" s="816"/>
      <c r="T461" s="816"/>
      <c r="U461" s="816"/>
      <c r="V461" s="816"/>
      <c r="W461" s="816"/>
      <c r="X461" s="816"/>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816"/>
      <c r="E462" s="816"/>
      <c r="F462" s="816"/>
      <c r="G462" s="816"/>
      <c r="H462" s="816"/>
      <c r="I462" s="816"/>
      <c r="J462" s="816"/>
      <c r="K462" s="816"/>
      <c r="L462" s="816"/>
      <c r="M462" s="816"/>
      <c r="N462" s="816">
        <v>12</v>
      </c>
      <c r="O462" s="816"/>
      <c r="P462" s="816"/>
      <c r="Q462" s="816"/>
      <c r="R462" s="816"/>
      <c r="S462" s="816"/>
      <c r="T462" s="816"/>
      <c r="U462" s="816"/>
      <c r="V462" s="816"/>
      <c r="W462" s="816"/>
      <c r="X462" s="816"/>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815"/>
      <c r="E463" s="815"/>
      <c r="F463" s="815"/>
      <c r="G463" s="815"/>
      <c r="H463" s="815"/>
      <c r="I463" s="815"/>
      <c r="J463" s="815"/>
      <c r="K463" s="815"/>
      <c r="L463" s="815"/>
      <c r="M463" s="815"/>
      <c r="N463" s="815"/>
      <c r="O463" s="815"/>
      <c r="P463" s="815"/>
      <c r="Q463" s="815"/>
      <c r="R463" s="815"/>
      <c r="S463" s="815"/>
      <c r="T463" s="815"/>
      <c r="U463" s="815"/>
      <c r="V463" s="815"/>
      <c r="W463" s="815"/>
      <c r="X463" s="815"/>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816"/>
      <c r="E464" s="816"/>
      <c r="F464" s="816"/>
      <c r="G464" s="816"/>
      <c r="H464" s="816"/>
      <c r="I464" s="816"/>
      <c r="J464" s="816"/>
      <c r="K464" s="816"/>
      <c r="L464" s="816"/>
      <c r="M464" s="816"/>
      <c r="N464" s="816">
        <v>12</v>
      </c>
      <c r="O464" s="816"/>
      <c r="P464" s="816"/>
      <c r="Q464" s="816"/>
      <c r="R464" s="816"/>
      <c r="S464" s="816"/>
      <c r="T464" s="816"/>
      <c r="U464" s="816"/>
      <c r="V464" s="816"/>
      <c r="W464" s="816"/>
      <c r="X464" s="816"/>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816"/>
      <c r="E465" s="816"/>
      <c r="F465" s="816"/>
      <c r="G465" s="816"/>
      <c r="H465" s="816"/>
      <c r="I465" s="816"/>
      <c r="J465" s="816"/>
      <c r="K465" s="816"/>
      <c r="L465" s="816"/>
      <c r="M465" s="816"/>
      <c r="N465" s="816">
        <v>12</v>
      </c>
      <c r="O465" s="816"/>
      <c r="P465" s="816"/>
      <c r="Q465" s="816"/>
      <c r="R465" s="816"/>
      <c r="S465" s="816"/>
      <c r="T465" s="816"/>
      <c r="U465" s="816"/>
      <c r="V465" s="816"/>
      <c r="W465" s="816"/>
      <c r="X465" s="816"/>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815"/>
      <c r="E466" s="815"/>
      <c r="F466" s="815"/>
      <c r="G466" s="815"/>
      <c r="H466" s="815"/>
      <c r="I466" s="815"/>
      <c r="J466" s="815"/>
      <c r="K466" s="815"/>
      <c r="L466" s="815"/>
      <c r="M466" s="815"/>
      <c r="N466" s="815"/>
      <c r="O466" s="815"/>
      <c r="P466" s="815"/>
      <c r="Q466" s="815"/>
      <c r="R466" s="815"/>
      <c r="S466" s="815"/>
      <c r="T466" s="815"/>
      <c r="U466" s="815"/>
      <c r="V466" s="815"/>
      <c r="W466" s="815"/>
      <c r="X466" s="815"/>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816">
        <v>81552.096000000005</v>
      </c>
      <c r="E467" s="816">
        <v>81552.096000000005</v>
      </c>
      <c r="F467" s="816">
        <v>81552.096000000005</v>
      </c>
      <c r="G467" s="816">
        <v>81552.096000000005</v>
      </c>
      <c r="H467" s="816">
        <v>81552.096000000005</v>
      </c>
      <c r="I467" s="816">
        <v>81552.096000000005</v>
      </c>
      <c r="J467" s="816">
        <v>81552.096000000005</v>
      </c>
      <c r="K467" s="816">
        <v>81552.096000000005</v>
      </c>
      <c r="L467" s="816">
        <v>81552.096000000005</v>
      </c>
      <c r="M467" s="816">
        <v>81552.096000000005</v>
      </c>
      <c r="N467" s="816">
        <v>12</v>
      </c>
      <c r="O467" s="816">
        <v>19.320209999999999</v>
      </c>
      <c r="P467" s="816">
        <v>19.320209999999999</v>
      </c>
      <c r="Q467" s="816">
        <v>19.320209999999999</v>
      </c>
      <c r="R467" s="816">
        <v>19.320209999999999</v>
      </c>
      <c r="S467" s="816">
        <v>19.320209999999999</v>
      </c>
      <c r="T467" s="816">
        <v>19.320209999999999</v>
      </c>
      <c r="U467" s="816">
        <v>19.320209999999999</v>
      </c>
      <c r="V467" s="816">
        <v>19.320209999999999</v>
      </c>
      <c r="W467" s="816">
        <v>19.320209999999999</v>
      </c>
      <c r="X467" s="816">
        <v>19.320209999999999</v>
      </c>
      <c r="Y467" s="410"/>
      <c r="Z467" s="415"/>
      <c r="AA467" s="415">
        <v>1</v>
      </c>
      <c r="AB467" s="415"/>
      <c r="AC467" s="415"/>
      <c r="AD467" s="415"/>
      <c r="AE467" s="415"/>
      <c r="AF467" s="415"/>
      <c r="AG467" s="415"/>
      <c r="AH467" s="415"/>
      <c r="AI467" s="415"/>
      <c r="AJ467" s="415"/>
      <c r="AK467" s="415"/>
      <c r="AL467" s="415"/>
      <c r="AM467" s="296">
        <f>SUM(Y467:AL467)</f>
        <v>1</v>
      </c>
    </row>
    <row r="468" spans="1:39" ht="15" outlineLevel="1">
      <c r="B468" s="294" t="s">
        <v>259</v>
      </c>
      <c r="C468" s="291" t="s">
        <v>163</v>
      </c>
      <c r="D468" s="816"/>
      <c r="E468" s="816"/>
      <c r="F468" s="816"/>
      <c r="G468" s="816"/>
      <c r="H468" s="816"/>
      <c r="I468" s="816"/>
      <c r="J468" s="816"/>
      <c r="K468" s="816"/>
      <c r="L468" s="816"/>
      <c r="M468" s="816"/>
      <c r="N468" s="816">
        <v>12</v>
      </c>
      <c r="O468" s="816"/>
      <c r="P468" s="816"/>
      <c r="Q468" s="816"/>
      <c r="R468" s="816"/>
      <c r="S468" s="816"/>
      <c r="T468" s="816"/>
      <c r="U468" s="816"/>
      <c r="V468" s="816"/>
      <c r="W468" s="816"/>
      <c r="X468" s="816"/>
      <c r="Y468" s="411">
        <f>Y467</f>
        <v>0</v>
      </c>
      <c r="Z468" s="411">
        <f>Z467</f>
        <v>0</v>
      </c>
      <c r="AA468" s="411">
        <f t="shared" ref="AA468:AL468" si="137">AA467</f>
        <v>1</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815"/>
      <c r="E469" s="815"/>
      <c r="F469" s="815"/>
      <c r="G469" s="815"/>
      <c r="H469" s="815"/>
      <c r="I469" s="815"/>
      <c r="J469" s="815"/>
      <c r="K469" s="815"/>
      <c r="L469" s="815"/>
      <c r="M469" s="815"/>
      <c r="N469" s="822"/>
      <c r="O469" s="815"/>
      <c r="P469" s="815"/>
      <c r="Q469" s="815"/>
      <c r="R469" s="815"/>
      <c r="S469" s="815"/>
      <c r="T469" s="815"/>
      <c r="U469" s="815"/>
      <c r="V469" s="815"/>
      <c r="W469" s="815"/>
      <c r="X469" s="815"/>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816"/>
      <c r="E470" s="816"/>
      <c r="F470" s="816"/>
      <c r="G470" s="816"/>
      <c r="H470" s="816"/>
      <c r="I470" s="816"/>
      <c r="J470" s="816"/>
      <c r="K470" s="816"/>
      <c r="L470" s="816"/>
      <c r="M470" s="816"/>
      <c r="N470" s="816">
        <v>12</v>
      </c>
      <c r="O470" s="816"/>
      <c r="P470" s="816"/>
      <c r="Q470" s="816"/>
      <c r="R470" s="816"/>
      <c r="S470" s="816"/>
      <c r="T470" s="816"/>
      <c r="U470" s="816"/>
      <c r="V470" s="816"/>
      <c r="W470" s="816"/>
      <c r="X470" s="816"/>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816"/>
      <c r="E471" s="816"/>
      <c r="F471" s="816"/>
      <c r="G471" s="816"/>
      <c r="H471" s="816"/>
      <c r="I471" s="816"/>
      <c r="J471" s="816"/>
      <c r="K471" s="816"/>
      <c r="L471" s="816"/>
      <c r="M471" s="816"/>
      <c r="N471" s="816">
        <v>12</v>
      </c>
      <c r="O471" s="816"/>
      <c r="P471" s="816"/>
      <c r="Q471" s="816"/>
      <c r="R471" s="816"/>
      <c r="S471" s="816"/>
      <c r="T471" s="816"/>
      <c r="U471" s="816"/>
      <c r="V471" s="816"/>
      <c r="W471" s="816"/>
      <c r="X471" s="816"/>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815"/>
      <c r="E472" s="815"/>
      <c r="F472" s="815"/>
      <c r="G472" s="815"/>
      <c r="H472" s="815"/>
      <c r="I472" s="815"/>
      <c r="J472" s="815"/>
      <c r="K472" s="815"/>
      <c r="L472" s="815"/>
      <c r="M472" s="815"/>
      <c r="N472" s="815"/>
      <c r="O472" s="815"/>
      <c r="P472" s="815"/>
      <c r="Q472" s="815"/>
      <c r="R472" s="815"/>
      <c r="S472" s="815"/>
      <c r="T472" s="815"/>
      <c r="U472" s="815"/>
      <c r="V472" s="815"/>
      <c r="W472" s="815"/>
      <c r="X472" s="815"/>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816">
        <v>0</v>
      </c>
      <c r="E473" s="816">
        <v>0</v>
      </c>
      <c r="F473" s="816">
        <v>0</v>
      </c>
      <c r="G473" s="816">
        <v>0</v>
      </c>
      <c r="H473" s="816">
        <v>0</v>
      </c>
      <c r="I473" s="816">
        <v>0</v>
      </c>
      <c r="J473" s="816">
        <v>0</v>
      </c>
      <c r="K473" s="816">
        <v>0</v>
      </c>
      <c r="L473" s="816">
        <v>0</v>
      </c>
      <c r="M473" s="816">
        <v>0</v>
      </c>
      <c r="N473" s="815"/>
      <c r="O473" s="816">
        <v>105.7891</v>
      </c>
      <c r="P473" s="816">
        <v>0</v>
      </c>
      <c r="Q473" s="816">
        <v>0</v>
      </c>
      <c r="R473" s="816">
        <v>0</v>
      </c>
      <c r="S473" s="816">
        <v>0</v>
      </c>
      <c r="T473" s="816">
        <v>0</v>
      </c>
      <c r="U473" s="816">
        <v>0</v>
      </c>
      <c r="V473" s="816">
        <v>0</v>
      </c>
      <c r="W473" s="816">
        <v>0</v>
      </c>
      <c r="X473" s="816">
        <v>0</v>
      </c>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816"/>
      <c r="E474" s="816"/>
      <c r="F474" s="816"/>
      <c r="G474" s="816"/>
      <c r="H474" s="816"/>
      <c r="I474" s="816"/>
      <c r="J474" s="816"/>
      <c r="K474" s="816"/>
      <c r="L474" s="816"/>
      <c r="M474" s="816"/>
      <c r="N474" s="815"/>
      <c r="O474" s="816"/>
      <c r="P474" s="816"/>
      <c r="Q474" s="816"/>
      <c r="R474" s="816"/>
      <c r="S474" s="816"/>
      <c r="T474" s="816"/>
      <c r="U474" s="816"/>
      <c r="V474" s="816"/>
      <c r="W474" s="816"/>
      <c r="X474" s="816"/>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815"/>
      <c r="E475" s="815"/>
      <c r="F475" s="815"/>
      <c r="G475" s="815"/>
      <c r="H475" s="815"/>
      <c r="I475" s="815"/>
      <c r="J475" s="815"/>
      <c r="K475" s="815"/>
      <c r="L475" s="815"/>
      <c r="M475" s="815"/>
      <c r="N475" s="815"/>
      <c r="O475" s="815"/>
      <c r="P475" s="815"/>
      <c r="Q475" s="815"/>
      <c r="R475" s="815"/>
      <c r="S475" s="815"/>
      <c r="T475" s="815"/>
      <c r="U475" s="815"/>
      <c r="V475" s="815"/>
      <c r="W475" s="815"/>
      <c r="X475" s="815"/>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814"/>
      <c r="E476" s="814"/>
      <c r="F476" s="814"/>
      <c r="G476" s="814"/>
      <c r="H476" s="814"/>
      <c r="I476" s="814"/>
      <c r="J476" s="814"/>
      <c r="K476" s="814"/>
      <c r="L476" s="814"/>
      <c r="M476" s="814"/>
      <c r="N476" s="814"/>
      <c r="O476" s="814"/>
      <c r="P476" s="814"/>
      <c r="Q476" s="814"/>
      <c r="R476" s="814"/>
      <c r="S476" s="814"/>
      <c r="T476" s="814"/>
      <c r="U476" s="814"/>
      <c r="V476" s="814"/>
      <c r="W476" s="814"/>
      <c r="X476" s="814"/>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816">
        <v>2838.8044279999999</v>
      </c>
      <c r="E477" s="816">
        <v>2712.1326979999999</v>
      </c>
      <c r="F477" s="816">
        <v>2442.8508529999999</v>
      </c>
      <c r="G477" s="816">
        <v>2305.4754710000002</v>
      </c>
      <c r="H477" s="816">
        <v>2217.558434</v>
      </c>
      <c r="I477" s="816">
        <v>2217.558434</v>
      </c>
      <c r="J477" s="816">
        <v>1886.4267649999999</v>
      </c>
      <c r="K477" s="816">
        <v>1886.4267649999999</v>
      </c>
      <c r="L477" s="816">
        <v>707.16196439999999</v>
      </c>
      <c r="M477" s="816">
        <v>707.16196439999999</v>
      </c>
      <c r="N477" s="815"/>
      <c r="O477" s="816">
        <v>0.200025341</v>
      </c>
      <c r="P477" s="816">
        <v>0.19346116799999999</v>
      </c>
      <c r="Q477" s="816">
        <v>0.17947369599999999</v>
      </c>
      <c r="R477" s="816">
        <v>0.172322213</v>
      </c>
      <c r="S477" s="816">
        <v>0.16773523600000001</v>
      </c>
      <c r="T477" s="816">
        <v>0.16773523600000001</v>
      </c>
      <c r="U477" s="816">
        <v>0.15047411699999999</v>
      </c>
      <c r="V477" s="816">
        <v>0.15047411699999999</v>
      </c>
      <c r="W477" s="816">
        <v>8.9258278999999996E-2</v>
      </c>
      <c r="X477" s="816">
        <v>8.9258278999999996E-2</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816"/>
      <c r="E478" s="816"/>
      <c r="F478" s="816"/>
      <c r="G478" s="816"/>
      <c r="H478" s="816"/>
      <c r="I478" s="816"/>
      <c r="J478" s="816"/>
      <c r="K478" s="816"/>
      <c r="L478" s="816"/>
      <c r="M478" s="816"/>
      <c r="N478" s="823"/>
      <c r="O478" s="816"/>
      <c r="P478" s="816"/>
      <c r="Q478" s="816"/>
      <c r="R478" s="816"/>
      <c r="S478" s="816"/>
      <c r="T478" s="816"/>
      <c r="U478" s="816"/>
      <c r="V478" s="816"/>
      <c r="W478" s="816"/>
      <c r="X478" s="816"/>
      <c r="Y478" s="411">
        <f>Y477</f>
        <v>1</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815"/>
      <c r="E479" s="815"/>
      <c r="F479" s="815"/>
      <c r="G479" s="815"/>
      <c r="H479" s="815"/>
      <c r="I479" s="815"/>
      <c r="J479" s="815"/>
      <c r="K479" s="815"/>
      <c r="L479" s="815"/>
      <c r="M479" s="815"/>
      <c r="N479" s="815"/>
      <c r="O479" s="815"/>
      <c r="P479" s="815"/>
      <c r="Q479" s="815"/>
      <c r="R479" s="815"/>
      <c r="S479" s="815"/>
      <c r="T479" s="815"/>
      <c r="U479" s="815"/>
      <c r="V479" s="815"/>
      <c r="W479" s="815"/>
      <c r="X479" s="815"/>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488</v>
      </c>
      <c r="C480" s="289"/>
      <c r="D480" s="814"/>
      <c r="E480" s="814"/>
      <c r="F480" s="814"/>
      <c r="G480" s="814"/>
      <c r="H480" s="814"/>
      <c r="I480" s="814"/>
      <c r="J480" s="814"/>
      <c r="K480" s="814"/>
      <c r="L480" s="814"/>
      <c r="M480" s="814"/>
      <c r="N480" s="814"/>
      <c r="O480" s="814"/>
      <c r="P480" s="814"/>
      <c r="Q480" s="814"/>
      <c r="R480" s="814"/>
      <c r="S480" s="814"/>
      <c r="T480" s="814"/>
      <c r="U480" s="814"/>
      <c r="V480" s="814"/>
      <c r="W480" s="814"/>
      <c r="X480" s="814"/>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816"/>
      <c r="E481" s="816"/>
      <c r="F481" s="816"/>
      <c r="G481" s="816"/>
      <c r="H481" s="816"/>
      <c r="I481" s="816"/>
      <c r="J481" s="816"/>
      <c r="K481" s="816"/>
      <c r="L481" s="816"/>
      <c r="M481" s="816"/>
      <c r="N481" s="815"/>
      <c r="O481" s="816"/>
      <c r="P481" s="816"/>
      <c r="Q481" s="816"/>
      <c r="R481" s="816"/>
      <c r="S481" s="816"/>
      <c r="T481" s="816"/>
      <c r="U481" s="816"/>
      <c r="V481" s="816"/>
      <c r="W481" s="816"/>
      <c r="X481" s="816"/>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816"/>
      <c r="E482" s="816"/>
      <c r="F482" s="816"/>
      <c r="G482" s="816"/>
      <c r="H482" s="816"/>
      <c r="I482" s="816"/>
      <c r="J482" s="816"/>
      <c r="K482" s="816"/>
      <c r="L482" s="816"/>
      <c r="M482" s="816"/>
      <c r="N482" s="823"/>
      <c r="O482" s="816"/>
      <c r="P482" s="816"/>
      <c r="Q482" s="816"/>
      <c r="R482" s="816"/>
      <c r="S482" s="816"/>
      <c r="T482" s="816"/>
      <c r="U482" s="816"/>
      <c r="V482" s="816"/>
      <c r="W482" s="816"/>
      <c r="X482" s="816"/>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815"/>
      <c r="E483" s="815"/>
      <c r="F483" s="815"/>
      <c r="G483" s="815"/>
      <c r="H483" s="815"/>
      <c r="I483" s="815"/>
      <c r="J483" s="815"/>
      <c r="K483" s="815"/>
      <c r="L483" s="815"/>
      <c r="M483" s="815"/>
      <c r="N483" s="815"/>
      <c r="O483" s="815"/>
      <c r="P483" s="815"/>
      <c r="Q483" s="815"/>
      <c r="R483" s="815"/>
      <c r="S483" s="815"/>
      <c r="T483" s="815"/>
      <c r="U483" s="815"/>
      <c r="V483" s="815"/>
      <c r="W483" s="815"/>
      <c r="X483" s="815"/>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816"/>
      <c r="E484" s="816"/>
      <c r="F484" s="816"/>
      <c r="G484" s="816"/>
      <c r="H484" s="816"/>
      <c r="I484" s="816"/>
      <c r="J484" s="816"/>
      <c r="K484" s="816"/>
      <c r="L484" s="816"/>
      <c r="M484" s="816"/>
      <c r="N484" s="816">
        <v>0</v>
      </c>
      <c r="O484" s="816"/>
      <c r="P484" s="816"/>
      <c r="Q484" s="816"/>
      <c r="R484" s="816"/>
      <c r="S484" s="816"/>
      <c r="T484" s="816"/>
      <c r="U484" s="816"/>
      <c r="V484" s="816"/>
      <c r="W484" s="816"/>
      <c r="X484" s="816"/>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816"/>
      <c r="E485" s="816"/>
      <c r="F485" s="816"/>
      <c r="G485" s="816"/>
      <c r="H485" s="816"/>
      <c r="I485" s="816"/>
      <c r="J485" s="816"/>
      <c r="K485" s="816"/>
      <c r="L485" s="816"/>
      <c r="M485" s="816"/>
      <c r="N485" s="816">
        <v>0</v>
      </c>
      <c r="O485" s="816"/>
      <c r="P485" s="816"/>
      <c r="Q485" s="816"/>
      <c r="R485" s="816"/>
      <c r="S485" s="816"/>
      <c r="T485" s="816"/>
      <c r="U485" s="816"/>
      <c r="V485" s="816"/>
      <c r="W485" s="816"/>
      <c r="X485" s="816"/>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815"/>
      <c r="E486" s="815"/>
      <c r="F486" s="815"/>
      <c r="G486" s="815"/>
      <c r="H486" s="815"/>
      <c r="I486" s="815"/>
      <c r="J486" s="815"/>
      <c r="K486" s="815"/>
      <c r="L486" s="815"/>
      <c r="M486" s="815"/>
      <c r="N486" s="815"/>
      <c r="O486" s="815"/>
      <c r="P486" s="815"/>
      <c r="Q486" s="815"/>
      <c r="R486" s="815"/>
      <c r="S486" s="815"/>
      <c r="T486" s="815"/>
      <c r="U486" s="815"/>
      <c r="V486" s="815"/>
      <c r="W486" s="815"/>
      <c r="X486" s="815"/>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814"/>
      <c r="E487" s="814"/>
      <c r="F487" s="814"/>
      <c r="G487" s="814"/>
      <c r="H487" s="814"/>
      <c r="I487" s="814"/>
      <c r="J487" s="814"/>
      <c r="K487" s="814"/>
      <c r="L487" s="814"/>
      <c r="M487" s="814"/>
      <c r="N487" s="815"/>
      <c r="O487" s="814"/>
      <c r="P487" s="814"/>
      <c r="Q487" s="814"/>
      <c r="R487" s="814"/>
      <c r="S487" s="814"/>
      <c r="T487" s="814"/>
      <c r="U487" s="814"/>
      <c r="V487" s="814"/>
      <c r="W487" s="814"/>
      <c r="X487" s="814"/>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816"/>
      <c r="E488" s="816"/>
      <c r="F488" s="816"/>
      <c r="G488" s="816"/>
      <c r="H488" s="816"/>
      <c r="I488" s="816"/>
      <c r="J488" s="816"/>
      <c r="K488" s="816"/>
      <c r="L488" s="816"/>
      <c r="M488" s="816"/>
      <c r="N488" s="816">
        <v>12</v>
      </c>
      <c r="O488" s="816"/>
      <c r="P488" s="816"/>
      <c r="Q488" s="816"/>
      <c r="R488" s="816"/>
      <c r="S488" s="816"/>
      <c r="T488" s="816"/>
      <c r="U488" s="816"/>
      <c r="V488" s="816"/>
      <c r="W488" s="816"/>
      <c r="X488" s="816"/>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816"/>
      <c r="E489" s="816"/>
      <c r="F489" s="816"/>
      <c r="G489" s="816"/>
      <c r="H489" s="816"/>
      <c r="I489" s="816"/>
      <c r="J489" s="816"/>
      <c r="K489" s="816"/>
      <c r="L489" s="816"/>
      <c r="M489" s="816"/>
      <c r="N489" s="816">
        <v>12</v>
      </c>
      <c r="O489" s="816"/>
      <c r="P489" s="816"/>
      <c r="Q489" s="816"/>
      <c r="R489" s="816"/>
      <c r="S489" s="816"/>
      <c r="T489" s="816"/>
      <c r="U489" s="816"/>
      <c r="V489" s="816"/>
      <c r="W489" s="816"/>
      <c r="X489" s="816"/>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815"/>
      <c r="E490" s="815"/>
      <c r="F490" s="815"/>
      <c r="G490" s="815"/>
      <c r="H490" s="815"/>
      <c r="I490" s="815"/>
      <c r="J490" s="815"/>
      <c r="K490" s="815"/>
      <c r="L490" s="815"/>
      <c r="M490" s="815"/>
      <c r="N490" s="815"/>
      <c r="O490" s="815"/>
      <c r="P490" s="815"/>
      <c r="Q490" s="815"/>
      <c r="R490" s="815"/>
      <c r="S490" s="815"/>
      <c r="T490" s="815"/>
      <c r="U490" s="815"/>
      <c r="V490" s="815"/>
      <c r="W490" s="815"/>
      <c r="X490" s="815"/>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816">
        <v>321000</v>
      </c>
      <c r="E491" s="816">
        <v>321000</v>
      </c>
      <c r="F491" s="816">
        <v>321000</v>
      </c>
      <c r="G491" s="816">
        <v>321000</v>
      </c>
      <c r="H491" s="816">
        <v>321000</v>
      </c>
      <c r="I491" s="816">
        <v>321000</v>
      </c>
      <c r="J491" s="816">
        <v>321000</v>
      </c>
      <c r="K491" s="816">
        <v>321000</v>
      </c>
      <c r="L491" s="816">
        <v>321000</v>
      </c>
      <c r="M491" s="816">
        <v>321000</v>
      </c>
      <c r="N491" s="816">
        <v>12</v>
      </c>
      <c r="O491" s="816">
        <v>62.5</v>
      </c>
      <c r="P491" s="816">
        <v>62.5</v>
      </c>
      <c r="Q491" s="816">
        <v>62.5</v>
      </c>
      <c r="R491" s="816">
        <v>62.5</v>
      </c>
      <c r="S491" s="816">
        <v>62.5</v>
      </c>
      <c r="T491" s="816">
        <v>62.5</v>
      </c>
      <c r="U491" s="816">
        <v>62.5</v>
      </c>
      <c r="V491" s="816">
        <v>62.5</v>
      </c>
      <c r="W491" s="816">
        <v>62.5</v>
      </c>
      <c r="X491" s="816">
        <v>62.5</v>
      </c>
      <c r="Y491" s="426"/>
      <c r="Z491" s="415"/>
      <c r="AA491" s="415">
        <v>1</v>
      </c>
      <c r="AB491" s="415"/>
      <c r="AC491" s="415"/>
      <c r="AD491" s="415"/>
      <c r="AE491" s="415"/>
      <c r="AF491" s="415"/>
      <c r="AG491" s="415"/>
      <c r="AH491" s="415"/>
      <c r="AI491" s="415"/>
      <c r="AJ491" s="415"/>
      <c r="AK491" s="415"/>
      <c r="AL491" s="415"/>
      <c r="AM491" s="296">
        <f>SUM(Y491:AL491)</f>
        <v>1</v>
      </c>
    </row>
    <row r="492" spans="1:39" ht="15" outlineLevel="1">
      <c r="B492" s="294" t="s">
        <v>259</v>
      </c>
      <c r="C492" s="291" t="s">
        <v>163</v>
      </c>
      <c r="D492" s="816"/>
      <c r="E492" s="816"/>
      <c r="F492" s="816"/>
      <c r="G492" s="816"/>
      <c r="H492" s="816"/>
      <c r="I492" s="816"/>
      <c r="J492" s="816"/>
      <c r="K492" s="816"/>
      <c r="L492" s="816"/>
      <c r="M492" s="816"/>
      <c r="N492" s="816">
        <v>12</v>
      </c>
      <c r="O492" s="816"/>
      <c r="P492" s="816"/>
      <c r="Q492" s="816"/>
      <c r="R492" s="816"/>
      <c r="S492" s="816"/>
      <c r="T492" s="816"/>
      <c r="U492" s="816"/>
      <c r="V492" s="816"/>
      <c r="W492" s="816"/>
      <c r="X492" s="816"/>
      <c r="Y492" s="411">
        <f>Y491</f>
        <v>0</v>
      </c>
      <c r="Z492" s="411">
        <f>Z491</f>
        <v>0</v>
      </c>
      <c r="AA492" s="411">
        <f t="shared" ref="AA492:AL492" si="144">AA491</f>
        <v>1</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815"/>
      <c r="E493" s="815"/>
      <c r="F493" s="815"/>
      <c r="G493" s="815"/>
      <c r="H493" s="815"/>
      <c r="I493" s="815"/>
      <c r="J493" s="815"/>
      <c r="K493" s="815"/>
      <c r="L493" s="815"/>
      <c r="M493" s="815"/>
      <c r="N493" s="818"/>
      <c r="O493" s="815"/>
      <c r="P493" s="815"/>
      <c r="Q493" s="815"/>
      <c r="R493" s="815"/>
      <c r="S493" s="815"/>
      <c r="T493" s="815"/>
      <c r="U493" s="815"/>
      <c r="V493" s="815"/>
      <c r="W493" s="815"/>
      <c r="X493" s="815"/>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816"/>
      <c r="E494" s="816"/>
      <c r="F494" s="816"/>
      <c r="G494" s="816"/>
      <c r="H494" s="816"/>
      <c r="I494" s="816"/>
      <c r="J494" s="816"/>
      <c r="K494" s="816"/>
      <c r="L494" s="816"/>
      <c r="M494" s="816"/>
      <c r="N494" s="816">
        <v>0</v>
      </c>
      <c r="O494" s="816"/>
      <c r="P494" s="816"/>
      <c r="Q494" s="816"/>
      <c r="R494" s="816"/>
      <c r="S494" s="816"/>
      <c r="T494" s="816"/>
      <c r="U494" s="816"/>
      <c r="V494" s="816"/>
      <c r="W494" s="816"/>
      <c r="X494" s="816"/>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816"/>
      <c r="E495" s="816"/>
      <c r="F495" s="816"/>
      <c r="G495" s="816"/>
      <c r="H495" s="816"/>
      <c r="I495" s="816"/>
      <c r="J495" s="816"/>
      <c r="K495" s="816"/>
      <c r="L495" s="816"/>
      <c r="M495" s="816"/>
      <c r="N495" s="816">
        <v>0</v>
      </c>
      <c r="O495" s="816"/>
      <c r="P495" s="816"/>
      <c r="Q495" s="816"/>
      <c r="R495" s="816"/>
      <c r="S495" s="816"/>
      <c r="T495" s="816"/>
      <c r="U495" s="816"/>
      <c r="V495" s="816"/>
      <c r="W495" s="816"/>
      <c r="X495" s="816"/>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815"/>
      <c r="E496" s="815"/>
      <c r="F496" s="815"/>
      <c r="G496" s="815"/>
      <c r="H496" s="815"/>
      <c r="I496" s="815"/>
      <c r="J496" s="815"/>
      <c r="K496" s="815"/>
      <c r="L496" s="815"/>
      <c r="M496" s="815"/>
      <c r="N496" s="815"/>
      <c r="O496" s="815"/>
      <c r="P496" s="815"/>
      <c r="Q496" s="815"/>
      <c r="R496" s="815"/>
      <c r="S496" s="815"/>
      <c r="T496" s="815"/>
      <c r="U496" s="815"/>
      <c r="V496" s="815"/>
      <c r="W496" s="815"/>
      <c r="X496" s="815"/>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816"/>
      <c r="E497" s="816"/>
      <c r="F497" s="816"/>
      <c r="G497" s="816"/>
      <c r="H497" s="816"/>
      <c r="I497" s="816"/>
      <c r="J497" s="816"/>
      <c r="K497" s="816"/>
      <c r="L497" s="816"/>
      <c r="M497" s="816"/>
      <c r="N497" s="816">
        <v>0</v>
      </c>
      <c r="O497" s="816"/>
      <c r="P497" s="816"/>
      <c r="Q497" s="816"/>
      <c r="R497" s="816"/>
      <c r="S497" s="816"/>
      <c r="T497" s="816"/>
      <c r="U497" s="816"/>
      <c r="V497" s="816"/>
      <c r="W497" s="816"/>
      <c r="X497" s="816"/>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816"/>
      <c r="E498" s="816"/>
      <c r="F498" s="816"/>
      <c r="G498" s="816"/>
      <c r="H498" s="816"/>
      <c r="I498" s="816"/>
      <c r="J498" s="816"/>
      <c r="K498" s="816"/>
      <c r="L498" s="816"/>
      <c r="M498" s="816"/>
      <c r="N498" s="816">
        <v>0</v>
      </c>
      <c r="O498" s="816"/>
      <c r="P498" s="816"/>
      <c r="Q498" s="816"/>
      <c r="R498" s="816"/>
      <c r="S498" s="816"/>
      <c r="T498" s="816"/>
      <c r="U498" s="816"/>
      <c r="V498" s="816"/>
      <c r="W498" s="816"/>
      <c r="X498" s="816"/>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815"/>
      <c r="E499" s="815"/>
      <c r="F499" s="815"/>
      <c r="G499" s="815"/>
      <c r="H499" s="815"/>
      <c r="I499" s="815"/>
      <c r="J499" s="815"/>
      <c r="K499" s="815"/>
      <c r="L499" s="815"/>
      <c r="M499" s="815"/>
      <c r="N499" s="815"/>
      <c r="O499" s="815"/>
      <c r="P499" s="815"/>
      <c r="Q499" s="815"/>
      <c r="R499" s="815"/>
      <c r="S499" s="815"/>
      <c r="T499" s="815"/>
      <c r="U499" s="815"/>
      <c r="V499" s="815"/>
      <c r="W499" s="815"/>
      <c r="X499" s="815"/>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816"/>
      <c r="E500" s="816"/>
      <c r="F500" s="816"/>
      <c r="G500" s="816"/>
      <c r="H500" s="816"/>
      <c r="I500" s="816"/>
      <c r="J500" s="816"/>
      <c r="K500" s="816"/>
      <c r="L500" s="816"/>
      <c r="M500" s="816"/>
      <c r="N500" s="816">
        <v>0</v>
      </c>
      <c r="O500" s="816"/>
      <c r="P500" s="816"/>
      <c r="Q500" s="816"/>
      <c r="R500" s="816"/>
      <c r="S500" s="816"/>
      <c r="T500" s="816"/>
      <c r="U500" s="816"/>
      <c r="V500" s="816"/>
      <c r="W500" s="816"/>
      <c r="X500" s="816"/>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816"/>
      <c r="E501" s="816"/>
      <c r="F501" s="816"/>
      <c r="G501" s="816"/>
      <c r="H501" s="816"/>
      <c r="I501" s="816"/>
      <c r="J501" s="816"/>
      <c r="K501" s="816"/>
      <c r="L501" s="816"/>
      <c r="M501" s="816"/>
      <c r="N501" s="816">
        <v>0</v>
      </c>
      <c r="O501" s="816"/>
      <c r="P501" s="816"/>
      <c r="Q501" s="816"/>
      <c r="R501" s="816"/>
      <c r="S501" s="816"/>
      <c r="T501" s="816"/>
      <c r="U501" s="816"/>
      <c r="V501" s="816"/>
      <c r="W501" s="816"/>
      <c r="X501" s="816"/>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815"/>
      <c r="E502" s="815"/>
      <c r="F502" s="815"/>
      <c r="G502" s="815"/>
      <c r="H502" s="815"/>
      <c r="I502" s="815"/>
      <c r="J502" s="815"/>
      <c r="K502" s="815"/>
      <c r="L502" s="815"/>
      <c r="M502" s="815"/>
      <c r="N502" s="815"/>
      <c r="O502" s="815"/>
      <c r="P502" s="815"/>
      <c r="Q502" s="815"/>
      <c r="R502" s="815"/>
      <c r="S502" s="815"/>
      <c r="T502" s="815"/>
      <c r="U502" s="815"/>
      <c r="V502" s="815"/>
      <c r="W502" s="815"/>
      <c r="X502" s="815"/>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490</v>
      </c>
      <c r="C503" s="291"/>
      <c r="D503" s="815"/>
      <c r="E503" s="815"/>
      <c r="F503" s="815"/>
      <c r="G503" s="815"/>
      <c r="H503" s="815"/>
      <c r="I503" s="815"/>
      <c r="J503" s="815"/>
      <c r="K503" s="815"/>
      <c r="L503" s="815"/>
      <c r="M503" s="815"/>
      <c r="N503" s="815"/>
      <c r="O503" s="815"/>
      <c r="P503" s="815"/>
      <c r="Q503" s="815"/>
      <c r="R503" s="815"/>
      <c r="S503" s="815"/>
      <c r="T503" s="815"/>
      <c r="U503" s="815"/>
      <c r="V503" s="815"/>
      <c r="W503" s="815"/>
      <c r="X503" s="815"/>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816"/>
      <c r="E504" s="816"/>
      <c r="F504" s="816"/>
      <c r="G504" s="816"/>
      <c r="H504" s="816"/>
      <c r="I504" s="816"/>
      <c r="J504" s="816"/>
      <c r="K504" s="816"/>
      <c r="L504" s="816"/>
      <c r="M504" s="816"/>
      <c r="N504" s="816">
        <v>0</v>
      </c>
      <c r="O504" s="816"/>
      <c r="P504" s="816"/>
      <c r="Q504" s="816"/>
      <c r="R504" s="816"/>
      <c r="S504" s="816"/>
      <c r="T504" s="816"/>
      <c r="U504" s="816"/>
      <c r="V504" s="816"/>
      <c r="W504" s="816"/>
      <c r="X504" s="816"/>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816"/>
      <c r="E505" s="816"/>
      <c r="F505" s="816"/>
      <c r="G505" s="816"/>
      <c r="H505" s="816"/>
      <c r="I505" s="816"/>
      <c r="J505" s="816"/>
      <c r="K505" s="816"/>
      <c r="L505" s="816"/>
      <c r="M505" s="816"/>
      <c r="N505" s="816">
        <v>0</v>
      </c>
      <c r="O505" s="816"/>
      <c r="P505" s="816"/>
      <c r="Q505" s="816"/>
      <c r="R505" s="816"/>
      <c r="S505" s="816"/>
      <c r="T505" s="816"/>
      <c r="U505" s="816"/>
      <c r="V505" s="816"/>
      <c r="W505" s="816"/>
      <c r="X505" s="816"/>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815"/>
      <c r="E506" s="815"/>
      <c r="F506" s="815"/>
      <c r="G506" s="815"/>
      <c r="H506" s="815"/>
      <c r="I506" s="815"/>
      <c r="J506" s="815"/>
      <c r="K506" s="815"/>
      <c r="L506" s="815"/>
      <c r="M506" s="815"/>
      <c r="N506" s="815"/>
      <c r="O506" s="815"/>
      <c r="P506" s="815"/>
      <c r="Q506" s="815"/>
      <c r="R506" s="815"/>
      <c r="S506" s="815"/>
      <c r="T506" s="815"/>
      <c r="U506" s="815"/>
      <c r="V506" s="815"/>
      <c r="W506" s="815"/>
      <c r="X506" s="815"/>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816">
        <v>0</v>
      </c>
      <c r="E507" s="816">
        <v>0</v>
      </c>
      <c r="F507" s="816">
        <v>0</v>
      </c>
      <c r="G507" s="816">
        <v>0</v>
      </c>
      <c r="H507" s="816">
        <v>0</v>
      </c>
      <c r="I507" s="816">
        <v>0</v>
      </c>
      <c r="J507" s="816">
        <v>0</v>
      </c>
      <c r="K507" s="816">
        <v>0</v>
      </c>
      <c r="L507" s="816">
        <v>0</v>
      </c>
      <c r="M507" s="816">
        <v>0</v>
      </c>
      <c r="N507" s="816">
        <v>0</v>
      </c>
      <c r="O507" s="816">
        <v>296.21593760000002</v>
      </c>
      <c r="P507" s="816">
        <v>0</v>
      </c>
      <c r="Q507" s="816">
        <v>0</v>
      </c>
      <c r="R507" s="816">
        <v>0</v>
      </c>
      <c r="S507" s="816">
        <v>0</v>
      </c>
      <c r="T507" s="816">
        <v>0</v>
      </c>
      <c r="U507" s="816">
        <v>0</v>
      </c>
      <c r="V507" s="816">
        <v>0</v>
      </c>
      <c r="W507" s="816">
        <v>0</v>
      </c>
      <c r="X507" s="816">
        <v>0</v>
      </c>
      <c r="Y507" s="410">
        <v>1</v>
      </c>
      <c r="Z507" s="410"/>
      <c r="AA507" s="410"/>
      <c r="AB507" s="410"/>
      <c r="AC507" s="410"/>
      <c r="AD507" s="410"/>
      <c r="AE507" s="410"/>
      <c r="AF507" s="410"/>
      <c r="AG507" s="410"/>
      <c r="AH507" s="410"/>
      <c r="AI507" s="410"/>
      <c r="AJ507" s="410"/>
      <c r="AK507" s="410"/>
      <c r="AL507" s="410"/>
      <c r="AM507" s="296">
        <f>SUM(Y507:AL507)</f>
        <v>1</v>
      </c>
    </row>
    <row r="508" spans="1:39" s="283" customFormat="1" ht="15" outlineLevel="1">
      <c r="A508" s="509"/>
      <c r="B508" s="324" t="s">
        <v>259</v>
      </c>
      <c r="C508" s="291" t="s">
        <v>163</v>
      </c>
      <c r="D508" s="816"/>
      <c r="E508" s="816"/>
      <c r="F508" s="816"/>
      <c r="G508" s="816"/>
      <c r="H508" s="816"/>
      <c r="I508" s="816"/>
      <c r="J508" s="816"/>
      <c r="K508" s="816"/>
      <c r="L508" s="816"/>
      <c r="M508" s="816"/>
      <c r="N508" s="816">
        <v>0</v>
      </c>
      <c r="O508" s="816"/>
      <c r="P508" s="816"/>
      <c r="Q508" s="816"/>
      <c r="R508" s="816"/>
      <c r="S508" s="816"/>
      <c r="T508" s="816"/>
      <c r="U508" s="816"/>
      <c r="V508" s="816"/>
      <c r="W508" s="816"/>
      <c r="X508" s="816"/>
      <c r="Y508" s="411">
        <f>Y507</f>
        <v>1</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815"/>
      <c r="E509" s="815"/>
      <c r="F509" s="815"/>
      <c r="G509" s="815"/>
      <c r="H509" s="815"/>
      <c r="I509" s="815"/>
      <c r="J509" s="815"/>
      <c r="K509" s="815"/>
      <c r="L509" s="815"/>
      <c r="M509" s="815"/>
      <c r="N509" s="815"/>
      <c r="O509" s="815"/>
      <c r="P509" s="815"/>
      <c r="Q509" s="815"/>
      <c r="R509" s="815"/>
      <c r="S509" s="815"/>
      <c r="T509" s="815"/>
      <c r="U509" s="815"/>
      <c r="V509" s="815"/>
      <c r="W509" s="815"/>
      <c r="X509" s="815"/>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816"/>
      <c r="E510" s="816"/>
      <c r="F510" s="816"/>
      <c r="G510" s="816"/>
      <c r="H510" s="816"/>
      <c r="I510" s="816"/>
      <c r="J510" s="816"/>
      <c r="K510" s="816"/>
      <c r="L510" s="816"/>
      <c r="M510" s="816"/>
      <c r="N510" s="816">
        <v>0</v>
      </c>
      <c r="O510" s="816"/>
      <c r="P510" s="816"/>
      <c r="Q510" s="816"/>
      <c r="R510" s="816"/>
      <c r="S510" s="816"/>
      <c r="T510" s="816"/>
      <c r="U510" s="816"/>
      <c r="V510" s="816"/>
      <c r="W510" s="816"/>
      <c r="X510" s="816"/>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816"/>
      <c r="E511" s="816"/>
      <c r="F511" s="816"/>
      <c r="G511" s="816"/>
      <c r="H511" s="816"/>
      <c r="I511" s="816"/>
      <c r="J511" s="816"/>
      <c r="K511" s="816"/>
      <c r="L511" s="816"/>
      <c r="M511" s="816"/>
      <c r="N511" s="816">
        <v>0</v>
      </c>
      <c r="O511" s="816"/>
      <c r="P511" s="816"/>
      <c r="Q511" s="816"/>
      <c r="R511" s="816"/>
      <c r="S511" s="816"/>
      <c r="T511" s="816"/>
      <c r="U511" s="816"/>
      <c r="V511" s="816"/>
      <c r="W511" s="816"/>
      <c r="X511" s="816"/>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3591031.8342770445</v>
      </c>
      <c r="E513" s="329"/>
      <c r="F513" s="329"/>
      <c r="G513" s="329"/>
      <c r="H513" s="329"/>
      <c r="I513" s="329"/>
      <c r="J513" s="329"/>
      <c r="K513" s="329"/>
      <c r="L513" s="329"/>
      <c r="M513" s="329"/>
      <c r="N513" s="329"/>
      <c r="O513" s="329">
        <f>SUM(O408:O511)</f>
        <v>1297.1342622802335</v>
      </c>
      <c r="P513" s="329"/>
      <c r="Q513" s="329"/>
      <c r="R513" s="329"/>
      <c r="S513" s="329"/>
      <c r="T513" s="329"/>
      <c r="U513" s="329"/>
      <c r="V513" s="329"/>
      <c r="W513" s="329"/>
      <c r="X513" s="329"/>
      <c r="Y513" s="329">
        <f>IF(Y407="kWh",SUMPRODUCT(D408:D511,Y408:Y511))</f>
        <v>1361825.7644870449</v>
      </c>
      <c r="Z513" s="329">
        <f>IF(Z407="kWh",SUMPRODUCT(D408:D511,Z408:Z511))</f>
        <v>933669.35229000007</v>
      </c>
      <c r="AA513" s="329">
        <f>IF(AA407="kW",SUMPRODUCT(N408:N511,O408:O511,AA408:AA511),SUMPRODUCT(D408:D511,AA408:AA511))</f>
        <v>2582.6157426</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1.5100000000000001E-2</v>
      </c>
      <c r="Z516" s="341">
        <f>HLOOKUP(Z$20,'3.  Distribution Rates'!$C$122:$P$133,6,FALSE)</f>
        <v>1.15E-2</v>
      </c>
      <c r="AA516" s="341">
        <f>HLOOKUP(AA$20,'3.  Distribution Rates'!$C$122:$P$133,6,FALSE)</f>
        <v>2.1198000000000001</v>
      </c>
      <c r="AB516" s="341">
        <f>HLOOKUP(AB$20,'3.  Distribution Rates'!$C$122:$P$133,6,FALSE)</f>
        <v>0</v>
      </c>
      <c r="AC516" s="341">
        <f>HLOOKUP(AC$20,'3.  Distribution Rates'!$C$122:$P$133,6,FALSE)</f>
        <v>9.3917000000000002</v>
      </c>
      <c r="AD516" s="341">
        <f>HLOOKUP(AD$20,'3.  Distribution Rates'!$C$122:$P$133,6,FALSE)</f>
        <v>8.5748999999999995</v>
      </c>
      <c r="AE516" s="341">
        <f>HLOOKUP(AE$20,'3.  Distribution Rates'!$C$122:$P$133,6,FALSE)</f>
        <v>2.8500000000000001E-2</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11676.667582551983</v>
      </c>
      <c r="Z517" s="378">
        <f t="shared" ref="Z517:AL517" si="151">Z137*Z516</f>
        <v>6914.0243367126577</v>
      </c>
      <c r="AA517" s="378">
        <f t="shared" si="151"/>
        <v>2134.4030322206927</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20725.094951485335</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8262.7185816913479</v>
      </c>
      <c r="Z518" s="378">
        <f t="shared" ref="Z518:AL518" si="152">Z266*Z516</f>
        <v>9505.7515179704533</v>
      </c>
      <c r="AA518" s="378">
        <f t="shared" si="152"/>
        <v>3825.3883481693447</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21593.858447831146</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11936.972920598088</v>
      </c>
      <c r="Z519" s="378">
        <f t="shared" ref="Z519:AL519" si="153">Z395*Z516</f>
        <v>7125.4680146161063</v>
      </c>
      <c r="AA519" s="378">
        <f t="shared" si="153"/>
        <v>5643.8876291284187</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24706.328564342613</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20563.569043754378</v>
      </c>
      <c r="Z520" s="378">
        <f t="shared" ref="Z520:AK520" si="154">Z513*Z516</f>
        <v>10737.197551335001</v>
      </c>
      <c r="AA520" s="378">
        <f t="shared" si="154"/>
        <v>5474.6288511634802</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36775.395446252856</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52439.928128595799</v>
      </c>
      <c r="Z521" s="346">
        <f t="shared" ref="Z521:AK521" si="155">SUM(Z517:Z520)</f>
        <v>34282.441420634219</v>
      </c>
      <c r="AA521" s="346">
        <f t="shared" si="155"/>
        <v>17078.307860681936</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103800.67740991196</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103800.67740991196</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1242457.5211570449</v>
      </c>
      <c r="Z526" s="291">
        <f>SUMPRODUCT(E408:E511,Z408:Z511)</f>
        <v>922450.59529000008</v>
      </c>
      <c r="AA526" s="291">
        <f>IF(AA407="kW",SUMPRODUCT(N408:N511,P408:P511,AA408:AA511),SUMPRODUCT(E408:E511,AA408:AA511))</f>
        <v>2544.2263062000002</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1180535.1014120451</v>
      </c>
      <c r="Z527" s="291">
        <f>SUMPRODUCT(F408:F511,Z408:Z511)</f>
        <v>921467.17012999998</v>
      </c>
      <c r="AA527" s="291">
        <f>IF(AA407="kW",SUMPRODUCT(N408:N511,Q408:Q511,AA408:AA511),SUMPRODUCT(F408:F511,AA408:AA511))</f>
        <v>2544.2263062000002</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1180397.726030045</v>
      </c>
      <c r="Z528" s="291">
        <f>SUMPRODUCT(G408:G511,Z408:Z511)</f>
        <v>895603.39384000003</v>
      </c>
      <c r="AA528" s="291">
        <f>IF(AA407="kW",SUMPRODUCT(N408:N511,R408:R511,AA408:AA511),SUMPRODUCT(G408:G511,AA408:AA511))</f>
        <v>2538.1097867999997</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1163197.7378760369</v>
      </c>
      <c r="Z529" s="291">
        <f>SUMPRODUCT(H408:H511,Z408:Z511)</f>
        <v>895603.39384000003</v>
      </c>
      <c r="AA529" s="291">
        <f>IF(AA407="kW",SUMPRODUCT(N408:N511,S408:S511,AA408:AA511),SUMPRODUCT(H408:H511,AA408:AA511))</f>
        <v>2538.1097867999997</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1155823.350785</v>
      </c>
      <c r="Z530" s="291">
        <f>SUMPRODUCT(I408:I511,Z408:Z511)</f>
        <v>895603.39384000003</v>
      </c>
      <c r="AA530" s="291">
        <f>IF(AA407="kW",SUMPRODUCT(N408:N511,T408:T511,AA408:AA511),SUMPRODUCT(I408:I511,AA408:AA511))</f>
        <v>2538.1097867999997</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1155492.219116</v>
      </c>
      <c r="Z531" s="326">
        <f>SUMPRODUCT(J408:J511,Z408:Z511)</f>
        <v>876159.64283999999</v>
      </c>
      <c r="AA531" s="326">
        <f>IF(AA407="kW",SUMPRODUCT(N408:N511,U408:U511,AA408:AA511),SUMPRODUCT(J408:J511,AA408:AA511))</f>
        <v>2507.5509551999999</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586</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738" zoomScale="90" zoomScaleNormal="90" workbookViewId="0">
      <pane xSplit="2" topLeftCell="D1" activePane="topRight" state="frozen"/>
      <selection pane="topRight" activeCell="Y748" sqref="Y748:AD752"/>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5" width="10.140625" style="427" customWidth="1" outlineLevel="1"/>
    <col min="6" max="6" width="10.5703125" style="427" customWidth="1" outlineLevel="1"/>
    <col min="7" max="13" width="10.140625" style="427" bestFit="1" customWidth="1" outlineLevel="1"/>
    <col min="14" max="14" width="13.5703125" style="427" customWidth="1" outlineLevel="1"/>
    <col min="15" max="15" width="15.7109375" style="427" customWidth="1"/>
    <col min="16" max="24" width="9.140625" style="427" customWidth="1" outlineLevel="1"/>
    <col min="25" max="25" width="16.5703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896"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96"/>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96"/>
      <c r="C16" s="893" t="s">
        <v>551</v>
      </c>
      <c r="D16" s="894"/>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96" t="s">
        <v>505</v>
      </c>
      <c r="C18" s="897" t="s">
        <v>690</v>
      </c>
      <c r="D18" s="897"/>
      <c r="E18" s="897"/>
      <c r="F18" s="897"/>
      <c r="G18" s="897"/>
      <c r="H18" s="897"/>
      <c r="I18" s="897"/>
      <c r="J18" s="897"/>
      <c r="K18" s="897"/>
      <c r="L18" s="897"/>
      <c r="M18" s="897"/>
      <c r="N18" s="897"/>
      <c r="O18" s="897"/>
      <c r="P18" s="897"/>
      <c r="Q18" s="897"/>
      <c r="R18" s="897"/>
      <c r="S18" s="897"/>
      <c r="T18" s="897"/>
      <c r="U18" s="897"/>
      <c r="V18" s="897"/>
      <c r="W18" s="897"/>
      <c r="X18" s="897"/>
      <c r="Y18" s="606"/>
      <c r="Z18" s="606"/>
      <c r="AA18" s="606"/>
      <c r="AB18" s="606"/>
      <c r="AC18" s="606"/>
      <c r="AD18" s="606"/>
      <c r="AE18" s="270"/>
      <c r="AF18" s="265"/>
      <c r="AG18" s="265"/>
      <c r="AH18" s="265"/>
      <c r="AI18" s="265"/>
      <c r="AJ18" s="265"/>
      <c r="AK18" s="265"/>
      <c r="AL18" s="265"/>
      <c r="AM18" s="265"/>
    </row>
    <row r="19" spans="2:39" ht="45.75" customHeight="1">
      <c r="B19" s="896"/>
      <c r="C19" s="897" t="s">
        <v>569</v>
      </c>
      <c r="D19" s="897"/>
      <c r="E19" s="897"/>
      <c r="F19" s="897"/>
      <c r="G19" s="897"/>
      <c r="H19" s="897"/>
      <c r="I19" s="897"/>
      <c r="J19" s="897"/>
      <c r="K19" s="897"/>
      <c r="L19" s="897"/>
      <c r="M19" s="897"/>
      <c r="N19" s="897"/>
      <c r="O19" s="897"/>
      <c r="P19" s="897"/>
      <c r="Q19" s="897"/>
      <c r="R19" s="897"/>
      <c r="S19" s="897"/>
      <c r="T19" s="897"/>
      <c r="U19" s="897"/>
      <c r="V19" s="897"/>
      <c r="W19" s="897"/>
      <c r="X19" s="897"/>
      <c r="Y19" s="606"/>
      <c r="Z19" s="606"/>
      <c r="AA19" s="606"/>
      <c r="AB19" s="606"/>
      <c r="AC19" s="606"/>
      <c r="AD19" s="606"/>
      <c r="AE19" s="270"/>
      <c r="AF19" s="265"/>
      <c r="AG19" s="265"/>
      <c r="AH19" s="265"/>
      <c r="AI19" s="265"/>
      <c r="AJ19" s="265"/>
      <c r="AK19" s="265"/>
      <c r="AL19" s="265"/>
      <c r="AM19" s="265"/>
    </row>
    <row r="20" spans="2:39" ht="62.25" customHeight="1">
      <c r="B20" s="273"/>
      <c r="C20" s="897" t="s">
        <v>567</v>
      </c>
      <c r="D20" s="897"/>
      <c r="E20" s="897"/>
      <c r="F20" s="897"/>
      <c r="G20" s="897"/>
      <c r="H20" s="897"/>
      <c r="I20" s="897"/>
      <c r="J20" s="897"/>
      <c r="K20" s="897"/>
      <c r="L20" s="897"/>
      <c r="M20" s="897"/>
      <c r="N20" s="897"/>
      <c r="O20" s="897"/>
      <c r="P20" s="897"/>
      <c r="Q20" s="897"/>
      <c r="R20" s="897"/>
      <c r="S20" s="897"/>
      <c r="T20" s="897"/>
      <c r="U20" s="897"/>
      <c r="V20" s="897"/>
      <c r="W20" s="897"/>
      <c r="X20" s="897"/>
      <c r="Y20" s="606"/>
      <c r="Z20" s="606"/>
      <c r="AA20" s="606"/>
      <c r="AB20" s="606"/>
      <c r="AC20" s="606"/>
      <c r="AD20" s="606"/>
      <c r="AE20" s="428"/>
      <c r="AF20" s="265"/>
      <c r="AG20" s="265"/>
      <c r="AH20" s="265"/>
      <c r="AI20" s="265"/>
      <c r="AJ20" s="265"/>
      <c r="AK20" s="265"/>
      <c r="AL20" s="265"/>
      <c r="AM20" s="265"/>
    </row>
    <row r="21" spans="2:39" ht="37.5" customHeight="1">
      <c r="B21" s="273"/>
      <c r="C21" s="897" t="s">
        <v>633</v>
      </c>
      <c r="D21" s="897"/>
      <c r="E21" s="897"/>
      <c r="F21" s="897"/>
      <c r="G21" s="897"/>
      <c r="H21" s="897"/>
      <c r="I21" s="897"/>
      <c r="J21" s="897"/>
      <c r="K21" s="897"/>
      <c r="L21" s="897"/>
      <c r="M21" s="897"/>
      <c r="N21" s="897"/>
      <c r="O21" s="897"/>
      <c r="P21" s="897"/>
      <c r="Q21" s="897"/>
      <c r="R21" s="897"/>
      <c r="S21" s="897"/>
      <c r="T21" s="897"/>
      <c r="U21" s="897"/>
      <c r="V21" s="897"/>
      <c r="W21" s="897"/>
      <c r="X21" s="897"/>
      <c r="Y21" s="606"/>
      <c r="Z21" s="606"/>
      <c r="AA21" s="606"/>
      <c r="AB21" s="606"/>
      <c r="AC21" s="606"/>
      <c r="AD21" s="606"/>
      <c r="AE21" s="276"/>
      <c r="AF21" s="265"/>
      <c r="AG21" s="265"/>
      <c r="AH21" s="265"/>
      <c r="AI21" s="265"/>
      <c r="AJ21" s="265"/>
      <c r="AK21" s="265"/>
      <c r="AL21" s="265"/>
      <c r="AM21" s="265"/>
    </row>
    <row r="22" spans="2:39" ht="54.75" customHeight="1">
      <c r="B22" s="273"/>
      <c r="C22" s="897" t="s">
        <v>617</v>
      </c>
      <c r="D22" s="897"/>
      <c r="E22" s="897"/>
      <c r="F22" s="897"/>
      <c r="G22" s="897"/>
      <c r="H22" s="897"/>
      <c r="I22" s="897"/>
      <c r="J22" s="897"/>
      <c r="K22" s="897"/>
      <c r="L22" s="897"/>
      <c r="M22" s="897"/>
      <c r="N22" s="897"/>
      <c r="O22" s="897"/>
      <c r="P22" s="897"/>
      <c r="Q22" s="897"/>
      <c r="R22" s="897"/>
      <c r="S22" s="897"/>
      <c r="T22" s="897"/>
      <c r="U22" s="897"/>
      <c r="V22" s="897"/>
      <c r="W22" s="897"/>
      <c r="X22" s="897"/>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96"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96"/>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98" t="s">
        <v>211</v>
      </c>
      <c r="C34" s="900" t="s">
        <v>33</v>
      </c>
      <c r="D34" s="284" t="s">
        <v>422</v>
      </c>
      <c r="E34" s="902" t="s">
        <v>209</v>
      </c>
      <c r="F34" s="903"/>
      <c r="G34" s="903"/>
      <c r="H34" s="903"/>
      <c r="I34" s="903"/>
      <c r="J34" s="903"/>
      <c r="K34" s="903"/>
      <c r="L34" s="903"/>
      <c r="M34" s="904"/>
      <c r="N34" s="908" t="s">
        <v>213</v>
      </c>
      <c r="O34" s="284" t="s">
        <v>423</v>
      </c>
      <c r="P34" s="902" t="s">
        <v>212</v>
      </c>
      <c r="Q34" s="903"/>
      <c r="R34" s="903"/>
      <c r="S34" s="903"/>
      <c r="T34" s="903"/>
      <c r="U34" s="903"/>
      <c r="V34" s="903"/>
      <c r="W34" s="903"/>
      <c r="X34" s="904"/>
      <c r="Y34" s="905" t="s">
        <v>243</v>
      </c>
      <c r="Z34" s="906"/>
      <c r="AA34" s="906"/>
      <c r="AB34" s="906"/>
      <c r="AC34" s="906"/>
      <c r="AD34" s="906"/>
      <c r="AE34" s="906"/>
      <c r="AF34" s="906"/>
      <c r="AG34" s="906"/>
      <c r="AH34" s="906"/>
      <c r="AI34" s="906"/>
      <c r="AJ34" s="906"/>
      <c r="AK34" s="906"/>
      <c r="AL34" s="906"/>
      <c r="AM34" s="907"/>
    </row>
    <row r="35" spans="1:39" ht="65.25" customHeight="1">
      <c r="B35" s="899"/>
      <c r="C35" s="901"/>
      <c r="D35" s="285">
        <v>2015</v>
      </c>
      <c r="E35" s="285">
        <v>2016</v>
      </c>
      <c r="F35" s="285">
        <v>2017</v>
      </c>
      <c r="G35" s="285">
        <v>2018</v>
      </c>
      <c r="H35" s="285">
        <v>2019</v>
      </c>
      <c r="I35" s="285">
        <v>2020</v>
      </c>
      <c r="J35" s="285">
        <v>2021</v>
      </c>
      <c r="K35" s="285">
        <v>2022</v>
      </c>
      <c r="L35" s="285">
        <v>2023</v>
      </c>
      <c r="M35" s="429">
        <v>2024</v>
      </c>
      <c r="N35" s="909"/>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General Service &lt;50 kW</v>
      </c>
      <c r="AA35" s="285" t="str">
        <f>'1.  LRAMVA Summary'!F52</f>
        <v>General Service 50 - 4,999 kW</v>
      </c>
      <c r="AB35" s="285" t="str">
        <f>'1.  LRAMVA Summary'!G52</f>
        <v>Embedded Distributor</v>
      </c>
      <c r="AC35" s="285" t="str">
        <f>'1.  LRAMVA Summary'!H52</f>
        <v>Sentinel Lighting</v>
      </c>
      <c r="AD35" s="285" t="str">
        <f>'1.  LRAMVA Summary'!I52</f>
        <v>Street Lighting</v>
      </c>
      <c r="AE35" s="285" t="str">
        <f>'1.  LRAMVA Summary'!J52</f>
        <v>Unmetered Scattered Load</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kWh</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827">
        <v>163745</v>
      </c>
      <c r="E38" s="827">
        <v>162271</v>
      </c>
      <c r="F38" s="827">
        <v>162271</v>
      </c>
      <c r="G38" s="827">
        <v>162271</v>
      </c>
      <c r="H38" s="827">
        <v>162271</v>
      </c>
      <c r="I38" s="827">
        <v>162271</v>
      </c>
      <c r="J38" s="827">
        <v>162271</v>
      </c>
      <c r="K38" s="827">
        <v>162236</v>
      </c>
      <c r="L38" s="827">
        <v>162236</v>
      </c>
      <c r="M38" s="827">
        <v>162236</v>
      </c>
      <c r="N38" s="826"/>
      <c r="O38" s="827">
        <v>11</v>
      </c>
      <c r="P38" s="827">
        <v>10</v>
      </c>
      <c r="Q38" s="827">
        <v>10</v>
      </c>
      <c r="R38" s="827">
        <v>10</v>
      </c>
      <c r="S38" s="827">
        <v>10</v>
      </c>
      <c r="T38" s="827">
        <v>10</v>
      </c>
      <c r="U38" s="827">
        <v>10</v>
      </c>
      <c r="V38" s="827">
        <v>10</v>
      </c>
      <c r="W38" s="827">
        <v>10</v>
      </c>
      <c r="X38" s="827">
        <v>10</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827"/>
      <c r="E39" s="827"/>
      <c r="F39" s="827"/>
      <c r="G39" s="827"/>
      <c r="H39" s="827"/>
      <c r="I39" s="827"/>
      <c r="J39" s="827"/>
      <c r="K39" s="827"/>
      <c r="L39" s="827"/>
      <c r="M39" s="827"/>
      <c r="N39" s="832"/>
      <c r="O39" s="827"/>
      <c r="P39" s="827"/>
      <c r="Q39" s="827"/>
      <c r="R39" s="827"/>
      <c r="S39" s="827"/>
      <c r="T39" s="827"/>
      <c r="U39" s="827"/>
      <c r="V39" s="827"/>
      <c r="W39" s="827"/>
      <c r="X39" s="827"/>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828"/>
      <c r="E40" s="828"/>
      <c r="F40" s="828"/>
      <c r="G40" s="828"/>
      <c r="H40" s="828"/>
      <c r="I40" s="828"/>
      <c r="J40" s="828"/>
      <c r="K40" s="828"/>
      <c r="L40" s="828"/>
      <c r="M40" s="828"/>
      <c r="N40" s="829"/>
      <c r="O40" s="828"/>
      <c r="P40" s="828"/>
      <c r="Q40" s="828"/>
      <c r="R40" s="828"/>
      <c r="S40" s="828"/>
      <c r="T40" s="828"/>
      <c r="U40" s="828"/>
      <c r="V40" s="828"/>
      <c r="W40" s="828"/>
      <c r="X40" s="828"/>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827">
        <v>238330</v>
      </c>
      <c r="E41" s="827">
        <v>230426</v>
      </c>
      <c r="F41" s="827">
        <v>230426</v>
      </c>
      <c r="G41" s="827">
        <v>230426</v>
      </c>
      <c r="H41" s="827">
        <v>230426</v>
      </c>
      <c r="I41" s="827">
        <v>230426</v>
      </c>
      <c r="J41" s="827">
        <v>230426</v>
      </c>
      <c r="K41" s="827">
        <v>230418</v>
      </c>
      <c r="L41" s="827">
        <v>230418</v>
      </c>
      <c r="M41" s="827">
        <v>230418</v>
      </c>
      <c r="N41" s="826"/>
      <c r="O41" s="827">
        <v>18</v>
      </c>
      <c r="P41" s="827">
        <v>17</v>
      </c>
      <c r="Q41" s="827">
        <v>17</v>
      </c>
      <c r="R41" s="827">
        <v>17</v>
      </c>
      <c r="S41" s="827">
        <v>17</v>
      </c>
      <c r="T41" s="827">
        <v>17</v>
      </c>
      <c r="U41" s="827">
        <v>17</v>
      </c>
      <c r="V41" s="827">
        <v>17</v>
      </c>
      <c r="W41" s="827">
        <v>17</v>
      </c>
      <c r="X41" s="827">
        <v>17</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827"/>
      <c r="E42" s="827"/>
      <c r="F42" s="827"/>
      <c r="G42" s="827"/>
      <c r="H42" s="827"/>
      <c r="I42" s="827"/>
      <c r="J42" s="827"/>
      <c r="K42" s="827"/>
      <c r="L42" s="827"/>
      <c r="M42" s="827"/>
      <c r="N42" s="832"/>
      <c r="O42" s="827"/>
      <c r="P42" s="827"/>
      <c r="Q42" s="827"/>
      <c r="R42" s="827"/>
      <c r="S42" s="827"/>
      <c r="T42" s="827"/>
      <c r="U42" s="827"/>
      <c r="V42" s="827"/>
      <c r="W42" s="827"/>
      <c r="X42" s="827"/>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830"/>
      <c r="E43" s="830"/>
      <c r="F43" s="830"/>
      <c r="G43" s="830"/>
      <c r="H43" s="830"/>
      <c r="I43" s="830"/>
      <c r="J43" s="830"/>
      <c r="K43" s="830"/>
      <c r="L43" s="830"/>
      <c r="M43" s="830"/>
      <c r="N43" s="829"/>
      <c r="O43" s="830"/>
      <c r="P43" s="830"/>
      <c r="Q43" s="830"/>
      <c r="R43" s="830"/>
      <c r="S43" s="830"/>
      <c r="T43" s="830"/>
      <c r="U43" s="830"/>
      <c r="V43" s="830"/>
      <c r="W43" s="830"/>
      <c r="X43" s="830"/>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827">
        <v>9159</v>
      </c>
      <c r="E44" s="827">
        <v>9159</v>
      </c>
      <c r="F44" s="827">
        <v>9159</v>
      </c>
      <c r="G44" s="827">
        <v>9159</v>
      </c>
      <c r="H44" s="827">
        <v>6105</v>
      </c>
      <c r="I44" s="827">
        <v>0</v>
      </c>
      <c r="J44" s="827">
        <v>0</v>
      </c>
      <c r="K44" s="827">
        <v>0</v>
      </c>
      <c r="L44" s="827">
        <v>0</v>
      </c>
      <c r="M44" s="827">
        <v>0</v>
      </c>
      <c r="N44" s="826"/>
      <c r="O44" s="827">
        <v>1</v>
      </c>
      <c r="P44" s="827">
        <v>1</v>
      </c>
      <c r="Q44" s="827">
        <v>1</v>
      </c>
      <c r="R44" s="827">
        <v>1</v>
      </c>
      <c r="S44" s="827">
        <v>1</v>
      </c>
      <c r="T44" s="827">
        <v>0</v>
      </c>
      <c r="U44" s="827">
        <v>0</v>
      </c>
      <c r="V44" s="827">
        <v>0</v>
      </c>
      <c r="W44" s="827">
        <v>0</v>
      </c>
      <c r="X44" s="827">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827"/>
      <c r="E45" s="827"/>
      <c r="F45" s="827"/>
      <c r="G45" s="827"/>
      <c r="H45" s="827"/>
      <c r="I45" s="827"/>
      <c r="J45" s="827"/>
      <c r="K45" s="827"/>
      <c r="L45" s="827"/>
      <c r="M45" s="827"/>
      <c r="N45" s="832"/>
      <c r="O45" s="827"/>
      <c r="P45" s="827"/>
      <c r="Q45" s="827"/>
      <c r="R45" s="827"/>
      <c r="S45" s="827"/>
      <c r="T45" s="827"/>
      <c r="U45" s="827"/>
      <c r="V45" s="827"/>
      <c r="W45" s="827"/>
      <c r="X45" s="827"/>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826"/>
      <c r="E46" s="826"/>
      <c r="F46" s="826"/>
      <c r="G46" s="826"/>
      <c r="H46" s="826"/>
      <c r="I46" s="826"/>
      <c r="J46" s="826"/>
      <c r="K46" s="826"/>
      <c r="L46" s="826"/>
      <c r="M46" s="826"/>
      <c r="N46" s="826"/>
      <c r="O46" s="826"/>
      <c r="P46" s="826"/>
      <c r="Q46" s="826"/>
      <c r="R46" s="826"/>
      <c r="S46" s="826"/>
      <c r="T46" s="826"/>
      <c r="U46" s="826"/>
      <c r="V46" s="826"/>
      <c r="W46" s="826"/>
      <c r="X46" s="826"/>
      <c r="Y46" s="412"/>
      <c r="Z46" s="412"/>
      <c r="AA46" s="412"/>
      <c r="AB46" s="412"/>
      <c r="AC46" s="412"/>
      <c r="AD46" s="412"/>
      <c r="AE46" s="412"/>
      <c r="AF46" s="412"/>
      <c r="AG46" s="412"/>
      <c r="AH46" s="412"/>
      <c r="AI46" s="412"/>
      <c r="AJ46" s="412"/>
      <c r="AK46" s="412"/>
      <c r="AL46" s="412"/>
      <c r="AM46" s="306"/>
    </row>
    <row r="47" spans="1:39" outlineLevel="1">
      <c r="A47" s="522">
        <v>4</v>
      </c>
      <c r="B47" s="520" t="s">
        <v>676</v>
      </c>
      <c r="C47" s="291" t="s">
        <v>25</v>
      </c>
      <c r="D47" s="827">
        <v>314522</v>
      </c>
      <c r="E47" s="827">
        <v>314522</v>
      </c>
      <c r="F47" s="827">
        <v>314522</v>
      </c>
      <c r="G47" s="827">
        <v>314522</v>
      </c>
      <c r="H47" s="827">
        <v>314522</v>
      </c>
      <c r="I47" s="827">
        <v>314522</v>
      </c>
      <c r="J47" s="827">
        <v>314522</v>
      </c>
      <c r="K47" s="827">
        <v>314522</v>
      </c>
      <c r="L47" s="827">
        <v>314522</v>
      </c>
      <c r="M47" s="827">
        <v>314522</v>
      </c>
      <c r="N47" s="826"/>
      <c r="O47" s="827">
        <v>168</v>
      </c>
      <c r="P47" s="827">
        <v>168</v>
      </c>
      <c r="Q47" s="827">
        <v>168</v>
      </c>
      <c r="R47" s="827">
        <v>168</v>
      </c>
      <c r="S47" s="827">
        <v>168</v>
      </c>
      <c r="T47" s="827">
        <v>168</v>
      </c>
      <c r="U47" s="827">
        <v>168</v>
      </c>
      <c r="V47" s="827">
        <v>168</v>
      </c>
      <c r="W47" s="827">
        <v>168</v>
      </c>
      <c r="X47" s="827">
        <v>168</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827"/>
      <c r="E48" s="827"/>
      <c r="F48" s="827"/>
      <c r="G48" s="827"/>
      <c r="H48" s="827"/>
      <c r="I48" s="827"/>
      <c r="J48" s="827"/>
      <c r="K48" s="827"/>
      <c r="L48" s="827"/>
      <c r="M48" s="827"/>
      <c r="N48" s="832"/>
      <c r="O48" s="827"/>
      <c r="P48" s="827"/>
      <c r="Q48" s="827"/>
      <c r="R48" s="827"/>
      <c r="S48" s="827"/>
      <c r="T48" s="827"/>
      <c r="U48" s="827"/>
      <c r="V48" s="827"/>
      <c r="W48" s="827"/>
      <c r="X48" s="827"/>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830"/>
      <c r="E49" s="830"/>
      <c r="F49" s="830"/>
      <c r="G49" s="830"/>
      <c r="H49" s="830"/>
      <c r="I49" s="830"/>
      <c r="J49" s="830"/>
      <c r="K49" s="830"/>
      <c r="L49" s="830"/>
      <c r="M49" s="830"/>
      <c r="N49" s="826"/>
      <c r="O49" s="830"/>
      <c r="P49" s="830"/>
      <c r="Q49" s="830"/>
      <c r="R49" s="830"/>
      <c r="S49" s="830"/>
      <c r="T49" s="830"/>
      <c r="U49" s="830"/>
      <c r="V49" s="830"/>
      <c r="W49" s="830"/>
      <c r="X49" s="830"/>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827">
        <v>15578</v>
      </c>
      <c r="E50" s="827">
        <v>15578</v>
      </c>
      <c r="F50" s="827">
        <v>15578</v>
      </c>
      <c r="G50" s="827">
        <v>15578</v>
      </c>
      <c r="H50" s="827">
        <v>15578</v>
      </c>
      <c r="I50" s="827">
        <v>15578</v>
      </c>
      <c r="J50" s="827">
        <v>15578</v>
      </c>
      <c r="K50" s="827">
        <v>15578</v>
      </c>
      <c r="L50" s="827">
        <v>15578</v>
      </c>
      <c r="M50" s="827">
        <v>15578</v>
      </c>
      <c r="N50" s="826"/>
      <c r="O50" s="827">
        <v>6</v>
      </c>
      <c r="P50" s="827">
        <v>6</v>
      </c>
      <c r="Q50" s="827">
        <v>6</v>
      </c>
      <c r="R50" s="827">
        <v>6</v>
      </c>
      <c r="S50" s="827">
        <v>6</v>
      </c>
      <c r="T50" s="827">
        <v>6</v>
      </c>
      <c r="U50" s="827">
        <v>6</v>
      </c>
      <c r="V50" s="827">
        <v>6</v>
      </c>
      <c r="W50" s="827">
        <v>6</v>
      </c>
      <c r="X50" s="827">
        <v>6</v>
      </c>
      <c r="Y50" s="410">
        <v>1</v>
      </c>
      <c r="Z50" s="410"/>
      <c r="AA50" s="410"/>
      <c r="AB50" s="410"/>
      <c r="AC50" s="410"/>
      <c r="AD50" s="410"/>
      <c r="AE50" s="410"/>
      <c r="AF50" s="410"/>
      <c r="AG50" s="410"/>
      <c r="AH50" s="410"/>
      <c r="AI50" s="410"/>
      <c r="AJ50" s="410"/>
      <c r="AK50" s="410"/>
      <c r="AL50" s="410"/>
      <c r="AM50" s="296">
        <f>SUM(Y50:AL50)</f>
        <v>1</v>
      </c>
    </row>
    <row r="51" spans="1:39" outlineLevel="1">
      <c r="B51" s="294" t="s">
        <v>267</v>
      </c>
      <c r="C51" s="291" t="s">
        <v>163</v>
      </c>
      <c r="D51" s="827"/>
      <c r="E51" s="827"/>
      <c r="F51" s="827"/>
      <c r="G51" s="827"/>
      <c r="H51" s="827"/>
      <c r="I51" s="827"/>
      <c r="J51" s="827"/>
      <c r="K51" s="827"/>
      <c r="L51" s="827"/>
      <c r="M51" s="827"/>
      <c r="N51" s="832"/>
      <c r="O51" s="827"/>
      <c r="P51" s="827"/>
      <c r="Q51" s="827"/>
      <c r="R51" s="827"/>
      <c r="S51" s="827"/>
      <c r="T51" s="827"/>
      <c r="U51" s="827"/>
      <c r="V51" s="827"/>
      <c r="W51" s="827"/>
      <c r="X51" s="827"/>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826"/>
      <c r="E52" s="826"/>
      <c r="F52" s="826"/>
      <c r="G52" s="826"/>
      <c r="H52" s="826"/>
      <c r="I52" s="826"/>
      <c r="J52" s="826"/>
      <c r="K52" s="826"/>
      <c r="L52" s="826"/>
      <c r="M52" s="826"/>
      <c r="N52" s="826"/>
      <c r="O52" s="826"/>
      <c r="P52" s="826"/>
      <c r="Q52" s="826"/>
      <c r="R52" s="826"/>
      <c r="S52" s="826"/>
      <c r="T52" s="826"/>
      <c r="U52" s="826"/>
      <c r="V52" s="826"/>
      <c r="W52" s="826"/>
      <c r="X52" s="826"/>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824"/>
      <c r="E53" s="824"/>
      <c r="F53" s="824"/>
      <c r="G53" s="824"/>
      <c r="H53" s="824"/>
      <c r="I53" s="824"/>
      <c r="J53" s="824"/>
      <c r="K53" s="824"/>
      <c r="L53" s="824"/>
      <c r="M53" s="824"/>
      <c r="N53" s="825"/>
      <c r="O53" s="824"/>
      <c r="P53" s="824"/>
      <c r="Q53" s="824"/>
      <c r="R53" s="824"/>
      <c r="S53" s="824"/>
      <c r="T53" s="824"/>
      <c r="U53" s="824"/>
      <c r="V53" s="824"/>
      <c r="W53" s="824"/>
      <c r="X53" s="824"/>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827">
        <v>214071</v>
      </c>
      <c r="E54" s="827">
        <v>214071</v>
      </c>
      <c r="F54" s="827">
        <v>214071</v>
      </c>
      <c r="G54" s="827">
        <v>214071</v>
      </c>
      <c r="H54" s="827">
        <v>0</v>
      </c>
      <c r="I54" s="827">
        <v>0</v>
      </c>
      <c r="J54" s="827">
        <v>0</v>
      </c>
      <c r="K54" s="827">
        <v>0</v>
      </c>
      <c r="L54" s="827">
        <v>0</v>
      </c>
      <c r="M54" s="827">
        <v>0</v>
      </c>
      <c r="N54" s="827">
        <v>12</v>
      </c>
      <c r="O54" s="827">
        <v>46</v>
      </c>
      <c r="P54" s="827">
        <v>46</v>
      </c>
      <c r="Q54" s="827">
        <v>46</v>
      </c>
      <c r="R54" s="827">
        <v>46</v>
      </c>
      <c r="S54" s="827">
        <v>0</v>
      </c>
      <c r="T54" s="827">
        <v>0</v>
      </c>
      <c r="U54" s="827">
        <v>0</v>
      </c>
      <c r="V54" s="827">
        <v>0</v>
      </c>
      <c r="W54" s="827">
        <v>0</v>
      </c>
      <c r="X54" s="827">
        <v>0</v>
      </c>
      <c r="Y54" s="415"/>
      <c r="Z54" s="410">
        <v>0.25</v>
      </c>
      <c r="AA54" s="410">
        <v>0.75</v>
      </c>
      <c r="AB54" s="410"/>
      <c r="AC54" s="410"/>
      <c r="AD54" s="410"/>
      <c r="AE54" s="410"/>
      <c r="AF54" s="415"/>
      <c r="AG54" s="415"/>
      <c r="AH54" s="415"/>
      <c r="AI54" s="415"/>
      <c r="AJ54" s="415"/>
      <c r="AK54" s="415"/>
      <c r="AL54" s="415"/>
      <c r="AM54" s="296">
        <f>SUM(Y54:AL54)</f>
        <v>1</v>
      </c>
    </row>
    <row r="55" spans="1:39" outlineLevel="1">
      <c r="B55" s="294" t="s">
        <v>267</v>
      </c>
      <c r="C55" s="291" t="s">
        <v>163</v>
      </c>
      <c r="D55" s="827"/>
      <c r="E55" s="827"/>
      <c r="F55" s="827"/>
      <c r="G55" s="827"/>
      <c r="H55" s="827"/>
      <c r="I55" s="827"/>
      <c r="J55" s="827"/>
      <c r="K55" s="827"/>
      <c r="L55" s="827"/>
      <c r="M55" s="827"/>
      <c r="N55" s="827">
        <v>12</v>
      </c>
      <c r="O55" s="827"/>
      <c r="P55" s="827"/>
      <c r="Q55" s="827"/>
      <c r="R55" s="827"/>
      <c r="S55" s="827"/>
      <c r="T55" s="827"/>
      <c r="U55" s="827"/>
      <c r="V55" s="827"/>
      <c r="W55" s="827"/>
      <c r="X55" s="827"/>
      <c r="Y55" s="411">
        <f>Y54</f>
        <v>0</v>
      </c>
      <c r="Z55" s="411">
        <f t="shared" ref="Z55" si="53">Z54</f>
        <v>0.25</v>
      </c>
      <c r="AA55" s="411">
        <f t="shared" ref="AA55" si="54">AA54</f>
        <v>0.75</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826"/>
      <c r="E56" s="826"/>
      <c r="F56" s="826"/>
      <c r="G56" s="826"/>
      <c r="H56" s="826"/>
      <c r="I56" s="826"/>
      <c r="J56" s="826"/>
      <c r="K56" s="826"/>
      <c r="L56" s="826"/>
      <c r="M56" s="826"/>
      <c r="N56" s="826"/>
      <c r="O56" s="826"/>
      <c r="P56" s="826"/>
      <c r="Q56" s="826"/>
      <c r="R56" s="826"/>
      <c r="S56" s="826"/>
      <c r="T56" s="826"/>
      <c r="U56" s="826"/>
      <c r="V56" s="826"/>
      <c r="W56" s="826"/>
      <c r="X56" s="826"/>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827">
        <v>2298106</v>
      </c>
      <c r="E57" s="827">
        <v>2298106</v>
      </c>
      <c r="F57" s="827">
        <v>2294054</v>
      </c>
      <c r="G57" s="827">
        <v>2294054</v>
      </c>
      <c r="H57" s="827">
        <v>2294054</v>
      </c>
      <c r="I57" s="827">
        <v>2294054</v>
      </c>
      <c r="J57" s="827">
        <v>2214936</v>
      </c>
      <c r="K57" s="827">
        <v>2214936</v>
      </c>
      <c r="L57" s="827">
        <v>2198068</v>
      </c>
      <c r="M57" s="827">
        <v>1934063</v>
      </c>
      <c r="N57" s="827">
        <v>12</v>
      </c>
      <c r="O57" s="827">
        <v>376</v>
      </c>
      <c r="P57" s="827">
        <v>376</v>
      </c>
      <c r="Q57" s="827">
        <v>375</v>
      </c>
      <c r="R57" s="827">
        <v>375</v>
      </c>
      <c r="S57" s="827">
        <v>375</v>
      </c>
      <c r="T57" s="827">
        <v>375</v>
      </c>
      <c r="U57" s="827">
        <v>363</v>
      </c>
      <c r="V57" s="827">
        <v>363</v>
      </c>
      <c r="W57" s="827">
        <v>359</v>
      </c>
      <c r="X57" s="827">
        <v>320</v>
      </c>
      <c r="Y57" s="533"/>
      <c r="Z57" s="533">
        <v>0.5</v>
      </c>
      <c r="AA57" s="533">
        <v>0.5</v>
      </c>
      <c r="AB57" s="410"/>
      <c r="AC57" s="533"/>
      <c r="AD57" s="410"/>
      <c r="AE57" s="410"/>
      <c r="AF57" s="415"/>
      <c r="AG57" s="415"/>
      <c r="AH57" s="415"/>
      <c r="AI57" s="415"/>
      <c r="AJ57" s="415"/>
      <c r="AK57" s="415"/>
      <c r="AL57" s="415"/>
      <c r="AM57" s="296">
        <f>SUM(Y57:AL57)</f>
        <v>1</v>
      </c>
    </row>
    <row r="58" spans="1:39" outlineLevel="1">
      <c r="B58" s="294" t="s">
        <v>267</v>
      </c>
      <c r="C58" s="291" t="s">
        <v>163</v>
      </c>
      <c r="D58" s="827"/>
      <c r="E58" s="827"/>
      <c r="F58" s="827"/>
      <c r="G58" s="827"/>
      <c r="H58" s="827"/>
      <c r="I58" s="827"/>
      <c r="J58" s="827"/>
      <c r="K58" s="827"/>
      <c r="L58" s="827"/>
      <c r="M58" s="827"/>
      <c r="N58" s="827">
        <v>12</v>
      </c>
      <c r="O58" s="827"/>
      <c r="P58" s="827"/>
      <c r="Q58" s="827"/>
      <c r="R58" s="827"/>
      <c r="S58" s="827"/>
      <c r="T58" s="827"/>
      <c r="U58" s="827"/>
      <c r="V58" s="827"/>
      <c r="W58" s="827"/>
      <c r="X58" s="827"/>
      <c r="Y58" s="411">
        <f>Y57</f>
        <v>0</v>
      </c>
      <c r="Z58" s="411">
        <f>Z57</f>
        <v>0.5</v>
      </c>
      <c r="AA58" s="411">
        <f t="shared" ref="AA58" si="66">AA57</f>
        <v>0.5</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826"/>
      <c r="E59" s="826"/>
      <c r="F59" s="826"/>
      <c r="G59" s="826"/>
      <c r="H59" s="826"/>
      <c r="I59" s="826"/>
      <c r="J59" s="826"/>
      <c r="K59" s="826"/>
      <c r="L59" s="826"/>
      <c r="M59" s="826"/>
      <c r="N59" s="826"/>
      <c r="O59" s="826"/>
      <c r="P59" s="826"/>
      <c r="Q59" s="826"/>
      <c r="R59" s="826"/>
      <c r="S59" s="826"/>
      <c r="T59" s="826"/>
      <c r="U59" s="826"/>
      <c r="V59" s="826"/>
      <c r="W59" s="826"/>
      <c r="X59" s="826"/>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827">
        <v>14098</v>
      </c>
      <c r="E60" s="827">
        <v>10671</v>
      </c>
      <c r="F60" s="827">
        <v>10460</v>
      </c>
      <c r="G60" s="827">
        <v>10460</v>
      </c>
      <c r="H60" s="827">
        <v>10460</v>
      </c>
      <c r="I60" s="827">
        <v>10460</v>
      </c>
      <c r="J60" s="827">
        <v>10460</v>
      </c>
      <c r="K60" s="827">
        <v>10460</v>
      </c>
      <c r="L60" s="827">
        <v>10460</v>
      </c>
      <c r="M60" s="827">
        <v>10460</v>
      </c>
      <c r="N60" s="827">
        <v>12</v>
      </c>
      <c r="O60" s="827">
        <v>3</v>
      </c>
      <c r="P60" s="827">
        <v>2</v>
      </c>
      <c r="Q60" s="827">
        <v>2</v>
      </c>
      <c r="R60" s="827">
        <v>2</v>
      </c>
      <c r="S60" s="827">
        <v>2</v>
      </c>
      <c r="T60" s="827">
        <v>2</v>
      </c>
      <c r="U60" s="827">
        <v>2</v>
      </c>
      <c r="V60" s="827">
        <v>2</v>
      </c>
      <c r="W60" s="827">
        <v>2</v>
      </c>
      <c r="X60" s="827">
        <v>2</v>
      </c>
      <c r="Y60" s="415"/>
      <c r="Z60" s="533">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827"/>
      <c r="E61" s="827"/>
      <c r="F61" s="827"/>
      <c r="G61" s="827"/>
      <c r="H61" s="827"/>
      <c r="I61" s="827"/>
      <c r="J61" s="827"/>
      <c r="K61" s="827"/>
      <c r="L61" s="827"/>
      <c r="M61" s="827"/>
      <c r="N61" s="827">
        <v>12</v>
      </c>
      <c r="O61" s="827"/>
      <c r="P61" s="827"/>
      <c r="Q61" s="827"/>
      <c r="R61" s="827"/>
      <c r="S61" s="827"/>
      <c r="T61" s="827"/>
      <c r="U61" s="827"/>
      <c r="V61" s="827"/>
      <c r="W61" s="827"/>
      <c r="X61" s="827"/>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831"/>
      <c r="E62" s="831"/>
      <c r="F62" s="831"/>
      <c r="G62" s="831"/>
      <c r="H62" s="831"/>
      <c r="I62" s="831"/>
      <c r="J62" s="831"/>
      <c r="K62" s="831"/>
      <c r="L62" s="831"/>
      <c r="M62" s="831"/>
      <c r="N62" s="826"/>
      <c r="O62" s="831"/>
      <c r="P62" s="831"/>
      <c r="Q62" s="831"/>
      <c r="R62" s="831"/>
      <c r="S62" s="831"/>
      <c r="T62" s="831"/>
      <c r="U62" s="831"/>
      <c r="V62" s="831"/>
      <c r="W62" s="831"/>
      <c r="X62" s="831"/>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827">
        <v>0</v>
      </c>
      <c r="E63" s="827">
        <v>0</v>
      </c>
      <c r="F63" s="827">
        <v>0</v>
      </c>
      <c r="G63" s="827">
        <v>0</v>
      </c>
      <c r="H63" s="827">
        <v>0</v>
      </c>
      <c r="I63" s="827">
        <v>0</v>
      </c>
      <c r="J63" s="827">
        <v>0</v>
      </c>
      <c r="K63" s="827">
        <v>0</v>
      </c>
      <c r="L63" s="827">
        <v>0</v>
      </c>
      <c r="M63" s="827">
        <v>0</v>
      </c>
      <c r="N63" s="827">
        <v>12</v>
      </c>
      <c r="O63" s="827">
        <v>0</v>
      </c>
      <c r="P63" s="827">
        <v>0</v>
      </c>
      <c r="Q63" s="827">
        <v>0</v>
      </c>
      <c r="R63" s="827">
        <v>0</v>
      </c>
      <c r="S63" s="827">
        <v>0</v>
      </c>
      <c r="T63" s="827">
        <v>0</v>
      </c>
      <c r="U63" s="827">
        <v>0</v>
      </c>
      <c r="V63" s="827">
        <v>0</v>
      </c>
      <c r="W63" s="827">
        <v>0</v>
      </c>
      <c r="X63" s="827">
        <v>0</v>
      </c>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827"/>
      <c r="E64" s="827"/>
      <c r="F64" s="827"/>
      <c r="G64" s="827"/>
      <c r="H64" s="827"/>
      <c r="I64" s="827"/>
      <c r="J64" s="827"/>
      <c r="K64" s="827"/>
      <c r="L64" s="827"/>
      <c r="M64" s="827"/>
      <c r="N64" s="827">
        <v>12</v>
      </c>
      <c r="O64" s="827"/>
      <c r="P64" s="827"/>
      <c r="Q64" s="827"/>
      <c r="R64" s="827"/>
      <c r="S64" s="827"/>
      <c r="T64" s="827"/>
      <c r="U64" s="827"/>
      <c r="V64" s="827"/>
      <c r="W64" s="827"/>
      <c r="X64" s="827"/>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831"/>
      <c r="E65" s="831"/>
      <c r="F65" s="831"/>
      <c r="G65" s="831"/>
      <c r="H65" s="831"/>
      <c r="I65" s="831"/>
      <c r="J65" s="831"/>
      <c r="K65" s="831"/>
      <c r="L65" s="831"/>
      <c r="M65" s="831"/>
      <c r="N65" s="826"/>
      <c r="O65" s="831"/>
      <c r="P65" s="831"/>
      <c r="Q65" s="831"/>
      <c r="R65" s="831"/>
      <c r="S65" s="831"/>
      <c r="T65" s="831"/>
      <c r="U65" s="831"/>
      <c r="V65" s="831"/>
      <c r="W65" s="831"/>
      <c r="X65" s="831"/>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827">
        <v>0</v>
      </c>
      <c r="E66" s="827">
        <v>0</v>
      </c>
      <c r="F66" s="827">
        <v>0</v>
      </c>
      <c r="G66" s="827">
        <v>0</v>
      </c>
      <c r="H66" s="827">
        <v>0</v>
      </c>
      <c r="I66" s="827">
        <v>0</v>
      </c>
      <c r="J66" s="827">
        <v>0</v>
      </c>
      <c r="K66" s="827">
        <v>0</v>
      </c>
      <c r="L66" s="827">
        <v>0</v>
      </c>
      <c r="M66" s="827">
        <v>0</v>
      </c>
      <c r="N66" s="827">
        <v>3</v>
      </c>
      <c r="O66" s="827">
        <v>0</v>
      </c>
      <c r="P66" s="827">
        <v>0</v>
      </c>
      <c r="Q66" s="827">
        <v>0</v>
      </c>
      <c r="R66" s="827">
        <v>0</v>
      </c>
      <c r="S66" s="827">
        <v>0</v>
      </c>
      <c r="T66" s="827">
        <v>0</v>
      </c>
      <c r="U66" s="827">
        <v>0</v>
      </c>
      <c r="V66" s="827">
        <v>0</v>
      </c>
      <c r="W66" s="827">
        <v>0</v>
      </c>
      <c r="X66" s="827">
        <v>0</v>
      </c>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827"/>
      <c r="E67" s="827"/>
      <c r="F67" s="827"/>
      <c r="G67" s="827"/>
      <c r="H67" s="827"/>
      <c r="I67" s="827"/>
      <c r="J67" s="827"/>
      <c r="K67" s="827"/>
      <c r="L67" s="827"/>
      <c r="M67" s="827"/>
      <c r="N67" s="827">
        <v>3</v>
      </c>
      <c r="O67" s="827"/>
      <c r="P67" s="827"/>
      <c r="Q67" s="827"/>
      <c r="R67" s="827"/>
      <c r="S67" s="827"/>
      <c r="T67" s="827"/>
      <c r="U67" s="827"/>
      <c r="V67" s="827"/>
      <c r="W67" s="827"/>
      <c r="X67" s="827"/>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831"/>
      <c r="E68" s="831"/>
      <c r="F68" s="831"/>
      <c r="G68" s="831"/>
      <c r="H68" s="831"/>
      <c r="I68" s="831"/>
      <c r="J68" s="831"/>
      <c r="K68" s="831"/>
      <c r="L68" s="831"/>
      <c r="M68" s="831"/>
      <c r="N68" s="826"/>
      <c r="O68" s="831"/>
      <c r="P68" s="831"/>
      <c r="Q68" s="831"/>
      <c r="R68" s="831"/>
      <c r="S68" s="831"/>
      <c r="T68" s="831"/>
      <c r="U68" s="831"/>
      <c r="V68" s="831"/>
      <c r="W68" s="831"/>
      <c r="X68" s="831"/>
      <c r="Y68" s="416"/>
      <c r="Z68" s="417"/>
      <c r="AA68" s="416"/>
      <c r="AB68" s="416"/>
      <c r="AC68" s="416"/>
      <c r="AD68" s="416"/>
      <c r="AE68" s="416"/>
      <c r="AF68" s="416"/>
      <c r="AG68" s="416"/>
      <c r="AH68" s="416"/>
      <c r="AI68" s="416"/>
      <c r="AJ68" s="416"/>
      <c r="AK68" s="416"/>
      <c r="AL68" s="416"/>
      <c r="AM68" s="313"/>
    </row>
    <row r="69" spans="1:39" ht="15.75" outlineLevel="1">
      <c r="B69" s="288" t="s">
        <v>10</v>
      </c>
      <c r="C69" s="289"/>
      <c r="D69" s="824"/>
      <c r="E69" s="824"/>
      <c r="F69" s="824"/>
      <c r="G69" s="824"/>
      <c r="H69" s="824"/>
      <c r="I69" s="824"/>
      <c r="J69" s="824"/>
      <c r="K69" s="824"/>
      <c r="L69" s="824"/>
      <c r="M69" s="824"/>
      <c r="N69" s="825"/>
      <c r="O69" s="824"/>
      <c r="P69" s="824"/>
      <c r="Q69" s="824"/>
      <c r="R69" s="824"/>
      <c r="S69" s="824"/>
      <c r="T69" s="824"/>
      <c r="U69" s="824"/>
      <c r="V69" s="824"/>
      <c r="W69" s="824"/>
      <c r="X69" s="824"/>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827">
        <v>0</v>
      </c>
      <c r="E70" s="827">
        <v>0</v>
      </c>
      <c r="F70" s="827">
        <v>0</v>
      </c>
      <c r="G70" s="827">
        <v>0</v>
      </c>
      <c r="H70" s="827">
        <v>0</v>
      </c>
      <c r="I70" s="827">
        <v>0</v>
      </c>
      <c r="J70" s="827">
        <v>0</v>
      </c>
      <c r="K70" s="827">
        <v>0</v>
      </c>
      <c r="L70" s="827">
        <v>0</v>
      </c>
      <c r="M70" s="827">
        <v>0</v>
      </c>
      <c r="N70" s="827">
        <v>12</v>
      </c>
      <c r="O70" s="827">
        <v>0</v>
      </c>
      <c r="P70" s="827">
        <v>0</v>
      </c>
      <c r="Q70" s="827">
        <v>0</v>
      </c>
      <c r="R70" s="827">
        <v>0</v>
      </c>
      <c r="S70" s="827">
        <v>0</v>
      </c>
      <c r="T70" s="827">
        <v>0</v>
      </c>
      <c r="U70" s="827">
        <v>0</v>
      </c>
      <c r="V70" s="827">
        <v>0</v>
      </c>
      <c r="W70" s="827">
        <v>0</v>
      </c>
      <c r="X70" s="827">
        <v>0</v>
      </c>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827"/>
      <c r="E71" s="827"/>
      <c r="F71" s="827"/>
      <c r="G71" s="827"/>
      <c r="H71" s="827"/>
      <c r="I71" s="827"/>
      <c r="J71" s="827"/>
      <c r="K71" s="827"/>
      <c r="L71" s="827"/>
      <c r="M71" s="827"/>
      <c r="N71" s="827">
        <v>12</v>
      </c>
      <c r="O71" s="827"/>
      <c r="P71" s="827"/>
      <c r="Q71" s="827"/>
      <c r="R71" s="827"/>
      <c r="S71" s="827"/>
      <c r="T71" s="827"/>
      <c r="U71" s="827"/>
      <c r="V71" s="827"/>
      <c r="W71" s="827"/>
      <c r="X71" s="827"/>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826"/>
      <c r="E72" s="826"/>
      <c r="F72" s="826"/>
      <c r="G72" s="826"/>
      <c r="H72" s="826"/>
      <c r="I72" s="826"/>
      <c r="J72" s="826"/>
      <c r="K72" s="826"/>
      <c r="L72" s="826"/>
      <c r="M72" s="826"/>
      <c r="N72" s="826"/>
      <c r="O72" s="826"/>
      <c r="P72" s="826"/>
      <c r="Q72" s="826"/>
      <c r="R72" s="826"/>
      <c r="S72" s="826"/>
      <c r="T72" s="826"/>
      <c r="U72" s="826"/>
      <c r="V72" s="826"/>
      <c r="W72" s="826"/>
      <c r="X72" s="826"/>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827">
        <v>0</v>
      </c>
      <c r="E73" s="827">
        <v>0</v>
      </c>
      <c r="F73" s="827">
        <v>0</v>
      </c>
      <c r="G73" s="827">
        <v>0</v>
      </c>
      <c r="H73" s="827">
        <v>0</v>
      </c>
      <c r="I73" s="827">
        <v>0</v>
      </c>
      <c r="J73" s="827">
        <v>0</v>
      </c>
      <c r="K73" s="827">
        <v>0</v>
      </c>
      <c r="L73" s="827">
        <v>0</v>
      </c>
      <c r="M73" s="827">
        <v>0</v>
      </c>
      <c r="N73" s="827">
        <v>12</v>
      </c>
      <c r="O73" s="827">
        <v>0</v>
      </c>
      <c r="P73" s="827">
        <v>0</v>
      </c>
      <c r="Q73" s="827">
        <v>0</v>
      </c>
      <c r="R73" s="827">
        <v>0</v>
      </c>
      <c r="S73" s="827">
        <v>0</v>
      </c>
      <c r="T73" s="827">
        <v>0</v>
      </c>
      <c r="U73" s="827">
        <v>0</v>
      </c>
      <c r="V73" s="827">
        <v>0</v>
      </c>
      <c r="W73" s="827">
        <v>0</v>
      </c>
      <c r="X73" s="827">
        <v>0</v>
      </c>
      <c r="Y73" s="410"/>
      <c r="Z73" s="410"/>
      <c r="AA73" s="410">
        <v>1</v>
      </c>
      <c r="AB73" s="410"/>
      <c r="AC73" s="410"/>
      <c r="AD73" s="410"/>
      <c r="AE73" s="410"/>
      <c r="AF73" s="415"/>
      <c r="AG73" s="415"/>
      <c r="AH73" s="415"/>
      <c r="AI73" s="415"/>
      <c r="AJ73" s="415"/>
      <c r="AK73" s="415"/>
      <c r="AL73" s="415"/>
      <c r="AM73" s="296">
        <f>SUM(Y73:AL73)</f>
        <v>1</v>
      </c>
    </row>
    <row r="74" spans="1:39" outlineLevel="1">
      <c r="B74" s="520" t="s">
        <v>267</v>
      </c>
      <c r="C74" s="291" t="s">
        <v>163</v>
      </c>
      <c r="D74" s="827"/>
      <c r="E74" s="827"/>
      <c r="F74" s="827"/>
      <c r="G74" s="827"/>
      <c r="H74" s="827"/>
      <c r="I74" s="827"/>
      <c r="J74" s="827"/>
      <c r="K74" s="827"/>
      <c r="L74" s="827"/>
      <c r="M74" s="827"/>
      <c r="N74" s="827">
        <v>12</v>
      </c>
      <c r="O74" s="827"/>
      <c r="P74" s="827"/>
      <c r="Q74" s="827"/>
      <c r="R74" s="827"/>
      <c r="S74" s="827"/>
      <c r="T74" s="827"/>
      <c r="U74" s="827"/>
      <c r="V74" s="827"/>
      <c r="W74" s="827"/>
      <c r="X74" s="827"/>
      <c r="Y74" s="411">
        <f>Y73</f>
        <v>0</v>
      </c>
      <c r="Z74" s="411">
        <f t="shared" ref="Z74" si="130">Z73</f>
        <v>0</v>
      </c>
      <c r="AA74" s="411">
        <f t="shared" ref="AA74" si="131">AA73</f>
        <v>1</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826"/>
      <c r="E75" s="826"/>
      <c r="F75" s="826"/>
      <c r="G75" s="826"/>
      <c r="H75" s="826"/>
      <c r="I75" s="826"/>
      <c r="J75" s="826"/>
      <c r="K75" s="826"/>
      <c r="L75" s="826"/>
      <c r="M75" s="826"/>
      <c r="N75" s="826"/>
      <c r="O75" s="826"/>
      <c r="P75" s="826"/>
      <c r="Q75" s="826"/>
      <c r="R75" s="826"/>
      <c r="S75" s="826"/>
      <c r="T75" s="826"/>
      <c r="U75" s="826"/>
      <c r="V75" s="826"/>
      <c r="W75" s="826"/>
      <c r="X75" s="826"/>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827">
        <v>28463</v>
      </c>
      <c r="E76" s="827">
        <v>28463</v>
      </c>
      <c r="F76" s="827">
        <v>28463</v>
      </c>
      <c r="G76" s="827">
        <v>28463</v>
      </c>
      <c r="H76" s="827">
        <v>28463</v>
      </c>
      <c r="I76" s="827">
        <v>28463</v>
      </c>
      <c r="J76" s="827">
        <v>28463</v>
      </c>
      <c r="K76" s="827">
        <v>26738</v>
      </c>
      <c r="L76" s="827">
        <v>26738</v>
      </c>
      <c r="M76" s="827">
        <v>26738</v>
      </c>
      <c r="N76" s="827">
        <v>12</v>
      </c>
      <c r="O76" s="827">
        <v>19</v>
      </c>
      <c r="P76" s="827">
        <v>19</v>
      </c>
      <c r="Q76" s="827">
        <v>19</v>
      </c>
      <c r="R76" s="827">
        <v>19</v>
      </c>
      <c r="S76" s="827">
        <v>19</v>
      </c>
      <c r="T76" s="827">
        <v>19</v>
      </c>
      <c r="U76" s="827">
        <v>19</v>
      </c>
      <c r="V76" s="827">
        <v>19</v>
      </c>
      <c r="W76" s="827">
        <v>19</v>
      </c>
      <c r="X76" s="827">
        <v>19</v>
      </c>
      <c r="Y76" s="410"/>
      <c r="Z76" s="410"/>
      <c r="AA76" s="410">
        <v>1</v>
      </c>
      <c r="AB76" s="410"/>
      <c r="AC76" s="410"/>
      <c r="AD76" s="410"/>
      <c r="AE76" s="410"/>
      <c r="AF76" s="415"/>
      <c r="AG76" s="415"/>
      <c r="AH76" s="415"/>
      <c r="AI76" s="415"/>
      <c r="AJ76" s="415"/>
      <c r="AK76" s="415"/>
      <c r="AL76" s="415"/>
      <c r="AM76" s="296">
        <f>SUM(Y76:AL76)</f>
        <v>1</v>
      </c>
    </row>
    <row r="77" spans="1:39" outlineLevel="1">
      <c r="B77" s="520" t="s">
        <v>267</v>
      </c>
      <c r="C77" s="291" t="s">
        <v>163</v>
      </c>
      <c r="D77" s="827"/>
      <c r="E77" s="827"/>
      <c r="F77" s="827"/>
      <c r="G77" s="827"/>
      <c r="H77" s="827"/>
      <c r="I77" s="827"/>
      <c r="J77" s="827"/>
      <c r="K77" s="827"/>
      <c r="L77" s="827"/>
      <c r="M77" s="827"/>
      <c r="N77" s="827">
        <v>12</v>
      </c>
      <c r="O77" s="827"/>
      <c r="P77" s="827"/>
      <c r="Q77" s="827"/>
      <c r="R77" s="827"/>
      <c r="S77" s="827"/>
      <c r="T77" s="827"/>
      <c r="U77" s="827"/>
      <c r="V77" s="827"/>
      <c r="W77" s="827"/>
      <c r="X77" s="827"/>
      <c r="Y77" s="411">
        <f>Y76</f>
        <v>0</v>
      </c>
      <c r="Z77" s="411">
        <f t="shared" ref="Z77:AL77" si="143">Z76</f>
        <v>0</v>
      </c>
      <c r="AA77" s="411">
        <f t="shared" si="143"/>
        <v>1</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826"/>
      <c r="E78" s="826"/>
      <c r="F78" s="826"/>
      <c r="G78" s="826"/>
      <c r="H78" s="826"/>
      <c r="I78" s="826"/>
      <c r="J78" s="826"/>
      <c r="K78" s="826"/>
      <c r="L78" s="826"/>
      <c r="M78" s="826"/>
      <c r="N78" s="826"/>
      <c r="O78" s="826"/>
      <c r="P78" s="826"/>
      <c r="Q78" s="826"/>
      <c r="R78" s="826"/>
      <c r="S78" s="826"/>
      <c r="T78" s="826"/>
      <c r="U78" s="826"/>
      <c r="V78" s="826"/>
      <c r="W78" s="826"/>
      <c r="X78" s="826"/>
      <c r="Y78" s="412"/>
      <c r="Z78" s="412"/>
      <c r="AA78" s="412"/>
      <c r="AB78" s="412"/>
      <c r="AC78" s="412"/>
      <c r="AD78" s="412"/>
      <c r="AE78" s="412"/>
      <c r="AF78" s="412"/>
      <c r="AG78" s="412"/>
      <c r="AH78" s="412"/>
      <c r="AI78" s="412"/>
      <c r="AJ78" s="412"/>
      <c r="AK78" s="412"/>
      <c r="AL78" s="412"/>
      <c r="AM78" s="306"/>
    </row>
    <row r="79" spans="1:39" ht="15.75" outlineLevel="1">
      <c r="B79" s="288" t="s">
        <v>107</v>
      </c>
      <c r="C79" s="289"/>
      <c r="D79" s="825"/>
      <c r="E79" s="825"/>
      <c r="F79" s="825"/>
      <c r="G79" s="825"/>
      <c r="H79" s="825"/>
      <c r="I79" s="825"/>
      <c r="J79" s="825"/>
      <c r="K79" s="825"/>
      <c r="L79" s="825"/>
      <c r="M79" s="825"/>
      <c r="N79" s="825"/>
      <c r="O79" s="825"/>
      <c r="P79" s="825"/>
      <c r="Q79" s="825"/>
      <c r="R79" s="825"/>
      <c r="S79" s="825"/>
      <c r="T79" s="825"/>
      <c r="U79" s="825"/>
      <c r="V79" s="825"/>
      <c r="W79" s="825"/>
      <c r="X79" s="825"/>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827">
        <v>0</v>
      </c>
      <c r="E80" s="827">
        <v>0</v>
      </c>
      <c r="F80" s="827">
        <v>0</v>
      </c>
      <c r="G80" s="827">
        <v>0</v>
      </c>
      <c r="H80" s="827">
        <v>0</v>
      </c>
      <c r="I80" s="827">
        <v>0</v>
      </c>
      <c r="J80" s="827">
        <v>0</v>
      </c>
      <c r="K80" s="827">
        <v>0</v>
      </c>
      <c r="L80" s="827">
        <v>0</v>
      </c>
      <c r="M80" s="827">
        <v>0</v>
      </c>
      <c r="N80" s="827">
        <v>12</v>
      </c>
      <c r="O80" s="827">
        <v>0</v>
      </c>
      <c r="P80" s="827">
        <v>0</v>
      </c>
      <c r="Q80" s="827">
        <v>0</v>
      </c>
      <c r="R80" s="827">
        <v>0</v>
      </c>
      <c r="S80" s="827">
        <v>0</v>
      </c>
      <c r="T80" s="827">
        <v>0</v>
      </c>
      <c r="U80" s="827">
        <v>0</v>
      </c>
      <c r="V80" s="827">
        <v>0</v>
      </c>
      <c r="W80" s="827">
        <v>0</v>
      </c>
      <c r="X80" s="827">
        <v>0</v>
      </c>
      <c r="Y80" s="533"/>
      <c r="Z80" s="410"/>
      <c r="AA80" s="410"/>
      <c r="AB80" s="410"/>
      <c r="AC80" s="410"/>
      <c r="AD80" s="410"/>
      <c r="AE80" s="410"/>
      <c r="AF80" s="410"/>
      <c r="AG80" s="410"/>
      <c r="AH80" s="410"/>
      <c r="AI80" s="410"/>
      <c r="AJ80" s="410"/>
      <c r="AK80" s="410"/>
      <c r="AL80" s="410"/>
      <c r="AM80" s="296">
        <f>SUM(Y80:AL80)</f>
        <v>0</v>
      </c>
    </row>
    <row r="81" spans="1:40" outlineLevel="1">
      <c r="B81" s="294" t="s">
        <v>267</v>
      </c>
      <c r="C81" s="291" t="s">
        <v>163</v>
      </c>
      <c r="D81" s="827"/>
      <c r="E81" s="827"/>
      <c r="F81" s="827"/>
      <c r="G81" s="827"/>
      <c r="H81" s="827"/>
      <c r="I81" s="827"/>
      <c r="J81" s="827"/>
      <c r="K81" s="827"/>
      <c r="L81" s="827"/>
      <c r="M81" s="827"/>
      <c r="N81" s="827">
        <v>12</v>
      </c>
      <c r="O81" s="827"/>
      <c r="P81" s="827"/>
      <c r="Q81" s="827"/>
      <c r="R81" s="827"/>
      <c r="S81" s="827"/>
      <c r="T81" s="827"/>
      <c r="U81" s="827"/>
      <c r="V81" s="827"/>
      <c r="W81" s="827"/>
      <c r="X81" s="827"/>
      <c r="Y81" s="411">
        <f>Y80</f>
        <v>0</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826"/>
      <c r="E82" s="826"/>
      <c r="F82" s="826"/>
      <c r="G82" s="826"/>
      <c r="H82" s="826"/>
      <c r="I82" s="826"/>
      <c r="J82" s="826"/>
      <c r="K82" s="826"/>
      <c r="L82" s="826"/>
      <c r="M82" s="826"/>
      <c r="N82" s="832"/>
      <c r="O82" s="826"/>
      <c r="P82" s="826"/>
      <c r="Q82" s="826"/>
      <c r="R82" s="826"/>
      <c r="S82" s="826"/>
      <c r="T82" s="826"/>
      <c r="U82" s="826"/>
      <c r="V82" s="826"/>
      <c r="W82" s="826"/>
      <c r="X82" s="826"/>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490</v>
      </c>
      <c r="C83" s="291"/>
      <c r="D83" s="826"/>
      <c r="E83" s="826"/>
      <c r="F83" s="826"/>
      <c r="G83" s="826"/>
      <c r="H83" s="826"/>
      <c r="I83" s="826"/>
      <c r="J83" s="826"/>
      <c r="K83" s="826"/>
      <c r="L83" s="826"/>
      <c r="M83" s="826"/>
      <c r="N83" s="826"/>
      <c r="O83" s="826"/>
      <c r="P83" s="826"/>
      <c r="Q83" s="826"/>
      <c r="R83" s="826"/>
      <c r="S83" s="826"/>
      <c r="T83" s="826"/>
      <c r="U83" s="826"/>
      <c r="V83" s="826"/>
      <c r="W83" s="826"/>
      <c r="X83" s="826"/>
      <c r="Y83" s="412"/>
      <c r="Z83" s="412"/>
      <c r="AA83" s="412"/>
      <c r="AB83" s="412"/>
      <c r="AC83" s="412"/>
      <c r="AD83" s="412"/>
      <c r="AE83" s="416"/>
      <c r="AF83" s="416"/>
      <c r="AG83" s="416"/>
      <c r="AH83" s="416"/>
      <c r="AI83" s="416"/>
      <c r="AJ83" s="416"/>
      <c r="AK83" s="416"/>
      <c r="AL83" s="416"/>
      <c r="AM83" s="517"/>
      <c r="AN83" s="631"/>
    </row>
    <row r="84" spans="1:40" outlineLevel="1">
      <c r="A84" s="522">
        <v>15</v>
      </c>
      <c r="B84" s="294" t="s">
        <v>495</v>
      </c>
      <c r="C84" s="291" t="s">
        <v>25</v>
      </c>
      <c r="D84" s="827">
        <v>0</v>
      </c>
      <c r="E84" s="827">
        <v>0</v>
      </c>
      <c r="F84" s="827">
        <v>0</v>
      </c>
      <c r="G84" s="827">
        <v>0</v>
      </c>
      <c r="H84" s="827">
        <v>0</v>
      </c>
      <c r="I84" s="827">
        <v>0</v>
      </c>
      <c r="J84" s="827">
        <v>0</v>
      </c>
      <c r="K84" s="827">
        <v>0</v>
      </c>
      <c r="L84" s="827">
        <v>0</v>
      </c>
      <c r="M84" s="827">
        <v>0</v>
      </c>
      <c r="N84" s="827">
        <v>0</v>
      </c>
      <c r="O84" s="827">
        <v>0</v>
      </c>
      <c r="P84" s="827">
        <v>0</v>
      </c>
      <c r="Q84" s="827">
        <v>0</v>
      </c>
      <c r="R84" s="827">
        <v>0</v>
      </c>
      <c r="S84" s="827">
        <v>0</v>
      </c>
      <c r="T84" s="827">
        <v>0</v>
      </c>
      <c r="U84" s="827">
        <v>0</v>
      </c>
      <c r="V84" s="827">
        <v>0</v>
      </c>
      <c r="W84" s="827">
        <v>0</v>
      </c>
      <c r="X84" s="827">
        <v>0</v>
      </c>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827"/>
      <c r="E85" s="827"/>
      <c r="F85" s="827"/>
      <c r="G85" s="827"/>
      <c r="H85" s="827"/>
      <c r="I85" s="827"/>
      <c r="J85" s="827"/>
      <c r="K85" s="827"/>
      <c r="L85" s="827"/>
      <c r="M85" s="827"/>
      <c r="N85" s="827">
        <v>0</v>
      </c>
      <c r="O85" s="827"/>
      <c r="P85" s="827"/>
      <c r="Q85" s="827"/>
      <c r="R85" s="827"/>
      <c r="S85" s="827"/>
      <c r="T85" s="827"/>
      <c r="U85" s="827"/>
      <c r="V85" s="827"/>
      <c r="W85" s="827"/>
      <c r="X85" s="827"/>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826"/>
      <c r="E86" s="826"/>
      <c r="F86" s="826"/>
      <c r="G86" s="826"/>
      <c r="H86" s="826"/>
      <c r="I86" s="826"/>
      <c r="J86" s="826"/>
      <c r="K86" s="826"/>
      <c r="L86" s="826"/>
      <c r="M86" s="826"/>
      <c r="N86" s="826"/>
      <c r="O86" s="826"/>
      <c r="P86" s="826"/>
      <c r="Q86" s="826"/>
      <c r="R86" s="826"/>
      <c r="S86" s="826"/>
      <c r="T86" s="826"/>
      <c r="U86" s="826"/>
      <c r="V86" s="826"/>
      <c r="W86" s="826"/>
      <c r="X86" s="826"/>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491</v>
      </c>
      <c r="C87" s="291" t="s">
        <v>25</v>
      </c>
      <c r="D87" s="827">
        <v>8746466</v>
      </c>
      <c r="E87" s="827">
        <v>8746466</v>
      </c>
      <c r="F87" s="827">
        <v>8746466</v>
      </c>
      <c r="G87" s="827">
        <v>8746466</v>
      </c>
      <c r="H87" s="827">
        <v>8746466</v>
      </c>
      <c r="I87" s="827">
        <v>866</v>
      </c>
      <c r="J87" s="827">
        <v>866</v>
      </c>
      <c r="K87" s="827">
        <v>866</v>
      </c>
      <c r="L87" s="827">
        <v>866</v>
      </c>
      <c r="M87" s="827">
        <v>866</v>
      </c>
      <c r="N87" s="827">
        <v>0</v>
      </c>
      <c r="O87" s="827">
        <v>977</v>
      </c>
      <c r="P87" s="827">
        <v>977</v>
      </c>
      <c r="Q87" s="827">
        <v>977</v>
      </c>
      <c r="R87" s="827">
        <v>977</v>
      </c>
      <c r="S87" s="827">
        <v>977</v>
      </c>
      <c r="T87" s="827">
        <v>0</v>
      </c>
      <c r="U87" s="827">
        <v>0</v>
      </c>
      <c r="V87" s="827">
        <v>0</v>
      </c>
      <c r="W87" s="827">
        <v>0</v>
      </c>
      <c r="X87" s="827">
        <v>0</v>
      </c>
      <c r="Y87" s="410"/>
      <c r="Z87" s="410"/>
      <c r="AA87" s="410">
        <v>1</v>
      </c>
      <c r="AB87" s="410"/>
      <c r="AC87" s="410"/>
      <c r="AD87" s="410"/>
      <c r="AE87" s="410"/>
      <c r="AF87" s="410"/>
      <c r="AG87" s="410"/>
      <c r="AH87" s="410"/>
      <c r="AI87" s="410"/>
      <c r="AJ87" s="410"/>
      <c r="AK87" s="410"/>
      <c r="AL87" s="410"/>
      <c r="AM87" s="296">
        <f>SUM(Y87:AL87)</f>
        <v>1</v>
      </c>
    </row>
    <row r="88" spans="1:40" s="283" customFormat="1" outlineLevel="1">
      <c r="A88" s="522"/>
      <c r="B88" s="324" t="s">
        <v>267</v>
      </c>
      <c r="C88" s="291" t="s">
        <v>163</v>
      </c>
      <c r="D88" s="827"/>
      <c r="E88" s="827"/>
      <c r="F88" s="827"/>
      <c r="G88" s="827"/>
      <c r="H88" s="827"/>
      <c r="I88" s="827"/>
      <c r="J88" s="827"/>
      <c r="K88" s="827"/>
      <c r="L88" s="827"/>
      <c r="M88" s="827"/>
      <c r="N88" s="827">
        <v>0</v>
      </c>
      <c r="O88" s="827"/>
      <c r="P88" s="827"/>
      <c r="Q88" s="827"/>
      <c r="R88" s="827"/>
      <c r="S88" s="827"/>
      <c r="T88" s="827"/>
      <c r="U88" s="827"/>
      <c r="V88" s="827"/>
      <c r="W88" s="827"/>
      <c r="X88" s="827"/>
      <c r="Y88" s="411">
        <f>Y87</f>
        <v>0</v>
      </c>
      <c r="Z88" s="411">
        <f t="shared" ref="Z88:AC88" si="158">Z87</f>
        <v>0</v>
      </c>
      <c r="AA88" s="411">
        <f t="shared" si="158"/>
        <v>1</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826"/>
      <c r="E89" s="826"/>
      <c r="F89" s="826"/>
      <c r="G89" s="826"/>
      <c r="H89" s="826"/>
      <c r="I89" s="826"/>
      <c r="J89" s="826"/>
      <c r="K89" s="826"/>
      <c r="L89" s="826"/>
      <c r="M89" s="826"/>
      <c r="N89" s="826"/>
      <c r="O89" s="826"/>
      <c r="P89" s="826"/>
      <c r="Q89" s="826"/>
      <c r="R89" s="826"/>
      <c r="S89" s="826"/>
      <c r="T89" s="826"/>
      <c r="U89" s="826"/>
      <c r="V89" s="826"/>
      <c r="W89" s="826"/>
      <c r="X89" s="826"/>
      <c r="Y89" s="412"/>
      <c r="Z89" s="412"/>
      <c r="AA89" s="412"/>
      <c r="AB89" s="412"/>
      <c r="AC89" s="412"/>
      <c r="AD89" s="412"/>
      <c r="AE89" s="416"/>
      <c r="AF89" s="416"/>
      <c r="AG89" s="416"/>
      <c r="AH89" s="416"/>
      <c r="AI89" s="416"/>
      <c r="AJ89" s="416"/>
      <c r="AK89" s="416"/>
      <c r="AL89" s="416"/>
      <c r="AM89" s="313"/>
    </row>
    <row r="90" spans="1:40" ht="15.75" outlineLevel="1">
      <c r="B90" s="519" t="s">
        <v>496</v>
      </c>
      <c r="C90" s="320"/>
      <c r="D90" s="825"/>
      <c r="E90" s="825"/>
      <c r="F90" s="825"/>
      <c r="G90" s="825"/>
      <c r="H90" s="825"/>
      <c r="I90" s="825"/>
      <c r="J90" s="825"/>
      <c r="K90" s="825"/>
      <c r="L90" s="825"/>
      <c r="M90" s="825"/>
      <c r="N90" s="825"/>
      <c r="O90" s="825"/>
      <c r="P90" s="825"/>
      <c r="Q90" s="825"/>
      <c r="R90" s="825"/>
      <c r="S90" s="825"/>
      <c r="T90" s="825"/>
      <c r="U90" s="825"/>
      <c r="V90" s="825"/>
      <c r="W90" s="825"/>
      <c r="X90" s="825"/>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827">
        <v>0</v>
      </c>
      <c r="E91" s="827">
        <v>0</v>
      </c>
      <c r="F91" s="827">
        <v>0</v>
      </c>
      <c r="G91" s="827">
        <v>0</v>
      </c>
      <c r="H91" s="827">
        <v>0</v>
      </c>
      <c r="I91" s="827">
        <v>0</v>
      </c>
      <c r="J91" s="827">
        <v>0</v>
      </c>
      <c r="K91" s="827">
        <v>0</v>
      </c>
      <c r="L91" s="827">
        <v>0</v>
      </c>
      <c r="M91" s="827">
        <v>0</v>
      </c>
      <c r="N91" s="827">
        <v>0</v>
      </c>
      <c r="O91" s="827">
        <v>0</v>
      </c>
      <c r="P91" s="827">
        <v>0</v>
      </c>
      <c r="Q91" s="827">
        <v>0</v>
      </c>
      <c r="R91" s="827">
        <v>0</v>
      </c>
      <c r="S91" s="827">
        <v>0</v>
      </c>
      <c r="T91" s="827">
        <v>0</v>
      </c>
      <c r="U91" s="827">
        <v>0</v>
      </c>
      <c r="V91" s="827">
        <v>0</v>
      </c>
      <c r="W91" s="827">
        <v>0</v>
      </c>
      <c r="X91" s="827">
        <v>0</v>
      </c>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827"/>
      <c r="E92" s="827"/>
      <c r="F92" s="827"/>
      <c r="G92" s="827"/>
      <c r="H92" s="827"/>
      <c r="I92" s="827"/>
      <c r="J92" s="827"/>
      <c r="K92" s="827"/>
      <c r="L92" s="827"/>
      <c r="M92" s="827"/>
      <c r="N92" s="827">
        <v>0</v>
      </c>
      <c r="O92" s="827"/>
      <c r="P92" s="827"/>
      <c r="Q92" s="827"/>
      <c r="R92" s="827"/>
      <c r="S92" s="827"/>
      <c r="T92" s="827"/>
      <c r="U92" s="827"/>
      <c r="V92" s="827"/>
      <c r="W92" s="827"/>
      <c r="X92" s="827"/>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826"/>
      <c r="E93" s="826"/>
      <c r="F93" s="826"/>
      <c r="G93" s="826"/>
      <c r="H93" s="826"/>
      <c r="I93" s="826"/>
      <c r="J93" s="826"/>
      <c r="K93" s="826"/>
      <c r="L93" s="826"/>
      <c r="M93" s="826"/>
      <c r="N93" s="826"/>
      <c r="O93" s="826"/>
      <c r="P93" s="826"/>
      <c r="Q93" s="826"/>
      <c r="R93" s="826"/>
      <c r="S93" s="826"/>
      <c r="T93" s="826"/>
      <c r="U93" s="826"/>
      <c r="V93" s="826"/>
      <c r="W93" s="826"/>
      <c r="X93" s="826"/>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827">
        <v>0</v>
      </c>
      <c r="E94" s="827">
        <v>0</v>
      </c>
      <c r="F94" s="827">
        <v>0</v>
      </c>
      <c r="G94" s="827">
        <v>0</v>
      </c>
      <c r="H94" s="827">
        <v>0</v>
      </c>
      <c r="I94" s="827">
        <v>0</v>
      </c>
      <c r="J94" s="827">
        <v>0</v>
      </c>
      <c r="K94" s="827">
        <v>0</v>
      </c>
      <c r="L94" s="827">
        <v>0</v>
      </c>
      <c r="M94" s="827">
        <v>0</v>
      </c>
      <c r="N94" s="827">
        <v>0</v>
      </c>
      <c r="O94" s="827">
        <v>0</v>
      </c>
      <c r="P94" s="827">
        <v>0</v>
      </c>
      <c r="Q94" s="827">
        <v>0</v>
      </c>
      <c r="R94" s="827">
        <v>0</v>
      </c>
      <c r="S94" s="827">
        <v>0</v>
      </c>
      <c r="T94" s="827">
        <v>0</v>
      </c>
      <c r="U94" s="827">
        <v>0</v>
      </c>
      <c r="V94" s="827">
        <v>0</v>
      </c>
      <c r="W94" s="827">
        <v>0</v>
      </c>
      <c r="X94" s="827">
        <v>0</v>
      </c>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827"/>
      <c r="E95" s="827"/>
      <c r="F95" s="827"/>
      <c r="G95" s="827"/>
      <c r="H95" s="827"/>
      <c r="I95" s="827"/>
      <c r="J95" s="827"/>
      <c r="K95" s="827"/>
      <c r="L95" s="827"/>
      <c r="M95" s="827"/>
      <c r="N95" s="827">
        <v>0</v>
      </c>
      <c r="O95" s="827"/>
      <c r="P95" s="827"/>
      <c r="Q95" s="827"/>
      <c r="R95" s="827"/>
      <c r="S95" s="827"/>
      <c r="T95" s="827"/>
      <c r="U95" s="827"/>
      <c r="V95" s="827"/>
      <c r="W95" s="827"/>
      <c r="X95" s="827"/>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826"/>
      <c r="E96" s="826"/>
      <c r="F96" s="826"/>
      <c r="G96" s="826"/>
      <c r="H96" s="826"/>
      <c r="I96" s="826"/>
      <c r="J96" s="826"/>
      <c r="K96" s="826"/>
      <c r="L96" s="826"/>
      <c r="M96" s="826"/>
      <c r="N96" s="826"/>
      <c r="O96" s="826"/>
      <c r="P96" s="826"/>
      <c r="Q96" s="826"/>
      <c r="R96" s="826"/>
      <c r="S96" s="826"/>
      <c r="T96" s="826"/>
      <c r="U96" s="826"/>
      <c r="V96" s="826"/>
      <c r="W96" s="826"/>
      <c r="X96" s="826"/>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827">
        <v>0</v>
      </c>
      <c r="E97" s="827">
        <v>0</v>
      </c>
      <c r="F97" s="827">
        <v>0</v>
      </c>
      <c r="G97" s="827">
        <v>0</v>
      </c>
      <c r="H97" s="827">
        <v>0</v>
      </c>
      <c r="I97" s="827">
        <v>0</v>
      </c>
      <c r="J97" s="827">
        <v>0</v>
      </c>
      <c r="K97" s="827">
        <v>0</v>
      </c>
      <c r="L97" s="827">
        <v>0</v>
      </c>
      <c r="M97" s="827">
        <v>0</v>
      </c>
      <c r="N97" s="827">
        <v>0</v>
      </c>
      <c r="O97" s="827">
        <v>0</v>
      </c>
      <c r="P97" s="827">
        <v>0</v>
      </c>
      <c r="Q97" s="827">
        <v>0</v>
      </c>
      <c r="R97" s="827">
        <v>0</v>
      </c>
      <c r="S97" s="827">
        <v>0</v>
      </c>
      <c r="T97" s="827">
        <v>0</v>
      </c>
      <c r="U97" s="827">
        <v>0</v>
      </c>
      <c r="V97" s="827">
        <v>0</v>
      </c>
      <c r="W97" s="827">
        <v>0</v>
      </c>
      <c r="X97" s="827">
        <v>0</v>
      </c>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827"/>
      <c r="E98" s="827"/>
      <c r="F98" s="827"/>
      <c r="G98" s="827"/>
      <c r="H98" s="827"/>
      <c r="I98" s="827"/>
      <c r="J98" s="827"/>
      <c r="K98" s="827"/>
      <c r="L98" s="827"/>
      <c r="M98" s="827"/>
      <c r="N98" s="827">
        <v>0</v>
      </c>
      <c r="O98" s="827"/>
      <c r="P98" s="827"/>
      <c r="Q98" s="827"/>
      <c r="R98" s="827"/>
      <c r="S98" s="827"/>
      <c r="T98" s="827"/>
      <c r="U98" s="827"/>
      <c r="V98" s="827"/>
      <c r="W98" s="827"/>
      <c r="X98" s="827"/>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826"/>
      <c r="E99" s="826"/>
      <c r="F99" s="826"/>
      <c r="G99" s="826"/>
      <c r="H99" s="826"/>
      <c r="I99" s="826"/>
      <c r="J99" s="826"/>
      <c r="K99" s="826"/>
      <c r="L99" s="826"/>
      <c r="M99" s="826"/>
      <c r="N99" s="826"/>
      <c r="O99" s="826"/>
      <c r="P99" s="826"/>
      <c r="Q99" s="826"/>
      <c r="R99" s="826"/>
      <c r="S99" s="826"/>
      <c r="T99" s="826"/>
      <c r="U99" s="826"/>
      <c r="V99" s="826"/>
      <c r="W99" s="826"/>
      <c r="X99" s="826"/>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827"/>
      <c r="E100" s="827"/>
      <c r="F100" s="827"/>
      <c r="G100" s="827"/>
      <c r="H100" s="827"/>
      <c r="I100" s="827"/>
      <c r="J100" s="827"/>
      <c r="K100" s="827"/>
      <c r="L100" s="827"/>
      <c r="M100" s="827"/>
      <c r="N100" s="827">
        <v>0</v>
      </c>
      <c r="O100" s="827"/>
      <c r="P100" s="827"/>
      <c r="Q100" s="827"/>
      <c r="R100" s="827"/>
      <c r="S100" s="827"/>
      <c r="T100" s="827"/>
      <c r="U100" s="827"/>
      <c r="V100" s="827"/>
      <c r="W100" s="827"/>
      <c r="X100" s="827"/>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827"/>
      <c r="E101" s="827"/>
      <c r="F101" s="827"/>
      <c r="G101" s="827"/>
      <c r="H101" s="827"/>
      <c r="I101" s="827"/>
      <c r="J101" s="827"/>
      <c r="K101" s="827"/>
      <c r="L101" s="827"/>
      <c r="M101" s="827"/>
      <c r="N101" s="827">
        <v>0</v>
      </c>
      <c r="O101" s="827"/>
      <c r="P101" s="827"/>
      <c r="Q101" s="827"/>
      <c r="R101" s="827"/>
      <c r="S101" s="827"/>
      <c r="T101" s="827"/>
      <c r="U101" s="827"/>
      <c r="V101" s="827"/>
      <c r="W101" s="827"/>
      <c r="X101" s="827"/>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826"/>
      <c r="E102" s="826"/>
      <c r="F102" s="826"/>
      <c r="G102" s="826"/>
      <c r="H102" s="826"/>
      <c r="I102" s="826"/>
      <c r="J102" s="826"/>
      <c r="K102" s="826"/>
      <c r="L102" s="826"/>
      <c r="M102" s="826"/>
      <c r="N102" s="829"/>
      <c r="O102" s="826"/>
      <c r="P102" s="826"/>
      <c r="Q102" s="826"/>
      <c r="R102" s="826"/>
      <c r="S102" s="826"/>
      <c r="T102" s="826"/>
      <c r="U102" s="826"/>
      <c r="V102" s="826"/>
      <c r="W102" s="826"/>
      <c r="X102" s="826"/>
      <c r="Y102" s="412"/>
      <c r="Z102" s="412"/>
      <c r="AA102" s="412"/>
      <c r="AB102" s="412"/>
      <c r="AC102" s="412"/>
      <c r="AD102" s="412"/>
      <c r="AE102" s="412"/>
      <c r="AF102" s="412"/>
      <c r="AG102" s="412"/>
      <c r="AH102" s="412"/>
      <c r="AI102" s="412"/>
      <c r="AJ102" s="412"/>
      <c r="AK102" s="412"/>
      <c r="AL102" s="412"/>
      <c r="AM102" s="306"/>
    </row>
    <row r="103" spans="1:39" ht="15.75" outlineLevel="1">
      <c r="B103" s="518" t="s">
        <v>503</v>
      </c>
      <c r="C103" s="291"/>
      <c r="D103" s="826"/>
      <c r="E103" s="826"/>
      <c r="F103" s="826"/>
      <c r="G103" s="826"/>
      <c r="H103" s="826"/>
      <c r="I103" s="826"/>
      <c r="J103" s="826"/>
      <c r="K103" s="826"/>
      <c r="L103" s="826"/>
      <c r="M103" s="826"/>
      <c r="N103" s="826"/>
      <c r="O103" s="826"/>
      <c r="P103" s="826"/>
      <c r="Q103" s="826"/>
      <c r="R103" s="826"/>
      <c r="S103" s="826"/>
      <c r="T103" s="826"/>
      <c r="U103" s="826"/>
      <c r="V103" s="826"/>
      <c r="W103" s="826"/>
      <c r="X103" s="826"/>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826"/>
      <c r="E104" s="826"/>
      <c r="F104" s="826"/>
      <c r="G104" s="826"/>
      <c r="H104" s="826"/>
      <c r="I104" s="826"/>
      <c r="J104" s="826"/>
      <c r="K104" s="826"/>
      <c r="L104" s="826"/>
      <c r="M104" s="826"/>
      <c r="N104" s="826"/>
      <c r="O104" s="826"/>
      <c r="P104" s="826"/>
      <c r="Q104" s="826"/>
      <c r="R104" s="826"/>
      <c r="S104" s="826"/>
      <c r="T104" s="826"/>
      <c r="U104" s="826"/>
      <c r="V104" s="826"/>
      <c r="W104" s="826"/>
      <c r="X104" s="826"/>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827">
        <v>535138</v>
      </c>
      <c r="E105" s="827">
        <v>530818</v>
      </c>
      <c r="F105" s="827">
        <v>530818</v>
      </c>
      <c r="G105" s="827">
        <v>530818</v>
      </c>
      <c r="H105" s="827">
        <v>530818</v>
      </c>
      <c r="I105" s="827">
        <v>530818</v>
      </c>
      <c r="J105" s="827">
        <v>530818</v>
      </c>
      <c r="K105" s="827">
        <v>530481</v>
      </c>
      <c r="L105" s="827">
        <v>530481</v>
      </c>
      <c r="M105" s="827">
        <v>530481</v>
      </c>
      <c r="N105" s="826"/>
      <c r="O105" s="827">
        <v>34</v>
      </c>
      <c r="P105" s="827">
        <v>34</v>
      </c>
      <c r="Q105" s="827">
        <v>34</v>
      </c>
      <c r="R105" s="827">
        <v>34</v>
      </c>
      <c r="S105" s="827">
        <v>34</v>
      </c>
      <c r="T105" s="827">
        <v>34</v>
      </c>
      <c r="U105" s="827">
        <v>34</v>
      </c>
      <c r="V105" s="827">
        <v>34</v>
      </c>
      <c r="W105" s="827">
        <v>31</v>
      </c>
      <c r="X105" s="827">
        <v>31</v>
      </c>
      <c r="Y105" s="533">
        <v>1</v>
      </c>
      <c r="Z105" s="410"/>
      <c r="AA105" s="410"/>
      <c r="AB105" s="410"/>
      <c r="AC105" s="410"/>
      <c r="AD105" s="410"/>
      <c r="AE105" s="410"/>
      <c r="AF105" s="410"/>
      <c r="AG105" s="410"/>
      <c r="AH105" s="410"/>
      <c r="AI105" s="410"/>
      <c r="AJ105" s="410"/>
      <c r="AK105" s="410"/>
      <c r="AL105" s="410"/>
      <c r="AM105" s="296">
        <f>SUM(Y105:AL105)</f>
        <v>1</v>
      </c>
    </row>
    <row r="106" spans="1:39" outlineLevel="1">
      <c r="B106" s="294" t="s">
        <v>267</v>
      </c>
      <c r="C106" s="291" t="s">
        <v>163</v>
      </c>
      <c r="D106" s="827"/>
      <c r="E106" s="827"/>
      <c r="F106" s="827"/>
      <c r="G106" s="827"/>
      <c r="H106" s="827"/>
      <c r="I106" s="827"/>
      <c r="J106" s="827"/>
      <c r="K106" s="827"/>
      <c r="L106" s="827"/>
      <c r="M106" s="827"/>
      <c r="N106" s="826"/>
      <c r="O106" s="827"/>
      <c r="P106" s="827"/>
      <c r="Q106" s="827"/>
      <c r="R106" s="827"/>
      <c r="S106" s="827"/>
      <c r="T106" s="827"/>
      <c r="U106" s="827"/>
      <c r="V106" s="827"/>
      <c r="W106" s="827"/>
      <c r="X106" s="827"/>
      <c r="Y106" s="411">
        <f>Y105</f>
        <v>1</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826"/>
      <c r="E107" s="826"/>
      <c r="F107" s="826"/>
      <c r="G107" s="826"/>
      <c r="H107" s="826"/>
      <c r="I107" s="826"/>
      <c r="J107" s="826"/>
      <c r="K107" s="826"/>
      <c r="L107" s="826"/>
      <c r="M107" s="826"/>
      <c r="N107" s="826"/>
      <c r="O107" s="826"/>
      <c r="P107" s="826"/>
      <c r="Q107" s="826"/>
      <c r="R107" s="826"/>
      <c r="S107" s="826"/>
      <c r="T107" s="826"/>
      <c r="U107" s="826"/>
      <c r="V107" s="826"/>
      <c r="W107" s="826"/>
      <c r="X107" s="826"/>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827">
        <v>80466</v>
      </c>
      <c r="E108" s="827">
        <v>80466</v>
      </c>
      <c r="F108" s="827">
        <v>80466</v>
      </c>
      <c r="G108" s="827">
        <v>80466</v>
      </c>
      <c r="H108" s="827">
        <v>80466</v>
      </c>
      <c r="I108" s="827">
        <v>80466</v>
      </c>
      <c r="J108" s="827">
        <v>80466</v>
      </c>
      <c r="K108" s="827">
        <v>80466</v>
      </c>
      <c r="L108" s="827">
        <v>80466</v>
      </c>
      <c r="M108" s="827">
        <v>80466</v>
      </c>
      <c r="N108" s="826"/>
      <c r="O108" s="827">
        <v>42</v>
      </c>
      <c r="P108" s="827">
        <v>42</v>
      </c>
      <c r="Q108" s="827">
        <v>42</v>
      </c>
      <c r="R108" s="827">
        <v>42</v>
      </c>
      <c r="S108" s="827">
        <v>42</v>
      </c>
      <c r="T108" s="827">
        <v>42</v>
      </c>
      <c r="U108" s="827">
        <v>42</v>
      </c>
      <c r="V108" s="827">
        <v>42</v>
      </c>
      <c r="W108" s="827">
        <v>42</v>
      </c>
      <c r="X108" s="827">
        <v>42</v>
      </c>
      <c r="Y108" s="533">
        <v>1</v>
      </c>
      <c r="Z108" s="410"/>
      <c r="AA108" s="410"/>
      <c r="AB108" s="410"/>
      <c r="AC108" s="410"/>
      <c r="AD108" s="410"/>
      <c r="AE108" s="410"/>
      <c r="AF108" s="410"/>
      <c r="AG108" s="410"/>
      <c r="AH108" s="410"/>
      <c r="AI108" s="410"/>
      <c r="AJ108" s="410"/>
      <c r="AK108" s="410"/>
      <c r="AL108" s="410"/>
      <c r="AM108" s="296">
        <f>SUM(Y108:AL108)</f>
        <v>1</v>
      </c>
    </row>
    <row r="109" spans="1:39" outlineLevel="1">
      <c r="B109" s="294" t="s">
        <v>267</v>
      </c>
      <c r="C109" s="291" t="s">
        <v>163</v>
      </c>
      <c r="D109" s="827"/>
      <c r="E109" s="827"/>
      <c r="F109" s="827"/>
      <c r="G109" s="827"/>
      <c r="H109" s="827"/>
      <c r="I109" s="827"/>
      <c r="J109" s="827"/>
      <c r="K109" s="827"/>
      <c r="L109" s="827"/>
      <c r="M109" s="827"/>
      <c r="N109" s="826"/>
      <c r="O109" s="827"/>
      <c r="P109" s="827"/>
      <c r="Q109" s="827"/>
      <c r="R109" s="827"/>
      <c r="S109" s="827"/>
      <c r="T109" s="827"/>
      <c r="U109" s="827"/>
      <c r="V109" s="827"/>
      <c r="W109" s="827"/>
      <c r="X109" s="827"/>
      <c r="Y109" s="411">
        <f>Y108</f>
        <v>1</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826"/>
      <c r="E110" s="826"/>
      <c r="F110" s="826"/>
      <c r="G110" s="826"/>
      <c r="H110" s="826"/>
      <c r="I110" s="826"/>
      <c r="J110" s="826"/>
      <c r="K110" s="826"/>
      <c r="L110" s="826"/>
      <c r="M110" s="826"/>
      <c r="N110" s="826"/>
      <c r="O110" s="826"/>
      <c r="P110" s="826"/>
      <c r="Q110" s="826"/>
      <c r="R110" s="826"/>
      <c r="S110" s="826"/>
      <c r="T110" s="826"/>
      <c r="U110" s="826"/>
      <c r="V110" s="826"/>
      <c r="W110" s="826"/>
      <c r="X110" s="826"/>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827"/>
      <c r="E111" s="827"/>
      <c r="F111" s="827"/>
      <c r="G111" s="827"/>
      <c r="H111" s="827"/>
      <c r="I111" s="827"/>
      <c r="J111" s="827"/>
      <c r="K111" s="827"/>
      <c r="L111" s="827"/>
      <c r="M111" s="827"/>
      <c r="N111" s="826"/>
      <c r="O111" s="827"/>
      <c r="P111" s="827"/>
      <c r="Q111" s="827"/>
      <c r="R111" s="827"/>
      <c r="S111" s="827"/>
      <c r="T111" s="827"/>
      <c r="U111" s="827"/>
      <c r="V111" s="827"/>
      <c r="W111" s="827"/>
      <c r="X111" s="827"/>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827"/>
      <c r="E112" s="827"/>
      <c r="F112" s="827"/>
      <c r="G112" s="827"/>
      <c r="H112" s="827"/>
      <c r="I112" s="827"/>
      <c r="J112" s="827"/>
      <c r="K112" s="827"/>
      <c r="L112" s="827"/>
      <c r="M112" s="827"/>
      <c r="N112" s="826"/>
      <c r="O112" s="827"/>
      <c r="P112" s="827"/>
      <c r="Q112" s="827"/>
      <c r="R112" s="827"/>
      <c r="S112" s="827"/>
      <c r="T112" s="827"/>
      <c r="U112" s="827"/>
      <c r="V112" s="827"/>
      <c r="W112" s="827"/>
      <c r="X112" s="827"/>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826"/>
      <c r="E113" s="826"/>
      <c r="F113" s="826"/>
      <c r="G113" s="826"/>
      <c r="H113" s="826"/>
      <c r="I113" s="826"/>
      <c r="J113" s="826"/>
      <c r="K113" s="826"/>
      <c r="L113" s="826"/>
      <c r="M113" s="826"/>
      <c r="N113" s="826"/>
      <c r="O113" s="826"/>
      <c r="P113" s="826"/>
      <c r="Q113" s="826"/>
      <c r="R113" s="826"/>
      <c r="S113" s="826"/>
      <c r="T113" s="826"/>
      <c r="U113" s="826"/>
      <c r="V113" s="826"/>
      <c r="W113" s="826"/>
      <c r="X113" s="826"/>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827">
        <v>0</v>
      </c>
      <c r="E114" s="827">
        <v>0</v>
      </c>
      <c r="F114" s="827">
        <v>0</v>
      </c>
      <c r="G114" s="827">
        <v>0</v>
      </c>
      <c r="H114" s="827">
        <v>0</v>
      </c>
      <c r="I114" s="827">
        <v>0</v>
      </c>
      <c r="J114" s="827">
        <v>0</v>
      </c>
      <c r="K114" s="827">
        <v>0</v>
      </c>
      <c r="L114" s="827">
        <v>0</v>
      </c>
      <c r="M114" s="827">
        <v>0</v>
      </c>
      <c r="N114" s="826"/>
      <c r="O114" s="827">
        <v>0</v>
      </c>
      <c r="P114" s="827">
        <v>0</v>
      </c>
      <c r="Q114" s="827">
        <v>0</v>
      </c>
      <c r="R114" s="827">
        <v>0</v>
      </c>
      <c r="S114" s="827">
        <v>0</v>
      </c>
      <c r="T114" s="827">
        <v>0</v>
      </c>
      <c r="U114" s="827">
        <v>0</v>
      </c>
      <c r="V114" s="827">
        <v>0</v>
      </c>
      <c r="W114" s="827">
        <v>0</v>
      </c>
      <c r="X114" s="827">
        <v>0</v>
      </c>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827"/>
      <c r="E115" s="827"/>
      <c r="F115" s="827"/>
      <c r="G115" s="827"/>
      <c r="H115" s="827"/>
      <c r="I115" s="827"/>
      <c r="J115" s="827"/>
      <c r="K115" s="827"/>
      <c r="L115" s="827"/>
      <c r="M115" s="827"/>
      <c r="N115" s="826"/>
      <c r="O115" s="827"/>
      <c r="P115" s="827"/>
      <c r="Q115" s="827"/>
      <c r="R115" s="827"/>
      <c r="S115" s="827"/>
      <c r="T115" s="827"/>
      <c r="U115" s="827"/>
      <c r="V115" s="827"/>
      <c r="W115" s="827"/>
      <c r="X115" s="827"/>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826"/>
      <c r="E116" s="826"/>
      <c r="F116" s="826"/>
      <c r="G116" s="826"/>
      <c r="H116" s="826"/>
      <c r="I116" s="826"/>
      <c r="J116" s="826"/>
      <c r="K116" s="826"/>
      <c r="L116" s="826"/>
      <c r="M116" s="826"/>
      <c r="N116" s="826"/>
      <c r="O116" s="826"/>
      <c r="P116" s="826"/>
      <c r="Q116" s="826"/>
      <c r="R116" s="826"/>
      <c r="S116" s="826"/>
      <c r="T116" s="826"/>
      <c r="U116" s="826"/>
      <c r="V116" s="826"/>
      <c r="W116" s="826"/>
      <c r="X116" s="826"/>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826"/>
      <c r="E117" s="826"/>
      <c r="F117" s="826"/>
      <c r="G117" s="826"/>
      <c r="H117" s="826"/>
      <c r="I117" s="826"/>
      <c r="J117" s="826"/>
      <c r="K117" s="826"/>
      <c r="L117" s="826"/>
      <c r="M117" s="826"/>
      <c r="N117" s="826"/>
      <c r="O117" s="826"/>
      <c r="P117" s="826"/>
      <c r="Q117" s="826"/>
      <c r="R117" s="826"/>
      <c r="S117" s="826"/>
      <c r="T117" s="826"/>
      <c r="U117" s="826"/>
      <c r="V117" s="826"/>
      <c r="W117" s="826"/>
      <c r="X117" s="826"/>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827">
        <v>0</v>
      </c>
      <c r="E118" s="827">
        <v>0</v>
      </c>
      <c r="F118" s="827">
        <v>0</v>
      </c>
      <c r="G118" s="827">
        <v>0</v>
      </c>
      <c r="H118" s="827">
        <v>0</v>
      </c>
      <c r="I118" s="827">
        <v>0</v>
      </c>
      <c r="J118" s="827">
        <v>0</v>
      </c>
      <c r="K118" s="827">
        <v>0</v>
      </c>
      <c r="L118" s="827">
        <v>0</v>
      </c>
      <c r="M118" s="827">
        <v>0</v>
      </c>
      <c r="N118" s="827">
        <v>12</v>
      </c>
      <c r="O118" s="827">
        <v>0</v>
      </c>
      <c r="P118" s="827">
        <v>0</v>
      </c>
      <c r="Q118" s="827">
        <v>0</v>
      </c>
      <c r="R118" s="827">
        <v>0</v>
      </c>
      <c r="S118" s="827">
        <v>0</v>
      </c>
      <c r="T118" s="827">
        <v>0</v>
      </c>
      <c r="U118" s="827">
        <v>0</v>
      </c>
      <c r="V118" s="827">
        <v>0</v>
      </c>
      <c r="W118" s="827">
        <v>0</v>
      </c>
      <c r="X118" s="827">
        <v>0</v>
      </c>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827"/>
      <c r="E119" s="827"/>
      <c r="F119" s="827"/>
      <c r="G119" s="827"/>
      <c r="H119" s="827"/>
      <c r="I119" s="827"/>
      <c r="J119" s="827"/>
      <c r="K119" s="827"/>
      <c r="L119" s="827"/>
      <c r="M119" s="827"/>
      <c r="N119" s="827">
        <v>12</v>
      </c>
      <c r="O119" s="827"/>
      <c r="P119" s="827"/>
      <c r="Q119" s="827"/>
      <c r="R119" s="827"/>
      <c r="S119" s="827"/>
      <c r="T119" s="827"/>
      <c r="U119" s="827"/>
      <c r="V119" s="827"/>
      <c r="W119" s="827"/>
      <c r="X119" s="827"/>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826"/>
      <c r="E120" s="826"/>
      <c r="F120" s="826"/>
      <c r="G120" s="826"/>
      <c r="H120" s="826"/>
      <c r="I120" s="826"/>
      <c r="J120" s="826"/>
      <c r="K120" s="826"/>
      <c r="L120" s="826"/>
      <c r="M120" s="826"/>
      <c r="N120" s="826"/>
      <c r="O120" s="826"/>
      <c r="P120" s="826"/>
      <c r="Q120" s="826"/>
      <c r="R120" s="826"/>
      <c r="S120" s="826"/>
      <c r="T120" s="826"/>
      <c r="U120" s="826"/>
      <c r="V120" s="826"/>
      <c r="W120" s="826"/>
      <c r="X120" s="826"/>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827">
        <v>151786</v>
      </c>
      <c r="E121" s="827">
        <v>151786</v>
      </c>
      <c r="F121" s="827">
        <v>151786</v>
      </c>
      <c r="G121" s="827">
        <v>151786</v>
      </c>
      <c r="H121" s="827">
        <v>151786</v>
      </c>
      <c r="I121" s="827">
        <v>151786</v>
      </c>
      <c r="J121" s="827">
        <v>151663</v>
      </c>
      <c r="K121" s="827">
        <v>151663</v>
      </c>
      <c r="L121" s="827">
        <v>151663</v>
      </c>
      <c r="M121" s="827">
        <v>151262</v>
      </c>
      <c r="N121" s="827">
        <v>12</v>
      </c>
      <c r="O121" s="827">
        <v>1</v>
      </c>
      <c r="P121" s="827">
        <v>1</v>
      </c>
      <c r="Q121" s="827">
        <v>1</v>
      </c>
      <c r="R121" s="827">
        <v>1</v>
      </c>
      <c r="S121" s="827">
        <v>1</v>
      </c>
      <c r="T121" s="827">
        <v>1</v>
      </c>
      <c r="U121" s="827">
        <v>1</v>
      </c>
      <c r="V121" s="827">
        <v>0</v>
      </c>
      <c r="W121" s="827">
        <v>0</v>
      </c>
      <c r="X121" s="827">
        <v>0</v>
      </c>
      <c r="Y121" s="426"/>
      <c r="Z121" s="533">
        <v>0.5</v>
      </c>
      <c r="AA121" s="533">
        <v>0.5</v>
      </c>
      <c r="AB121" s="410"/>
      <c r="AC121" s="533"/>
      <c r="AD121" s="410"/>
      <c r="AE121" s="410"/>
      <c r="AF121" s="415"/>
      <c r="AG121" s="415"/>
      <c r="AH121" s="415"/>
      <c r="AI121" s="415"/>
      <c r="AJ121" s="415"/>
      <c r="AK121" s="415"/>
      <c r="AL121" s="415"/>
      <c r="AM121" s="296">
        <f>SUM(Y121:AL121)</f>
        <v>1</v>
      </c>
    </row>
    <row r="122" spans="1:39" outlineLevel="1">
      <c r="B122" s="294" t="s">
        <v>267</v>
      </c>
      <c r="C122" s="291" t="s">
        <v>163</v>
      </c>
      <c r="D122" s="827"/>
      <c r="E122" s="827"/>
      <c r="F122" s="827"/>
      <c r="G122" s="827"/>
      <c r="H122" s="827"/>
      <c r="I122" s="827"/>
      <c r="J122" s="827"/>
      <c r="K122" s="827"/>
      <c r="L122" s="827"/>
      <c r="M122" s="827"/>
      <c r="N122" s="827">
        <v>12</v>
      </c>
      <c r="O122" s="827"/>
      <c r="P122" s="827"/>
      <c r="Q122" s="827"/>
      <c r="R122" s="827"/>
      <c r="S122" s="827"/>
      <c r="T122" s="827"/>
      <c r="U122" s="827"/>
      <c r="V122" s="827"/>
      <c r="W122" s="827"/>
      <c r="X122" s="827"/>
      <c r="Y122" s="411">
        <f>Y121</f>
        <v>0</v>
      </c>
      <c r="Z122" s="411">
        <f t="shared" ref="Z122" si="241">Z121</f>
        <v>0.5</v>
      </c>
      <c r="AA122" s="411">
        <f t="shared" ref="AA122" si="242">AA121</f>
        <v>0.5</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826"/>
      <c r="E123" s="826"/>
      <c r="F123" s="826"/>
      <c r="G123" s="826"/>
      <c r="H123" s="826"/>
      <c r="I123" s="826"/>
      <c r="J123" s="826"/>
      <c r="K123" s="826"/>
      <c r="L123" s="826"/>
      <c r="M123" s="826"/>
      <c r="N123" s="826"/>
      <c r="O123" s="826"/>
      <c r="P123" s="826"/>
      <c r="Q123" s="826"/>
      <c r="R123" s="826"/>
      <c r="S123" s="826"/>
      <c r="T123" s="826"/>
      <c r="U123" s="826"/>
      <c r="V123" s="826"/>
      <c r="W123" s="826"/>
      <c r="X123" s="826"/>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827"/>
      <c r="E124" s="827"/>
      <c r="F124" s="827"/>
      <c r="G124" s="827"/>
      <c r="H124" s="827"/>
      <c r="I124" s="827"/>
      <c r="J124" s="827"/>
      <c r="K124" s="827"/>
      <c r="L124" s="827"/>
      <c r="M124" s="827"/>
      <c r="N124" s="827">
        <v>12</v>
      </c>
      <c r="O124" s="827"/>
      <c r="P124" s="827"/>
      <c r="Q124" s="827"/>
      <c r="R124" s="827"/>
      <c r="S124" s="827"/>
      <c r="T124" s="827"/>
      <c r="U124" s="827"/>
      <c r="V124" s="827"/>
      <c r="W124" s="827"/>
      <c r="X124" s="827"/>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827"/>
      <c r="E125" s="827"/>
      <c r="F125" s="827"/>
      <c r="G125" s="827"/>
      <c r="H125" s="827"/>
      <c r="I125" s="827"/>
      <c r="J125" s="827"/>
      <c r="K125" s="827"/>
      <c r="L125" s="827"/>
      <c r="M125" s="827"/>
      <c r="N125" s="827">
        <v>12</v>
      </c>
      <c r="O125" s="827"/>
      <c r="P125" s="827"/>
      <c r="Q125" s="827"/>
      <c r="R125" s="827"/>
      <c r="S125" s="827"/>
      <c r="T125" s="827"/>
      <c r="U125" s="827"/>
      <c r="V125" s="827"/>
      <c r="W125" s="827"/>
      <c r="X125" s="827"/>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826"/>
      <c r="E126" s="826"/>
      <c r="F126" s="826"/>
      <c r="G126" s="826"/>
      <c r="H126" s="826"/>
      <c r="I126" s="826"/>
      <c r="J126" s="826"/>
      <c r="K126" s="826"/>
      <c r="L126" s="826"/>
      <c r="M126" s="826"/>
      <c r="N126" s="826"/>
      <c r="O126" s="826"/>
      <c r="P126" s="826"/>
      <c r="Q126" s="826"/>
      <c r="R126" s="826"/>
      <c r="S126" s="826"/>
      <c r="T126" s="826"/>
      <c r="U126" s="826"/>
      <c r="V126" s="826"/>
      <c r="W126" s="826"/>
      <c r="X126" s="826"/>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827"/>
      <c r="E127" s="827"/>
      <c r="F127" s="827"/>
      <c r="G127" s="827"/>
      <c r="H127" s="827"/>
      <c r="I127" s="827"/>
      <c r="J127" s="827"/>
      <c r="K127" s="827"/>
      <c r="L127" s="827"/>
      <c r="M127" s="827"/>
      <c r="N127" s="827">
        <v>12</v>
      </c>
      <c r="O127" s="827"/>
      <c r="P127" s="827"/>
      <c r="Q127" s="827"/>
      <c r="R127" s="827"/>
      <c r="S127" s="827"/>
      <c r="T127" s="827"/>
      <c r="U127" s="827"/>
      <c r="V127" s="827"/>
      <c r="W127" s="827"/>
      <c r="X127" s="827"/>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827"/>
      <c r="E128" s="827"/>
      <c r="F128" s="827"/>
      <c r="G128" s="827"/>
      <c r="H128" s="827"/>
      <c r="I128" s="827"/>
      <c r="J128" s="827"/>
      <c r="K128" s="827"/>
      <c r="L128" s="827"/>
      <c r="M128" s="827"/>
      <c r="N128" s="827">
        <v>12</v>
      </c>
      <c r="O128" s="827"/>
      <c r="P128" s="827"/>
      <c r="Q128" s="827"/>
      <c r="R128" s="827"/>
      <c r="S128" s="827"/>
      <c r="T128" s="827"/>
      <c r="U128" s="827"/>
      <c r="V128" s="827"/>
      <c r="W128" s="827"/>
      <c r="X128" s="827"/>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826"/>
      <c r="E129" s="826"/>
      <c r="F129" s="826"/>
      <c r="G129" s="826"/>
      <c r="H129" s="826"/>
      <c r="I129" s="826"/>
      <c r="J129" s="826"/>
      <c r="K129" s="826"/>
      <c r="L129" s="826"/>
      <c r="M129" s="826"/>
      <c r="N129" s="826"/>
      <c r="O129" s="826"/>
      <c r="P129" s="826"/>
      <c r="Q129" s="826"/>
      <c r="R129" s="826"/>
      <c r="S129" s="826"/>
      <c r="T129" s="826"/>
      <c r="U129" s="826"/>
      <c r="V129" s="826"/>
      <c r="W129" s="826"/>
      <c r="X129" s="826"/>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827"/>
      <c r="E130" s="827"/>
      <c r="F130" s="827"/>
      <c r="G130" s="827"/>
      <c r="H130" s="827"/>
      <c r="I130" s="827"/>
      <c r="J130" s="827"/>
      <c r="K130" s="827"/>
      <c r="L130" s="827"/>
      <c r="M130" s="827"/>
      <c r="N130" s="827">
        <v>3</v>
      </c>
      <c r="O130" s="827"/>
      <c r="P130" s="827"/>
      <c r="Q130" s="827"/>
      <c r="R130" s="827"/>
      <c r="S130" s="827"/>
      <c r="T130" s="827"/>
      <c r="U130" s="827"/>
      <c r="V130" s="827"/>
      <c r="W130" s="827"/>
      <c r="X130" s="827"/>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827"/>
      <c r="E131" s="827"/>
      <c r="F131" s="827"/>
      <c r="G131" s="827"/>
      <c r="H131" s="827"/>
      <c r="I131" s="827"/>
      <c r="J131" s="827"/>
      <c r="K131" s="827"/>
      <c r="L131" s="827"/>
      <c r="M131" s="827"/>
      <c r="N131" s="827">
        <v>3</v>
      </c>
      <c r="O131" s="827"/>
      <c r="P131" s="827"/>
      <c r="Q131" s="827"/>
      <c r="R131" s="827"/>
      <c r="S131" s="827"/>
      <c r="T131" s="827"/>
      <c r="U131" s="827"/>
      <c r="V131" s="827"/>
      <c r="W131" s="827"/>
      <c r="X131" s="827"/>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826"/>
      <c r="E132" s="826"/>
      <c r="F132" s="826"/>
      <c r="G132" s="826"/>
      <c r="H132" s="826"/>
      <c r="I132" s="826"/>
      <c r="J132" s="826"/>
      <c r="K132" s="826"/>
      <c r="L132" s="826"/>
      <c r="M132" s="826"/>
      <c r="N132" s="826"/>
      <c r="O132" s="826"/>
      <c r="P132" s="826"/>
      <c r="Q132" s="826"/>
      <c r="R132" s="826"/>
      <c r="S132" s="826"/>
      <c r="T132" s="826"/>
      <c r="U132" s="826"/>
      <c r="V132" s="826"/>
      <c r="W132" s="826"/>
      <c r="X132" s="826"/>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827"/>
      <c r="E133" s="827"/>
      <c r="F133" s="827"/>
      <c r="G133" s="827"/>
      <c r="H133" s="827"/>
      <c r="I133" s="827"/>
      <c r="J133" s="827"/>
      <c r="K133" s="827"/>
      <c r="L133" s="827"/>
      <c r="M133" s="827"/>
      <c r="N133" s="827">
        <v>12</v>
      </c>
      <c r="O133" s="827"/>
      <c r="P133" s="827"/>
      <c r="Q133" s="827"/>
      <c r="R133" s="827"/>
      <c r="S133" s="827"/>
      <c r="T133" s="827"/>
      <c r="U133" s="827"/>
      <c r="V133" s="827"/>
      <c r="W133" s="827"/>
      <c r="X133" s="827"/>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827"/>
      <c r="E134" s="827"/>
      <c r="F134" s="827"/>
      <c r="G134" s="827"/>
      <c r="H134" s="827"/>
      <c r="I134" s="827"/>
      <c r="J134" s="827"/>
      <c r="K134" s="827"/>
      <c r="L134" s="827"/>
      <c r="M134" s="827"/>
      <c r="N134" s="827">
        <v>12</v>
      </c>
      <c r="O134" s="827"/>
      <c r="P134" s="827"/>
      <c r="Q134" s="827"/>
      <c r="R134" s="827"/>
      <c r="S134" s="827"/>
      <c r="T134" s="827"/>
      <c r="U134" s="827"/>
      <c r="V134" s="827"/>
      <c r="W134" s="827"/>
      <c r="X134" s="827"/>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826"/>
      <c r="E135" s="826"/>
      <c r="F135" s="826"/>
      <c r="G135" s="826"/>
      <c r="H135" s="826"/>
      <c r="I135" s="826"/>
      <c r="J135" s="826"/>
      <c r="K135" s="826"/>
      <c r="L135" s="826"/>
      <c r="M135" s="826"/>
      <c r="N135" s="826"/>
      <c r="O135" s="826"/>
      <c r="P135" s="826"/>
      <c r="Q135" s="826"/>
      <c r="R135" s="826"/>
      <c r="S135" s="826"/>
      <c r="T135" s="826"/>
      <c r="U135" s="826"/>
      <c r="V135" s="826"/>
      <c r="W135" s="826"/>
      <c r="X135" s="826"/>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827"/>
      <c r="E136" s="827"/>
      <c r="F136" s="827"/>
      <c r="G136" s="827"/>
      <c r="H136" s="827"/>
      <c r="I136" s="827"/>
      <c r="J136" s="827"/>
      <c r="K136" s="827"/>
      <c r="L136" s="827"/>
      <c r="M136" s="827"/>
      <c r="N136" s="827">
        <v>12</v>
      </c>
      <c r="O136" s="827"/>
      <c r="P136" s="827"/>
      <c r="Q136" s="827"/>
      <c r="R136" s="827"/>
      <c r="S136" s="827"/>
      <c r="T136" s="827"/>
      <c r="U136" s="827"/>
      <c r="V136" s="827"/>
      <c r="W136" s="827"/>
      <c r="X136" s="827"/>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827"/>
      <c r="E137" s="827"/>
      <c r="F137" s="827"/>
      <c r="G137" s="827"/>
      <c r="H137" s="827"/>
      <c r="I137" s="827"/>
      <c r="J137" s="827"/>
      <c r="K137" s="827"/>
      <c r="L137" s="827"/>
      <c r="M137" s="827"/>
      <c r="N137" s="827">
        <v>12</v>
      </c>
      <c r="O137" s="827"/>
      <c r="P137" s="827"/>
      <c r="Q137" s="827"/>
      <c r="R137" s="827"/>
      <c r="S137" s="827"/>
      <c r="T137" s="827"/>
      <c r="U137" s="827"/>
      <c r="V137" s="827"/>
      <c r="W137" s="827"/>
      <c r="X137" s="827"/>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826"/>
      <c r="E138" s="826"/>
      <c r="F138" s="826"/>
      <c r="G138" s="826"/>
      <c r="H138" s="826"/>
      <c r="I138" s="826"/>
      <c r="J138" s="826"/>
      <c r="K138" s="826"/>
      <c r="L138" s="826"/>
      <c r="M138" s="826"/>
      <c r="N138" s="826"/>
      <c r="O138" s="826"/>
      <c r="P138" s="826"/>
      <c r="Q138" s="826"/>
      <c r="R138" s="826"/>
      <c r="S138" s="826"/>
      <c r="T138" s="826"/>
      <c r="U138" s="826"/>
      <c r="V138" s="826"/>
      <c r="W138" s="826"/>
      <c r="X138" s="826"/>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827"/>
      <c r="E139" s="827"/>
      <c r="F139" s="827"/>
      <c r="G139" s="827"/>
      <c r="H139" s="827"/>
      <c r="I139" s="827"/>
      <c r="J139" s="827"/>
      <c r="K139" s="827"/>
      <c r="L139" s="827"/>
      <c r="M139" s="827"/>
      <c r="N139" s="827">
        <v>12</v>
      </c>
      <c r="O139" s="827"/>
      <c r="P139" s="827"/>
      <c r="Q139" s="827"/>
      <c r="R139" s="827"/>
      <c r="S139" s="827"/>
      <c r="T139" s="827"/>
      <c r="U139" s="827"/>
      <c r="V139" s="827"/>
      <c r="W139" s="827"/>
      <c r="X139" s="827"/>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827"/>
      <c r="E140" s="827"/>
      <c r="F140" s="827"/>
      <c r="G140" s="827"/>
      <c r="H140" s="827"/>
      <c r="I140" s="827"/>
      <c r="J140" s="827"/>
      <c r="K140" s="827"/>
      <c r="L140" s="827"/>
      <c r="M140" s="827"/>
      <c r="N140" s="827">
        <v>12</v>
      </c>
      <c r="O140" s="827"/>
      <c r="P140" s="827"/>
      <c r="Q140" s="827"/>
      <c r="R140" s="827"/>
      <c r="S140" s="827"/>
      <c r="T140" s="827"/>
      <c r="U140" s="827"/>
      <c r="V140" s="827"/>
      <c r="W140" s="827"/>
      <c r="X140" s="827"/>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826"/>
      <c r="E141" s="826"/>
      <c r="F141" s="826"/>
      <c r="G141" s="826"/>
      <c r="H141" s="826"/>
      <c r="I141" s="826"/>
      <c r="J141" s="826"/>
      <c r="K141" s="826"/>
      <c r="L141" s="826"/>
      <c r="M141" s="826"/>
      <c r="N141" s="826"/>
      <c r="O141" s="826"/>
      <c r="P141" s="826"/>
      <c r="Q141" s="826"/>
      <c r="R141" s="826"/>
      <c r="S141" s="826"/>
      <c r="T141" s="826"/>
      <c r="U141" s="826"/>
      <c r="V141" s="826"/>
      <c r="W141" s="826"/>
      <c r="X141" s="826"/>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826"/>
      <c r="E142" s="826"/>
      <c r="F142" s="826"/>
      <c r="G142" s="826"/>
      <c r="H142" s="826"/>
      <c r="I142" s="826"/>
      <c r="J142" s="826"/>
      <c r="K142" s="826"/>
      <c r="L142" s="826"/>
      <c r="M142" s="826"/>
      <c r="N142" s="826"/>
      <c r="O142" s="826"/>
      <c r="P142" s="826"/>
      <c r="Q142" s="826"/>
      <c r="R142" s="826"/>
      <c r="S142" s="826"/>
      <c r="T142" s="826"/>
      <c r="U142" s="826"/>
      <c r="V142" s="826"/>
      <c r="W142" s="826"/>
      <c r="X142" s="826"/>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827"/>
      <c r="E143" s="827"/>
      <c r="F143" s="827"/>
      <c r="G143" s="827"/>
      <c r="H143" s="827"/>
      <c r="I143" s="827"/>
      <c r="J143" s="827"/>
      <c r="K143" s="827"/>
      <c r="L143" s="827"/>
      <c r="M143" s="827"/>
      <c r="N143" s="827">
        <v>0</v>
      </c>
      <c r="O143" s="827"/>
      <c r="P143" s="827"/>
      <c r="Q143" s="827"/>
      <c r="R143" s="827"/>
      <c r="S143" s="827"/>
      <c r="T143" s="827"/>
      <c r="U143" s="827"/>
      <c r="V143" s="827"/>
      <c r="W143" s="827"/>
      <c r="X143" s="827"/>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827"/>
      <c r="E144" s="827"/>
      <c r="F144" s="827"/>
      <c r="G144" s="827"/>
      <c r="H144" s="827"/>
      <c r="I144" s="827"/>
      <c r="J144" s="827"/>
      <c r="K144" s="827"/>
      <c r="L144" s="827"/>
      <c r="M144" s="827"/>
      <c r="N144" s="827">
        <v>0</v>
      </c>
      <c r="O144" s="827"/>
      <c r="P144" s="827"/>
      <c r="Q144" s="827"/>
      <c r="R144" s="827"/>
      <c r="S144" s="827"/>
      <c r="T144" s="827"/>
      <c r="U144" s="827"/>
      <c r="V144" s="827"/>
      <c r="W144" s="827"/>
      <c r="X144" s="827"/>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826"/>
      <c r="E145" s="826"/>
      <c r="F145" s="826"/>
      <c r="G145" s="826"/>
      <c r="H145" s="826"/>
      <c r="I145" s="826"/>
      <c r="J145" s="826"/>
      <c r="K145" s="826"/>
      <c r="L145" s="826"/>
      <c r="M145" s="826"/>
      <c r="N145" s="826"/>
      <c r="O145" s="826"/>
      <c r="P145" s="826"/>
      <c r="Q145" s="826"/>
      <c r="R145" s="826"/>
      <c r="S145" s="826"/>
      <c r="T145" s="826"/>
      <c r="U145" s="826"/>
      <c r="V145" s="826"/>
      <c r="W145" s="826"/>
      <c r="X145" s="826"/>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827"/>
      <c r="E146" s="827"/>
      <c r="F146" s="827"/>
      <c r="G146" s="827"/>
      <c r="H146" s="827"/>
      <c r="I146" s="827"/>
      <c r="J146" s="827"/>
      <c r="K146" s="827"/>
      <c r="L146" s="827"/>
      <c r="M146" s="827"/>
      <c r="N146" s="827">
        <v>0</v>
      </c>
      <c r="O146" s="827"/>
      <c r="P146" s="827"/>
      <c r="Q146" s="827"/>
      <c r="R146" s="827"/>
      <c r="S146" s="827"/>
      <c r="T146" s="827"/>
      <c r="U146" s="827"/>
      <c r="V146" s="827"/>
      <c r="W146" s="827"/>
      <c r="X146" s="827"/>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827"/>
      <c r="E147" s="827"/>
      <c r="F147" s="827"/>
      <c r="G147" s="827"/>
      <c r="H147" s="827"/>
      <c r="I147" s="827"/>
      <c r="J147" s="827"/>
      <c r="K147" s="827"/>
      <c r="L147" s="827"/>
      <c r="M147" s="827"/>
      <c r="N147" s="827">
        <v>0</v>
      </c>
      <c r="O147" s="827"/>
      <c r="P147" s="827"/>
      <c r="Q147" s="827"/>
      <c r="R147" s="827"/>
      <c r="S147" s="827"/>
      <c r="T147" s="827"/>
      <c r="U147" s="827"/>
      <c r="V147" s="827"/>
      <c r="W147" s="827"/>
      <c r="X147" s="827"/>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826"/>
      <c r="E148" s="826"/>
      <c r="F148" s="826"/>
      <c r="G148" s="826"/>
      <c r="H148" s="826"/>
      <c r="I148" s="826"/>
      <c r="J148" s="826"/>
      <c r="K148" s="826"/>
      <c r="L148" s="826"/>
      <c r="M148" s="826"/>
      <c r="N148" s="826"/>
      <c r="O148" s="826"/>
      <c r="P148" s="826"/>
      <c r="Q148" s="826"/>
      <c r="R148" s="826"/>
      <c r="S148" s="826"/>
      <c r="T148" s="826"/>
      <c r="U148" s="826"/>
      <c r="V148" s="826"/>
      <c r="W148" s="826"/>
      <c r="X148" s="826"/>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827">
        <v>0</v>
      </c>
      <c r="E149" s="827">
        <v>0</v>
      </c>
      <c r="F149" s="827">
        <v>0</v>
      </c>
      <c r="G149" s="827">
        <v>0</v>
      </c>
      <c r="H149" s="827">
        <v>0</v>
      </c>
      <c r="I149" s="827">
        <v>0</v>
      </c>
      <c r="J149" s="827">
        <v>0</v>
      </c>
      <c r="K149" s="827">
        <v>0</v>
      </c>
      <c r="L149" s="827">
        <v>0</v>
      </c>
      <c r="M149" s="827">
        <v>0</v>
      </c>
      <c r="N149" s="827">
        <v>0</v>
      </c>
      <c r="O149" s="827">
        <v>0</v>
      </c>
      <c r="P149" s="827">
        <v>0</v>
      </c>
      <c r="Q149" s="827">
        <v>0</v>
      </c>
      <c r="R149" s="827">
        <v>0</v>
      </c>
      <c r="S149" s="827">
        <v>0</v>
      </c>
      <c r="T149" s="827">
        <v>0</v>
      </c>
      <c r="U149" s="827">
        <v>0</v>
      </c>
      <c r="V149" s="827">
        <v>0</v>
      </c>
      <c r="W149" s="827">
        <v>0</v>
      </c>
      <c r="X149" s="827">
        <v>0</v>
      </c>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827"/>
      <c r="E150" s="827"/>
      <c r="F150" s="827"/>
      <c r="G150" s="827"/>
      <c r="H150" s="827"/>
      <c r="I150" s="827"/>
      <c r="J150" s="827"/>
      <c r="K150" s="827"/>
      <c r="L150" s="827"/>
      <c r="M150" s="827"/>
      <c r="N150" s="827">
        <v>0</v>
      </c>
      <c r="O150" s="827"/>
      <c r="P150" s="827"/>
      <c r="Q150" s="827"/>
      <c r="R150" s="827"/>
      <c r="S150" s="827"/>
      <c r="T150" s="827"/>
      <c r="U150" s="827"/>
      <c r="V150" s="827"/>
      <c r="W150" s="827"/>
      <c r="X150" s="827"/>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826"/>
      <c r="E151" s="826"/>
      <c r="F151" s="826"/>
      <c r="G151" s="826"/>
      <c r="H151" s="826"/>
      <c r="I151" s="826"/>
      <c r="J151" s="826"/>
      <c r="K151" s="826"/>
      <c r="L151" s="826"/>
      <c r="M151" s="826"/>
      <c r="N151" s="826"/>
      <c r="O151" s="826"/>
      <c r="P151" s="826"/>
      <c r="Q151" s="826"/>
      <c r="R151" s="826"/>
      <c r="S151" s="826"/>
      <c r="T151" s="826"/>
      <c r="U151" s="826"/>
      <c r="V151" s="826"/>
      <c r="W151" s="826"/>
      <c r="X151" s="826"/>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826"/>
      <c r="E152" s="826"/>
      <c r="F152" s="826"/>
      <c r="G152" s="826"/>
      <c r="H152" s="826"/>
      <c r="I152" s="826"/>
      <c r="J152" s="826"/>
      <c r="K152" s="826"/>
      <c r="L152" s="826"/>
      <c r="M152" s="826"/>
      <c r="N152" s="826"/>
      <c r="O152" s="826"/>
      <c r="P152" s="826"/>
      <c r="Q152" s="826"/>
      <c r="R152" s="826"/>
      <c r="S152" s="826"/>
      <c r="T152" s="826"/>
      <c r="U152" s="826"/>
      <c r="V152" s="826"/>
      <c r="W152" s="826"/>
      <c r="X152" s="826"/>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827"/>
      <c r="E153" s="827"/>
      <c r="F153" s="827"/>
      <c r="G153" s="827"/>
      <c r="H153" s="827"/>
      <c r="I153" s="827"/>
      <c r="J153" s="827"/>
      <c r="K153" s="827"/>
      <c r="L153" s="827"/>
      <c r="M153" s="827"/>
      <c r="N153" s="827">
        <v>0</v>
      </c>
      <c r="O153" s="827"/>
      <c r="P153" s="827"/>
      <c r="Q153" s="827"/>
      <c r="R153" s="827"/>
      <c r="S153" s="827"/>
      <c r="T153" s="827"/>
      <c r="U153" s="827"/>
      <c r="V153" s="827"/>
      <c r="W153" s="827"/>
      <c r="X153" s="827"/>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827"/>
      <c r="E154" s="827"/>
      <c r="F154" s="827"/>
      <c r="G154" s="827"/>
      <c r="H154" s="827"/>
      <c r="I154" s="827"/>
      <c r="J154" s="827"/>
      <c r="K154" s="827"/>
      <c r="L154" s="827"/>
      <c r="M154" s="827"/>
      <c r="N154" s="827">
        <v>0</v>
      </c>
      <c r="O154" s="827"/>
      <c r="P154" s="827"/>
      <c r="Q154" s="827"/>
      <c r="R154" s="827"/>
      <c r="S154" s="827"/>
      <c r="T154" s="827"/>
      <c r="U154" s="827"/>
      <c r="V154" s="827"/>
      <c r="W154" s="827"/>
      <c r="X154" s="827"/>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826"/>
      <c r="E155" s="826"/>
      <c r="F155" s="826"/>
      <c r="G155" s="826"/>
      <c r="H155" s="826"/>
      <c r="I155" s="826"/>
      <c r="J155" s="826"/>
      <c r="K155" s="826"/>
      <c r="L155" s="826"/>
      <c r="M155" s="826"/>
      <c r="N155" s="826"/>
      <c r="O155" s="826"/>
      <c r="P155" s="826"/>
      <c r="Q155" s="826"/>
      <c r="R155" s="826"/>
      <c r="S155" s="826"/>
      <c r="T155" s="826"/>
      <c r="U155" s="826"/>
      <c r="V155" s="826"/>
      <c r="W155" s="826"/>
      <c r="X155" s="826"/>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827"/>
      <c r="E156" s="827"/>
      <c r="F156" s="827"/>
      <c r="G156" s="827"/>
      <c r="H156" s="827"/>
      <c r="I156" s="827"/>
      <c r="J156" s="827"/>
      <c r="K156" s="827"/>
      <c r="L156" s="827"/>
      <c r="M156" s="827"/>
      <c r="N156" s="827">
        <v>0</v>
      </c>
      <c r="O156" s="827"/>
      <c r="P156" s="827"/>
      <c r="Q156" s="827"/>
      <c r="R156" s="827"/>
      <c r="S156" s="827"/>
      <c r="T156" s="827"/>
      <c r="U156" s="827"/>
      <c r="V156" s="827"/>
      <c r="W156" s="827"/>
      <c r="X156" s="827"/>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827"/>
      <c r="E157" s="827"/>
      <c r="F157" s="827"/>
      <c r="G157" s="827"/>
      <c r="H157" s="827"/>
      <c r="I157" s="827"/>
      <c r="J157" s="827"/>
      <c r="K157" s="827"/>
      <c r="L157" s="827"/>
      <c r="M157" s="827"/>
      <c r="N157" s="827">
        <v>0</v>
      </c>
      <c r="O157" s="827"/>
      <c r="P157" s="827"/>
      <c r="Q157" s="827"/>
      <c r="R157" s="827"/>
      <c r="S157" s="827"/>
      <c r="T157" s="827"/>
      <c r="U157" s="827"/>
      <c r="V157" s="827"/>
      <c r="W157" s="827"/>
      <c r="X157" s="827"/>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826"/>
      <c r="E158" s="826"/>
      <c r="F158" s="826"/>
      <c r="G158" s="826"/>
      <c r="H158" s="826"/>
      <c r="I158" s="826"/>
      <c r="J158" s="826"/>
      <c r="K158" s="826"/>
      <c r="L158" s="826"/>
      <c r="M158" s="826"/>
      <c r="N158" s="826"/>
      <c r="O158" s="826"/>
      <c r="P158" s="826"/>
      <c r="Q158" s="826"/>
      <c r="R158" s="826"/>
      <c r="S158" s="826"/>
      <c r="T158" s="826"/>
      <c r="U158" s="826"/>
      <c r="V158" s="826"/>
      <c r="W158" s="826"/>
      <c r="X158" s="826"/>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827"/>
      <c r="E159" s="827"/>
      <c r="F159" s="827"/>
      <c r="G159" s="827"/>
      <c r="H159" s="827"/>
      <c r="I159" s="827"/>
      <c r="J159" s="827"/>
      <c r="K159" s="827"/>
      <c r="L159" s="827"/>
      <c r="M159" s="827"/>
      <c r="N159" s="827">
        <v>0</v>
      </c>
      <c r="O159" s="827"/>
      <c r="P159" s="827"/>
      <c r="Q159" s="827"/>
      <c r="R159" s="827"/>
      <c r="S159" s="827"/>
      <c r="T159" s="827"/>
      <c r="U159" s="827"/>
      <c r="V159" s="827"/>
      <c r="W159" s="827"/>
      <c r="X159" s="827"/>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827"/>
      <c r="E160" s="827"/>
      <c r="F160" s="827"/>
      <c r="G160" s="827"/>
      <c r="H160" s="827"/>
      <c r="I160" s="827"/>
      <c r="J160" s="827"/>
      <c r="K160" s="827"/>
      <c r="L160" s="827"/>
      <c r="M160" s="827"/>
      <c r="N160" s="827">
        <v>0</v>
      </c>
      <c r="O160" s="827"/>
      <c r="P160" s="827"/>
      <c r="Q160" s="827"/>
      <c r="R160" s="827"/>
      <c r="S160" s="827"/>
      <c r="T160" s="827"/>
      <c r="U160" s="827"/>
      <c r="V160" s="827"/>
      <c r="W160" s="827"/>
      <c r="X160" s="827"/>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826"/>
      <c r="E161" s="826"/>
      <c r="F161" s="826"/>
      <c r="G161" s="826"/>
      <c r="H161" s="826"/>
      <c r="I161" s="826"/>
      <c r="J161" s="826"/>
      <c r="K161" s="826"/>
      <c r="L161" s="826"/>
      <c r="M161" s="826"/>
      <c r="N161" s="826"/>
      <c r="O161" s="826"/>
      <c r="P161" s="826"/>
      <c r="Q161" s="826"/>
      <c r="R161" s="826"/>
      <c r="S161" s="826"/>
      <c r="T161" s="826"/>
      <c r="U161" s="826"/>
      <c r="V161" s="826"/>
      <c r="W161" s="826"/>
      <c r="X161" s="826"/>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827"/>
      <c r="E162" s="827"/>
      <c r="F162" s="827"/>
      <c r="G162" s="827"/>
      <c r="H162" s="827"/>
      <c r="I162" s="827"/>
      <c r="J162" s="827"/>
      <c r="K162" s="827"/>
      <c r="L162" s="827"/>
      <c r="M162" s="827"/>
      <c r="N162" s="827">
        <v>0</v>
      </c>
      <c r="O162" s="827"/>
      <c r="P162" s="827"/>
      <c r="Q162" s="827"/>
      <c r="R162" s="827"/>
      <c r="S162" s="827"/>
      <c r="T162" s="827"/>
      <c r="U162" s="827"/>
      <c r="V162" s="827"/>
      <c r="W162" s="827"/>
      <c r="X162" s="827"/>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827"/>
      <c r="E163" s="827"/>
      <c r="F163" s="827"/>
      <c r="G163" s="827"/>
      <c r="H163" s="827"/>
      <c r="I163" s="827"/>
      <c r="J163" s="827"/>
      <c r="K163" s="827"/>
      <c r="L163" s="827"/>
      <c r="M163" s="827"/>
      <c r="N163" s="827">
        <v>0</v>
      </c>
      <c r="O163" s="827"/>
      <c r="P163" s="827"/>
      <c r="Q163" s="827"/>
      <c r="R163" s="827"/>
      <c r="S163" s="827"/>
      <c r="T163" s="827"/>
      <c r="U163" s="827"/>
      <c r="V163" s="827"/>
      <c r="W163" s="827"/>
      <c r="X163" s="827"/>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826"/>
      <c r="E164" s="826"/>
      <c r="F164" s="826"/>
      <c r="G164" s="826"/>
      <c r="H164" s="826"/>
      <c r="I164" s="826"/>
      <c r="J164" s="826"/>
      <c r="K164" s="826"/>
      <c r="L164" s="826"/>
      <c r="M164" s="826"/>
      <c r="N164" s="826"/>
      <c r="O164" s="826"/>
      <c r="P164" s="826"/>
      <c r="Q164" s="826"/>
      <c r="R164" s="826"/>
      <c r="S164" s="826"/>
      <c r="T164" s="826"/>
      <c r="U164" s="826"/>
      <c r="V164" s="826"/>
      <c r="W164" s="826"/>
      <c r="X164" s="826"/>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827"/>
      <c r="E165" s="827"/>
      <c r="F165" s="827"/>
      <c r="G165" s="827"/>
      <c r="H165" s="827"/>
      <c r="I165" s="827"/>
      <c r="J165" s="827"/>
      <c r="K165" s="827"/>
      <c r="L165" s="827"/>
      <c r="M165" s="827"/>
      <c r="N165" s="827">
        <v>0</v>
      </c>
      <c r="O165" s="827"/>
      <c r="P165" s="827"/>
      <c r="Q165" s="827"/>
      <c r="R165" s="827"/>
      <c r="S165" s="827"/>
      <c r="T165" s="827"/>
      <c r="U165" s="827"/>
      <c r="V165" s="827"/>
      <c r="W165" s="827"/>
      <c r="X165" s="827"/>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827"/>
      <c r="E166" s="827"/>
      <c r="F166" s="827"/>
      <c r="G166" s="827"/>
      <c r="H166" s="827"/>
      <c r="I166" s="827"/>
      <c r="J166" s="827"/>
      <c r="K166" s="827"/>
      <c r="L166" s="827"/>
      <c r="M166" s="827"/>
      <c r="N166" s="827">
        <v>0</v>
      </c>
      <c r="O166" s="827"/>
      <c r="P166" s="827"/>
      <c r="Q166" s="827"/>
      <c r="R166" s="827"/>
      <c r="S166" s="827"/>
      <c r="T166" s="827"/>
      <c r="U166" s="827"/>
      <c r="V166" s="827"/>
      <c r="W166" s="827"/>
      <c r="X166" s="827"/>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826"/>
      <c r="E167" s="826"/>
      <c r="F167" s="826"/>
      <c r="G167" s="826"/>
      <c r="H167" s="826"/>
      <c r="I167" s="826"/>
      <c r="J167" s="826"/>
      <c r="K167" s="826"/>
      <c r="L167" s="826"/>
      <c r="M167" s="826"/>
      <c r="N167" s="826"/>
      <c r="O167" s="826"/>
      <c r="P167" s="826"/>
      <c r="Q167" s="826"/>
      <c r="R167" s="826"/>
      <c r="S167" s="826"/>
      <c r="T167" s="826"/>
      <c r="U167" s="826"/>
      <c r="V167" s="826"/>
      <c r="W167" s="826"/>
      <c r="X167" s="826"/>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827"/>
      <c r="E168" s="827"/>
      <c r="F168" s="827"/>
      <c r="G168" s="827"/>
      <c r="H168" s="827"/>
      <c r="I168" s="827"/>
      <c r="J168" s="827"/>
      <c r="K168" s="827"/>
      <c r="L168" s="827"/>
      <c r="M168" s="827"/>
      <c r="N168" s="827">
        <v>0</v>
      </c>
      <c r="O168" s="827"/>
      <c r="P168" s="827"/>
      <c r="Q168" s="827"/>
      <c r="R168" s="827"/>
      <c r="S168" s="827"/>
      <c r="T168" s="827"/>
      <c r="U168" s="827"/>
      <c r="V168" s="827"/>
      <c r="W168" s="827"/>
      <c r="X168" s="827"/>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827"/>
      <c r="E169" s="827"/>
      <c r="F169" s="827"/>
      <c r="G169" s="827"/>
      <c r="H169" s="827"/>
      <c r="I169" s="827"/>
      <c r="J169" s="827"/>
      <c r="K169" s="827"/>
      <c r="L169" s="827"/>
      <c r="M169" s="827"/>
      <c r="N169" s="827">
        <v>0</v>
      </c>
      <c r="O169" s="827"/>
      <c r="P169" s="827"/>
      <c r="Q169" s="827"/>
      <c r="R169" s="827"/>
      <c r="S169" s="827"/>
      <c r="T169" s="827"/>
      <c r="U169" s="827"/>
      <c r="V169" s="827"/>
      <c r="W169" s="827"/>
      <c r="X169" s="827"/>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826"/>
      <c r="E170" s="826"/>
      <c r="F170" s="826"/>
      <c r="G170" s="826"/>
      <c r="H170" s="826"/>
      <c r="I170" s="826"/>
      <c r="J170" s="826"/>
      <c r="K170" s="826"/>
      <c r="L170" s="826"/>
      <c r="M170" s="826"/>
      <c r="N170" s="826"/>
      <c r="O170" s="826"/>
      <c r="P170" s="826"/>
      <c r="Q170" s="826"/>
      <c r="R170" s="826"/>
      <c r="S170" s="826"/>
      <c r="T170" s="826"/>
      <c r="U170" s="826"/>
      <c r="V170" s="826"/>
      <c r="W170" s="826"/>
      <c r="X170" s="826"/>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827"/>
      <c r="E171" s="827"/>
      <c r="F171" s="827"/>
      <c r="G171" s="827"/>
      <c r="H171" s="827"/>
      <c r="I171" s="827"/>
      <c r="J171" s="827"/>
      <c r="K171" s="827"/>
      <c r="L171" s="827"/>
      <c r="M171" s="827"/>
      <c r="N171" s="826"/>
      <c r="O171" s="827"/>
      <c r="P171" s="827"/>
      <c r="Q171" s="827"/>
      <c r="R171" s="827"/>
      <c r="S171" s="827"/>
      <c r="T171" s="827"/>
      <c r="U171" s="827"/>
      <c r="V171" s="827"/>
      <c r="W171" s="827"/>
      <c r="X171" s="827"/>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827"/>
      <c r="E172" s="827"/>
      <c r="F172" s="827"/>
      <c r="G172" s="827"/>
      <c r="H172" s="827"/>
      <c r="I172" s="827"/>
      <c r="J172" s="827"/>
      <c r="K172" s="827"/>
      <c r="L172" s="827"/>
      <c r="M172" s="827"/>
      <c r="N172" s="832"/>
      <c r="O172" s="827"/>
      <c r="P172" s="827"/>
      <c r="Q172" s="827"/>
      <c r="R172" s="827"/>
      <c r="S172" s="827"/>
      <c r="T172" s="827"/>
      <c r="U172" s="827"/>
      <c r="V172" s="827"/>
      <c r="W172" s="827"/>
      <c r="X172" s="827"/>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826"/>
      <c r="E173" s="826"/>
      <c r="F173" s="826"/>
      <c r="G173" s="826"/>
      <c r="H173" s="826"/>
      <c r="I173" s="826"/>
      <c r="J173" s="826"/>
      <c r="K173" s="826"/>
      <c r="L173" s="826"/>
      <c r="M173" s="826"/>
      <c r="N173" s="826"/>
      <c r="O173" s="826"/>
      <c r="P173" s="826"/>
      <c r="Q173" s="826"/>
      <c r="R173" s="826"/>
      <c r="S173" s="826"/>
      <c r="T173" s="826"/>
      <c r="U173" s="826"/>
      <c r="V173" s="826"/>
      <c r="W173" s="826"/>
      <c r="X173" s="826"/>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827"/>
      <c r="E174" s="827"/>
      <c r="F174" s="827"/>
      <c r="G174" s="827"/>
      <c r="H174" s="827"/>
      <c r="I174" s="827"/>
      <c r="J174" s="827"/>
      <c r="K174" s="827"/>
      <c r="L174" s="827"/>
      <c r="M174" s="827"/>
      <c r="N174" s="827">
        <v>0</v>
      </c>
      <c r="O174" s="827"/>
      <c r="P174" s="827"/>
      <c r="Q174" s="827"/>
      <c r="R174" s="827"/>
      <c r="S174" s="827"/>
      <c r="T174" s="827"/>
      <c r="U174" s="827"/>
      <c r="V174" s="827"/>
      <c r="W174" s="827"/>
      <c r="X174" s="827"/>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827"/>
      <c r="E175" s="827"/>
      <c r="F175" s="827"/>
      <c r="G175" s="827"/>
      <c r="H175" s="827"/>
      <c r="I175" s="827"/>
      <c r="J175" s="827"/>
      <c r="K175" s="827"/>
      <c r="L175" s="827"/>
      <c r="M175" s="827"/>
      <c r="N175" s="827">
        <v>0</v>
      </c>
      <c r="O175" s="827"/>
      <c r="P175" s="827"/>
      <c r="Q175" s="827"/>
      <c r="R175" s="827"/>
      <c r="S175" s="827"/>
      <c r="T175" s="827"/>
      <c r="U175" s="827"/>
      <c r="V175" s="827"/>
      <c r="W175" s="827"/>
      <c r="X175" s="827"/>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826"/>
      <c r="E176" s="826"/>
      <c r="F176" s="826"/>
      <c r="G176" s="826"/>
      <c r="H176" s="826"/>
      <c r="I176" s="826"/>
      <c r="J176" s="826"/>
      <c r="K176" s="826"/>
      <c r="L176" s="826"/>
      <c r="M176" s="826"/>
      <c r="N176" s="826"/>
      <c r="O176" s="826"/>
      <c r="P176" s="826"/>
      <c r="Q176" s="826"/>
      <c r="R176" s="826"/>
      <c r="S176" s="826"/>
      <c r="T176" s="826"/>
      <c r="U176" s="826"/>
      <c r="V176" s="826"/>
      <c r="W176" s="826"/>
      <c r="X176" s="826"/>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827"/>
      <c r="E177" s="827"/>
      <c r="F177" s="827"/>
      <c r="G177" s="827"/>
      <c r="H177" s="827"/>
      <c r="I177" s="827"/>
      <c r="J177" s="827"/>
      <c r="K177" s="827"/>
      <c r="L177" s="827"/>
      <c r="M177" s="827"/>
      <c r="N177" s="827">
        <v>0</v>
      </c>
      <c r="O177" s="827"/>
      <c r="P177" s="827"/>
      <c r="Q177" s="827"/>
      <c r="R177" s="827"/>
      <c r="S177" s="827"/>
      <c r="T177" s="827"/>
      <c r="U177" s="827"/>
      <c r="V177" s="827"/>
      <c r="W177" s="827"/>
      <c r="X177" s="827"/>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827"/>
      <c r="E178" s="827"/>
      <c r="F178" s="827"/>
      <c r="G178" s="827"/>
      <c r="H178" s="827"/>
      <c r="I178" s="827"/>
      <c r="J178" s="827"/>
      <c r="K178" s="827"/>
      <c r="L178" s="827"/>
      <c r="M178" s="827"/>
      <c r="N178" s="827">
        <v>0</v>
      </c>
      <c r="O178" s="827"/>
      <c r="P178" s="827"/>
      <c r="Q178" s="827"/>
      <c r="R178" s="827"/>
      <c r="S178" s="827"/>
      <c r="T178" s="827"/>
      <c r="U178" s="827"/>
      <c r="V178" s="827"/>
      <c r="W178" s="827"/>
      <c r="X178" s="827"/>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826"/>
      <c r="E179" s="826"/>
      <c r="F179" s="826"/>
      <c r="G179" s="826"/>
      <c r="H179" s="826"/>
      <c r="I179" s="826"/>
      <c r="J179" s="826"/>
      <c r="K179" s="826"/>
      <c r="L179" s="826"/>
      <c r="M179" s="826"/>
      <c r="N179" s="826"/>
      <c r="O179" s="826"/>
      <c r="P179" s="826"/>
      <c r="Q179" s="826"/>
      <c r="R179" s="826"/>
      <c r="S179" s="826"/>
      <c r="T179" s="826"/>
      <c r="U179" s="826"/>
      <c r="V179" s="826"/>
      <c r="W179" s="826"/>
      <c r="X179" s="826"/>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827"/>
      <c r="E180" s="827"/>
      <c r="F180" s="827"/>
      <c r="G180" s="827"/>
      <c r="H180" s="827"/>
      <c r="I180" s="827"/>
      <c r="J180" s="827"/>
      <c r="K180" s="827"/>
      <c r="L180" s="827"/>
      <c r="M180" s="827"/>
      <c r="N180" s="827">
        <v>0</v>
      </c>
      <c r="O180" s="827"/>
      <c r="P180" s="827"/>
      <c r="Q180" s="827"/>
      <c r="R180" s="827"/>
      <c r="S180" s="827"/>
      <c r="T180" s="827"/>
      <c r="U180" s="827"/>
      <c r="V180" s="827"/>
      <c r="W180" s="827"/>
      <c r="X180" s="827"/>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827"/>
      <c r="E181" s="827"/>
      <c r="F181" s="827"/>
      <c r="G181" s="827"/>
      <c r="H181" s="827"/>
      <c r="I181" s="827"/>
      <c r="J181" s="827"/>
      <c r="K181" s="827"/>
      <c r="L181" s="827"/>
      <c r="M181" s="827"/>
      <c r="N181" s="827">
        <v>0</v>
      </c>
      <c r="O181" s="827"/>
      <c r="P181" s="827"/>
      <c r="Q181" s="827"/>
      <c r="R181" s="827"/>
      <c r="S181" s="827"/>
      <c r="T181" s="827"/>
      <c r="U181" s="827"/>
      <c r="V181" s="827"/>
      <c r="W181" s="827"/>
      <c r="X181" s="827"/>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826"/>
      <c r="E182" s="826"/>
      <c r="F182" s="826"/>
      <c r="G182" s="826"/>
      <c r="H182" s="826"/>
      <c r="I182" s="826"/>
      <c r="J182" s="826"/>
      <c r="K182" s="826"/>
      <c r="L182" s="826"/>
      <c r="M182" s="826"/>
      <c r="N182" s="826"/>
      <c r="O182" s="826"/>
      <c r="P182" s="826"/>
      <c r="Q182" s="826"/>
      <c r="R182" s="826"/>
      <c r="S182" s="826"/>
      <c r="T182" s="826"/>
      <c r="U182" s="826"/>
      <c r="V182" s="826"/>
      <c r="W182" s="826"/>
      <c r="X182" s="826"/>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827"/>
      <c r="E183" s="827"/>
      <c r="F183" s="827"/>
      <c r="G183" s="827"/>
      <c r="H183" s="827"/>
      <c r="I183" s="827"/>
      <c r="J183" s="827"/>
      <c r="K183" s="827"/>
      <c r="L183" s="827"/>
      <c r="M183" s="827"/>
      <c r="N183" s="827">
        <v>0</v>
      </c>
      <c r="O183" s="827"/>
      <c r="P183" s="827"/>
      <c r="Q183" s="827"/>
      <c r="R183" s="827"/>
      <c r="S183" s="827"/>
      <c r="T183" s="827"/>
      <c r="U183" s="827"/>
      <c r="V183" s="827"/>
      <c r="W183" s="827"/>
      <c r="X183" s="827"/>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827"/>
      <c r="E184" s="827"/>
      <c r="F184" s="827"/>
      <c r="G184" s="827"/>
      <c r="H184" s="827"/>
      <c r="I184" s="827"/>
      <c r="J184" s="827"/>
      <c r="K184" s="827"/>
      <c r="L184" s="827"/>
      <c r="M184" s="827"/>
      <c r="N184" s="827">
        <v>0</v>
      </c>
      <c r="O184" s="827"/>
      <c r="P184" s="827"/>
      <c r="Q184" s="827"/>
      <c r="R184" s="827"/>
      <c r="S184" s="827"/>
      <c r="T184" s="827"/>
      <c r="U184" s="827"/>
      <c r="V184" s="827"/>
      <c r="W184" s="827"/>
      <c r="X184" s="827"/>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826"/>
      <c r="E185" s="826"/>
      <c r="F185" s="826"/>
      <c r="G185" s="826"/>
      <c r="H185" s="826"/>
      <c r="I185" s="826"/>
      <c r="J185" s="826"/>
      <c r="K185" s="826"/>
      <c r="L185" s="826"/>
      <c r="M185" s="826"/>
      <c r="N185" s="826"/>
      <c r="O185" s="826"/>
      <c r="P185" s="826"/>
      <c r="Q185" s="826"/>
      <c r="R185" s="826"/>
      <c r="S185" s="826"/>
      <c r="T185" s="826"/>
      <c r="U185" s="826"/>
      <c r="V185" s="826"/>
      <c r="W185" s="826"/>
      <c r="X185" s="826"/>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827"/>
      <c r="E186" s="827"/>
      <c r="F186" s="827"/>
      <c r="G186" s="827"/>
      <c r="H186" s="827"/>
      <c r="I186" s="827"/>
      <c r="J186" s="827"/>
      <c r="K186" s="827"/>
      <c r="L186" s="827"/>
      <c r="M186" s="827"/>
      <c r="N186" s="827">
        <v>0</v>
      </c>
      <c r="O186" s="827"/>
      <c r="P186" s="827"/>
      <c r="Q186" s="827"/>
      <c r="R186" s="827"/>
      <c r="S186" s="827"/>
      <c r="T186" s="827"/>
      <c r="U186" s="827"/>
      <c r="V186" s="827"/>
      <c r="W186" s="827"/>
      <c r="X186" s="827"/>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827"/>
      <c r="E187" s="827"/>
      <c r="F187" s="827"/>
      <c r="G187" s="827"/>
      <c r="H187" s="827"/>
      <c r="I187" s="827"/>
      <c r="J187" s="827"/>
      <c r="K187" s="827"/>
      <c r="L187" s="827"/>
      <c r="M187" s="827"/>
      <c r="N187" s="827">
        <v>0</v>
      </c>
      <c r="O187" s="827"/>
      <c r="P187" s="827"/>
      <c r="Q187" s="827"/>
      <c r="R187" s="827"/>
      <c r="S187" s="827"/>
      <c r="T187" s="827"/>
      <c r="U187" s="827"/>
      <c r="V187" s="827"/>
      <c r="W187" s="827"/>
      <c r="X187" s="827"/>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826"/>
      <c r="E188" s="826"/>
      <c r="F188" s="826"/>
      <c r="G188" s="826"/>
      <c r="H188" s="826"/>
      <c r="I188" s="826"/>
      <c r="J188" s="826"/>
      <c r="K188" s="826"/>
      <c r="L188" s="826"/>
      <c r="M188" s="826"/>
      <c r="N188" s="826"/>
      <c r="O188" s="826"/>
      <c r="P188" s="826"/>
      <c r="Q188" s="826"/>
      <c r="R188" s="826"/>
      <c r="S188" s="826"/>
      <c r="T188" s="826"/>
      <c r="U188" s="826"/>
      <c r="V188" s="826"/>
      <c r="W188" s="826"/>
      <c r="X188" s="826"/>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827"/>
      <c r="E189" s="827"/>
      <c r="F189" s="827"/>
      <c r="G189" s="827"/>
      <c r="H189" s="827"/>
      <c r="I189" s="827"/>
      <c r="J189" s="827"/>
      <c r="K189" s="827"/>
      <c r="L189" s="827"/>
      <c r="M189" s="827"/>
      <c r="N189" s="827">
        <v>0</v>
      </c>
      <c r="O189" s="827"/>
      <c r="P189" s="827"/>
      <c r="Q189" s="827"/>
      <c r="R189" s="827"/>
      <c r="S189" s="827"/>
      <c r="T189" s="827"/>
      <c r="U189" s="827"/>
      <c r="V189" s="827"/>
      <c r="W189" s="827"/>
      <c r="X189" s="827"/>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827"/>
      <c r="E190" s="827"/>
      <c r="F190" s="827"/>
      <c r="G190" s="827"/>
      <c r="H190" s="827"/>
      <c r="I190" s="827"/>
      <c r="J190" s="827"/>
      <c r="K190" s="827"/>
      <c r="L190" s="827"/>
      <c r="M190" s="827"/>
      <c r="N190" s="827">
        <v>0</v>
      </c>
      <c r="O190" s="827"/>
      <c r="P190" s="827"/>
      <c r="Q190" s="827"/>
      <c r="R190" s="827"/>
      <c r="S190" s="827"/>
      <c r="T190" s="827"/>
      <c r="U190" s="827"/>
      <c r="V190" s="827"/>
      <c r="W190" s="827"/>
      <c r="X190" s="827"/>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826"/>
      <c r="E191" s="826"/>
      <c r="F191" s="826"/>
      <c r="G191" s="826"/>
      <c r="H191" s="826"/>
      <c r="I191" s="826"/>
      <c r="J191" s="826"/>
      <c r="K191" s="826"/>
      <c r="L191" s="826"/>
      <c r="M191" s="826"/>
      <c r="N191" s="826"/>
      <c r="O191" s="826"/>
      <c r="P191" s="826"/>
      <c r="Q191" s="826"/>
      <c r="R191" s="826"/>
      <c r="S191" s="826"/>
      <c r="T191" s="826"/>
      <c r="U191" s="826"/>
      <c r="V191" s="826"/>
      <c r="W191" s="826"/>
      <c r="X191" s="826"/>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827"/>
      <c r="E192" s="827"/>
      <c r="F192" s="827"/>
      <c r="G192" s="827"/>
      <c r="H192" s="827"/>
      <c r="I192" s="827"/>
      <c r="J192" s="827"/>
      <c r="K192" s="827"/>
      <c r="L192" s="827"/>
      <c r="M192" s="827"/>
      <c r="N192" s="827">
        <v>0</v>
      </c>
      <c r="O192" s="827"/>
      <c r="P192" s="827"/>
      <c r="Q192" s="827"/>
      <c r="R192" s="827"/>
      <c r="S192" s="827"/>
      <c r="T192" s="827"/>
      <c r="U192" s="827"/>
      <c r="V192" s="827"/>
      <c r="W192" s="827"/>
      <c r="X192" s="827"/>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827"/>
      <c r="E193" s="827"/>
      <c r="F193" s="827"/>
      <c r="G193" s="827"/>
      <c r="H193" s="827"/>
      <c r="I193" s="827"/>
      <c r="J193" s="827"/>
      <c r="K193" s="827"/>
      <c r="L193" s="827"/>
      <c r="M193" s="827"/>
      <c r="N193" s="827">
        <v>0</v>
      </c>
      <c r="O193" s="827"/>
      <c r="P193" s="827"/>
      <c r="Q193" s="827"/>
      <c r="R193" s="827"/>
      <c r="S193" s="827"/>
      <c r="T193" s="827"/>
      <c r="U193" s="827"/>
      <c r="V193" s="827"/>
      <c r="W193" s="827"/>
      <c r="X193" s="827"/>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12809928</v>
      </c>
      <c r="E195" s="329"/>
      <c r="F195" s="329"/>
      <c r="G195" s="329"/>
      <c r="H195" s="329"/>
      <c r="I195" s="329"/>
      <c r="J195" s="329"/>
      <c r="K195" s="329"/>
      <c r="L195" s="329"/>
      <c r="M195" s="329"/>
      <c r="N195" s="329"/>
      <c r="O195" s="329">
        <f>SUM(O38:O193)</f>
        <v>1702</v>
      </c>
      <c r="P195" s="329"/>
      <c r="Q195" s="329"/>
      <c r="R195" s="329"/>
      <c r="S195" s="329"/>
      <c r="T195" s="329"/>
      <c r="U195" s="329"/>
      <c r="V195" s="329"/>
      <c r="W195" s="329"/>
      <c r="X195" s="329"/>
      <c r="Y195" s="329">
        <f>IF(Y36="kWh",SUMPRODUCT(D38:D193,Y38:Y193))</f>
        <v>1356938</v>
      </c>
      <c r="Z195" s="329">
        <f>IF(Z36="kWh",SUMPRODUCT(D38:D193,Z38:Z193))</f>
        <v>1292561.75</v>
      </c>
      <c r="AA195" s="329">
        <f>IF(AA36="kw",SUMPRODUCT(N38:N193,O38:O193,AA38:AA193),SUMPRODUCT(D38:D193,AA38:AA193))</f>
        <v>2904</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1.52E-2</v>
      </c>
      <c r="Z198" s="341">
        <f>HLOOKUP(Z$35,'3.  Distribution Rates'!$C$122:$P$133,7,FALSE)</f>
        <v>1.1599999999999999E-2</v>
      </c>
      <c r="AA198" s="341">
        <f>HLOOKUP(AA$35,'3.  Distribution Rates'!$C$122:$P$133,7,FALSE)</f>
        <v>2.1305999999999998</v>
      </c>
      <c r="AB198" s="341">
        <f>HLOOKUP(AB$35,'3.  Distribution Rates'!$C$122:$P$133,7,FALSE)</f>
        <v>0</v>
      </c>
      <c r="AC198" s="341">
        <f>HLOOKUP(AC$35,'3.  Distribution Rates'!$C$122:$P$133,7,FALSE)</f>
        <v>9.4397000000000002</v>
      </c>
      <c r="AD198" s="341">
        <f>HLOOKUP(AD$35,'3.  Distribution Rates'!$C$122:$P$133,7,FALSE)</f>
        <v>8.6188000000000002</v>
      </c>
      <c r="AE198" s="341">
        <f>HLOOKUP(AE$35,'3.  Distribution Rates'!$C$122:$P$133,7,FALSE)</f>
        <v>2.86E-2</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11173.496132957094</v>
      </c>
      <c r="Z199" s="378">
        <f>'4.  2011-2014 LRAM'!Z138*Z198</f>
        <v>6974.1462874666804</v>
      </c>
      <c r="AA199" s="378">
        <f>'4.  2011-2014 LRAM'!AA138*AA198</f>
        <v>2145.2774320451963</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20292.919852468971</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8314.5359753148714</v>
      </c>
      <c r="Z200" s="378">
        <f>'4.  2011-2014 LRAM'!Z267*Z198</f>
        <v>9084.6888863470758</v>
      </c>
      <c r="AA200" s="378">
        <f>'4.  2011-2014 LRAM'!AA267*AA198</f>
        <v>3592.8409689758764</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20992.065830637825</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11728.977918971143</v>
      </c>
      <c r="Z201" s="378">
        <f>'4.  2011-2014 LRAM'!Z396*Z198</f>
        <v>7027.3654900051479</v>
      </c>
      <c r="AA201" s="378">
        <f>'4.  2011-2014 LRAM'!AA396*AA198</f>
        <v>5564.6315093605344</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24320.974918336822</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18885.354321587081</v>
      </c>
      <c r="Z202" s="378">
        <f>'4.  2011-2014 LRAM'!Z526*Z198</f>
        <v>10700.426905364</v>
      </c>
      <c r="AA202" s="378">
        <f>'4.  2011-2014 LRAM'!AA526*AA198</f>
        <v>5420.7285679897195</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35006.509794940801</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20625.457600000002</v>
      </c>
      <c r="Z203" s="378">
        <f>Z195*Z198</f>
        <v>14993.716299999998</v>
      </c>
      <c r="AA203" s="378">
        <f>AA195*AA198</f>
        <v>6187.2623999999996</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41806.436300000001</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70727.821948830184</v>
      </c>
      <c r="Z204" s="346">
        <f>SUM(Z199:Z203)</f>
        <v>48780.343869182907</v>
      </c>
      <c r="AA204" s="346">
        <f t="shared" ref="AA204:AE204" si="554">SUM(AA199:AA203)</f>
        <v>22910.740878371325</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142418.90669638442</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142418.90669638442</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1343240</v>
      </c>
      <c r="Z208" s="291">
        <f>SUMPRODUCT(E38:E193,Z38:Z193)</f>
        <v>1289134.75</v>
      </c>
      <c r="AA208" s="291">
        <f>IF(AA36="kw",SUMPRODUCT(N38:N193,P38:P193,AA38:AA193),SUMPRODUCT(E38:E193,AA38:AA193))</f>
        <v>2904</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1343240</v>
      </c>
      <c r="Z209" s="291">
        <f>SUMPRODUCT(F38:F193,Z38:Z193)</f>
        <v>1286897.75</v>
      </c>
      <c r="AA209" s="291">
        <f>IF(AA36="kw",SUMPRODUCT(N38:N193,Q38:Q193,AA38:AA193),SUMPRODUCT(F38:F193,AA38:AA193))</f>
        <v>2898</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1343240</v>
      </c>
      <c r="Z210" s="291">
        <f>SUMPRODUCT(G38:G193,Z38:Z193)</f>
        <v>1286897.75</v>
      </c>
      <c r="AA210" s="291">
        <f>IF(AA36="kw",SUMPRODUCT(N38:N193,R38:R193,AA38:AA193),SUMPRODUCT(G38:G193,AA38:AA193))</f>
        <v>2898</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1340186</v>
      </c>
      <c r="Z211" s="291">
        <f>SUMPRODUCT(H38:H193,Z38:Z193)</f>
        <v>1233380</v>
      </c>
      <c r="AA211" s="291">
        <f>IF(AA36="kw",SUMPRODUCT(N38:N193,S38:S193,AA38:AA193),SUMPRODUCT(H38:H193,AA38:AA193))</f>
        <v>2484</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1334081</v>
      </c>
      <c r="Z212" s="326">
        <f>SUMPRODUCT(I38:I193,Z38:Z193)</f>
        <v>1233380</v>
      </c>
      <c r="AA212" s="326">
        <f>IF(AA36="kw",SUMPRODUCT(N38:N193,T38:T193,AA38:AA193),SUMPRODUCT(I38:I193,AA38:AA193))</f>
        <v>2484</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586</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98" t="s">
        <v>211</v>
      </c>
      <c r="C217" s="900" t="s">
        <v>33</v>
      </c>
      <c r="D217" s="284" t="s">
        <v>422</v>
      </c>
      <c r="E217" s="902" t="s">
        <v>209</v>
      </c>
      <c r="F217" s="903"/>
      <c r="G217" s="903"/>
      <c r="H217" s="903"/>
      <c r="I217" s="903"/>
      <c r="J217" s="903"/>
      <c r="K217" s="903"/>
      <c r="L217" s="903"/>
      <c r="M217" s="904"/>
      <c r="N217" s="908" t="s">
        <v>213</v>
      </c>
      <c r="O217" s="284" t="s">
        <v>423</v>
      </c>
      <c r="P217" s="902" t="s">
        <v>212</v>
      </c>
      <c r="Q217" s="903"/>
      <c r="R217" s="903"/>
      <c r="S217" s="903"/>
      <c r="T217" s="903"/>
      <c r="U217" s="903"/>
      <c r="V217" s="903"/>
      <c r="W217" s="903"/>
      <c r="X217" s="904"/>
      <c r="Y217" s="905" t="s">
        <v>243</v>
      </c>
      <c r="Z217" s="906"/>
      <c r="AA217" s="906"/>
      <c r="AB217" s="906"/>
      <c r="AC217" s="906"/>
      <c r="AD217" s="906"/>
      <c r="AE217" s="906"/>
      <c r="AF217" s="906"/>
      <c r="AG217" s="906"/>
      <c r="AH217" s="906"/>
      <c r="AI217" s="906"/>
      <c r="AJ217" s="906"/>
      <c r="AK217" s="906"/>
      <c r="AL217" s="906"/>
      <c r="AM217" s="907"/>
    </row>
    <row r="218" spans="1:39" ht="60.75" customHeight="1">
      <c r="B218" s="899"/>
      <c r="C218" s="901"/>
      <c r="D218" s="285">
        <v>2016</v>
      </c>
      <c r="E218" s="285">
        <v>2017</v>
      </c>
      <c r="F218" s="285">
        <v>2018</v>
      </c>
      <c r="G218" s="285">
        <v>2019</v>
      </c>
      <c r="H218" s="285">
        <v>2020</v>
      </c>
      <c r="I218" s="285">
        <v>2021</v>
      </c>
      <c r="J218" s="285">
        <v>2022</v>
      </c>
      <c r="K218" s="285">
        <v>2023</v>
      </c>
      <c r="L218" s="285">
        <v>2024</v>
      </c>
      <c r="M218" s="285">
        <v>2025</v>
      </c>
      <c r="N218" s="909"/>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General Service &lt;50 kW</v>
      </c>
      <c r="AA218" s="285" t="str">
        <f>'1.  LRAMVA Summary'!F52</f>
        <v>General Service 50 - 4,999 kW</v>
      </c>
      <c r="AB218" s="285" t="str">
        <f>'1.  LRAMVA Summary'!G52</f>
        <v>Embedded Distributor</v>
      </c>
      <c r="AC218" s="285" t="str">
        <f>'1.  LRAMVA Summary'!H52</f>
        <v>Sentinel Lighting</v>
      </c>
      <c r="AD218" s="285" t="str">
        <f>'1.  LRAMVA Summary'!I52</f>
        <v>Street Lighting</v>
      </c>
      <c r="AE218" s="285" t="str">
        <f>'1.  LRAMVA Summary'!J52</f>
        <v>Unmetered Scattered Load</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t="str">
        <f>'1.  LRAMVA Summary'!J53</f>
        <v>kWh</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836">
        <v>2561702</v>
      </c>
      <c r="E221" s="836">
        <v>2561702</v>
      </c>
      <c r="F221" s="836">
        <v>2561702</v>
      </c>
      <c r="G221" s="836">
        <v>2561702</v>
      </c>
      <c r="H221" s="836">
        <v>2561702</v>
      </c>
      <c r="I221" s="836">
        <v>2561702</v>
      </c>
      <c r="J221" s="836">
        <v>2561702</v>
      </c>
      <c r="K221" s="836">
        <v>2561315</v>
      </c>
      <c r="L221" s="836">
        <v>2561315</v>
      </c>
      <c r="M221" s="836">
        <v>2549878</v>
      </c>
      <c r="N221" s="835"/>
      <c r="O221" s="836">
        <v>166</v>
      </c>
      <c r="P221" s="836">
        <v>166</v>
      </c>
      <c r="Q221" s="836">
        <v>166</v>
      </c>
      <c r="R221" s="836">
        <v>166</v>
      </c>
      <c r="S221" s="836">
        <v>166</v>
      </c>
      <c r="T221" s="836">
        <v>166</v>
      </c>
      <c r="U221" s="836">
        <v>166</v>
      </c>
      <c r="V221" s="836">
        <v>166</v>
      </c>
      <c r="W221" s="836">
        <v>166</v>
      </c>
      <c r="X221" s="836">
        <v>166</v>
      </c>
      <c r="Y221" s="410">
        <v>1</v>
      </c>
      <c r="Z221" s="410"/>
      <c r="AA221" s="410"/>
      <c r="AB221" s="410"/>
      <c r="AC221" s="410"/>
      <c r="AD221" s="410"/>
      <c r="AE221" s="410"/>
      <c r="AF221" s="410"/>
      <c r="AG221" s="410"/>
      <c r="AH221" s="410"/>
      <c r="AI221" s="410"/>
      <c r="AJ221" s="410"/>
      <c r="AK221" s="410"/>
      <c r="AL221" s="410"/>
      <c r="AM221" s="296">
        <f>SUM(Y221:AL221)</f>
        <v>1</v>
      </c>
    </row>
    <row r="222" spans="1:39" outlineLevel="1">
      <c r="B222" s="294" t="s">
        <v>289</v>
      </c>
      <c r="C222" s="291" t="s">
        <v>163</v>
      </c>
      <c r="D222" s="836"/>
      <c r="E222" s="836"/>
      <c r="F222" s="836"/>
      <c r="G222" s="836"/>
      <c r="H222" s="836"/>
      <c r="I222" s="836"/>
      <c r="J222" s="836"/>
      <c r="K222" s="836"/>
      <c r="L222" s="836"/>
      <c r="M222" s="836"/>
      <c r="N222" s="841"/>
      <c r="O222" s="836"/>
      <c r="P222" s="836"/>
      <c r="Q222" s="836"/>
      <c r="R222" s="836"/>
      <c r="S222" s="836"/>
      <c r="T222" s="836"/>
      <c r="U222" s="836"/>
      <c r="V222" s="836"/>
      <c r="W222" s="836"/>
      <c r="X222" s="836"/>
      <c r="Y222" s="411">
        <f>Y221</f>
        <v>1</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837"/>
      <c r="E223" s="837"/>
      <c r="F223" s="837"/>
      <c r="G223" s="837"/>
      <c r="H223" s="837"/>
      <c r="I223" s="837"/>
      <c r="J223" s="837"/>
      <c r="K223" s="837"/>
      <c r="L223" s="837"/>
      <c r="M223" s="837"/>
      <c r="N223" s="838"/>
      <c r="O223" s="837"/>
      <c r="P223" s="837"/>
      <c r="Q223" s="837"/>
      <c r="R223" s="837"/>
      <c r="S223" s="837"/>
      <c r="T223" s="837"/>
      <c r="U223" s="837"/>
      <c r="V223" s="837"/>
      <c r="W223" s="837"/>
      <c r="X223" s="837"/>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836"/>
      <c r="E224" s="836"/>
      <c r="F224" s="836"/>
      <c r="G224" s="836"/>
      <c r="H224" s="836"/>
      <c r="I224" s="836"/>
      <c r="J224" s="836"/>
      <c r="K224" s="836"/>
      <c r="L224" s="836"/>
      <c r="M224" s="836"/>
      <c r="N224" s="835"/>
      <c r="O224" s="836"/>
      <c r="P224" s="836"/>
      <c r="Q224" s="836"/>
      <c r="R224" s="836"/>
      <c r="S224" s="836"/>
      <c r="T224" s="836"/>
      <c r="U224" s="836"/>
      <c r="V224" s="836"/>
      <c r="W224" s="836"/>
      <c r="X224" s="836"/>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836"/>
      <c r="E225" s="836"/>
      <c r="F225" s="836"/>
      <c r="G225" s="836"/>
      <c r="H225" s="836"/>
      <c r="I225" s="836"/>
      <c r="J225" s="836"/>
      <c r="K225" s="836"/>
      <c r="L225" s="836"/>
      <c r="M225" s="836"/>
      <c r="N225" s="841"/>
      <c r="O225" s="836"/>
      <c r="P225" s="836"/>
      <c r="Q225" s="836"/>
      <c r="R225" s="836"/>
      <c r="S225" s="836"/>
      <c r="T225" s="836"/>
      <c r="U225" s="836"/>
      <c r="V225" s="836"/>
      <c r="W225" s="836"/>
      <c r="X225" s="836"/>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839"/>
      <c r="E226" s="839"/>
      <c r="F226" s="839"/>
      <c r="G226" s="839"/>
      <c r="H226" s="839"/>
      <c r="I226" s="839"/>
      <c r="J226" s="839"/>
      <c r="K226" s="839"/>
      <c r="L226" s="839"/>
      <c r="M226" s="839"/>
      <c r="N226" s="838"/>
      <c r="O226" s="839"/>
      <c r="P226" s="839"/>
      <c r="Q226" s="839"/>
      <c r="R226" s="839"/>
      <c r="S226" s="839"/>
      <c r="T226" s="839"/>
      <c r="U226" s="839"/>
      <c r="V226" s="839"/>
      <c r="W226" s="839"/>
      <c r="X226" s="839"/>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836"/>
      <c r="E227" s="836"/>
      <c r="F227" s="836"/>
      <c r="G227" s="836"/>
      <c r="H227" s="836"/>
      <c r="I227" s="836"/>
      <c r="J227" s="836"/>
      <c r="K227" s="836"/>
      <c r="L227" s="836"/>
      <c r="M227" s="836"/>
      <c r="N227" s="835"/>
      <c r="O227" s="836"/>
      <c r="P227" s="836"/>
      <c r="Q227" s="836"/>
      <c r="R227" s="836"/>
      <c r="S227" s="836"/>
      <c r="T227" s="836"/>
      <c r="U227" s="836"/>
      <c r="V227" s="836"/>
      <c r="W227" s="836"/>
      <c r="X227" s="836"/>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836"/>
      <c r="E228" s="836"/>
      <c r="F228" s="836"/>
      <c r="G228" s="836"/>
      <c r="H228" s="836"/>
      <c r="I228" s="836"/>
      <c r="J228" s="836"/>
      <c r="K228" s="836"/>
      <c r="L228" s="836"/>
      <c r="M228" s="836"/>
      <c r="N228" s="841"/>
      <c r="O228" s="836"/>
      <c r="P228" s="836"/>
      <c r="Q228" s="836"/>
      <c r="R228" s="836"/>
      <c r="S228" s="836"/>
      <c r="T228" s="836"/>
      <c r="U228" s="836"/>
      <c r="V228" s="836"/>
      <c r="W228" s="836"/>
      <c r="X228" s="836"/>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835"/>
      <c r="E229" s="835"/>
      <c r="F229" s="835"/>
      <c r="G229" s="835"/>
      <c r="H229" s="835"/>
      <c r="I229" s="835"/>
      <c r="J229" s="835"/>
      <c r="K229" s="835"/>
      <c r="L229" s="835"/>
      <c r="M229" s="835"/>
      <c r="N229" s="835"/>
      <c r="O229" s="835"/>
      <c r="P229" s="835"/>
      <c r="Q229" s="835"/>
      <c r="R229" s="835"/>
      <c r="S229" s="835"/>
      <c r="T229" s="835"/>
      <c r="U229" s="835"/>
      <c r="V229" s="835"/>
      <c r="W229" s="835"/>
      <c r="X229" s="835"/>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676</v>
      </c>
      <c r="C230" s="291" t="s">
        <v>25</v>
      </c>
      <c r="D230" s="836">
        <v>709482</v>
      </c>
      <c r="E230" s="836">
        <v>709482</v>
      </c>
      <c r="F230" s="836">
        <v>709482</v>
      </c>
      <c r="G230" s="836">
        <v>709482</v>
      </c>
      <c r="H230" s="836">
        <v>709482</v>
      </c>
      <c r="I230" s="836">
        <v>709482</v>
      </c>
      <c r="J230" s="836">
        <v>709482</v>
      </c>
      <c r="K230" s="836">
        <v>709482</v>
      </c>
      <c r="L230" s="836">
        <v>709482</v>
      </c>
      <c r="M230" s="836">
        <v>709482</v>
      </c>
      <c r="N230" s="835"/>
      <c r="O230" s="836">
        <v>210</v>
      </c>
      <c r="P230" s="836">
        <v>210</v>
      </c>
      <c r="Q230" s="836">
        <v>210</v>
      </c>
      <c r="R230" s="836">
        <v>210</v>
      </c>
      <c r="S230" s="836">
        <v>210</v>
      </c>
      <c r="T230" s="836">
        <v>210</v>
      </c>
      <c r="U230" s="836">
        <v>210</v>
      </c>
      <c r="V230" s="836">
        <v>210</v>
      </c>
      <c r="W230" s="836">
        <v>210</v>
      </c>
      <c r="X230" s="836">
        <v>210</v>
      </c>
      <c r="Y230" s="410">
        <v>1</v>
      </c>
      <c r="Z230" s="410"/>
      <c r="AA230" s="410"/>
      <c r="AB230" s="410"/>
      <c r="AC230" s="410"/>
      <c r="AD230" s="410"/>
      <c r="AE230" s="410"/>
      <c r="AF230" s="410"/>
      <c r="AG230" s="410"/>
      <c r="AH230" s="410"/>
      <c r="AI230" s="410"/>
      <c r="AJ230" s="410"/>
      <c r="AK230" s="410"/>
      <c r="AL230" s="410"/>
      <c r="AM230" s="296">
        <f>SUM(Y230:AL230)</f>
        <v>1</v>
      </c>
    </row>
    <row r="231" spans="1:39" outlineLevel="1">
      <c r="B231" s="294" t="s">
        <v>289</v>
      </c>
      <c r="C231" s="291" t="s">
        <v>163</v>
      </c>
      <c r="D231" s="836"/>
      <c r="E231" s="836"/>
      <c r="F231" s="836"/>
      <c r="G231" s="836"/>
      <c r="H231" s="836"/>
      <c r="I231" s="836"/>
      <c r="J231" s="836"/>
      <c r="K231" s="836"/>
      <c r="L231" s="836"/>
      <c r="M231" s="836"/>
      <c r="N231" s="841"/>
      <c r="O231" s="836"/>
      <c r="P231" s="836"/>
      <c r="Q231" s="836"/>
      <c r="R231" s="836"/>
      <c r="S231" s="836"/>
      <c r="T231" s="836"/>
      <c r="U231" s="836"/>
      <c r="V231" s="836"/>
      <c r="W231" s="836"/>
      <c r="X231" s="836"/>
      <c r="Y231" s="411">
        <f>Y230</f>
        <v>1</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839"/>
      <c r="E232" s="839"/>
      <c r="F232" s="839"/>
      <c r="G232" s="839"/>
      <c r="H232" s="839"/>
      <c r="I232" s="839"/>
      <c r="J232" s="839"/>
      <c r="K232" s="839"/>
      <c r="L232" s="839"/>
      <c r="M232" s="839"/>
      <c r="N232" s="835"/>
      <c r="O232" s="839"/>
      <c r="P232" s="839"/>
      <c r="Q232" s="839"/>
      <c r="R232" s="839"/>
      <c r="S232" s="839"/>
      <c r="T232" s="839"/>
      <c r="U232" s="839"/>
      <c r="V232" s="839"/>
      <c r="W232" s="839"/>
      <c r="X232" s="839"/>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836">
        <v>9213</v>
      </c>
      <c r="E233" s="836">
        <v>9213</v>
      </c>
      <c r="F233" s="836">
        <v>9213</v>
      </c>
      <c r="G233" s="836">
        <v>9213</v>
      </c>
      <c r="H233" s="836">
        <v>9213</v>
      </c>
      <c r="I233" s="836">
        <v>9213</v>
      </c>
      <c r="J233" s="836">
        <v>9213</v>
      </c>
      <c r="K233" s="836">
        <v>9213</v>
      </c>
      <c r="L233" s="836">
        <v>9213</v>
      </c>
      <c r="M233" s="836">
        <v>9213</v>
      </c>
      <c r="N233" s="835"/>
      <c r="O233" s="836">
        <v>3</v>
      </c>
      <c r="P233" s="836">
        <v>3</v>
      </c>
      <c r="Q233" s="836">
        <v>3</v>
      </c>
      <c r="R233" s="836">
        <v>3</v>
      </c>
      <c r="S233" s="836">
        <v>3</v>
      </c>
      <c r="T233" s="836">
        <v>3</v>
      </c>
      <c r="U233" s="836">
        <v>3</v>
      </c>
      <c r="V233" s="836">
        <v>3</v>
      </c>
      <c r="W233" s="836">
        <v>3</v>
      </c>
      <c r="X233" s="836">
        <v>3</v>
      </c>
      <c r="Y233" s="410">
        <v>1</v>
      </c>
      <c r="Z233" s="410"/>
      <c r="AA233" s="410"/>
      <c r="AB233" s="410"/>
      <c r="AC233" s="410"/>
      <c r="AD233" s="410"/>
      <c r="AE233" s="410"/>
      <c r="AF233" s="410"/>
      <c r="AG233" s="410"/>
      <c r="AH233" s="410"/>
      <c r="AI233" s="410"/>
      <c r="AJ233" s="410"/>
      <c r="AK233" s="410"/>
      <c r="AL233" s="410"/>
      <c r="AM233" s="296">
        <f>SUM(Y233:AL233)</f>
        <v>1</v>
      </c>
    </row>
    <row r="234" spans="1:39" outlineLevel="1">
      <c r="B234" s="294" t="s">
        <v>289</v>
      </c>
      <c r="C234" s="291" t="s">
        <v>163</v>
      </c>
      <c r="D234" s="836"/>
      <c r="E234" s="836"/>
      <c r="F234" s="836"/>
      <c r="G234" s="836"/>
      <c r="H234" s="836"/>
      <c r="I234" s="836"/>
      <c r="J234" s="836"/>
      <c r="K234" s="836"/>
      <c r="L234" s="836"/>
      <c r="M234" s="836"/>
      <c r="N234" s="841"/>
      <c r="O234" s="836"/>
      <c r="P234" s="836"/>
      <c r="Q234" s="836"/>
      <c r="R234" s="836"/>
      <c r="S234" s="836"/>
      <c r="T234" s="836"/>
      <c r="U234" s="836"/>
      <c r="V234" s="836"/>
      <c r="W234" s="836"/>
      <c r="X234" s="836"/>
      <c r="Y234" s="411">
        <f>Y233</f>
        <v>1</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835"/>
      <c r="E235" s="835"/>
      <c r="F235" s="835"/>
      <c r="G235" s="835"/>
      <c r="H235" s="835"/>
      <c r="I235" s="835"/>
      <c r="J235" s="835"/>
      <c r="K235" s="835"/>
      <c r="L235" s="835"/>
      <c r="M235" s="835"/>
      <c r="N235" s="835"/>
      <c r="O235" s="835"/>
      <c r="P235" s="835"/>
      <c r="Q235" s="835"/>
      <c r="R235" s="835"/>
      <c r="S235" s="835"/>
      <c r="T235" s="835"/>
      <c r="U235" s="835"/>
      <c r="V235" s="835"/>
      <c r="W235" s="835"/>
      <c r="X235" s="835"/>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833"/>
      <c r="E236" s="833"/>
      <c r="F236" s="833"/>
      <c r="G236" s="833"/>
      <c r="H236" s="833"/>
      <c r="I236" s="833"/>
      <c r="J236" s="833"/>
      <c r="K236" s="833"/>
      <c r="L236" s="833"/>
      <c r="M236" s="833"/>
      <c r="N236" s="834"/>
      <c r="O236" s="833"/>
      <c r="P236" s="833"/>
      <c r="Q236" s="833"/>
      <c r="R236" s="833"/>
      <c r="S236" s="833"/>
      <c r="T236" s="833"/>
      <c r="U236" s="833"/>
      <c r="V236" s="833"/>
      <c r="W236" s="833"/>
      <c r="X236" s="833"/>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836">
        <v>13143</v>
      </c>
      <c r="E237" s="836">
        <v>13143</v>
      </c>
      <c r="F237" s="836">
        <v>13143</v>
      </c>
      <c r="G237" s="836">
        <v>13143</v>
      </c>
      <c r="H237" s="836">
        <v>13143</v>
      </c>
      <c r="I237" s="836">
        <v>13143</v>
      </c>
      <c r="J237" s="836">
        <v>13143</v>
      </c>
      <c r="K237" s="836">
        <v>13143</v>
      </c>
      <c r="L237" s="836">
        <v>13143</v>
      </c>
      <c r="M237" s="836">
        <v>13143</v>
      </c>
      <c r="N237" s="836">
        <v>12</v>
      </c>
      <c r="O237" s="836">
        <v>2</v>
      </c>
      <c r="P237" s="836">
        <v>2</v>
      </c>
      <c r="Q237" s="836">
        <v>2</v>
      </c>
      <c r="R237" s="836">
        <v>2</v>
      </c>
      <c r="S237" s="836">
        <v>2</v>
      </c>
      <c r="T237" s="836">
        <v>2</v>
      </c>
      <c r="U237" s="836">
        <v>2</v>
      </c>
      <c r="V237" s="836">
        <v>2</v>
      </c>
      <c r="W237" s="836">
        <v>2</v>
      </c>
      <c r="X237" s="836">
        <v>2</v>
      </c>
      <c r="Y237" s="415"/>
      <c r="Z237" s="410">
        <v>0.25</v>
      </c>
      <c r="AA237" s="410">
        <v>0.75</v>
      </c>
      <c r="AB237" s="410"/>
      <c r="AC237" s="410"/>
      <c r="AD237" s="410"/>
      <c r="AE237" s="410"/>
      <c r="AF237" s="415"/>
      <c r="AG237" s="415"/>
      <c r="AH237" s="415"/>
      <c r="AI237" s="415"/>
      <c r="AJ237" s="415"/>
      <c r="AK237" s="415"/>
      <c r="AL237" s="415"/>
      <c r="AM237" s="296">
        <f>SUM(Y237:AL237)</f>
        <v>1</v>
      </c>
    </row>
    <row r="238" spans="1:39" outlineLevel="1">
      <c r="B238" s="294" t="s">
        <v>289</v>
      </c>
      <c r="C238" s="291" t="s">
        <v>163</v>
      </c>
      <c r="D238" s="836"/>
      <c r="E238" s="836"/>
      <c r="F238" s="836"/>
      <c r="G238" s="836"/>
      <c r="H238" s="836"/>
      <c r="I238" s="836"/>
      <c r="J238" s="836"/>
      <c r="K238" s="836"/>
      <c r="L238" s="836"/>
      <c r="M238" s="836"/>
      <c r="N238" s="836">
        <v>12</v>
      </c>
      <c r="O238" s="836"/>
      <c r="P238" s="836"/>
      <c r="Q238" s="836"/>
      <c r="R238" s="836"/>
      <c r="S238" s="836"/>
      <c r="T238" s="836"/>
      <c r="U238" s="836"/>
      <c r="V238" s="836"/>
      <c r="W238" s="836"/>
      <c r="X238" s="836"/>
      <c r="Y238" s="411">
        <f>Y237</f>
        <v>0</v>
      </c>
      <c r="Z238" s="411">
        <f t="shared" ref="Z238" si="623">Z237</f>
        <v>0.25</v>
      </c>
      <c r="AA238" s="411">
        <f t="shared" ref="AA238" si="624">AA237</f>
        <v>0.75</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835"/>
      <c r="E239" s="835"/>
      <c r="F239" s="835"/>
      <c r="G239" s="835"/>
      <c r="H239" s="835"/>
      <c r="I239" s="835"/>
      <c r="J239" s="835"/>
      <c r="K239" s="835"/>
      <c r="L239" s="835"/>
      <c r="M239" s="835"/>
      <c r="N239" s="835"/>
      <c r="O239" s="835"/>
      <c r="P239" s="835"/>
      <c r="Q239" s="835"/>
      <c r="R239" s="835"/>
      <c r="S239" s="835"/>
      <c r="T239" s="835"/>
      <c r="U239" s="835"/>
      <c r="V239" s="835"/>
      <c r="W239" s="835"/>
      <c r="X239" s="835"/>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836">
        <v>3695390</v>
      </c>
      <c r="E240" s="836">
        <v>3676386</v>
      </c>
      <c r="F240" s="836">
        <v>3676386</v>
      </c>
      <c r="G240" s="836">
        <v>3676386</v>
      </c>
      <c r="H240" s="836">
        <v>3676386</v>
      </c>
      <c r="I240" s="836">
        <v>3675209</v>
      </c>
      <c r="J240" s="836">
        <v>3675209</v>
      </c>
      <c r="K240" s="836">
        <v>3675209</v>
      </c>
      <c r="L240" s="836">
        <v>3674505</v>
      </c>
      <c r="M240" s="836">
        <v>3674505</v>
      </c>
      <c r="N240" s="836">
        <v>12</v>
      </c>
      <c r="O240" s="836">
        <v>140</v>
      </c>
      <c r="P240" s="836">
        <v>137</v>
      </c>
      <c r="Q240" s="836">
        <v>137</v>
      </c>
      <c r="R240" s="836">
        <v>137</v>
      </c>
      <c r="S240" s="836">
        <v>137</v>
      </c>
      <c r="T240" s="836">
        <v>136</v>
      </c>
      <c r="U240" s="836">
        <v>136</v>
      </c>
      <c r="V240" s="836">
        <v>136</v>
      </c>
      <c r="W240" s="836">
        <v>136</v>
      </c>
      <c r="X240" s="836">
        <v>136</v>
      </c>
      <c r="Y240" s="415"/>
      <c r="Z240" s="410">
        <v>0.2</v>
      </c>
      <c r="AA240" s="410">
        <v>0.2</v>
      </c>
      <c r="AB240" s="410"/>
      <c r="AC240" s="410"/>
      <c r="AD240" s="410">
        <v>0.6</v>
      </c>
      <c r="AE240" s="410"/>
      <c r="AF240" s="415"/>
      <c r="AG240" s="415"/>
      <c r="AH240" s="415"/>
      <c r="AI240" s="415"/>
      <c r="AJ240" s="415"/>
      <c r="AK240" s="415"/>
      <c r="AL240" s="415"/>
      <c r="AM240" s="296">
        <f>SUM(Y240:AL240)</f>
        <v>1</v>
      </c>
    </row>
    <row r="241" spans="1:39" outlineLevel="1">
      <c r="B241" s="294" t="s">
        <v>289</v>
      </c>
      <c r="C241" s="291" t="s">
        <v>163</v>
      </c>
      <c r="D241" s="836"/>
      <c r="E241" s="836"/>
      <c r="F241" s="836"/>
      <c r="G241" s="836"/>
      <c r="H241" s="836"/>
      <c r="I241" s="836"/>
      <c r="J241" s="836"/>
      <c r="K241" s="836"/>
      <c r="L241" s="836"/>
      <c r="M241" s="836"/>
      <c r="N241" s="836">
        <v>12</v>
      </c>
      <c r="O241" s="836"/>
      <c r="P241" s="836"/>
      <c r="Q241" s="836"/>
      <c r="R241" s="836"/>
      <c r="S241" s="836"/>
      <c r="T241" s="836"/>
      <c r="U241" s="836"/>
      <c r="V241" s="836"/>
      <c r="W241" s="836"/>
      <c r="X241" s="836"/>
      <c r="Y241" s="411">
        <f>Y240</f>
        <v>0</v>
      </c>
      <c r="Z241" s="411">
        <f t="shared" ref="Z241" si="636">Z240</f>
        <v>0.2</v>
      </c>
      <c r="AA241" s="411">
        <f t="shared" ref="AA241" si="637">AA240</f>
        <v>0.2</v>
      </c>
      <c r="AB241" s="411">
        <f t="shared" ref="AB241" si="638">AB240</f>
        <v>0</v>
      </c>
      <c r="AC241" s="411">
        <f t="shared" ref="AC241" si="639">AC240</f>
        <v>0</v>
      </c>
      <c r="AD241" s="411">
        <f t="shared" ref="AD241" si="640">AD240</f>
        <v>0.6</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835"/>
      <c r="E242" s="835"/>
      <c r="F242" s="835"/>
      <c r="G242" s="835"/>
      <c r="H242" s="835"/>
      <c r="I242" s="835"/>
      <c r="J242" s="835"/>
      <c r="K242" s="835"/>
      <c r="L242" s="835"/>
      <c r="M242" s="835"/>
      <c r="N242" s="835"/>
      <c r="O242" s="835"/>
      <c r="P242" s="835"/>
      <c r="Q242" s="835"/>
      <c r="R242" s="835"/>
      <c r="S242" s="835"/>
      <c r="T242" s="835"/>
      <c r="U242" s="835"/>
      <c r="V242" s="835"/>
      <c r="W242" s="835"/>
      <c r="X242" s="835"/>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836"/>
      <c r="E243" s="836"/>
      <c r="F243" s="836"/>
      <c r="G243" s="836"/>
      <c r="H243" s="836"/>
      <c r="I243" s="836"/>
      <c r="J243" s="836"/>
      <c r="K243" s="836"/>
      <c r="L243" s="836"/>
      <c r="M243" s="836"/>
      <c r="N243" s="836">
        <v>12</v>
      </c>
      <c r="O243" s="836"/>
      <c r="P243" s="836"/>
      <c r="Q243" s="836"/>
      <c r="R243" s="836"/>
      <c r="S243" s="836"/>
      <c r="T243" s="836"/>
      <c r="U243" s="836"/>
      <c r="V243" s="836"/>
      <c r="W243" s="836"/>
      <c r="X243" s="836"/>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836"/>
      <c r="E244" s="836"/>
      <c r="F244" s="836"/>
      <c r="G244" s="836"/>
      <c r="H244" s="836"/>
      <c r="I244" s="836"/>
      <c r="J244" s="836"/>
      <c r="K244" s="836"/>
      <c r="L244" s="836"/>
      <c r="M244" s="836"/>
      <c r="N244" s="836">
        <v>12</v>
      </c>
      <c r="O244" s="836"/>
      <c r="P244" s="836"/>
      <c r="Q244" s="836"/>
      <c r="R244" s="836"/>
      <c r="S244" s="836"/>
      <c r="T244" s="836"/>
      <c r="U244" s="836"/>
      <c r="V244" s="836"/>
      <c r="W244" s="836"/>
      <c r="X244" s="836"/>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840"/>
      <c r="E245" s="840"/>
      <c r="F245" s="840"/>
      <c r="G245" s="840"/>
      <c r="H245" s="840"/>
      <c r="I245" s="840"/>
      <c r="J245" s="840"/>
      <c r="K245" s="840"/>
      <c r="L245" s="840"/>
      <c r="M245" s="840"/>
      <c r="N245" s="835"/>
      <c r="O245" s="840"/>
      <c r="P245" s="840"/>
      <c r="Q245" s="840"/>
      <c r="R245" s="840"/>
      <c r="S245" s="840"/>
      <c r="T245" s="840"/>
      <c r="U245" s="840"/>
      <c r="V245" s="840"/>
      <c r="W245" s="840"/>
      <c r="X245" s="840"/>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836"/>
      <c r="E246" s="836"/>
      <c r="F246" s="836"/>
      <c r="G246" s="836"/>
      <c r="H246" s="836"/>
      <c r="I246" s="836"/>
      <c r="J246" s="836"/>
      <c r="K246" s="836"/>
      <c r="L246" s="836"/>
      <c r="M246" s="836"/>
      <c r="N246" s="836">
        <v>12</v>
      </c>
      <c r="O246" s="836"/>
      <c r="P246" s="836"/>
      <c r="Q246" s="836"/>
      <c r="R246" s="836"/>
      <c r="S246" s="836"/>
      <c r="T246" s="836"/>
      <c r="U246" s="836"/>
      <c r="V246" s="836"/>
      <c r="W246" s="836"/>
      <c r="X246" s="836"/>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836"/>
      <c r="E247" s="836"/>
      <c r="F247" s="836"/>
      <c r="G247" s="836"/>
      <c r="H247" s="836"/>
      <c r="I247" s="836"/>
      <c r="J247" s="836"/>
      <c r="K247" s="836"/>
      <c r="L247" s="836"/>
      <c r="M247" s="836"/>
      <c r="N247" s="836">
        <v>12</v>
      </c>
      <c r="O247" s="836"/>
      <c r="P247" s="836"/>
      <c r="Q247" s="836"/>
      <c r="R247" s="836"/>
      <c r="S247" s="836"/>
      <c r="T247" s="836"/>
      <c r="U247" s="836"/>
      <c r="V247" s="836"/>
      <c r="W247" s="836"/>
      <c r="X247" s="836"/>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840"/>
      <c r="E248" s="840"/>
      <c r="F248" s="840"/>
      <c r="G248" s="840"/>
      <c r="H248" s="840"/>
      <c r="I248" s="840"/>
      <c r="J248" s="840"/>
      <c r="K248" s="840"/>
      <c r="L248" s="840"/>
      <c r="M248" s="840"/>
      <c r="N248" s="835"/>
      <c r="O248" s="840"/>
      <c r="P248" s="840"/>
      <c r="Q248" s="840"/>
      <c r="R248" s="840"/>
      <c r="S248" s="840"/>
      <c r="T248" s="840"/>
      <c r="U248" s="840"/>
      <c r="V248" s="840"/>
      <c r="W248" s="840"/>
      <c r="X248" s="840"/>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836"/>
      <c r="E249" s="836"/>
      <c r="F249" s="836"/>
      <c r="G249" s="836"/>
      <c r="H249" s="836"/>
      <c r="I249" s="836"/>
      <c r="J249" s="836"/>
      <c r="K249" s="836"/>
      <c r="L249" s="836"/>
      <c r="M249" s="836"/>
      <c r="N249" s="836">
        <v>3</v>
      </c>
      <c r="O249" s="836"/>
      <c r="P249" s="836"/>
      <c r="Q249" s="836"/>
      <c r="R249" s="836"/>
      <c r="S249" s="836"/>
      <c r="T249" s="836"/>
      <c r="U249" s="836"/>
      <c r="V249" s="836"/>
      <c r="W249" s="836"/>
      <c r="X249" s="836"/>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836"/>
      <c r="E250" s="836"/>
      <c r="F250" s="836"/>
      <c r="G250" s="836"/>
      <c r="H250" s="836"/>
      <c r="I250" s="836"/>
      <c r="J250" s="836"/>
      <c r="K250" s="836"/>
      <c r="L250" s="836"/>
      <c r="M250" s="836"/>
      <c r="N250" s="836">
        <v>3</v>
      </c>
      <c r="O250" s="836"/>
      <c r="P250" s="836"/>
      <c r="Q250" s="836"/>
      <c r="R250" s="836"/>
      <c r="S250" s="836"/>
      <c r="T250" s="836"/>
      <c r="U250" s="836"/>
      <c r="V250" s="836"/>
      <c r="W250" s="836"/>
      <c r="X250" s="836"/>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840"/>
      <c r="E251" s="840"/>
      <c r="F251" s="840"/>
      <c r="G251" s="840"/>
      <c r="H251" s="840"/>
      <c r="I251" s="840"/>
      <c r="J251" s="840"/>
      <c r="K251" s="840"/>
      <c r="L251" s="840"/>
      <c r="M251" s="840"/>
      <c r="N251" s="835"/>
      <c r="O251" s="840"/>
      <c r="P251" s="840"/>
      <c r="Q251" s="840"/>
      <c r="R251" s="840"/>
      <c r="S251" s="840"/>
      <c r="T251" s="840"/>
      <c r="U251" s="840"/>
      <c r="V251" s="840"/>
      <c r="W251" s="840"/>
      <c r="X251" s="840"/>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833"/>
      <c r="E252" s="833"/>
      <c r="F252" s="833"/>
      <c r="G252" s="833"/>
      <c r="H252" s="833"/>
      <c r="I252" s="833"/>
      <c r="J252" s="833"/>
      <c r="K252" s="833"/>
      <c r="L252" s="833"/>
      <c r="M252" s="833"/>
      <c r="N252" s="834"/>
      <c r="O252" s="833"/>
      <c r="P252" s="833"/>
      <c r="Q252" s="833"/>
      <c r="R252" s="833"/>
      <c r="S252" s="833"/>
      <c r="T252" s="833"/>
      <c r="U252" s="833"/>
      <c r="V252" s="833"/>
      <c r="W252" s="833"/>
      <c r="X252" s="833"/>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836"/>
      <c r="E253" s="836"/>
      <c r="F253" s="836"/>
      <c r="G253" s="836"/>
      <c r="H253" s="836"/>
      <c r="I253" s="836"/>
      <c r="J253" s="836"/>
      <c r="K253" s="836"/>
      <c r="L253" s="836"/>
      <c r="M253" s="836"/>
      <c r="N253" s="836">
        <v>12</v>
      </c>
      <c r="O253" s="836"/>
      <c r="P253" s="836"/>
      <c r="Q253" s="836"/>
      <c r="R253" s="836"/>
      <c r="S253" s="836"/>
      <c r="T253" s="836"/>
      <c r="U253" s="836"/>
      <c r="V253" s="836"/>
      <c r="W253" s="836"/>
      <c r="X253" s="836"/>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836"/>
      <c r="E254" s="836"/>
      <c r="F254" s="836"/>
      <c r="G254" s="836"/>
      <c r="H254" s="836"/>
      <c r="I254" s="836"/>
      <c r="J254" s="836"/>
      <c r="K254" s="836"/>
      <c r="L254" s="836"/>
      <c r="M254" s="836"/>
      <c r="N254" s="836">
        <v>12</v>
      </c>
      <c r="O254" s="836"/>
      <c r="P254" s="836"/>
      <c r="Q254" s="836"/>
      <c r="R254" s="836"/>
      <c r="S254" s="836"/>
      <c r="T254" s="836"/>
      <c r="U254" s="836"/>
      <c r="V254" s="836"/>
      <c r="W254" s="836"/>
      <c r="X254" s="836"/>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835"/>
      <c r="E255" s="835"/>
      <c r="F255" s="835"/>
      <c r="G255" s="835"/>
      <c r="H255" s="835"/>
      <c r="I255" s="835"/>
      <c r="J255" s="835"/>
      <c r="K255" s="835"/>
      <c r="L255" s="835"/>
      <c r="M255" s="835"/>
      <c r="N255" s="835"/>
      <c r="O255" s="835"/>
      <c r="P255" s="835"/>
      <c r="Q255" s="835"/>
      <c r="R255" s="835"/>
      <c r="S255" s="835"/>
      <c r="T255" s="835"/>
      <c r="U255" s="835"/>
      <c r="V255" s="835"/>
      <c r="W255" s="835"/>
      <c r="X255" s="835"/>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836"/>
      <c r="E256" s="836"/>
      <c r="F256" s="836"/>
      <c r="G256" s="836"/>
      <c r="H256" s="836"/>
      <c r="I256" s="836"/>
      <c r="J256" s="836"/>
      <c r="K256" s="836"/>
      <c r="L256" s="836"/>
      <c r="M256" s="836"/>
      <c r="N256" s="836">
        <v>12</v>
      </c>
      <c r="O256" s="836"/>
      <c r="P256" s="836"/>
      <c r="Q256" s="836"/>
      <c r="R256" s="836"/>
      <c r="S256" s="836"/>
      <c r="T256" s="836"/>
      <c r="U256" s="836"/>
      <c r="V256" s="836"/>
      <c r="W256" s="836"/>
      <c r="X256" s="836"/>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836"/>
      <c r="E257" s="836"/>
      <c r="F257" s="836"/>
      <c r="G257" s="836"/>
      <c r="H257" s="836"/>
      <c r="I257" s="836"/>
      <c r="J257" s="836"/>
      <c r="K257" s="836"/>
      <c r="L257" s="836"/>
      <c r="M257" s="836"/>
      <c r="N257" s="836">
        <v>12</v>
      </c>
      <c r="O257" s="836"/>
      <c r="P257" s="836"/>
      <c r="Q257" s="836"/>
      <c r="R257" s="836"/>
      <c r="S257" s="836"/>
      <c r="T257" s="836"/>
      <c r="U257" s="836"/>
      <c r="V257" s="836"/>
      <c r="W257" s="836"/>
      <c r="X257" s="836"/>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835"/>
      <c r="E258" s="835"/>
      <c r="F258" s="835"/>
      <c r="G258" s="835"/>
      <c r="H258" s="835"/>
      <c r="I258" s="835"/>
      <c r="J258" s="835"/>
      <c r="K258" s="835"/>
      <c r="L258" s="835"/>
      <c r="M258" s="835"/>
      <c r="N258" s="835"/>
      <c r="O258" s="835"/>
      <c r="P258" s="835"/>
      <c r="Q258" s="835"/>
      <c r="R258" s="835"/>
      <c r="S258" s="835"/>
      <c r="T258" s="835"/>
      <c r="U258" s="835"/>
      <c r="V258" s="835"/>
      <c r="W258" s="835"/>
      <c r="X258" s="835"/>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836"/>
      <c r="E259" s="836"/>
      <c r="F259" s="836"/>
      <c r="G259" s="836"/>
      <c r="H259" s="836"/>
      <c r="I259" s="836"/>
      <c r="J259" s="836"/>
      <c r="K259" s="836"/>
      <c r="L259" s="836"/>
      <c r="M259" s="836"/>
      <c r="N259" s="836">
        <v>12</v>
      </c>
      <c r="O259" s="836"/>
      <c r="P259" s="836"/>
      <c r="Q259" s="836"/>
      <c r="R259" s="836"/>
      <c r="S259" s="836"/>
      <c r="T259" s="836"/>
      <c r="U259" s="836"/>
      <c r="V259" s="836"/>
      <c r="W259" s="836"/>
      <c r="X259" s="836"/>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836"/>
      <c r="E260" s="836"/>
      <c r="F260" s="836"/>
      <c r="G260" s="836"/>
      <c r="H260" s="836"/>
      <c r="I260" s="836"/>
      <c r="J260" s="836"/>
      <c r="K260" s="836"/>
      <c r="L260" s="836"/>
      <c r="M260" s="836"/>
      <c r="N260" s="836">
        <v>12</v>
      </c>
      <c r="O260" s="836"/>
      <c r="P260" s="836"/>
      <c r="Q260" s="836"/>
      <c r="R260" s="836"/>
      <c r="S260" s="836"/>
      <c r="T260" s="836"/>
      <c r="U260" s="836"/>
      <c r="V260" s="836"/>
      <c r="W260" s="836"/>
      <c r="X260" s="836"/>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835"/>
      <c r="E261" s="835"/>
      <c r="F261" s="835"/>
      <c r="G261" s="835"/>
      <c r="H261" s="835"/>
      <c r="I261" s="835"/>
      <c r="J261" s="835"/>
      <c r="K261" s="835"/>
      <c r="L261" s="835"/>
      <c r="M261" s="835"/>
      <c r="N261" s="835"/>
      <c r="O261" s="835"/>
      <c r="P261" s="835"/>
      <c r="Q261" s="835"/>
      <c r="R261" s="835"/>
      <c r="S261" s="835"/>
      <c r="T261" s="835"/>
      <c r="U261" s="835"/>
      <c r="V261" s="835"/>
      <c r="W261" s="835"/>
      <c r="X261" s="835"/>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834"/>
      <c r="E262" s="834"/>
      <c r="F262" s="834"/>
      <c r="G262" s="834"/>
      <c r="H262" s="834"/>
      <c r="I262" s="834"/>
      <c r="J262" s="834"/>
      <c r="K262" s="834"/>
      <c r="L262" s="834"/>
      <c r="M262" s="834"/>
      <c r="N262" s="834"/>
      <c r="O262" s="834"/>
      <c r="P262" s="833"/>
      <c r="Q262" s="833"/>
      <c r="R262" s="833"/>
      <c r="S262" s="833"/>
      <c r="T262" s="833"/>
      <c r="U262" s="833"/>
      <c r="V262" s="833"/>
      <c r="W262" s="833"/>
      <c r="X262" s="833"/>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836">
        <v>89092</v>
      </c>
      <c r="E263" s="836">
        <v>89092</v>
      </c>
      <c r="F263" s="836">
        <v>89092</v>
      </c>
      <c r="G263" s="836">
        <v>89092</v>
      </c>
      <c r="H263" s="836">
        <v>89092</v>
      </c>
      <c r="I263" s="836">
        <v>89092</v>
      </c>
      <c r="J263" s="836">
        <v>89092</v>
      </c>
      <c r="K263" s="836">
        <v>89092</v>
      </c>
      <c r="L263" s="836">
        <v>89092</v>
      </c>
      <c r="M263" s="836">
        <v>78459</v>
      </c>
      <c r="N263" s="836">
        <v>12</v>
      </c>
      <c r="O263" s="836">
        <v>11</v>
      </c>
      <c r="P263" s="836">
        <v>11</v>
      </c>
      <c r="Q263" s="836">
        <v>11</v>
      </c>
      <c r="R263" s="836">
        <v>11</v>
      </c>
      <c r="S263" s="836">
        <v>11</v>
      </c>
      <c r="T263" s="836">
        <v>11</v>
      </c>
      <c r="U263" s="836">
        <v>11</v>
      </c>
      <c r="V263" s="836">
        <v>11</v>
      </c>
      <c r="W263" s="836">
        <v>11</v>
      </c>
      <c r="X263" s="836">
        <v>10</v>
      </c>
      <c r="Y263" s="410">
        <v>1</v>
      </c>
      <c r="Z263" s="410"/>
      <c r="AA263" s="410"/>
      <c r="AB263" s="410"/>
      <c r="AC263" s="410"/>
      <c r="AD263" s="410"/>
      <c r="AE263" s="410"/>
      <c r="AF263" s="410"/>
      <c r="AG263" s="410"/>
      <c r="AH263" s="410"/>
      <c r="AI263" s="410"/>
      <c r="AJ263" s="410"/>
      <c r="AK263" s="410"/>
      <c r="AL263" s="410"/>
      <c r="AM263" s="296">
        <f>SUM(Y263:AL263)</f>
        <v>1</v>
      </c>
    </row>
    <row r="264" spans="1:40" outlineLevel="1">
      <c r="B264" s="294" t="s">
        <v>289</v>
      </c>
      <c r="C264" s="291" t="s">
        <v>163</v>
      </c>
      <c r="D264" s="836"/>
      <c r="E264" s="836"/>
      <c r="F264" s="836"/>
      <c r="G264" s="836"/>
      <c r="H264" s="836"/>
      <c r="I264" s="836"/>
      <c r="J264" s="836"/>
      <c r="K264" s="836"/>
      <c r="L264" s="836"/>
      <c r="M264" s="836"/>
      <c r="N264" s="836">
        <v>12</v>
      </c>
      <c r="O264" s="836"/>
      <c r="P264" s="836"/>
      <c r="Q264" s="836"/>
      <c r="R264" s="836"/>
      <c r="S264" s="836"/>
      <c r="T264" s="836"/>
      <c r="U264" s="836"/>
      <c r="V264" s="836"/>
      <c r="W264" s="836"/>
      <c r="X264" s="836"/>
      <c r="Y264" s="411">
        <f>Y263</f>
        <v>1</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835"/>
      <c r="E265" s="835"/>
      <c r="F265" s="835"/>
      <c r="G265" s="835"/>
      <c r="H265" s="835"/>
      <c r="I265" s="835"/>
      <c r="J265" s="835"/>
      <c r="K265" s="835"/>
      <c r="L265" s="835"/>
      <c r="M265" s="835"/>
      <c r="N265" s="841"/>
      <c r="O265" s="835"/>
      <c r="P265" s="835"/>
      <c r="Q265" s="835"/>
      <c r="R265" s="835"/>
      <c r="S265" s="835"/>
      <c r="T265" s="835"/>
      <c r="U265" s="835"/>
      <c r="V265" s="835"/>
      <c r="W265" s="835"/>
      <c r="X265" s="835"/>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490</v>
      </c>
      <c r="C266" s="291"/>
      <c r="D266" s="835"/>
      <c r="E266" s="835"/>
      <c r="F266" s="835"/>
      <c r="G266" s="835"/>
      <c r="H266" s="835"/>
      <c r="I266" s="835"/>
      <c r="J266" s="835"/>
      <c r="K266" s="835"/>
      <c r="L266" s="835"/>
      <c r="M266" s="835"/>
      <c r="N266" s="835"/>
      <c r="O266" s="835"/>
      <c r="P266" s="835"/>
      <c r="Q266" s="835"/>
      <c r="R266" s="835"/>
      <c r="S266" s="835"/>
      <c r="T266" s="835"/>
      <c r="U266" s="835"/>
      <c r="V266" s="835"/>
      <c r="W266" s="835"/>
      <c r="X266" s="835"/>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495</v>
      </c>
      <c r="C267" s="291" t="s">
        <v>25</v>
      </c>
      <c r="D267" s="836"/>
      <c r="E267" s="836"/>
      <c r="F267" s="836"/>
      <c r="G267" s="836"/>
      <c r="H267" s="836"/>
      <c r="I267" s="836"/>
      <c r="J267" s="836"/>
      <c r="K267" s="836"/>
      <c r="L267" s="836"/>
      <c r="M267" s="836"/>
      <c r="N267" s="836">
        <v>0</v>
      </c>
      <c r="O267" s="836"/>
      <c r="P267" s="836"/>
      <c r="Q267" s="836"/>
      <c r="R267" s="836"/>
      <c r="S267" s="836"/>
      <c r="T267" s="836"/>
      <c r="U267" s="836"/>
      <c r="V267" s="836"/>
      <c r="W267" s="836"/>
      <c r="X267" s="836"/>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836"/>
      <c r="E268" s="836"/>
      <c r="F268" s="836"/>
      <c r="G268" s="836"/>
      <c r="H268" s="836"/>
      <c r="I268" s="836"/>
      <c r="J268" s="836"/>
      <c r="K268" s="836"/>
      <c r="L268" s="836"/>
      <c r="M268" s="836"/>
      <c r="N268" s="836">
        <v>0</v>
      </c>
      <c r="O268" s="836"/>
      <c r="P268" s="836"/>
      <c r="Q268" s="836"/>
      <c r="R268" s="836"/>
      <c r="S268" s="836"/>
      <c r="T268" s="836"/>
      <c r="U268" s="836"/>
      <c r="V268" s="836"/>
      <c r="W268" s="836"/>
      <c r="X268" s="836"/>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835"/>
      <c r="E269" s="835"/>
      <c r="F269" s="835"/>
      <c r="G269" s="835"/>
      <c r="H269" s="835"/>
      <c r="I269" s="835"/>
      <c r="J269" s="835"/>
      <c r="K269" s="835"/>
      <c r="L269" s="835"/>
      <c r="M269" s="835"/>
      <c r="N269" s="835"/>
      <c r="O269" s="835"/>
      <c r="P269" s="835"/>
      <c r="Q269" s="835"/>
      <c r="R269" s="835"/>
      <c r="S269" s="835"/>
      <c r="T269" s="835"/>
      <c r="U269" s="835"/>
      <c r="V269" s="835"/>
      <c r="W269" s="835"/>
      <c r="X269" s="835"/>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491</v>
      </c>
      <c r="C270" s="291" t="s">
        <v>25</v>
      </c>
      <c r="D270" s="836"/>
      <c r="E270" s="836"/>
      <c r="F270" s="836"/>
      <c r="G270" s="836"/>
      <c r="H270" s="836"/>
      <c r="I270" s="836"/>
      <c r="J270" s="836"/>
      <c r="K270" s="836"/>
      <c r="L270" s="836"/>
      <c r="M270" s="836"/>
      <c r="N270" s="836">
        <v>0</v>
      </c>
      <c r="O270" s="836"/>
      <c r="P270" s="836"/>
      <c r="Q270" s="836"/>
      <c r="R270" s="836"/>
      <c r="S270" s="836"/>
      <c r="T270" s="836"/>
      <c r="U270" s="836"/>
      <c r="V270" s="836"/>
      <c r="W270" s="836"/>
      <c r="X270" s="836"/>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836"/>
      <c r="E271" s="836"/>
      <c r="F271" s="836"/>
      <c r="G271" s="836"/>
      <c r="H271" s="836"/>
      <c r="I271" s="836"/>
      <c r="J271" s="836"/>
      <c r="K271" s="836"/>
      <c r="L271" s="836"/>
      <c r="M271" s="836"/>
      <c r="N271" s="836">
        <v>0</v>
      </c>
      <c r="O271" s="836"/>
      <c r="P271" s="836"/>
      <c r="Q271" s="836"/>
      <c r="R271" s="836"/>
      <c r="S271" s="836"/>
      <c r="T271" s="836"/>
      <c r="U271" s="836"/>
      <c r="V271" s="836"/>
      <c r="W271" s="836"/>
      <c r="X271" s="836"/>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835"/>
      <c r="E272" s="835"/>
      <c r="F272" s="835"/>
      <c r="G272" s="835"/>
      <c r="H272" s="835"/>
      <c r="I272" s="835"/>
      <c r="J272" s="835"/>
      <c r="K272" s="835"/>
      <c r="L272" s="835"/>
      <c r="M272" s="835"/>
      <c r="N272" s="835"/>
      <c r="O272" s="835"/>
      <c r="P272" s="835"/>
      <c r="Q272" s="835"/>
      <c r="R272" s="835"/>
      <c r="S272" s="835"/>
      <c r="T272" s="835"/>
      <c r="U272" s="835"/>
      <c r="V272" s="835"/>
      <c r="W272" s="835"/>
      <c r="X272" s="835"/>
      <c r="Y272" s="412"/>
      <c r="Z272" s="412"/>
      <c r="AA272" s="412"/>
      <c r="AB272" s="412"/>
      <c r="AC272" s="412"/>
      <c r="AD272" s="412"/>
      <c r="AE272" s="416"/>
      <c r="AF272" s="416"/>
      <c r="AG272" s="416"/>
      <c r="AH272" s="416"/>
      <c r="AI272" s="416"/>
      <c r="AJ272" s="416"/>
      <c r="AK272" s="416"/>
      <c r="AL272" s="416"/>
      <c r="AM272" s="313"/>
    </row>
    <row r="273" spans="1:39" ht="15.75" outlineLevel="1">
      <c r="B273" s="519" t="s">
        <v>496</v>
      </c>
      <c r="C273" s="320"/>
      <c r="D273" s="834"/>
      <c r="E273" s="833"/>
      <c r="F273" s="833"/>
      <c r="G273" s="833"/>
      <c r="H273" s="833"/>
      <c r="I273" s="833"/>
      <c r="J273" s="833"/>
      <c r="K273" s="833"/>
      <c r="L273" s="833"/>
      <c r="M273" s="833"/>
      <c r="N273" s="834"/>
      <c r="O273" s="833"/>
      <c r="P273" s="833"/>
      <c r="Q273" s="833"/>
      <c r="R273" s="833"/>
      <c r="S273" s="833"/>
      <c r="T273" s="833"/>
      <c r="U273" s="833"/>
      <c r="V273" s="833"/>
      <c r="W273" s="833"/>
      <c r="X273" s="833"/>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836"/>
      <c r="E274" s="836"/>
      <c r="F274" s="836"/>
      <c r="G274" s="836"/>
      <c r="H274" s="836"/>
      <c r="I274" s="836"/>
      <c r="J274" s="836"/>
      <c r="K274" s="836"/>
      <c r="L274" s="836"/>
      <c r="M274" s="836"/>
      <c r="N274" s="836">
        <v>0</v>
      </c>
      <c r="O274" s="836"/>
      <c r="P274" s="836"/>
      <c r="Q274" s="836"/>
      <c r="R274" s="836"/>
      <c r="S274" s="836"/>
      <c r="T274" s="836"/>
      <c r="U274" s="836"/>
      <c r="V274" s="836"/>
      <c r="W274" s="836"/>
      <c r="X274" s="836"/>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836"/>
      <c r="E275" s="836"/>
      <c r="F275" s="836"/>
      <c r="G275" s="836"/>
      <c r="H275" s="836"/>
      <c r="I275" s="836"/>
      <c r="J275" s="836"/>
      <c r="K275" s="836"/>
      <c r="L275" s="836"/>
      <c r="M275" s="836"/>
      <c r="N275" s="836">
        <v>0</v>
      </c>
      <c r="O275" s="836"/>
      <c r="P275" s="836"/>
      <c r="Q275" s="836"/>
      <c r="R275" s="836"/>
      <c r="S275" s="836"/>
      <c r="T275" s="836"/>
      <c r="U275" s="836"/>
      <c r="V275" s="836"/>
      <c r="W275" s="836"/>
      <c r="X275" s="836"/>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835"/>
      <c r="E276" s="835"/>
      <c r="F276" s="835"/>
      <c r="G276" s="835"/>
      <c r="H276" s="835"/>
      <c r="I276" s="835"/>
      <c r="J276" s="835"/>
      <c r="K276" s="835"/>
      <c r="L276" s="835"/>
      <c r="M276" s="835"/>
      <c r="N276" s="835"/>
      <c r="O276" s="835"/>
      <c r="P276" s="835"/>
      <c r="Q276" s="835"/>
      <c r="R276" s="835"/>
      <c r="S276" s="835"/>
      <c r="T276" s="835"/>
      <c r="U276" s="835"/>
      <c r="V276" s="835"/>
      <c r="W276" s="835"/>
      <c r="X276" s="835"/>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836"/>
      <c r="E277" s="836"/>
      <c r="F277" s="836"/>
      <c r="G277" s="836"/>
      <c r="H277" s="836"/>
      <c r="I277" s="836"/>
      <c r="J277" s="836"/>
      <c r="K277" s="836"/>
      <c r="L277" s="836"/>
      <c r="M277" s="836"/>
      <c r="N277" s="836">
        <v>0</v>
      </c>
      <c r="O277" s="836"/>
      <c r="P277" s="836"/>
      <c r="Q277" s="836"/>
      <c r="R277" s="836"/>
      <c r="S277" s="836"/>
      <c r="T277" s="836"/>
      <c r="U277" s="836"/>
      <c r="V277" s="836"/>
      <c r="W277" s="836"/>
      <c r="X277" s="836"/>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836"/>
      <c r="E278" s="836"/>
      <c r="F278" s="836"/>
      <c r="G278" s="836"/>
      <c r="H278" s="836"/>
      <c r="I278" s="836"/>
      <c r="J278" s="836"/>
      <c r="K278" s="836"/>
      <c r="L278" s="836"/>
      <c r="M278" s="836"/>
      <c r="N278" s="836">
        <v>0</v>
      </c>
      <c r="O278" s="836"/>
      <c r="P278" s="836"/>
      <c r="Q278" s="836"/>
      <c r="R278" s="836"/>
      <c r="S278" s="836"/>
      <c r="T278" s="836"/>
      <c r="U278" s="836"/>
      <c r="V278" s="836"/>
      <c r="W278" s="836"/>
      <c r="X278" s="836"/>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835"/>
      <c r="E279" s="835"/>
      <c r="F279" s="835"/>
      <c r="G279" s="835"/>
      <c r="H279" s="835"/>
      <c r="I279" s="835"/>
      <c r="J279" s="835"/>
      <c r="K279" s="835"/>
      <c r="L279" s="835"/>
      <c r="M279" s="835"/>
      <c r="N279" s="835"/>
      <c r="O279" s="835"/>
      <c r="P279" s="835"/>
      <c r="Q279" s="835"/>
      <c r="R279" s="835"/>
      <c r="S279" s="835"/>
      <c r="T279" s="835"/>
      <c r="U279" s="835"/>
      <c r="V279" s="835"/>
      <c r="W279" s="835"/>
      <c r="X279" s="835"/>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836"/>
      <c r="E280" s="836"/>
      <c r="F280" s="836"/>
      <c r="G280" s="836"/>
      <c r="H280" s="836"/>
      <c r="I280" s="836"/>
      <c r="J280" s="836"/>
      <c r="K280" s="836"/>
      <c r="L280" s="836"/>
      <c r="M280" s="836"/>
      <c r="N280" s="836">
        <v>0</v>
      </c>
      <c r="O280" s="836"/>
      <c r="P280" s="836"/>
      <c r="Q280" s="836"/>
      <c r="R280" s="836"/>
      <c r="S280" s="836"/>
      <c r="T280" s="836"/>
      <c r="U280" s="836"/>
      <c r="V280" s="836"/>
      <c r="W280" s="836"/>
      <c r="X280" s="836"/>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836"/>
      <c r="E281" s="836"/>
      <c r="F281" s="836"/>
      <c r="G281" s="836"/>
      <c r="H281" s="836"/>
      <c r="I281" s="836"/>
      <c r="J281" s="836"/>
      <c r="K281" s="836"/>
      <c r="L281" s="836"/>
      <c r="M281" s="836"/>
      <c r="N281" s="836">
        <v>0</v>
      </c>
      <c r="O281" s="836"/>
      <c r="P281" s="836"/>
      <c r="Q281" s="836"/>
      <c r="R281" s="836"/>
      <c r="S281" s="836"/>
      <c r="T281" s="836"/>
      <c r="U281" s="836"/>
      <c r="V281" s="836"/>
      <c r="W281" s="836"/>
      <c r="X281" s="836"/>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835"/>
      <c r="E282" s="835"/>
      <c r="F282" s="835"/>
      <c r="G282" s="835"/>
      <c r="H282" s="835"/>
      <c r="I282" s="835"/>
      <c r="J282" s="835"/>
      <c r="K282" s="835"/>
      <c r="L282" s="835"/>
      <c r="M282" s="835"/>
      <c r="N282" s="835"/>
      <c r="O282" s="835"/>
      <c r="P282" s="835"/>
      <c r="Q282" s="835"/>
      <c r="R282" s="835"/>
      <c r="S282" s="835"/>
      <c r="T282" s="835"/>
      <c r="U282" s="835"/>
      <c r="V282" s="835"/>
      <c r="W282" s="835"/>
      <c r="X282" s="835"/>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836"/>
      <c r="E283" s="836"/>
      <c r="F283" s="836"/>
      <c r="G283" s="836"/>
      <c r="H283" s="836"/>
      <c r="I283" s="836"/>
      <c r="J283" s="836"/>
      <c r="K283" s="836"/>
      <c r="L283" s="836"/>
      <c r="M283" s="836"/>
      <c r="N283" s="836">
        <v>0</v>
      </c>
      <c r="O283" s="836"/>
      <c r="P283" s="836"/>
      <c r="Q283" s="836"/>
      <c r="R283" s="836"/>
      <c r="S283" s="836"/>
      <c r="T283" s="836"/>
      <c r="U283" s="836"/>
      <c r="V283" s="836"/>
      <c r="W283" s="836"/>
      <c r="X283" s="836"/>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836"/>
      <c r="E284" s="836"/>
      <c r="F284" s="836"/>
      <c r="G284" s="836"/>
      <c r="H284" s="836"/>
      <c r="I284" s="836"/>
      <c r="J284" s="836"/>
      <c r="K284" s="836"/>
      <c r="L284" s="836"/>
      <c r="M284" s="836"/>
      <c r="N284" s="836">
        <v>0</v>
      </c>
      <c r="O284" s="836"/>
      <c r="P284" s="836"/>
      <c r="Q284" s="836"/>
      <c r="R284" s="836"/>
      <c r="S284" s="836"/>
      <c r="T284" s="836"/>
      <c r="U284" s="836"/>
      <c r="V284" s="836"/>
      <c r="W284" s="836"/>
      <c r="X284" s="836"/>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835"/>
      <c r="E285" s="835"/>
      <c r="F285" s="835"/>
      <c r="G285" s="835"/>
      <c r="H285" s="835"/>
      <c r="I285" s="835"/>
      <c r="J285" s="835"/>
      <c r="K285" s="835"/>
      <c r="L285" s="835"/>
      <c r="M285" s="835"/>
      <c r="N285" s="838"/>
      <c r="O285" s="835"/>
      <c r="P285" s="835"/>
      <c r="Q285" s="835"/>
      <c r="R285" s="835"/>
      <c r="S285" s="835"/>
      <c r="T285" s="835"/>
      <c r="U285" s="835"/>
      <c r="V285" s="835"/>
      <c r="W285" s="835"/>
      <c r="X285" s="835"/>
      <c r="Y285" s="412"/>
      <c r="Z285" s="412"/>
      <c r="AA285" s="412"/>
      <c r="AB285" s="412"/>
      <c r="AC285" s="412"/>
      <c r="AD285" s="412"/>
      <c r="AE285" s="412"/>
      <c r="AF285" s="412"/>
      <c r="AG285" s="412"/>
      <c r="AH285" s="412"/>
      <c r="AI285" s="412"/>
      <c r="AJ285" s="412"/>
      <c r="AK285" s="412"/>
      <c r="AL285" s="412"/>
      <c r="AM285" s="306"/>
    </row>
    <row r="286" spans="1:39" ht="15.75" outlineLevel="1">
      <c r="B286" s="518" t="s">
        <v>503</v>
      </c>
      <c r="C286" s="291"/>
      <c r="D286" s="835"/>
      <c r="E286" s="835"/>
      <c r="F286" s="835"/>
      <c r="G286" s="835"/>
      <c r="H286" s="835"/>
      <c r="I286" s="835"/>
      <c r="J286" s="835"/>
      <c r="K286" s="835"/>
      <c r="L286" s="835"/>
      <c r="M286" s="835"/>
      <c r="N286" s="835"/>
      <c r="O286" s="835"/>
      <c r="P286" s="835"/>
      <c r="Q286" s="835"/>
      <c r="R286" s="835"/>
      <c r="S286" s="835"/>
      <c r="T286" s="835"/>
      <c r="U286" s="835"/>
      <c r="V286" s="835"/>
      <c r="W286" s="835"/>
      <c r="X286" s="835"/>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835"/>
      <c r="E287" s="835"/>
      <c r="F287" s="835"/>
      <c r="G287" s="835"/>
      <c r="H287" s="835"/>
      <c r="I287" s="835"/>
      <c r="J287" s="835"/>
      <c r="K287" s="835"/>
      <c r="L287" s="835"/>
      <c r="M287" s="835"/>
      <c r="N287" s="835"/>
      <c r="O287" s="835"/>
      <c r="P287" s="835"/>
      <c r="Q287" s="835"/>
      <c r="R287" s="835"/>
      <c r="S287" s="835"/>
      <c r="T287" s="835"/>
      <c r="U287" s="835"/>
      <c r="V287" s="835"/>
      <c r="W287" s="835"/>
      <c r="X287" s="835"/>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836"/>
      <c r="E288" s="836"/>
      <c r="F288" s="836"/>
      <c r="G288" s="836"/>
      <c r="H288" s="836"/>
      <c r="I288" s="836"/>
      <c r="J288" s="836"/>
      <c r="K288" s="836"/>
      <c r="L288" s="836"/>
      <c r="M288" s="836"/>
      <c r="N288" s="835"/>
      <c r="O288" s="836"/>
      <c r="P288" s="836"/>
      <c r="Q288" s="836"/>
      <c r="R288" s="836"/>
      <c r="S288" s="836"/>
      <c r="T288" s="836"/>
      <c r="U288" s="836"/>
      <c r="V288" s="836"/>
      <c r="W288" s="836"/>
      <c r="X288" s="836"/>
      <c r="Y288" s="410"/>
      <c r="Z288" s="410"/>
      <c r="AA288" s="410"/>
      <c r="AB288" s="410"/>
      <c r="AC288" s="410"/>
      <c r="AD288" s="410"/>
      <c r="AE288" s="410"/>
      <c r="AF288" s="410"/>
      <c r="AG288" s="410"/>
      <c r="AH288" s="410"/>
      <c r="AI288" s="410"/>
      <c r="AJ288" s="410"/>
      <c r="AK288" s="410"/>
      <c r="AL288" s="410"/>
      <c r="AM288" s="296">
        <f>SUM(Y288:AL288)</f>
        <v>0</v>
      </c>
    </row>
    <row r="289" spans="1:39" outlineLevel="1">
      <c r="B289" s="294" t="s">
        <v>289</v>
      </c>
      <c r="C289" s="291" t="s">
        <v>163</v>
      </c>
      <c r="D289" s="836"/>
      <c r="E289" s="836"/>
      <c r="F289" s="836"/>
      <c r="G289" s="836"/>
      <c r="H289" s="836"/>
      <c r="I289" s="836"/>
      <c r="J289" s="836"/>
      <c r="K289" s="836"/>
      <c r="L289" s="836"/>
      <c r="M289" s="836"/>
      <c r="N289" s="835"/>
      <c r="O289" s="836"/>
      <c r="P289" s="836"/>
      <c r="Q289" s="836"/>
      <c r="R289" s="836"/>
      <c r="S289" s="836"/>
      <c r="T289" s="836"/>
      <c r="U289" s="836"/>
      <c r="V289" s="836"/>
      <c r="W289" s="836"/>
      <c r="X289" s="836"/>
      <c r="Y289" s="411">
        <f>Y288</f>
        <v>0</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835"/>
      <c r="E290" s="835"/>
      <c r="F290" s="835"/>
      <c r="G290" s="835"/>
      <c r="H290" s="835"/>
      <c r="I290" s="835"/>
      <c r="J290" s="835"/>
      <c r="K290" s="835"/>
      <c r="L290" s="835"/>
      <c r="M290" s="835"/>
      <c r="N290" s="835"/>
      <c r="O290" s="835"/>
      <c r="P290" s="835"/>
      <c r="Q290" s="835"/>
      <c r="R290" s="835"/>
      <c r="S290" s="835"/>
      <c r="T290" s="835"/>
      <c r="U290" s="835"/>
      <c r="V290" s="835"/>
      <c r="W290" s="835"/>
      <c r="X290" s="835"/>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836"/>
      <c r="E291" s="836"/>
      <c r="F291" s="836"/>
      <c r="G291" s="836"/>
      <c r="H291" s="836"/>
      <c r="I291" s="836"/>
      <c r="J291" s="836"/>
      <c r="K291" s="836"/>
      <c r="L291" s="836"/>
      <c r="M291" s="836"/>
      <c r="N291" s="835"/>
      <c r="O291" s="836"/>
      <c r="P291" s="836"/>
      <c r="Q291" s="836"/>
      <c r="R291" s="836"/>
      <c r="S291" s="836"/>
      <c r="T291" s="836"/>
      <c r="U291" s="836"/>
      <c r="V291" s="836"/>
      <c r="W291" s="836"/>
      <c r="X291" s="836"/>
      <c r="Y291" s="410"/>
      <c r="Z291" s="410"/>
      <c r="AA291" s="410"/>
      <c r="AB291" s="410"/>
      <c r="AC291" s="410"/>
      <c r="AD291" s="410"/>
      <c r="AE291" s="410"/>
      <c r="AF291" s="410"/>
      <c r="AG291" s="410"/>
      <c r="AH291" s="410"/>
      <c r="AI291" s="410"/>
      <c r="AJ291" s="410"/>
      <c r="AK291" s="410"/>
      <c r="AL291" s="410"/>
      <c r="AM291" s="296">
        <f>SUM(Y291:AL291)</f>
        <v>0</v>
      </c>
    </row>
    <row r="292" spans="1:39" outlineLevel="1">
      <c r="B292" s="294" t="s">
        <v>289</v>
      </c>
      <c r="C292" s="291" t="s">
        <v>163</v>
      </c>
      <c r="D292" s="836"/>
      <c r="E292" s="836"/>
      <c r="F292" s="836"/>
      <c r="G292" s="836"/>
      <c r="H292" s="836"/>
      <c r="I292" s="836"/>
      <c r="J292" s="836"/>
      <c r="K292" s="836"/>
      <c r="L292" s="836"/>
      <c r="M292" s="836"/>
      <c r="N292" s="835"/>
      <c r="O292" s="836"/>
      <c r="P292" s="836"/>
      <c r="Q292" s="836"/>
      <c r="R292" s="836"/>
      <c r="S292" s="836"/>
      <c r="T292" s="836"/>
      <c r="U292" s="836"/>
      <c r="V292" s="836"/>
      <c r="W292" s="836"/>
      <c r="X292" s="836"/>
      <c r="Y292" s="411">
        <f>Y291</f>
        <v>0</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835"/>
      <c r="E293" s="835"/>
      <c r="F293" s="835"/>
      <c r="G293" s="835"/>
      <c r="H293" s="835"/>
      <c r="I293" s="835"/>
      <c r="J293" s="835"/>
      <c r="K293" s="835"/>
      <c r="L293" s="835"/>
      <c r="M293" s="835"/>
      <c r="N293" s="835"/>
      <c r="O293" s="835"/>
      <c r="P293" s="835"/>
      <c r="Q293" s="835"/>
      <c r="R293" s="835"/>
      <c r="S293" s="835"/>
      <c r="T293" s="835"/>
      <c r="U293" s="835"/>
      <c r="V293" s="835"/>
      <c r="W293" s="835"/>
      <c r="X293" s="835"/>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836"/>
      <c r="E294" s="836"/>
      <c r="F294" s="836"/>
      <c r="G294" s="836"/>
      <c r="H294" s="836"/>
      <c r="I294" s="836"/>
      <c r="J294" s="836"/>
      <c r="K294" s="836"/>
      <c r="L294" s="836"/>
      <c r="M294" s="836"/>
      <c r="N294" s="835"/>
      <c r="O294" s="836"/>
      <c r="P294" s="836"/>
      <c r="Q294" s="836"/>
      <c r="R294" s="836"/>
      <c r="S294" s="836"/>
      <c r="T294" s="836"/>
      <c r="U294" s="836"/>
      <c r="V294" s="836"/>
      <c r="W294" s="836"/>
      <c r="X294" s="836"/>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836"/>
      <c r="E295" s="836"/>
      <c r="F295" s="836"/>
      <c r="G295" s="836"/>
      <c r="H295" s="836"/>
      <c r="I295" s="836"/>
      <c r="J295" s="836"/>
      <c r="K295" s="836"/>
      <c r="L295" s="836"/>
      <c r="M295" s="836"/>
      <c r="N295" s="835"/>
      <c r="O295" s="836"/>
      <c r="P295" s="836"/>
      <c r="Q295" s="836"/>
      <c r="R295" s="836"/>
      <c r="S295" s="836"/>
      <c r="T295" s="836"/>
      <c r="U295" s="836"/>
      <c r="V295" s="836"/>
      <c r="W295" s="836"/>
      <c r="X295" s="836"/>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835"/>
      <c r="E296" s="835"/>
      <c r="F296" s="835"/>
      <c r="G296" s="835"/>
      <c r="H296" s="835"/>
      <c r="I296" s="835"/>
      <c r="J296" s="835"/>
      <c r="K296" s="835"/>
      <c r="L296" s="835"/>
      <c r="M296" s="835"/>
      <c r="N296" s="835"/>
      <c r="O296" s="835"/>
      <c r="P296" s="835"/>
      <c r="Q296" s="835"/>
      <c r="R296" s="835"/>
      <c r="S296" s="835"/>
      <c r="T296" s="835"/>
      <c r="U296" s="835"/>
      <c r="V296" s="835"/>
      <c r="W296" s="835"/>
      <c r="X296" s="835"/>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836"/>
      <c r="E297" s="836"/>
      <c r="F297" s="836"/>
      <c r="G297" s="836"/>
      <c r="H297" s="836"/>
      <c r="I297" s="836"/>
      <c r="J297" s="836"/>
      <c r="K297" s="836"/>
      <c r="L297" s="836"/>
      <c r="M297" s="836"/>
      <c r="N297" s="835"/>
      <c r="O297" s="836"/>
      <c r="P297" s="836"/>
      <c r="Q297" s="836"/>
      <c r="R297" s="836"/>
      <c r="S297" s="836"/>
      <c r="T297" s="836"/>
      <c r="U297" s="836"/>
      <c r="V297" s="836"/>
      <c r="W297" s="836"/>
      <c r="X297" s="836"/>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836"/>
      <c r="E298" s="836"/>
      <c r="F298" s="836"/>
      <c r="G298" s="836"/>
      <c r="H298" s="836"/>
      <c r="I298" s="836"/>
      <c r="J298" s="836"/>
      <c r="K298" s="836"/>
      <c r="L298" s="836"/>
      <c r="M298" s="836"/>
      <c r="N298" s="835"/>
      <c r="O298" s="836"/>
      <c r="P298" s="836"/>
      <c r="Q298" s="836"/>
      <c r="R298" s="836"/>
      <c r="S298" s="836"/>
      <c r="T298" s="836"/>
      <c r="U298" s="836"/>
      <c r="V298" s="836"/>
      <c r="W298" s="836"/>
      <c r="X298" s="836"/>
      <c r="Y298" s="411">
        <f>Y297</f>
        <v>0</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835"/>
      <c r="E299" s="835"/>
      <c r="F299" s="835"/>
      <c r="G299" s="835"/>
      <c r="H299" s="835"/>
      <c r="I299" s="835"/>
      <c r="J299" s="835"/>
      <c r="K299" s="835"/>
      <c r="L299" s="835"/>
      <c r="M299" s="835"/>
      <c r="N299" s="835"/>
      <c r="O299" s="835"/>
      <c r="P299" s="835"/>
      <c r="Q299" s="835"/>
      <c r="R299" s="835"/>
      <c r="S299" s="835"/>
      <c r="T299" s="835"/>
      <c r="U299" s="835"/>
      <c r="V299" s="835"/>
      <c r="W299" s="835"/>
      <c r="X299" s="835"/>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835"/>
      <c r="E300" s="835"/>
      <c r="F300" s="835"/>
      <c r="G300" s="835"/>
      <c r="H300" s="835"/>
      <c r="I300" s="835"/>
      <c r="J300" s="835"/>
      <c r="K300" s="835"/>
      <c r="L300" s="835"/>
      <c r="M300" s="835"/>
      <c r="N300" s="835"/>
      <c r="O300" s="835"/>
      <c r="P300" s="835"/>
      <c r="Q300" s="835"/>
      <c r="R300" s="835"/>
      <c r="S300" s="835"/>
      <c r="T300" s="835"/>
      <c r="U300" s="835"/>
      <c r="V300" s="835"/>
      <c r="W300" s="835"/>
      <c r="X300" s="835"/>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836"/>
      <c r="E301" s="836"/>
      <c r="F301" s="836"/>
      <c r="G301" s="836"/>
      <c r="H301" s="836"/>
      <c r="I301" s="836"/>
      <c r="J301" s="836"/>
      <c r="K301" s="836"/>
      <c r="L301" s="836"/>
      <c r="M301" s="836"/>
      <c r="N301" s="836">
        <v>12</v>
      </c>
      <c r="O301" s="836"/>
      <c r="P301" s="836"/>
      <c r="Q301" s="836"/>
      <c r="R301" s="836"/>
      <c r="S301" s="836"/>
      <c r="T301" s="836"/>
      <c r="U301" s="836"/>
      <c r="V301" s="836"/>
      <c r="W301" s="836"/>
      <c r="X301" s="836"/>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836"/>
      <c r="E302" s="836"/>
      <c r="F302" s="836"/>
      <c r="G302" s="836"/>
      <c r="H302" s="836"/>
      <c r="I302" s="836"/>
      <c r="J302" s="836"/>
      <c r="K302" s="836"/>
      <c r="L302" s="836"/>
      <c r="M302" s="836"/>
      <c r="N302" s="836">
        <v>12</v>
      </c>
      <c r="O302" s="836"/>
      <c r="P302" s="836"/>
      <c r="Q302" s="836"/>
      <c r="R302" s="836"/>
      <c r="S302" s="836"/>
      <c r="T302" s="836"/>
      <c r="U302" s="836"/>
      <c r="V302" s="836"/>
      <c r="W302" s="836"/>
      <c r="X302" s="836"/>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835"/>
      <c r="E303" s="835"/>
      <c r="F303" s="835"/>
      <c r="G303" s="835"/>
      <c r="H303" s="835"/>
      <c r="I303" s="835"/>
      <c r="J303" s="835"/>
      <c r="K303" s="835"/>
      <c r="L303" s="835"/>
      <c r="M303" s="835"/>
      <c r="N303" s="835"/>
      <c r="O303" s="835"/>
      <c r="P303" s="835"/>
      <c r="Q303" s="835"/>
      <c r="R303" s="835"/>
      <c r="S303" s="835"/>
      <c r="T303" s="835"/>
      <c r="U303" s="835"/>
      <c r="V303" s="835"/>
      <c r="W303" s="835"/>
      <c r="X303" s="835"/>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836"/>
      <c r="E304" s="836"/>
      <c r="F304" s="836"/>
      <c r="G304" s="836"/>
      <c r="H304" s="836"/>
      <c r="I304" s="836"/>
      <c r="J304" s="836"/>
      <c r="K304" s="836"/>
      <c r="L304" s="836"/>
      <c r="M304" s="836"/>
      <c r="N304" s="836">
        <v>12</v>
      </c>
      <c r="O304" s="836"/>
      <c r="P304" s="836"/>
      <c r="Q304" s="836"/>
      <c r="R304" s="836"/>
      <c r="S304" s="836"/>
      <c r="T304" s="836"/>
      <c r="U304" s="836"/>
      <c r="V304" s="836"/>
      <c r="W304" s="836"/>
      <c r="X304" s="836"/>
      <c r="Y304" s="426"/>
      <c r="Z304" s="410"/>
      <c r="AA304" s="410"/>
      <c r="AB304" s="410"/>
      <c r="AC304" s="410"/>
      <c r="AD304" s="410"/>
      <c r="AE304" s="410"/>
      <c r="AF304" s="410"/>
      <c r="AG304" s="415"/>
      <c r="AH304" s="415"/>
      <c r="AI304" s="415"/>
      <c r="AJ304" s="415"/>
      <c r="AK304" s="415"/>
      <c r="AL304" s="415"/>
      <c r="AM304" s="296">
        <f>SUM(Y304:AL304)</f>
        <v>0</v>
      </c>
    </row>
    <row r="305" spans="1:39" outlineLevel="1">
      <c r="B305" s="294" t="s">
        <v>289</v>
      </c>
      <c r="C305" s="291" t="s">
        <v>163</v>
      </c>
      <c r="D305" s="836"/>
      <c r="E305" s="836"/>
      <c r="F305" s="836"/>
      <c r="G305" s="836"/>
      <c r="H305" s="836"/>
      <c r="I305" s="836"/>
      <c r="J305" s="836"/>
      <c r="K305" s="836"/>
      <c r="L305" s="836"/>
      <c r="M305" s="836"/>
      <c r="N305" s="836">
        <v>12</v>
      </c>
      <c r="O305" s="836"/>
      <c r="P305" s="836"/>
      <c r="Q305" s="836"/>
      <c r="R305" s="836"/>
      <c r="S305" s="836"/>
      <c r="T305" s="836"/>
      <c r="U305" s="836"/>
      <c r="V305" s="836"/>
      <c r="W305" s="836"/>
      <c r="X305" s="836"/>
      <c r="Y305" s="411">
        <f>Y304</f>
        <v>0</v>
      </c>
      <c r="Z305" s="411">
        <f t="shared" ref="Z305" si="811">Z304</f>
        <v>0</v>
      </c>
      <c r="AA305" s="411">
        <f t="shared" ref="AA305" si="812">AA304</f>
        <v>0</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835"/>
      <c r="E306" s="835"/>
      <c r="F306" s="835"/>
      <c r="G306" s="835"/>
      <c r="H306" s="835"/>
      <c r="I306" s="835"/>
      <c r="J306" s="835"/>
      <c r="K306" s="835"/>
      <c r="L306" s="835"/>
      <c r="M306" s="835"/>
      <c r="N306" s="835"/>
      <c r="O306" s="835"/>
      <c r="P306" s="835"/>
      <c r="Q306" s="835"/>
      <c r="R306" s="835"/>
      <c r="S306" s="835"/>
      <c r="T306" s="835"/>
      <c r="U306" s="835"/>
      <c r="V306" s="835"/>
      <c r="W306" s="835"/>
      <c r="X306" s="835"/>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836"/>
      <c r="E307" s="836"/>
      <c r="F307" s="836"/>
      <c r="G307" s="836"/>
      <c r="H307" s="836"/>
      <c r="I307" s="836"/>
      <c r="J307" s="836"/>
      <c r="K307" s="836"/>
      <c r="L307" s="836"/>
      <c r="M307" s="836"/>
      <c r="N307" s="836">
        <v>12</v>
      </c>
      <c r="O307" s="836"/>
      <c r="P307" s="836"/>
      <c r="Q307" s="836"/>
      <c r="R307" s="836"/>
      <c r="S307" s="836"/>
      <c r="T307" s="836"/>
      <c r="U307" s="836"/>
      <c r="V307" s="836"/>
      <c r="W307" s="836"/>
      <c r="X307" s="836"/>
      <c r="Y307" s="426"/>
      <c r="Z307" s="410"/>
      <c r="AA307" s="410"/>
      <c r="AB307" s="410"/>
      <c r="AC307" s="410"/>
      <c r="AD307" s="410"/>
      <c r="AE307" s="410"/>
      <c r="AF307" s="410"/>
      <c r="AG307" s="415"/>
      <c r="AH307" s="415"/>
      <c r="AI307" s="415"/>
      <c r="AJ307" s="415"/>
      <c r="AK307" s="415"/>
      <c r="AL307" s="415"/>
      <c r="AM307" s="296">
        <f>SUM(Y307:AL307)</f>
        <v>0</v>
      </c>
    </row>
    <row r="308" spans="1:39" outlineLevel="1">
      <c r="B308" s="294" t="s">
        <v>289</v>
      </c>
      <c r="C308" s="291" t="s">
        <v>163</v>
      </c>
      <c r="D308" s="836"/>
      <c r="E308" s="836"/>
      <c r="F308" s="836"/>
      <c r="G308" s="836"/>
      <c r="H308" s="836"/>
      <c r="I308" s="836"/>
      <c r="J308" s="836"/>
      <c r="K308" s="836"/>
      <c r="L308" s="836"/>
      <c r="M308" s="836"/>
      <c r="N308" s="836">
        <v>12</v>
      </c>
      <c r="O308" s="836"/>
      <c r="P308" s="836"/>
      <c r="Q308" s="836"/>
      <c r="R308" s="836"/>
      <c r="S308" s="836"/>
      <c r="T308" s="836"/>
      <c r="U308" s="836"/>
      <c r="V308" s="836"/>
      <c r="W308" s="836"/>
      <c r="X308" s="836"/>
      <c r="Y308" s="411">
        <f>Y307</f>
        <v>0</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835"/>
      <c r="E309" s="835"/>
      <c r="F309" s="835"/>
      <c r="G309" s="835"/>
      <c r="H309" s="835"/>
      <c r="I309" s="835"/>
      <c r="J309" s="835"/>
      <c r="K309" s="835"/>
      <c r="L309" s="835"/>
      <c r="M309" s="835"/>
      <c r="N309" s="835"/>
      <c r="O309" s="835"/>
      <c r="P309" s="835"/>
      <c r="Q309" s="835"/>
      <c r="R309" s="835"/>
      <c r="S309" s="835"/>
      <c r="T309" s="835"/>
      <c r="U309" s="835"/>
      <c r="V309" s="835"/>
      <c r="W309" s="835"/>
      <c r="X309" s="835"/>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836"/>
      <c r="E310" s="836"/>
      <c r="F310" s="836"/>
      <c r="G310" s="836"/>
      <c r="H310" s="836"/>
      <c r="I310" s="836"/>
      <c r="J310" s="836"/>
      <c r="K310" s="836"/>
      <c r="L310" s="836"/>
      <c r="M310" s="836"/>
      <c r="N310" s="836">
        <v>12</v>
      </c>
      <c r="O310" s="836"/>
      <c r="P310" s="836"/>
      <c r="Q310" s="836"/>
      <c r="R310" s="836"/>
      <c r="S310" s="836"/>
      <c r="T310" s="836"/>
      <c r="U310" s="836"/>
      <c r="V310" s="836"/>
      <c r="W310" s="836"/>
      <c r="X310" s="836"/>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836"/>
      <c r="E311" s="836"/>
      <c r="F311" s="836"/>
      <c r="G311" s="836"/>
      <c r="H311" s="836"/>
      <c r="I311" s="836"/>
      <c r="J311" s="836"/>
      <c r="K311" s="836"/>
      <c r="L311" s="836"/>
      <c r="M311" s="836"/>
      <c r="N311" s="836">
        <v>12</v>
      </c>
      <c r="O311" s="836"/>
      <c r="P311" s="836"/>
      <c r="Q311" s="836"/>
      <c r="R311" s="836"/>
      <c r="S311" s="836"/>
      <c r="T311" s="836"/>
      <c r="U311" s="836"/>
      <c r="V311" s="836"/>
      <c r="W311" s="836"/>
      <c r="X311" s="836"/>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835"/>
      <c r="E312" s="835"/>
      <c r="F312" s="835"/>
      <c r="G312" s="835"/>
      <c r="H312" s="835"/>
      <c r="I312" s="835"/>
      <c r="J312" s="835"/>
      <c r="K312" s="835"/>
      <c r="L312" s="835"/>
      <c r="M312" s="835"/>
      <c r="N312" s="835"/>
      <c r="O312" s="835"/>
      <c r="P312" s="835"/>
      <c r="Q312" s="835"/>
      <c r="R312" s="835"/>
      <c r="S312" s="835"/>
      <c r="T312" s="835"/>
      <c r="U312" s="835"/>
      <c r="V312" s="835"/>
      <c r="W312" s="835"/>
      <c r="X312" s="835"/>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836"/>
      <c r="E313" s="836"/>
      <c r="F313" s="836"/>
      <c r="G313" s="836"/>
      <c r="H313" s="836"/>
      <c r="I313" s="836"/>
      <c r="J313" s="836"/>
      <c r="K313" s="836"/>
      <c r="L313" s="836"/>
      <c r="M313" s="836"/>
      <c r="N313" s="836">
        <v>3</v>
      </c>
      <c r="O313" s="836"/>
      <c r="P313" s="836"/>
      <c r="Q313" s="836"/>
      <c r="R313" s="836"/>
      <c r="S313" s="836"/>
      <c r="T313" s="836"/>
      <c r="U313" s="836"/>
      <c r="V313" s="836"/>
      <c r="W313" s="836"/>
      <c r="X313" s="836"/>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836"/>
      <c r="E314" s="836"/>
      <c r="F314" s="836"/>
      <c r="G314" s="836"/>
      <c r="H314" s="836"/>
      <c r="I314" s="836"/>
      <c r="J314" s="836"/>
      <c r="K314" s="836"/>
      <c r="L314" s="836"/>
      <c r="M314" s="836"/>
      <c r="N314" s="836">
        <v>3</v>
      </c>
      <c r="O314" s="836"/>
      <c r="P314" s="836"/>
      <c r="Q314" s="836"/>
      <c r="R314" s="836"/>
      <c r="S314" s="836"/>
      <c r="T314" s="836"/>
      <c r="U314" s="836"/>
      <c r="V314" s="836"/>
      <c r="W314" s="836"/>
      <c r="X314" s="836"/>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835"/>
      <c r="E315" s="835"/>
      <c r="F315" s="835"/>
      <c r="G315" s="835"/>
      <c r="H315" s="835"/>
      <c r="I315" s="835"/>
      <c r="J315" s="835"/>
      <c r="K315" s="835"/>
      <c r="L315" s="835"/>
      <c r="M315" s="835"/>
      <c r="N315" s="835"/>
      <c r="O315" s="835"/>
      <c r="P315" s="835"/>
      <c r="Q315" s="835"/>
      <c r="R315" s="835"/>
      <c r="S315" s="835"/>
      <c r="T315" s="835"/>
      <c r="U315" s="835"/>
      <c r="V315" s="835"/>
      <c r="W315" s="835"/>
      <c r="X315" s="835"/>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836"/>
      <c r="E316" s="836"/>
      <c r="F316" s="836"/>
      <c r="G316" s="836"/>
      <c r="H316" s="836"/>
      <c r="I316" s="836"/>
      <c r="J316" s="836"/>
      <c r="K316" s="836"/>
      <c r="L316" s="836"/>
      <c r="M316" s="836"/>
      <c r="N316" s="836">
        <v>12</v>
      </c>
      <c r="O316" s="836"/>
      <c r="P316" s="836"/>
      <c r="Q316" s="836"/>
      <c r="R316" s="836"/>
      <c r="S316" s="836"/>
      <c r="T316" s="836"/>
      <c r="U316" s="836"/>
      <c r="V316" s="836"/>
      <c r="W316" s="836"/>
      <c r="X316" s="836"/>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836"/>
      <c r="E317" s="836"/>
      <c r="F317" s="836"/>
      <c r="G317" s="836"/>
      <c r="H317" s="836"/>
      <c r="I317" s="836"/>
      <c r="J317" s="836"/>
      <c r="K317" s="836"/>
      <c r="L317" s="836"/>
      <c r="M317" s="836"/>
      <c r="N317" s="836">
        <v>12</v>
      </c>
      <c r="O317" s="836"/>
      <c r="P317" s="836"/>
      <c r="Q317" s="836"/>
      <c r="R317" s="836"/>
      <c r="S317" s="836"/>
      <c r="T317" s="836"/>
      <c r="U317" s="836"/>
      <c r="V317" s="836"/>
      <c r="W317" s="836"/>
      <c r="X317" s="836"/>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835"/>
      <c r="E318" s="835"/>
      <c r="F318" s="835"/>
      <c r="G318" s="835"/>
      <c r="H318" s="835"/>
      <c r="I318" s="835"/>
      <c r="J318" s="835"/>
      <c r="K318" s="835"/>
      <c r="L318" s="835"/>
      <c r="M318" s="835"/>
      <c r="N318" s="835"/>
      <c r="O318" s="835"/>
      <c r="P318" s="835"/>
      <c r="Q318" s="835"/>
      <c r="R318" s="835"/>
      <c r="S318" s="835"/>
      <c r="T318" s="835"/>
      <c r="U318" s="835"/>
      <c r="V318" s="835"/>
      <c r="W318" s="835"/>
      <c r="X318" s="835"/>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836"/>
      <c r="E319" s="836"/>
      <c r="F319" s="836"/>
      <c r="G319" s="836"/>
      <c r="H319" s="836"/>
      <c r="I319" s="836"/>
      <c r="J319" s="836"/>
      <c r="K319" s="836"/>
      <c r="L319" s="836"/>
      <c r="M319" s="836"/>
      <c r="N319" s="836">
        <v>12</v>
      </c>
      <c r="O319" s="836"/>
      <c r="P319" s="836"/>
      <c r="Q319" s="836"/>
      <c r="R319" s="836"/>
      <c r="S319" s="836"/>
      <c r="T319" s="836"/>
      <c r="U319" s="836"/>
      <c r="V319" s="836"/>
      <c r="W319" s="836"/>
      <c r="X319" s="836"/>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836"/>
      <c r="E320" s="836"/>
      <c r="F320" s="836"/>
      <c r="G320" s="836"/>
      <c r="H320" s="836"/>
      <c r="I320" s="836"/>
      <c r="J320" s="836"/>
      <c r="K320" s="836"/>
      <c r="L320" s="836"/>
      <c r="M320" s="836"/>
      <c r="N320" s="836">
        <v>12</v>
      </c>
      <c r="O320" s="836"/>
      <c r="P320" s="836"/>
      <c r="Q320" s="836"/>
      <c r="R320" s="836"/>
      <c r="S320" s="836"/>
      <c r="T320" s="836"/>
      <c r="U320" s="836"/>
      <c r="V320" s="836"/>
      <c r="W320" s="836"/>
      <c r="X320" s="836"/>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20"/>
      <c r="C321" s="291"/>
      <c r="D321" s="835"/>
      <c r="E321" s="835"/>
      <c r="F321" s="835"/>
      <c r="G321" s="835"/>
      <c r="H321" s="835"/>
      <c r="I321" s="835"/>
      <c r="J321" s="835"/>
      <c r="K321" s="835"/>
      <c r="L321" s="835"/>
      <c r="M321" s="835"/>
      <c r="N321" s="835"/>
      <c r="O321" s="835"/>
      <c r="P321" s="835"/>
      <c r="Q321" s="835"/>
      <c r="R321" s="835"/>
      <c r="S321" s="835"/>
      <c r="T321" s="835"/>
      <c r="U321" s="835"/>
      <c r="V321" s="835"/>
      <c r="W321" s="835"/>
      <c r="X321" s="835"/>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836"/>
      <c r="E322" s="836"/>
      <c r="F322" s="836"/>
      <c r="G322" s="836"/>
      <c r="H322" s="836"/>
      <c r="I322" s="836"/>
      <c r="J322" s="836"/>
      <c r="K322" s="836"/>
      <c r="L322" s="836"/>
      <c r="M322" s="836"/>
      <c r="N322" s="836">
        <v>12</v>
      </c>
      <c r="O322" s="836"/>
      <c r="P322" s="836"/>
      <c r="Q322" s="836"/>
      <c r="R322" s="836"/>
      <c r="S322" s="836"/>
      <c r="T322" s="836"/>
      <c r="U322" s="836"/>
      <c r="V322" s="836"/>
      <c r="W322" s="836"/>
      <c r="X322" s="836"/>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836"/>
      <c r="E323" s="836"/>
      <c r="F323" s="836"/>
      <c r="G323" s="836"/>
      <c r="H323" s="836"/>
      <c r="I323" s="836"/>
      <c r="J323" s="836"/>
      <c r="K323" s="836"/>
      <c r="L323" s="836"/>
      <c r="M323" s="836"/>
      <c r="N323" s="836">
        <v>12</v>
      </c>
      <c r="O323" s="836"/>
      <c r="P323" s="836"/>
      <c r="Q323" s="836"/>
      <c r="R323" s="836"/>
      <c r="S323" s="836"/>
      <c r="T323" s="836"/>
      <c r="U323" s="836"/>
      <c r="V323" s="836"/>
      <c r="W323" s="836"/>
      <c r="X323" s="836"/>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20"/>
      <c r="C324" s="291"/>
      <c r="D324" s="835"/>
      <c r="E324" s="835"/>
      <c r="F324" s="835"/>
      <c r="G324" s="835"/>
      <c r="H324" s="835"/>
      <c r="I324" s="835"/>
      <c r="J324" s="835"/>
      <c r="K324" s="835"/>
      <c r="L324" s="835"/>
      <c r="M324" s="835"/>
      <c r="N324" s="835"/>
      <c r="O324" s="835"/>
      <c r="P324" s="835"/>
      <c r="Q324" s="835"/>
      <c r="R324" s="835"/>
      <c r="S324" s="835"/>
      <c r="T324" s="835"/>
      <c r="U324" s="835"/>
      <c r="V324" s="835"/>
      <c r="W324" s="835"/>
      <c r="X324" s="835"/>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835"/>
      <c r="E325" s="835"/>
      <c r="F325" s="835"/>
      <c r="G325" s="835"/>
      <c r="H325" s="835"/>
      <c r="I325" s="835"/>
      <c r="J325" s="835"/>
      <c r="K325" s="835"/>
      <c r="L325" s="835"/>
      <c r="M325" s="835"/>
      <c r="N325" s="835"/>
      <c r="O325" s="835"/>
      <c r="P325" s="835"/>
      <c r="Q325" s="835"/>
      <c r="R325" s="835"/>
      <c r="S325" s="835"/>
      <c r="T325" s="835"/>
      <c r="U325" s="835"/>
      <c r="V325" s="835"/>
      <c r="W325" s="835"/>
      <c r="X325" s="835"/>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836"/>
      <c r="E326" s="836"/>
      <c r="F326" s="836"/>
      <c r="G326" s="836"/>
      <c r="H326" s="836"/>
      <c r="I326" s="836"/>
      <c r="J326" s="836"/>
      <c r="K326" s="836"/>
      <c r="L326" s="836"/>
      <c r="M326" s="836"/>
      <c r="N326" s="836">
        <v>0</v>
      </c>
      <c r="O326" s="836"/>
      <c r="P326" s="836"/>
      <c r="Q326" s="836"/>
      <c r="R326" s="836"/>
      <c r="S326" s="836"/>
      <c r="T326" s="836"/>
      <c r="U326" s="836"/>
      <c r="V326" s="836"/>
      <c r="W326" s="836"/>
      <c r="X326" s="836"/>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836"/>
      <c r="E327" s="836"/>
      <c r="F327" s="836"/>
      <c r="G327" s="836"/>
      <c r="H327" s="836"/>
      <c r="I327" s="836"/>
      <c r="J327" s="836"/>
      <c r="K327" s="836"/>
      <c r="L327" s="836"/>
      <c r="M327" s="836"/>
      <c r="N327" s="836">
        <v>0</v>
      </c>
      <c r="O327" s="836"/>
      <c r="P327" s="836"/>
      <c r="Q327" s="836"/>
      <c r="R327" s="836"/>
      <c r="S327" s="836"/>
      <c r="T327" s="836"/>
      <c r="U327" s="836"/>
      <c r="V327" s="836"/>
      <c r="W327" s="836"/>
      <c r="X327" s="836"/>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20"/>
      <c r="C328" s="291"/>
      <c r="D328" s="835"/>
      <c r="E328" s="835"/>
      <c r="F328" s="835"/>
      <c r="G328" s="835"/>
      <c r="H328" s="835"/>
      <c r="I328" s="835"/>
      <c r="J328" s="835"/>
      <c r="K328" s="835"/>
      <c r="L328" s="835"/>
      <c r="M328" s="835"/>
      <c r="N328" s="835"/>
      <c r="O328" s="835"/>
      <c r="P328" s="835"/>
      <c r="Q328" s="835"/>
      <c r="R328" s="835"/>
      <c r="S328" s="835"/>
      <c r="T328" s="835"/>
      <c r="U328" s="835"/>
      <c r="V328" s="835"/>
      <c r="W328" s="835"/>
      <c r="X328" s="835"/>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836"/>
      <c r="E329" s="836"/>
      <c r="F329" s="836"/>
      <c r="G329" s="836"/>
      <c r="H329" s="836"/>
      <c r="I329" s="836"/>
      <c r="J329" s="836"/>
      <c r="K329" s="836"/>
      <c r="L329" s="836"/>
      <c r="M329" s="836"/>
      <c r="N329" s="836">
        <v>0</v>
      </c>
      <c r="O329" s="836"/>
      <c r="P329" s="836"/>
      <c r="Q329" s="836"/>
      <c r="R329" s="836"/>
      <c r="S329" s="836"/>
      <c r="T329" s="836"/>
      <c r="U329" s="836"/>
      <c r="V329" s="836"/>
      <c r="W329" s="836"/>
      <c r="X329" s="836"/>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836"/>
      <c r="E330" s="836"/>
      <c r="F330" s="836"/>
      <c r="G330" s="836"/>
      <c r="H330" s="836"/>
      <c r="I330" s="836"/>
      <c r="J330" s="836"/>
      <c r="K330" s="836"/>
      <c r="L330" s="836"/>
      <c r="M330" s="836"/>
      <c r="N330" s="836">
        <v>0</v>
      </c>
      <c r="O330" s="836"/>
      <c r="P330" s="836"/>
      <c r="Q330" s="836"/>
      <c r="R330" s="836"/>
      <c r="S330" s="836"/>
      <c r="T330" s="836"/>
      <c r="U330" s="836"/>
      <c r="V330" s="836"/>
      <c r="W330" s="836"/>
      <c r="X330" s="836"/>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20"/>
      <c r="C331" s="291"/>
      <c r="D331" s="835"/>
      <c r="E331" s="835"/>
      <c r="F331" s="835"/>
      <c r="G331" s="835"/>
      <c r="H331" s="835"/>
      <c r="I331" s="835"/>
      <c r="J331" s="835"/>
      <c r="K331" s="835"/>
      <c r="L331" s="835"/>
      <c r="M331" s="835"/>
      <c r="N331" s="835"/>
      <c r="O331" s="835"/>
      <c r="P331" s="835"/>
      <c r="Q331" s="835"/>
      <c r="R331" s="835"/>
      <c r="S331" s="835"/>
      <c r="T331" s="835"/>
      <c r="U331" s="835"/>
      <c r="V331" s="835"/>
      <c r="W331" s="835"/>
      <c r="X331" s="835"/>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836"/>
      <c r="E332" s="836"/>
      <c r="F332" s="836"/>
      <c r="G332" s="836"/>
      <c r="H332" s="836"/>
      <c r="I332" s="836"/>
      <c r="J332" s="836"/>
      <c r="K332" s="836"/>
      <c r="L332" s="836"/>
      <c r="M332" s="836"/>
      <c r="N332" s="836">
        <v>0</v>
      </c>
      <c r="O332" s="836"/>
      <c r="P332" s="836"/>
      <c r="Q332" s="836"/>
      <c r="R332" s="836"/>
      <c r="S332" s="836"/>
      <c r="T332" s="836"/>
      <c r="U332" s="836"/>
      <c r="V332" s="836"/>
      <c r="W332" s="836"/>
      <c r="X332" s="836"/>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836"/>
      <c r="E333" s="836"/>
      <c r="F333" s="836"/>
      <c r="G333" s="836"/>
      <c r="H333" s="836"/>
      <c r="I333" s="836"/>
      <c r="J333" s="836"/>
      <c r="K333" s="836"/>
      <c r="L333" s="836"/>
      <c r="M333" s="836"/>
      <c r="N333" s="836">
        <v>0</v>
      </c>
      <c r="O333" s="836"/>
      <c r="P333" s="836"/>
      <c r="Q333" s="836"/>
      <c r="R333" s="836"/>
      <c r="S333" s="836"/>
      <c r="T333" s="836"/>
      <c r="U333" s="836"/>
      <c r="V333" s="836"/>
      <c r="W333" s="836"/>
      <c r="X333" s="836"/>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835"/>
      <c r="E334" s="835"/>
      <c r="F334" s="835"/>
      <c r="G334" s="835"/>
      <c r="H334" s="835"/>
      <c r="I334" s="835"/>
      <c r="J334" s="835"/>
      <c r="K334" s="835"/>
      <c r="L334" s="835"/>
      <c r="M334" s="835"/>
      <c r="N334" s="835"/>
      <c r="O334" s="835"/>
      <c r="P334" s="835"/>
      <c r="Q334" s="835"/>
      <c r="R334" s="835"/>
      <c r="S334" s="835"/>
      <c r="T334" s="835"/>
      <c r="U334" s="835"/>
      <c r="V334" s="835"/>
      <c r="W334" s="835"/>
      <c r="X334" s="835"/>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835"/>
      <c r="E335" s="835"/>
      <c r="F335" s="835"/>
      <c r="G335" s="835"/>
      <c r="H335" s="835"/>
      <c r="I335" s="835"/>
      <c r="J335" s="835"/>
      <c r="K335" s="835"/>
      <c r="L335" s="835"/>
      <c r="M335" s="835"/>
      <c r="N335" s="835"/>
      <c r="O335" s="835"/>
      <c r="P335" s="835"/>
      <c r="Q335" s="835"/>
      <c r="R335" s="835"/>
      <c r="S335" s="835"/>
      <c r="T335" s="835"/>
      <c r="U335" s="835"/>
      <c r="V335" s="835"/>
      <c r="W335" s="835"/>
      <c r="X335" s="835"/>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836"/>
      <c r="E336" s="836"/>
      <c r="F336" s="836"/>
      <c r="G336" s="836"/>
      <c r="H336" s="836"/>
      <c r="I336" s="836"/>
      <c r="J336" s="836"/>
      <c r="K336" s="836"/>
      <c r="L336" s="836"/>
      <c r="M336" s="836"/>
      <c r="N336" s="836">
        <v>0</v>
      </c>
      <c r="O336" s="836"/>
      <c r="P336" s="836"/>
      <c r="Q336" s="836"/>
      <c r="R336" s="836"/>
      <c r="S336" s="836"/>
      <c r="T336" s="836"/>
      <c r="U336" s="836"/>
      <c r="V336" s="836"/>
      <c r="W336" s="836"/>
      <c r="X336" s="836"/>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836"/>
      <c r="E337" s="836"/>
      <c r="F337" s="836"/>
      <c r="G337" s="836"/>
      <c r="H337" s="836"/>
      <c r="I337" s="836"/>
      <c r="J337" s="836"/>
      <c r="K337" s="836"/>
      <c r="L337" s="836"/>
      <c r="M337" s="836"/>
      <c r="N337" s="836">
        <v>0</v>
      </c>
      <c r="O337" s="836"/>
      <c r="P337" s="836"/>
      <c r="Q337" s="836"/>
      <c r="R337" s="836"/>
      <c r="S337" s="836"/>
      <c r="T337" s="836"/>
      <c r="U337" s="836"/>
      <c r="V337" s="836"/>
      <c r="W337" s="836"/>
      <c r="X337" s="836"/>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20"/>
      <c r="C338" s="291"/>
      <c r="D338" s="835"/>
      <c r="E338" s="835"/>
      <c r="F338" s="835"/>
      <c r="G338" s="835"/>
      <c r="H338" s="835"/>
      <c r="I338" s="835"/>
      <c r="J338" s="835"/>
      <c r="K338" s="835"/>
      <c r="L338" s="835"/>
      <c r="M338" s="835"/>
      <c r="N338" s="835"/>
      <c r="O338" s="835"/>
      <c r="P338" s="835"/>
      <c r="Q338" s="835"/>
      <c r="R338" s="835"/>
      <c r="S338" s="835"/>
      <c r="T338" s="835"/>
      <c r="U338" s="835"/>
      <c r="V338" s="835"/>
      <c r="W338" s="835"/>
      <c r="X338" s="835"/>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836"/>
      <c r="E339" s="836"/>
      <c r="F339" s="836"/>
      <c r="G339" s="836"/>
      <c r="H339" s="836"/>
      <c r="I339" s="836"/>
      <c r="J339" s="836"/>
      <c r="K339" s="836"/>
      <c r="L339" s="836"/>
      <c r="M339" s="836"/>
      <c r="N339" s="836">
        <v>0</v>
      </c>
      <c r="O339" s="836"/>
      <c r="P339" s="836"/>
      <c r="Q339" s="836"/>
      <c r="R339" s="836"/>
      <c r="S339" s="836"/>
      <c r="T339" s="836"/>
      <c r="U339" s="836"/>
      <c r="V339" s="836"/>
      <c r="W339" s="836"/>
      <c r="X339" s="836"/>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836"/>
      <c r="E340" s="836"/>
      <c r="F340" s="836"/>
      <c r="G340" s="836"/>
      <c r="H340" s="836"/>
      <c r="I340" s="836"/>
      <c r="J340" s="836"/>
      <c r="K340" s="836"/>
      <c r="L340" s="836"/>
      <c r="M340" s="836"/>
      <c r="N340" s="836">
        <v>0</v>
      </c>
      <c r="O340" s="836"/>
      <c r="P340" s="836"/>
      <c r="Q340" s="836"/>
      <c r="R340" s="836"/>
      <c r="S340" s="836"/>
      <c r="T340" s="836"/>
      <c r="U340" s="836"/>
      <c r="V340" s="836"/>
      <c r="W340" s="836"/>
      <c r="X340" s="836"/>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20"/>
      <c r="C341" s="291"/>
      <c r="D341" s="835"/>
      <c r="E341" s="835"/>
      <c r="F341" s="835"/>
      <c r="G341" s="835"/>
      <c r="H341" s="835"/>
      <c r="I341" s="835"/>
      <c r="J341" s="835"/>
      <c r="K341" s="835"/>
      <c r="L341" s="835"/>
      <c r="M341" s="835"/>
      <c r="N341" s="835"/>
      <c r="O341" s="835"/>
      <c r="P341" s="835"/>
      <c r="Q341" s="835"/>
      <c r="R341" s="835"/>
      <c r="S341" s="835"/>
      <c r="T341" s="835"/>
      <c r="U341" s="835"/>
      <c r="V341" s="835"/>
      <c r="W341" s="835"/>
      <c r="X341" s="835"/>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836"/>
      <c r="E342" s="836"/>
      <c r="F342" s="836"/>
      <c r="G342" s="836"/>
      <c r="H342" s="836"/>
      <c r="I342" s="836"/>
      <c r="J342" s="836"/>
      <c r="K342" s="836"/>
      <c r="L342" s="836"/>
      <c r="M342" s="836"/>
      <c r="N342" s="836">
        <v>0</v>
      </c>
      <c r="O342" s="836"/>
      <c r="P342" s="836"/>
      <c r="Q342" s="836"/>
      <c r="R342" s="836"/>
      <c r="S342" s="836"/>
      <c r="T342" s="836"/>
      <c r="U342" s="836"/>
      <c r="V342" s="836"/>
      <c r="W342" s="836"/>
      <c r="X342" s="836"/>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836"/>
      <c r="E343" s="836"/>
      <c r="F343" s="836"/>
      <c r="G343" s="836"/>
      <c r="H343" s="836"/>
      <c r="I343" s="836"/>
      <c r="J343" s="836"/>
      <c r="K343" s="836"/>
      <c r="L343" s="836"/>
      <c r="M343" s="836"/>
      <c r="N343" s="836">
        <v>0</v>
      </c>
      <c r="O343" s="836"/>
      <c r="P343" s="836"/>
      <c r="Q343" s="836"/>
      <c r="R343" s="836"/>
      <c r="S343" s="836"/>
      <c r="T343" s="836"/>
      <c r="U343" s="836"/>
      <c r="V343" s="836"/>
      <c r="W343" s="836"/>
      <c r="X343" s="836"/>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20"/>
      <c r="C344" s="291"/>
      <c r="D344" s="835"/>
      <c r="E344" s="835"/>
      <c r="F344" s="835"/>
      <c r="G344" s="835"/>
      <c r="H344" s="835"/>
      <c r="I344" s="835"/>
      <c r="J344" s="835"/>
      <c r="K344" s="835"/>
      <c r="L344" s="835"/>
      <c r="M344" s="835"/>
      <c r="N344" s="835"/>
      <c r="O344" s="835"/>
      <c r="P344" s="835"/>
      <c r="Q344" s="835"/>
      <c r="R344" s="835"/>
      <c r="S344" s="835"/>
      <c r="T344" s="835"/>
      <c r="U344" s="835"/>
      <c r="V344" s="835"/>
      <c r="W344" s="835"/>
      <c r="X344" s="835"/>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836"/>
      <c r="E345" s="836"/>
      <c r="F345" s="836"/>
      <c r="G345" s="836"/>
      <c r="H345" s="836"/>
      <c r="I345" s="836"/>
      <c r="J345" s="836"/>
      <c r="K345" s="836"/>
      <c r="L345" s="836"/>
      <c r="M345" s="836"/>
      <c r="N345" s="836">
        <v>0</v>
      </c>
      <c r="O345" s="836"/>
      <c r="P345" s="836"/>
      <c r="Q345" s="836"/>
      <c r="R345" s="836"/>
      <c r="S345" s="836"/>
      <c r="T345" s="836"/>
      <c r="U345" s="836"/>
      <c r="V345" s="836"/>
      <c r="W345" s="836"/>
      <c r="X345" s="836"/>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836"/>
      <c r="E346" s="836"/>
      <c r="F346" s="836"/>
      <c r="G346" s="836"/>
      <c r="H346" s="836"/>
      <c r="I346" s="836"/>
      <c r="J346" s="836"/>
      <c r="K346" s="836"/>
      <c r="L346" s="836"/>
      <c r="M346" s="836"/>
      <c r="N346" s="836">
        <v>0</v>
      </c>
      <c r="O346" s="836"/>
      <c r="P346" s="836"/>
      <c r="Q346" s="836"/>
      <c r="R346" s="836"/>
      <c r="S346" s="836"/>
      <c r="T346" s="836"/>
      <c r="U346" s="836"/>
      <c r="V346" s="836"/>
      <c r="W346" s="836"/>
      <c r="X346" s="836"/>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20"/>
      <c r="C347" s="291"/>
      <c r="D347" s="835"/>
      <c r="E347" s="835"/>
      <c r="F347" s="835"/>
      <c r="G347" s="835"/>
      <c r="H347" s="835"/>
      <c r="I347" s="835"/>
      <c r="J347" s="835"/>
      <c r="K347" s="835"/>
      <c r="L347" s="835"/>
      <c r="M347" s="835"/>
      <c r="N347" s="835"/>
      <c r="O347" s="835"/>
      <c r="P347" s="835"/>
      <c r="Q347" s="835"/>
      <c r="R347" s="835"/>
      <c r="S347" s="835"/>
      <c r="T347" s="835"/>
      <c r="U347" s="835"/>
      <c r="V347" s="835"/>
      <c r="W347" s="835"/>
      <c r="X347" s="835"/>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836"/>
      <c r="E348" s="836"/>
      <c r="F348" s="836"/>
      <c r="G348" s="836"/>
      <c r="H348" s="836"/>
      <c r="I348" s="836"/>
      <c r="J348" s="836"/>
      <c r="K348" s="836"/>
      <c r="L348" s="836"/>
      <c r="M348" s="836"/>
      <c r="N348" s="836">
        <v>0</v>
      </c>
      <c r="O348" s="836"/>
      <c r="P348" s="836"/>
      <c r="Q348" s="836"/>
      <c r="R348" s="836"/>
      <c r="S348" s="836"/>
      <c r="T348" s="836"/>
      <c r="U348" s="836"/>
      <c r="V348" s="836"/>
      <c r="W348" s="836"/>
      <c r="X348" s="836"/>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836"/>
      <c r="E349" s="836"/>
      <c r="F349" s="836"/>
      <c r="G349" s="836"/>
      <c r="H349" s="836"/>
      <c r="I349" s="836"/>
      <c r="J349" s="836"/>
      <c r="K349" s="836"/>
      <c r="L349" s="836"/>
      <c r="M349" s="836"/>
      <c r="N349" s="836">
        <v>0</v>
      </c>
      <c r="O349" s="836"/>
      <c r="P349" s="836"/>
      <c r="Q349" s="836"/>
      <c r="R349" s="836"/>
      <c r="S349" s="836"/>
      <c r="T349" s="836"/>
      <c r="U349" s="836"/>
      <c r="V349" s="836"/>
      <c r="W349" s="836"/>
      <c r="X349" s="836"/>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20"/>
      <c r="C350" s="291"/>
      <c r="D350" s="835"/>
      <c r="E350" s="835"/>
      <c r="F350" s="835"/>
      <c r="G350" s="835"/>
      <c r="H350" s="835"/>
      <c r="I350" s="835"/>
      <c r="J350" s="835"/>
      <c r="K350" s="835"/>
      <c r="L350" s="835"/>
      <c r="M350" s="835"/>
      <c r="N350" s="835"/>
      <c r="O350" s="835"/>
      <c r="P350" s="835"/>
      <c r="Q350" s="835"/>
      <c r="R350" s="835"/>
      <c r="S350" s="835"/>
      <c r="T350" s="835"/>
      <c r="U350" s="835"/>
      <c r="V350" s="835"/>
      <c r="W350" s="835"/>
      <c r="X350" s="835"/>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836"/>
      <c r="E351" s="836"/>
      <c r="F351" s="836"/>
      <c r="G351" s="836"/>
      <c r="H351" s="836"/>
      <c r="I351" s="836"/>
      <c r="J351" s="836"/>
      <c r="K351" s="836"/>
      <c r="L351" s="836"/>
      <c r="M351" s="836"/>
      <c r="N351" s="836">
        <v>0</v>
      </c>
      <c r="O351" s="836"/>
      <c r="P351" s="836"/>
      <c r="Q351" s="836"/>
      <c r="R351" s="836"/>
      <c r="S351" s="836"/>
      <c r="T351" s="836"/>
      <c r="U351" s="836"/>
      <c r="V351" s="836"/>
      <c r="W351" s="836"/>
      <c r="X351" s="836"/>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836"/>
      <c r="E352" s="836"/>
      <c r="F352" s="836"/>
      <c r="G352" s="836"/>
      <c r="H352" s="836"/>
      <c r="I352" s="836"/>
      <c r="J352" s="836"/>
      <c r="K352" s="836"/>
      <c r="L352" s="836"/>
      <c r="M352" s="836"/>
      <c r="N352" s="836">
        <v>0</v>
      </c>
      <c r="O352" s="836"/>
      <c r="P352" s="836"/>
      <c r="Q352" s="836"/>
      <c r="R352" s="836"/>
      <c r="S352" s="836"/>
      <c r="T352" s="836"/>
      <c r="U352" s="836"/>
      <c r="V352" s="836"/>
      <c r="W352" s="836"/>
      <c r="X352" s="836"/>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20"/>
      <c r="C353" s="291"/>
      <c r="D353" s="835"/>
      <c r="E353" s="835"/>
      <c r="F353" s="835"/>
      <c r="G353" s="835"/>
      <c r="H353" s="835"/>
      <c r="I353" s="835"/>
      <c r="J353" s="835"/>
      <c r="K353" s="835"/>
      <c r="L353" s="835"/>
      <c r="M353" s="835"/>
      <c r="N353" s="835"/>
      <c r="O353" s="835"/>
      <c r="P353" s="835"/>
      <c r="Q353" s="835"/>
      <c r="R353" s="835"/>
      <c r="S353" s="835"/>
      <c r="T353" s="835"/>
      <c r="U353" s="835"/>
      <c r="V353" s="835"/>
      <c r="W353" s="835"/>
      <c r="X353" s="835"/>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836"/>
      <c r="E354" s="836"/>
      <c r="F354" s="836"/>
      <c r="G354" s="836"/>
      <c r="H354" s="836"/>
      <c r="I354" s="836"/>
      <c r="J354" s="836"/>
      <c r="K354" s="836"/>
      <c r="L354" s="836"/>
      <c r="M354" s="836"/>
      <c r="N354" s="835"/>
      <c r="O354" s="836"/>
      <c r="P354" s="836"/>
      <c r="Q354" s="836"/>
      <c r="R354" s="836"/>
      <c r="S354" s="836"/>
      <c r="T354" s="836"/>
      <c r="U354" s="836"/>
      <c r="V354" s="836"/>
      <c r="W354" s="836"/>
      <c r="X354" s="836"/>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836"/>
      <c r="E355" s="836"/>
      <c r="F355" s="836"/>
      <c r="G355" s="836"/>
      <c r="H355" s="836"/>
      <c r="I355" s="836"/>
      <c r="J355" s="836"/>
      <c r="K355" s="836"/>
      <c r="L355" s="836"/>
      <c r="M355" s="836"/>
      <c r="N355" s="841"/>
      <c r="O355" s="836"/>
      <c r="P355" s="836"/>
      <c r="Q355" s="836"/>
      <c r="R355" s="836"/>
      <c r="S355" s="836"/>
      <c r="T355" s="836"/>
      <c r="U355" s="836"/>
      <c r="V355" s="836"/>
      <c r="W355" s="836"/>
      <c r="X355" s="836"/>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20"/>
      <c r="C356" s="291"/>
      <c r="D356" s="835"/>
      <c r="E356" s="835"/>
      <c r="F356" s="835"/>
      <c r="G356" s="835"/>
      <c r="H356" s="835"/>
      <c r="I356" s="835"/>
      <c r="J356" s="835"/>
      <c r="K356" s="835"/>
      <c r="L356" s="835"/>
      <c r="M356" s="835"/>
      <c r="N356" s="835"/>
      <c r="O356" s="835"/>
      <c r="P356" s="835"/>
      <c r="Q356" s="835"/>
      <c r="R356" s="835"/>
      <c r="S356" s="835"/>
      <c r="T356" s="835"/>
      <c r="U356" s="835"/>
      <c r="V356" s="835"/>
      <c r="W356" s="835"/>
      <c r="X356" s="835"/>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836"/>
      <c r="E357" s="836"/>
      <c r="F357" s="836"/>
      <c r="G357" s="836"/>
      <c r="H357" s="836"/>
      <c r="I357" s="836"/>
      <c r="J357" s="836"/>
      <c r="K357" s="836"/>
      <c r="L357" s="836"/>
      <c r="M357" s="836"/>
      <c r="N357" s="836">
        <v>0</v>
      </c>
      <c r="O357" s="836"/>
      <c r="P357" s="836"/>
      <c r="Q357" s="836"/>
      <c r="R357" s="836"/>
      <c r="S357" s="836"/>
      <c r="T357" s="836"/>
      <c r="U357" s="836"/>
      <c r="V357" s="836"/>
      <c r="W357" s="836"/>
      <c r="X357" s="836"/>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836"/>
      <c r="E358" s="836"/>
      <c r="F358" s="836"/>
      <c r="G358" s="836"/>
      <c r="H358" s="836"/>
      <c r="I358" s="836"/>
      <c r="J358" s="836"/>
      <c r="K358" s="836"/>
      <c r="L358" s="836"/>
      <c r="M358" s="836"/>
      <c r="N358" s="836">
        <v>0</v>
      </c>
      <c r="O358" s="836"/>
      <c r="P358" s="836"/>
      <c r="Q358" s="836"/>
      <c r="R358" s="836"/>
      <c r="S358" s="836"/>
      <c r="T358" s="836"/>
      <c r="U358" s="836"/>
      <c r="V358" s="836"/>
      <c r="W358" s="836"/>
      <c r="X358" s="836"/>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20"/>
      <c r="C359" s="291"/>
      <c r="D359" s="835"/>
      <c r="E359" s="835"/>
      <c r="F359" s="835"/>
      <c r="G359" s="835"/>
      <c r="H359" s="835"/>
      <c r="I359" s="835"/>
      <c r="J359" s="835"/>
      <c r="K359" s="835"/>
      <c r="L359" s="835"/>
      <c r="M359" s="835"/>
      <c r="N359" s="835"/>
      <c r="O359" s="835"/>
      <c r="P359" s="835"/>
      <c r="Q359" s="835"/>
      <c r="R359" s="835"/>
      <c r="S359" s="835"/>
      <c r="T359" s="835"/>
      <c r="U359" s="835"/>
      <c r="V359" s="835"/>
      <c r="W359" s="835"/>
      <c r="X359" s="835"/>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836"/>
      <c r="E360" s="836"/>
      <c r="F360" s="836"/>
      <c r="G360" s="836"/>
      <c r="H360" s="836"/>
      <c r="I360" s="836"/>
      <c r="J360" s="836"/>
      <c r="K360" s="836"/>
      <c r="L360" s="836"/>
      <c r="M360" s="836"/>
      <c r="N360" s="836">
        <v>0</v>
      </c>
      <c r="O360" s="836"/>
      <c r="P360" s="836"/>
      <c r="Q360" s="836"/>
      <c r="R360" s="836"/>
      <c r="S360" s="836"/>
      <c r="T360" s="836"/>
      <c r="U360" s="836"/>
      <c r="V360" s="836"/>
      <c r="W360" s="836"/>
      <c r="X360" s="836"/>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836"/>
      <c r="E361" s="836"/>
      <c r="F361" s="836"/>
      <c r="G361" s="836"/>
      <c r="H361" s="836"/>
      <c r="I361" s="836"/>
      <c r="J361" s="836"/>
      <c r="K361" s="836"/>
      <c r="L361" s="836"/>
      <c r="M361" s="836"/>
      <c r="N361" s="836">
        <v>0</v>
      </c>
      <c r="O361" s="836"/>
      <c r="P361" s="836"/>
      <c r="Q361" s="836"/>
      <c r="R361" s="836"/>
      <c r="S361" s="836"/>
      <c r="T361" s="836"/>
      <c r="U361" s="836"/>
      <c r="V361" s="836"/>
      <c r="W361" s="836"/>
      <c r="X361" s="836"/>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20"/>
      <c r="C362" s="291"/>
      <c r="D362" s="835"/>
      <c r="E362" s="835"/>
      <c r="F362" s="835"/>
      <c r="G362" s="835"/>
      <c r="H362" s="835"/>
      <c r="I362" s="835"/>
      <c r="J362" s="835"/>
      <c r="K362" s="835"/>
      <c r="L362" s="835"/>
      <c r="M362" s="835"/>
      <c r="N362" s="835"/>
      <c r="O362" s="835"/>
      <c r="P362" s="835"/>
      <c r="Q362" s="835"/>
      <c r="R362" s="835"/>
      <c r="S362" s="835"/>
      <c r="T362" s="835"/>
      <c r="U362" s="835"/>
      <c r="V362" s="835"/>
      <c r="W362" s="835"/>
      <c r="X362" s="835"/>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836"/>
      <c r="E363" s="836"/>
      <c r="F363" s="836"/>
      <c r="G363" s="836"/>
      <c r="H363" s="836"/>
      <c r="I363" s="836"/>
      <c r="J363" s="836"/>
      <c r="K363" s="836"/>
      <c r="L363" s="836"/>
      <c r="M363" s="836"/>
      <c r="N363" s="836">
        <v>0</v>
      </c>
      <c r="O363" s="836"/>
      <c r="P363" s="836"/>
      <c r="Q363" s="836"/>
      <c r="R363" s="836"/>
      <c r="S363" s="836"/>
      <c r="T363" s="836"/>
      <c r="U363" s="836"/>
      <c r="V363" s="836"/>
      <c r="W363" s="836"/>
      <c r="X363" s="836"/>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836"/>
      <c r="E364" s="836"/>
      <c r="F364" s="836"/>
      <c r="G364" s="836"/>
      <c r="H364" s="836"/>
      <c r="I364" s="836"/>
      <c r="J364" s="836"/>
      <c r="K364" s="836"/>
      <c r="L364" s="836"/>
      <c r="M364" s="836"/>
      <c r="N364" s="836">
        <v>0</v>
      </c>
      <c r="O364" s="836"/>
      <c r="P364" s="836"/>
      <c r="Q364" s="836"/>
      <c r="R364" s="836"/>
      <c r="S364" s="836"/>
      <c r="T364" s="836"/>
      <c r="U364" s="836"/>
      <c r="V364" s="836"/>
      <c r="W364" s="836"/>
      <c r="X364" s="836"/>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20"/>
      <c r="C365" s="291"/>
      <c r="D365" s="835"/>
      <c r="E365" s="835"/>
      <c r="F365" s="835"/>
      <c r="G365" s="835"/>
      <c r="H365" s="835"/>
      <c r="I365" s="835"/>
      <c r="J365" s="835"/>
      <c r="K365" s="835"/>
      <c r="L365" s="835"/>
      <c r="M365" s="835"/>
      <c r="N365" s="835"/>
      <c r="O365" s="835"/>
      <c r="P365" s="835"/>
      <c r="Q365" s="835"/>
      <c r="R365" s="835"/>
      <c r="S365" s="835"/>
      <c r="T365" s="835"/>
      <c r="U365" s="835"/>
      <c r="V365" s="835"/>
      <c r="W365" s="835"/>
      <c r="X365" s="835"/>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836"/>
      <c r="E366" s="836"/>
      <c r="F366" s="836"/>
      <c r="G366" s="836"/>
      <c r="H366" s="836"/>
      <c r="I366" s="836"/>
      <c r="J366" s="836"/>
      <c r="K366" s="836"/>
      <c r="L366" s="836"/>
      <c r="M366" s="836"/>
      <c r="N366" s="836">
        <v>0</v>
      </c>
      <c r="O366" s="836"/>
      <c r="P366" s="836"/>
      <c r="Q366" s="836"/>
      <c r="R366" s="836"/>
      <c r="S366" s="836"/>
      <c r="T366" s="836"/>
      <c r="U366" s="836"/>
      <c r="V366" s="836"/>
      <c r="W366" s="836"/>
      <c r="X366" s="836"/>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836"/>
      <c r="E367" s="836"/>
      <c r="F367" s="836"/>
      <c r="G367" s="836"/>
      <c r="H367" s="836"/>
      <c r="I367" s="836"/>
      <c r="J367" s="836"/>
      <c r="K367" s="836"/>
      <c r="L367" s="836"/>
      <c r="M367" s="836"/>
      <c r="N367" s="836">
        <v>0</v>
      </c>
      <c r="O367" s="836"/>
      <c r="P367" s="836"/>
      <c r="Q367" s="836"/>
      <c r="R367" s="836"/>
      <c r="S367" s="836"/>
      <c r="T367" s="836"/>
      <c r="U367" s="836"/>
      <c r="V367" s="836"/>
      <c r="W367" s="836"/>
      <c r="X367" s="836"/>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20"/>
      <c r="C368" s="291"/>
      <c r="D368" s="835"/>
      <c r="E368" s="835"/>
      <c r="F368" s="835"/>
      <c r="G368" s="835"/>
      <c r="H368" s="835"/>
      <c r="I368" s="835"/>
      <c r="J368" s="835"/>
      <c r="K368" s="835"/>
      <c r="L368" s="835"/>
      <c r="M368" s="835"/>
      <c r="N368" s="835"/>
      <c r="O368" s="835"/>
      <c r="P368" s="835"/>
      <c r="Q368" s="835"/>
      <c r="R368" s="835"/>
      <c r="S368" s="835"/>
      <c r="T368" s="835"/>
      <c r="U368" s="835"/>
      <c r="V368" s="835"/>
      <c r="W368" s="835"/>
      <c r="X368" s="835"/>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836"/>
      <c r="E369" s="836"/>
      <c r="F369" s="836"/>
      <c r="G369" s="836"/>
      <c r="H369" s="836"/>
      <c r="I369" s="836"/>
      <c r="J369" s="836"/>
      <c r="K369" s="836"/>
      <c r="L369" s="836"/>
      <c r="M369" s="836"/>
      <c r="N369" s="836">
        <v>0</v>
      </c>
      <c r="O369" s="836"/>
      <c r="P369" s="836"/>
      <c r="Q369" s="836"/>
      <c r="R369" s="836"/>
      <c r="S369" s="836"/>
      <c r="T369" s="836"/>
      <c r="U369" s="836"/>
      <c r="V369" s="836"/>
      <c r="W369" s="836"/>
      <c r="X369" s="836"/>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836"/>
      <c r="E370" s="836"/>
      <c r="F370" s="836"/>
      <c r="G370" s="836"/>
      <c r="H370" s="836"/>
      <c r="I370" s="836"/>
      <c r="J370" s="836"/>
      <c r="K370" s="836"/>
      <c r="L370" s="836"/>
      <c r="M370" s="836"/>
      <c r="N370" s="836">
        <v>0</v>
      </c>
      <c r="O370" s="836"/>
      <c r="P370" s="836"/>
      <c r="Q370" s="836"/>
      <c r="R370" s="836"/>
      <c r="S370" s="836"/>
      <c r="T370" s="836"/>
      <c r="U370" s="836"/>
      <c r="V370" s="836"/>
      <c r="W370" s="836"/>
      <c r="X370" s="836"/>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20"/>
      <c r="C371" s="291"/>
      <c r="D371" s="835"/>
      <c r="E371" s="835"/>
      <c r="F371" s="835"/>
      <c r="G371" s="835"/>
      <c r="H371" s="835"/>
      <c r="I371" s="835"/>
      <c r="J371" s="835"/>
      <c r="K371" s="835"/>
      <c r="L371" s="835"/>
      <c r="M371" s="835"/>
      <c r="N371" s="835"/>
      <c r="O371" s="835"/>
      <c r="P371" s="835"/>
      <c r="Q371" s="835"/>
      <c r="R371" s="835"/>
      <c r="S371" s="835"/>
      <c r="T371" s="835"/>
      <c r="U371" s="835"/>
      <c r="V371" s="835"/>
      <c r="W371" s="835"/>
      <c r="X371" s="835"/>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836"/>
      <c r="E372" s="836"/>
      <c r="F372" s="836"/>
      <c r="G372" s="836"/>
      <c r="H372" s="836"/>
      <c r="I372" s="836"/>
      <c r="J372" s="836"/>
      <c r="K372" s="836"/>
      <c r="L372" s="836"/>
      <c r="M372" s="836"/>
      <c r="N372" s="836">
        <v>0</v>
      </c>
      <c r="O372" s="836"/>
      <c r="P372" s="836"/>
      <c r="Q372" s="836"/>
      <c r="R372" s="836"/>
      <c r="S372" s="836"/>
      <c r="T372" s="836"/>
      <c r="U372" s="836"/>
      <c r="V372" s="836"/>
      <c r="W372" s="836"/>
      <c r="X372" s="836"/>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836"/>
      <c r="E373" s="836"/>
      <c r="F373" s="836"/>
      <c r="G373" s="836"/>
      <c r="H373" s="836"/>
      <c r="I373" s="836"/>
      <c r="J373" s="836"/>
      <c r="K373" s="836"/>
      <c r="L373" s="836"/>
      <c r="M373" s="836"/>
      <c r="N373" s="836">
        <v>0</v>
      </c>
      <c r="O373" s="836"/>
      <c r="P373" s="836"/>
      <c r="Q373" s="836"/>
      <c r="R373" s="836"/>
      <c r="S373" s="836"/>
      <c r="T373" s="836"/>
      <c r="U373" s="836"/>
      <c r="V373" s="836"/>
      <c r="W373" s="836"/>
      <c r="X373" s="836"/>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20"/>
      <c r="C374" s="291"/>
      <c r="D374" s="835"/>
      <c r="E374" s="835"/>
      <c r="F374" s="835"/>
      <c r="G374" s="835"/>
      <c r="H374" s="835"/>
      <c r="I374" s="835"/>
      <c r="J374" s="835"/>
      <c r="K374" s="835"/>
      <c r="L374" s="835"/>
      <c r="M374" s="835"/>
      <c r="N374" s="835"/>
      <c r="O374" s="835"/>
      <c r="P374" s="835"/>
      <c r="Q374" s="835"/>
      <c r="R374" s="835"/>
      <c r="S374" s="835"/>
      <c r="T374" s="835"/>
      <c r="U374" s="835"/>
      <c r="V374" s="835"/>
      <c r="W374" s="835"/>
      <c r="X374" s="835"/>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836"/>
      <c r="E375" s="836"/>
      <c r="F375" s="836"/>
      <c r="G375" s="836"/>
      <c r="H375" s="836"/>
      <c r="I375" s="836"/>
      <c r="J375" s="836"/>
      <c r="K375" s="836"/>
      <c r="L375" s="836"/>
      <c r="M375" s="836"/>
      <c r="N375" s="836">
        <v>0</v>
      </c>
      <c r="O375" s="836"/>
      <c r="P375" s="836"/>
      <c r="Q375" s="836"/>
      <c r="R375" s="836"/>
      <c r="S375" s="836"/>
      <c r="T375" s="836"/>
      <c r="U375" s="836"/>
      <c r="V375" s="836"/>
      <c r="W375" s="836"/>
      <c r="X375" s="836"/>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836"/>
      <c r="E376" s="836"/>
      <c r="F376" s="836"/>
      <c r="G376" s="836"/>
      <c r="H376" s="836"/>
      <c r="I376" s="836"/>
      <c r="J376" s="836"/>
      <c r="K376" s="836"/>
      <c r="L376" s="836"/>
      <c r="M376" s="836"/>
      <c r="N376" s="836">
        <v>0</v>
      </c>
      <c r="O376" s="836"/>
      <c r="P376" s="836"/>
      <c r="Q376" s="836"/>
      <c r="R376" s="836"/>
      <c r="S376" s="836"/>
      <c r="T376" s="836"/>
      <c r="U376" s="836"/>
      <c r="V376" s="836"/>
      <c r="W376" s="836"/>
      <c r="X376" s="836"/>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7078022</v>
      </c>
      <c r="E378" s="329"/>
      <c r="F378" s="329"/>
      <c r="G378" s="329"/>
      <c r="H378" s="329"/>
      <c r="I378" s="329"/>
      <c r="J378" s="329"/>
      <c r="K378" s="329"/>
      <c r="L378" s="329"/>
      <c r="M378" s="329"/>
      <c r="N378" s="329"/>
      <c r="O378" s="329">
        <f>SUM(O221:O376)</f>
        <v>532</v>
      </c>
      <c r="P378" s="329"/>
      <c r="Q378" s="329"/>
      <c r="R378" s="329"/>
      <c r="S378" s="329"/>
      <c r="T378" s="329"/>
      <c r="U378" s="329"/>
      <c r="V378" s="329"/>
      <c r="W378" s="329"/>
      <c r="X378" s="329"/>
      <c r="Y378" s="329">
        <f>IF(Y219="kWh",SUMPRODUCT(D221:D376,Y221:Y376))</f>
        <v>3369489</v>
      </c>
      <c r="Z378" s="329">
        <f>IF(Z219="kWh",SUMPRODUCT(D221:D376,Z221:Z376))</f>
        <v>742363.75</v>
      </c>
      <c r="AA378" s="329">
        <f>IF(AA219="kw",SUMPRODUCT(N221:N376,O221:O376,AA221:AA376),SUMPRODUCT(D221:D376,AA221:AA376))</f>
        <v>354</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1008</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1.2800000000000001E-2</v>
      </c>
      <c r="Z381" s="341">
        <f>HLOOKUP(Z$35,'3.  Distribution Rates'!$C$122:$P$133,8,FALSE)</f>
        <v>1.17E-2</v>
      </c>
      <c r="AA381" s="341">
        <f>HLOOKUP(AA$35,'3.  Distribution Rates'!$C$122:$P$133,8,FALSE)</f>
        <v>2.1583000000000001</v>
      </c>
      <c r="AB381" s="341">
        <f>HLOOKUP(AB$35,'3.  Distribution Rates'!$C$122:$P$133,8,FALSE)</f>
        <v>0</v>
      </c>
      <c r="AC381" s="341">
        <f>HLOOKUP(AC$35,'3.  Distribution Rates'!$C$122:$P$133,8,FALSE)</f>
        <v>9.5624000000000002</v>
      </c>
      <c r="AD381" s="341">
        <f>HLOOKUP(AD$35,'3.  Distribution Rates'!$C$122:$P$133,8,FALSE)</f>
        <v>8.7309000000000001</v>
      </c>
      <c r="AE381" s="341">
        <f>HLOOKUP(AE$35,'3.  Distribution Rates'!$C$122:$P$133,8,FALSE)</f>
        <v>2.9000000000000001E-2</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8539.7545021322767</v>
      </c>
      <c r="Z382" s="378">
        <f>'4.  2011-2014 LRAM'!Z139*Z381</f>
        <v>6994.274962372042</v>
      </c>
      <c r="AA382" s="378">
        <f>'4.  2011-2014 LRAM'!AA139*AA381</f>
        <v>2173.168253817304</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17707.197718321622</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6637.5625890925876</v>
      </c>
      <c r="Z383" s="378">
        <f>'4.  2011-2014 LRAM'!Z268*Z381</f>
        <v>9089.3646255470721</v>
      </c>
      <c r="AA383" s="378">
        <f>'4.  2011-2014 LRAM'!AA268*AA381</f>
        <v>3538.986547416177</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19265.913762055836</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9076.1329626590486</v>
      </c>
      <c r="Z384" s="378">
        <f>'4.  2011-2014 LRAM'!Z397*Z381</f>
        <v>6726.8164309743497</v>
      </c>
      <c r="AA384" s="378">
        <f>'4.  2011-2014 LRAM'!AA397*AA381</f>
        <v>4706.1172200188385</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20509.066613652238</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15110.849298074178</v>
      </c>
      <c r="Z385" s="378">
        <f>'4.  2011-2014 LRAM'!Z527*Z381</f>
        <v>10781.165890521001</v>
      </c>
      <c r="AA385" s="378">
        <f>'4.  2011-2014 LRAM'!AA527*AA381</f>
        <v>5491.203636671461</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3">SUM(Y385:AL385)</f>
        <v>31383.218825266638</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17193.472000000002</v>
      </c>
      <c r="Z386" s="378">
        <f t="shared" si="1124"/>
        <v>15082.876575</v>
      </c>
      <c r="AA386" s="378">
        <f t="shared" si="1124"/>
        <v>6267.7031999999999</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38544.051775</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43129.459200000005</v>
      </c>
      <c r="Z387" s="378">
        <f t="shared" ref="Z387:AL387" si="1125">Z378*Z381</f>
        <v>8685.6558750000004</v>
      </c>
      <c r="AA387" s="378">
        <f t="shared" si="1125"/>
        <v>764.03820000000007</v>
      </c>
      <c r="AB387" s="378">
        <f t="shared" si="1125"/>
        <v>0</v>
      </c>
      <c r="AC387" s="378">
        <f t="shared" si="1125"/>
        <v>0</v>
      </c>
      <c r="AD387" s="378">
        <f t="shared" si="1125"/>
        <v>8800.7471999999998</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61379.900475000009</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99687.230551958099</v>
      </c>
      <c r="Z388" s="346">
        <f t="shared" ref="Z388:AE388" si="1126">SUM(Z382:Z387)</f>
        <v>57360.15435941446</v>
      </c>
      <c r="AA388" s="346">
        <f t="shared" si="1126"/>
        <v>22941.217057923779</v>
      </c>
      <c r="AB388" s="346">
        <f t="shared" si="1126"/>
        <v>0</v>
      </c>
      <c r="AC388" s="346">
        <f t="shared" si="1126"/>
        <v>0</v>
      </c>
      <c r="AD388" s="346">
        <f t="shared" si="1126"/>
        <v>8800.7471999999998</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188789.34916929633</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188789.34916929633</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3369489</v>
      </c>
      <c r="Z392" s="291">
        <f>SUMPRODUCT(E221:E376,Z221:Z376)</f>
        <v>738562.95000000007</v>
      </c>
      <c r="AA392" s="291">
        <f t="shared" ref="AA392:AL392" si="1130">IF(AA219="kw",SUMPRODUCT($N$221:$N$376,$P$221:$P$376,AA221:AA376),SUMPRODUCT($E$221:$E$376,AA221:AA376))</f>
        <v>346.8</v>
      </c>
      <c r="AB392" s="291">
        <f t="shared" si="1130"/>
        <v>0</v>
      </c>
      <c r="AC392" s="291">
        <f t="shared" si="1130"/>
        <v>0</v>
      </c>
      <c r="AD392" s="291">
        <f t="shared" si="1130"/>
        <v>986.4</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3369489</v>
      </c>
      <c r="Z393" s="291">
        <f>SUMPRODUCT(F221:F376,Z221:Z376)</f>
        <v>738562.95000000007</v>
      </c>
      <c r="AA393" s="291">
        <f t="shared" ref="AA393:AL393" si="1131">IF(AA219="kw",SUMPRODUCT($N$221:$N$376,$Q$221:$Q$376,AA221:AA376),SUMPRODUCT($F$221:$F$376,AA221:AA376))</f>
        <v>346.8</v>
      </c>
      <c r="AB393" s="291">
        <f t="shared" si="1131"/>
        <v>0</v>
      </c>
      <c r="AC393" s="291">
        <f t="shared" si="1131"/>
        <v>0</v>
      </c>
      <c r="AD393" s="291">
        <f t="shared" si="1131"/>
        <v>986.4</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3369489</v>
      </c>
      <c r="Z394" s="291">
        <f>SUMPRODUCT(G221:G376,Z221:Z376)</f>
        <v>738562.95000000007</v>
      </c>
      <c r="AA394" s="291">
        <f t="shared" ref="AA394:AL394" si="1132">IF(AA219="kw",SUMPRODUCT($N$221:$N$376,$R$221:$R$376,AA221:AA376),SUMPRODUCT($G$221:$G$376,AA221:AA376))</f>
        <v>346.8</v>
      </c>
      <c r="AB394" s="291">
        <f t="shared" si="1132"/>
        <v>0</v>
      </c>
      <c r="AC394" s="291">
        <f t="shared" si="1132"/>
        <v>0</v>
      </c>
      <c r="AD394" s="291">
        <f t="shared" si="1132"/>
        <v>986.4</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3369489</v>
      </c>
      <c r="Z395" s="326">
        <f>SUMPRODUCT(H221:H376,Z221:Z376)</f>
        <v>738562.95000000007</v>
      </c>
      <c r="AA395" s="326">
        <f t="shared" ref="AA395:AL395" si="1133">IF(AA219="kw",SUMPRODUCT($N$221:$N$376,$S$221:$S$376,AA221:AA376),SUMPRODUCT($H$221:$H$376,AA221:AA376))</f>
        <v>346.8</v>
      </c>
      <c r="AB395" s="326">
        <f t="shared" si="1133"/>
        <v>0</v>
      </c>
      <c r="AC395" s="326">
        <f t="shared" si="1133"/>
        <v>0</v>
      </c>
      <c r="AD395" s="326">
        <f t="shared" si="1133"/>
        <v>986.4</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586</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98" t="s">
        <v>211</v>
      </c>
      <c r="C400" s="900" t="s">
        <v>33</v>
      </c>
      <c r="D400" s="284" t="s">
        <v>422</v>
      </c>
      <c r="E400" s="902" t="s">
        <v>209</v>
      </c>
      <c r="F400" s="903"/>
      <c r="G400" s="903"/>
      <c r="H400" s="903"/>
      <c r="I400" s="903"/>
      <c r="J400" s="903"/>
      <c r="K400" s="903"/>
      <c r="L400" s="903"/>
      <c r="M400" s="904"/>
      <c r="N400" s="908" t="s">
        <v>213</v>
      </c>
      <c r="O400" s="284" t="s">
        <v>423</v>
      </c>
      <c r="P400" s="902" t="s">
        <v>212</v>
      </c>
      <c r="Q400" s="903"/>
      <c r="R400" s="903"/>
      <c r="S400" s="903"/>
      <c r="T400" s="903"/>
      <c r="U400" s="903"/>
      <c r="V400" s="903"/>
      <c r="W400" s="903"/>
      <c r="X400" s="904"/>
      <c r="Y400" s="905" t="s">
        <v>243</v>
      </c>
      <c r="Z400" s="906"/>
      <c r="AA400" s="906"/>
      <c r="AB400" s="906"/>
      <c r="AC400" s="906"/>
      <c r="AD400" s="906"/>
      <c r="AE400" s="906"/>
      <c r="AF400" s="906"/>
      <c r="AG400" s="906"/>
      <c r="AH400" s="906"/>
      <c r="AI400" s="906"/>
      <c r="AJ400" s="906"/>
      <c r="AK400" s="906"/>
      <c r="AL400" s="906"/>
      <c r="AM400" s="907"/>
    </row>
    <row r="401" spans="1:39" ht="61.5" customHeight="1">
      <c r="B401" s="899"/>
      <c r="C401" s="901"/>
      <c r="D401" s="285">
        <v>2017</v>
      </c>
      <c r="E401" s="285">
        <v>2018</v>
      </c>
      <c r="F401" s="285">
        <v>2019</v>
      </c>
      <c r="G401" s="285">
        <v>2020</v>
      </c>
      <c r="H401" s="285">
        <v>2021</v>
      </c>
      <c r="I401" s="285">
        <v>2022</v>
      </c>
      <c r="J401" s="285">
        <v>2023</v>
      </c>
      <c r="K401" s="285">
        <v>2024</v>
      </c>
      <c r="L401" s="285">
        <v>2025</v>
      </c>
      <c r="M401" s="285">
        <v>2026</v>
      </c>
      <c r="N401" s="909"/>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General Service &lt;50 kW</v>
      </c>
      <c r="AA401" s="285" t="str">
        <f>'1.  LRAMVA Summary'!F52</f>
        <v>General Service 50 - 4,999 kW</v>
      </c>
      <c r="AB401" s="285" t="str">
        <f>'1.  LRAMVA Summary'!G52</f>
        <v>Embedded Distributor</v>
      </c>
      <c r="AC401" s="285" t="str">
        <f>'1.  LRAMVA Summary'!H52</f>
        <v>Sentinel Lighting</v>
      </c>
      <c r="AD401" s="285" t="str">
        <f>'1.  LRAMVA Summary'!I52</f>
        <v>Street Lighting</v>
      </c>
      <c r="AE401" s="285" t="str">
        <f>'1.  LRAMVA Summary'!J52</f>
        <v>Unmetered Scattered Load</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v>
      </c>
      <c r="AE402" s="291" t="str">
        <f>'1.  LRAMVA Summary'!J53</f>
        <v>kWh</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676</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f t="shared" ref="D471:J471" si="1322">2292326+1943514+29601</f>
        <v>4265441</v>
      </c>
      <c r="E471" s="295">
        <f t="shared" si="1322"/>
        <v>4265441</v>
      </c>
      <c r="F471" s="836">
        <f t="shared" si="1322"/>
        <v>4265441</v>
      </c>
      <c r="G471" s="836">
        <f t="shared" si="1322"/>
        <v>4265441</v>
      </c>
      <c r="H471" s="836">
        <f t="shared" si="1322"/>
        <v>4265441</v>
      </c>
      <c r="I471" s="836">
        <f t="shared" si="1322"/>
        <v>4265441</v>
      </c>
      <c r="J471" s="836">
        <f t="shared" si="1322"/>
        <v>4265441</v>
      </c>
      <c r="K471" s="295">
        <f>2292302+1943477+21627</f>
        <v>4257406</v>
      </c>
      <c r="L471" s="836">
        <f>2292302+1943477+21627</f>
        <v>4257406</v>
      </c>
      <c r="M471" s="295">
        <f>2286620+1943477+21627</f>
        <v>4251724</v>
      </c>
      <c r="N471" s="291"/>
      <c r="O471" s="295">
        <f t="shared" ref="O471:X471" si="1323">160+134+5</f>
        <v>299</v>
      </c>
      <c r="P471" s="295">
        <f t="shared" si="1323"/>
        <v>299</v>
      </c>
      <c r="Q471" s="836">
        <f t="shared" si="1323"/>
        <v>299</v>
      </c>
      <c r="R471" s="836">
        <f t="shared" si="1323"/>
        <v>299</v>
      </c>
      <c r="S471" s="836">
        <f t="shared" si="1323"/>
        <v>299</v>
      </c>
      <c r="T471" s="836">
        <f t="shared" si="1323"/>
        <v>299</v>
      </c>
      <c r="U471" s="836">
        <f t="shared" si="1323"/>
        <v>299</v>
      </c>
      <c r="V471" s="836">
        <f t="shared" si="1323"/>
        <v>299</v>
      </c>
      <c r="W471" s="836">
        <f t="shared" si="1323"/>
        <v>299</v>
      </c>
      <c r="X471" s="836">
        <f t="shared" si="1323"/>
        <v>299</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4">Z471</f>
        <v>0</v>
      </c>
      <c r="AA472" s="411">
        <f t="shared" ref="AA472" si="1325">AA471</f>
        <v>0</v>
      </c>
      <c r="AB472" s="411">
        <f t="shared" ref="AB472" si="1326">AB471</f>
        <v>0</v>
      </c>
      <c r="AC472" s="411">
        <f t="shared" ref="AC472" si="1327">AC471</f>
        <v>0</v>
      </c>
      <c r="AD472" s="411">
        <f t="shared" ref="AD472" si="1328">AD471</f>
        <v>0</v>
      </c>
      <c r="AE472" s="411">
        <f t="shared" ref="AE472" si="1329">AE471</f>
        <v>0</v>
      </c>
      <c r="AF472" s="411">
        <f t="shared" ref="AF472" si="1330">AF471</f>
        <v>0</v>
      </c>
      <c r="AG472" s="411">
        <f t="shared" ref="AG472" si="1331">AG471</f>
        <v>0</v>
      </c>
      <c r="AH472" s="411">
        <f t="shared" ref="AH472" si="1332">AH471</f>
        <v>0</v>
      </c>
      <c r="AI472" s="411">
        <f t="shared" ref="AI472" si="1333">AI471</f>
        <v>0</v>
      </c>
      <c r="AJ472" s="411">
        <f t="shared" ref="AJ472" si="1334">AJ471</f>
        <v>0</v>
      </c>
      <c r="AK472" s="411">
        <f t="shared" ref="AK472" si="1335">AK471</f>
        <v>0</v>
      </c>
      <c r="AL472" s="411">
        <f t="shared" ref="AL472" si="1336">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496283</v>
      </c>
      <c r="E474" s="295">
        <v>496283</v>
      </c>
      <c r="F474" s="836">
        <v>496283</v>
      </c>
      <c r="G474" s="836">
        <v>496283</v>
      </c>
      <c r="H474" s="836">
        <v>496283</v>
      </c>
      <c r="I474" s="836">
        <v>496283</v>
      </c>
      <c r="J474" s="836">
        <v>496283</v>
      </c>
      <c r="K474" s="836">
        <v>496283</v>
      </c>
      <c r="L474" s="836">
        <v>496283</v>
      </c>
      <c r="M474" s="836">
        <v>496283</v>
      </c>
      <c r="N474" s="291"/>
      <c r="O474" s="295">
        <v>144</v>
      </c>
      <c r="P474" s="836">
        <v>144</v>
      </c>
      <c r="Q474" s="836">
        <v>144</v>
      </c>
      <c r="R474" s="836">
        <v>144</v>
      </c>
      <c r="S474" s="836">
        <v>144</v>
      </c>
      <c r="T474" s="836">
        <v>144</v>
      </c>
      <c r="U474" s="836">
        <v>144</v>
      </c>
      <c r="V474" s="836">
        <v>144</v>
      </c>
      <c r="W474" s="836">
        <v>144</v>
      </c>
      <c r="X474" s="836">
        <v>144</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7">Z474</f>
        <v>0</v>
      </c>
      <c r="AA475" s="411">
        <f t="shared" ref="AA475" si="1338">AA474</f>
        <v>0</v>
      </c>
      <c r="AB475" s="411">
        <f t="shared" ref="AB475" si="1339">AB474</f>
        <v>0</v>
      </c>
      <c r="AC475" s="411">
        <f t="shared" ref="AC475" si="1340">AC474</f>
        <v>0</v>
      </c>
      <c r="AD475" s="411">
        <f t="shared" ref="AD475" si="1341">AD474</f>
        <v>0</v>
      </c>
      <c r="AE475" s="411">
        <f t="shared" ref="AE475" si="1342">AE474</f>
        <v>0</v>
      </c>
      <c r="AF475" s="411">
        <f t="shared" ref="AF475" si="1343">AF474</f>
        <v>0</v>
      </c>
      <c r="AG475" s="411">
        <f t="shared" ref="AG475" si="1344">AG474</f>
        <v>0</v>
      </c>
      <c r="AH475" s="411">
        <f t="shared" ref="AH475" si="1345">AH474</f>
        <v>0</v>
      </c>
      <c r="AI475" s="411">
        <f t="shared" ref="AI475" si="1346">AI474</f>
        <v>0</v>
      </c>
      <c r="AJ475" s="411">
        <f t="shared" ref="AJ475" si="1347">AJ474</f>
        <v>0</v>
      </c>
      <c r="AK475" s="411">
        <f t="shared" ref="AK475" si="1348">AK474</f>
        <v>0</v>
      </c>
      <c r="AL475" s="411">
        <f t="shared" ref="AL475" si="1349">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23</v>
      </c>
      <c r="B477" s="428" t="s">
        <v>115</v>
      </c>
      <c r="C477" s="291" t="s">
        <v>25</v>
      </c>
      <c r="D477" s="295">
        <v>41793</v>
      </c>
      <c r="E477" s="836">
        <v>41793</v>
      </c>
      <c r="F477" s="836">
        <v>41793</v>
      </c>
      <c r="G477" s="836">
        <v>41793</v>
      </c>
      <c r="H477" s="836">
        <v>41793</v>
      </c>
      <c r="I477" s="836">
        <v>41793</v>
      </c>
      <c r="J477" s="836">
        <v>41793</v>
      </c>
      <c r="K477" s="836">
        <v>41793</v>
      </c>
      <c r="L477" s="836">
        <v>41793</v>
      </c>
      <c r="M477" s="836">
        <v>41793</v>
      </c>
      <c r="N477" s="291"/>
      <c r="O477" s="295">
        <v>22</v>
      </c>
      <c r="P477" s="836">
        <v>22</v>
      </c>
      <c r="Q477" s="836">
        <v>22</v>
      </c>
      <c r="R477" s="836">
        <v>22</v>
      </c>
      <c r="S477" s="836">
        <v>22</v>
      </c>
      <c r="T477" s="836">
        <v>22</v>
      </c>
      <c r="U477" s="836">
        <v>22</v>
      </c>
      <c r="V477" s="836">
        <v>22</v>
      </c>
      <c r="W477" s="836">
        <v>22</v>
      </c>
      <c r="X477" s="836">
        <v>22</v>
      </c>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 si="1350">Z477</f>
        <v>0</v>
      </c>
      <c r="AA478" s="411">
        <f t="shared" ref="AA478" si="1351">AA477</f>
        <v>0</v>
      </c>
      <c r="AB478" s="411">
        <f t="shared" ref="AB478" si="1352">AB477</f>
        <v>0</v>
      </c>
      <c r="AC478" s="411">
        <f t="shared" ref="AC478" si="1353">AC477</f>
        <v>0</v>
      </c>
      <c r="AD478" s="411">
        <f t="shared" ref="AD478" si="1354">AD477</f>
        <v>0</v>
      </c>
      <c r="AE478" s="411">
        <f t="shared" ref="AE478" si="1355">AE477</f>
        <v>0</v>
      </c>
      <c r="AF478" s="411">
        <f t="shared" ref="AF478" si="1356">AF477</f>
        <v>0</v>
      </c>
      <c r="AG478" s="411">
        <f t="shared" ref="AG478" si="1357">AG477</f>
        <v>0</v>
      </c>
      <c r="AH478" s="411">
        <f t="shared" ref="AH478" si="1358">AH477</f>
        <v>0</v>
      </c>
      <c r="AI478" s="411">
        <f t="shared" ref="AI478" si="1359">AI477</f>
        <v>0</v>
      </c>
      <c r="AJ478" s="411">
        <f t="shared" ref="AJ478" si="1360">AJ477</f>
        <v>0</v>
      </c>
      <c r="AK478" s="411">
        <f t="shared" ref="AK478" si="1361">AK477</f>
        <v>0</v>
      </c>
      <c r="AL478" s="411">
        <f t="shared" ref="AL478" si="1362">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v>21627</v>
      </c>
      <c r="E480" s="836">
        <v>21627</v>
      </c>
      <c r="F480" s="836">
        <v>21627</v>
      </c>
      <c r="G480" s="836">
        <v>21627</v>
      </c>
      <c r="H480" s="836">
        <v>21627</v>
      </c>
      <c r="I480" s="836">
        <v>21627</v>
      </c>
      <c r="J480" s="836">
        <v>21627</v>
      </c>
      <c r="K480" s="836">
        <v>21627</v>
      </c>
      <c r="L480" s="836">
        <v>21627</v>
      </c>
      <c r="M480" s="836">
        <v>21627</v>
      </c>
      <c r="N480" s="291"/>
      <c r="O480" s="295">
        <v>3</v>
      </c>
      <c r="P480" s="836">
        <v>3</v>
      </c>
      <c r="Q480" s="836">
        <v>3</v>
      </c>
      <c r="R480" s="836">
        <v>3</v>
      </c>
      <c r="S480" s="836">
        <v>3</v>
      </c>
      <c r="T480" s="836">
        <v>3</v>
      </c>
      <c r="U480" s="836">
        <v>3</v>
      </c>
      <c r="V480" s="836">
        <v>3</v>
      </c>
      <c r="W480" s="836">
        <v>3</v>
      </c>
      <c r="X480" s="836">
        <v>3</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3">Z480</f>
        <v>0</v>
      </c>
      <c r="AA481" s="411">
        <f t="shared" ref="AA481" si="1364">AA480</f>
        <v>0</v>
      </c>
      <c r="AB481" s="411">
        <f t="shared" ref="AB481" si="1365">AB480</f>
        <v>0</v>
      </c>
      <c r="AC481" s="411">
        <f t="shared" ref="AC481" si="1366">AC480</f>
        <v>0</v>
      </c>
      <c r="AD481" s="411">
        <f t="shared" ref="AD481" si="1367">AD480</f>
        <v>0</v>
      </c>
      <c r="AE481" s="411">
        <f t="shared" ref="AE481" si="1368">AE480</f>
        <v>0</v>
      </c>
      <c r="AF481" s="411">
        <f t="shared" ref="AF481" si="1369">AF480</f>
        <v>0</v>
      </c>
      <c r="AG481" s="411">
        <f t="shared" ref="AG481" si="1370">AG480</f>
        <v>0</v>
      </c>
      <c r="AH481" s="411">
        <f t="shared" ref="AH481" si="1371">AH480</f>
        <v>0</v>
      </c>
      <c r="AI481" s="411">
        <f t="shared" ref="AI481" si="1372">AI480</f>
        <v>0</v>
      </c>
      <c r="AJ481" s="411">
        <f t="shared" ref="AJ481" si="1373">AJ480</f>
        <v>0</v>
      </c>
      <c r="AK481" s="411">
        <f t="shared" ref="AK481" si="1374">AK480</f>
        <v>0</v>
      </c>
      <c r="AL481" s="411">
        <f t="shared" ref="AL481" si="1375">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6">Z484</f>
        <v>0</v>
      </c>
      <c r="AA485" s="411">
        <f t="shared" ref="AA485" si="1377">AA484</f>
        <v>0</v>
      </c>
      <c r="AB485" s="411">
        <f t="shared" ref="AB485" si="1378">AB484</f>
        <v>0</v>
      </c>
      <c r="AC485" s="411">
        <f t="shared" ref="AC485" si="1379">AC484</f>
        <v>0</v>
      </c>
      <c r="AD485" s="411">
        <f t="shared" ref="AD485" si="1380">AD484</f>
        <v>0</v>
      </c>
      <c r="AE485" s="411">
        <f t="shared" ref="AE485" si="1381">AE484</f>
        <v>0</v>
      </c>
      <c r="AF485" s="411">
        <f t="shared" ref="AF485" si="1382">AF484</f>
        <v>0</v>
      </c>
      <c r="AG485" s="411">
        <f t="shared" ref="AG485" si="1383">AG484</f>
        <v>0</v>
      </c>
      <c r="AH485" s="411">
        <f t="shared" ref="AH485" si="1384">AH484</f>
        <v>0</v>
      </c>
      <c r="AI485" s="411">
        <f t="shared" ref="AI485" si="1385">AI484</f>
        <v>0</v>
      </c>
      <c r="AJ485" s="411">
        <f t="shared" ref="AJ485" si="1386">AJ484</f>
        <v>0</v>
      </c>
      <c r="AK485" s="411">
        <f t="shared" ref="AK485" si="1387">AK484</f>
        <v>0</v>
      </c>
      <c r="AL485" s="411">
        <f t="shared" ref="AL485" si="1388">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295">
        <v>1644699</v>
      </c>
      <c r="E487" s="836">
        <v>1644699</v>
      </c>
      <c r="F487" s="836">
        <v>1644699</v>
      </c>
      <c r="G487" s="836">
        <v>1644699</v>
      </c>
      <c r="H487" s="836">
        <v>1644699</v>
      </c>
      <c r="I487" s="295">
        <v>1534138</v>
      </c>
      <c r="J487" s="836">
        <v>1534138</v>
      </c>
      <c r="K487" s="836">
        <v>1534138</v>
      </c>
      <c r="L487" s="836">
        <v>1534138</v>
      </c>
      <c r="M487" s="836">
        <v>1534138</v>
      </c>
      <c r="N487" s="295">
        <v>12</v>
      </c>
      <c r="O487" s="295">
        <v>373</v>
      </c>
      <c r="P487" s="295">
        <v>373</v>
      </c>
      <c r="Q487" s="836">
        <v>373</v>
      </c>
      <c r="R487" s="836">
        <v>373</v>
      </c>
      <c r="S487" s="836">
        <v>373</v>
      </c>
      <c r="T487" s="295">
        <v>355</v>
      </c>
      <c r="U487" s="836">
        <v>355</v>
      </c>
      <c r="V487" s="836">
        <v>355</v>
      </c>
      <c r="W487" s="836">
        <v>355</v>
      </c>
      <c r="X487" s="836">
        <v>355</v>
      </c>
      <c r="Y487" s="426"/>
      <c r="Z487" s="410">
        <v>0.5</v>
      </c>
      <c r="AA487" s="410">
        <v>0.5</v>
      </c>
      <c r="AB487" s="410"/>
      <c r="AC487" s="410"/>
      <c r="AD487" s="410"/>
      <c r="AE487" s="410"/>
      <c r="AF487" s="415"/>
      <c r="AG487" s="415"/>
      <c r="AH487" s="415"/>
      <c r="AI487" s="415"/>
      <c r="AJ487" s="415"/>
      <c r="AK487" s="415"/>
      <c r="AL487" s="415"/>
      <c r="AM487" s="296">
        <f>SUM(Y487:AL487)</f>
        <v>1</v>
      </c>
    </row>
    <row r="488" spans="1:39"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9">Z487</f>
        <v>0.5</v>
      </c>
      <c r="AA488" s="411">
        <f t="shared" ref="AA488" si="1390">AA487</f>
        <v>0.5</v>
      </c>
      <c r="AB488" s="411">
        <f t="shared" ref="AB488" si="1391">AB487</f>
        <v>0</v>
      </c>
      <c r="AC488" s="411">
        <f t="shared" ref="AC488" si="1392">AC487</f>
        <v>0</v>
      </c>
      <c r="AD488" s="411">
        <f t="shared" ref="AD488" si="1393">AD487</f>
        <v>0</v>
      </c>
      <c r="AE488" s="411">
        <f t="shared" ref="AE488" si="1394">AE487</f>
        <v>0</v>
      </c>
      <c r="AF488" s="411">
        <f t="shared" ref="AF488" si="1395">AF487</f>
        <v>0</v>
      </c>
      <c r="AG488" s="411">
        <f t="shared" ref="AG488" si="1396">AG487</f>
        <v>0</v>
      </c>
      <c r="AH488" s="411">
        <f t="shared" ref="AH488" si="1397">AH487</f>
        <v>0</v>
      </c>
      <c r="AI488" s="411">
        <f t="shared" ref="AI488" si="1398">AI487</f>
        <v>0</v>
      </c>
      <c r="AJ488" s="411">
        <f t="shared" ref="AJ488" si="1399">AJ487</f>
        <v>0</v>
      </c>
      <c r="AK488" s="411">
        <f t="shared" ref="AK488" si="1400">AK487</f>
        <v>0</v>
      </c>
      <c r="AL488" s="411">
        <f t="shared" ref="AL488" si="1401">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v>324688</v>
      </c>
      <c r="E490" s="295">
        <v>375528</v>
      </c>
      <c r="F490" s="295">
        <v>368001</v>
      </c>
      <c r="G490" s="295">
        <v>324688</v>
      </c>
      <c r="H490" s="295">
        <v>320513</v>
      </c>
      <c r="I490" s="295">
        <v>277355</v>
      </c>
      <c r="J490" s="295">
        <v>200695</v>
      </c>
      <c r="K490" s="295">
        <v>160223</v>
      </c>
      <c r="L490" s="295">
        <v>117843</v>
      </c>
      <c r="M490" s="295">
        <v>46653</v>
      </c>
      <c r="N490" s="295">
        <v>12</v>
      </c>
      <c r="O490" s="295">
        <v>71</v>
      </c>
      <c r="P490" s="295">
        <v>76</v>
      </c>
      <c r="Q490" s="295">
        <v>75</v>
      </c>
      <c r="R490" s="295">
        <v>71</v>
      </c>
      <c r="S490" s="295">
        <v>71</v>
      </c>
      <c r="T490" s="295">
        <v>65</v>
      </c>
      <c r="U490" s="295">
        <v>54</v>
      </c>
      <c r="V490" s="295">
        <v>45</v>
      </c>
      <c r="W490" s="295">
        <v>35</v>
      </c>
      <c r="X490" s="295">
        <v>15</v>
      </c>
      <c r="Y490" s="426"/>
      <c r="Z490" s="410">
        <v>1</v>
      </c>
      <c r="AA490" s="410"/>
      <c r="AB490" s="410"/>
      <c r="AC490" s="410"/>
      <c r="AD490" s="410"/>
      <c r="AE490" s="410"/>
      <c r="AF490" s="415"/>
      <c r="AG490" s="415"/>
      <c r="AH490" s="415"/>
      <c r="AI490" s="415"/>
      <c r="AJ490" s="415"/>
      <c r="AK490" s="415"/>
      <c r="AL490" s="415"/>
      <c r="AM490" s="296">
        <f>SUM(Y490:AL490)</f>
        <v>1</v>
      </c>
    </row>
    <row r="491" spans="1:39"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2">Z490</f>
        <v>1</v>
      </c>
      <c r="AA491" s="411">
        <f t="shared" ref="AA491" si="1403">AA490</f>
        <v>0</v>
      </c>
      <c r="AB491" s="411">
        <f t="shared" ref="AB491" si="1404">AB490</f>
        <v>0</v>
      </c>
      <c r="AC491" s="411">
        <f t="shared" ref="AC491" si="1405">AC490</f>
        <v>0</v>
      </c>
      <c r="AD491" s="411">
        <f t="shared" ref="AD491" si="1406">AD490</f>
        <v>0</v>
      </c>
      <c r="AE491" s="411">
        <f t="shared" ref="AE491" si="1407">AE490</f>
        <v>0</v>
      </c>
      <c r="AF491" s="411">
        <f t="shared" ref="AF491" si="1408">AF490</f>
        <v>0</v>
      </c>
      <c r="AG491" s="411">
        <f t="shared" ref="AG491" si="1409">AG490</f>
        <v>0</v>
      </c>
      <c r="AH491" s="411">
        <f t="shared" ref="AH491" si="1410">AH490</f>
        <v>0</v>
      </c>
      <c r="AI491" s="411">
        <f t="shared" ref="AI491" si="1411">AI490</f>
        <v>0</v>
      </c>
      <c r="AJ491" s="411">
        <f t="shared" ref="AJ491" si="1412">AJ490</f>
        <v>0</v>
      </c>
      <c r="AK491" s="411">
        <f t="shared" ref="AK491" si="1413">AK490</f>
        <v>0</v>
      </c>
      <c r="AL491" s="411">
        <f t="shared" ref="AL491" si="1414">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5">Z493</f>
        <v>0</v>
      </c>
      <c r="AA494" s="411">
        <f t="shared" ref="AA494" si="1416">AA493</f>
        <v>0</v>
      </c>
      <c r="AB494" s="411">
        <f t="shared" ref="AB494" si="1417">AB493</f>
        <v>0</v>
      </c>
      <c r="AC494" s="411">
        <f t="shared" ref="AC494" si="1418">AC493</f>
        <v>0</v>
      </c>
      <c r="AD494" s="411">
        <f t="shared" ref="AD494" si="1419">AD493</f>
        <v>0</v>
      </c>
      <c r="AE494" s="411">
        <f t="shared" ref="AE494" si="1420">AE493</f>
        <v>0</v>
      </c>
      <c r="AF494" s="411">
        <f t="shared" ref="AF494" si="1421">AF493</f>
        <v>0</v>
      </c>
      <c r="AG494" s="411">
        <f t="shared" ref="AG494" si="1422">AG493</f>
        <v>0</v>
      </c>
      <c r="AH494" s="411">
        <f t="shared" ref="AH494" si="1423">AH493</f>
        <v>0</v>
      </c>
      <c r="AI494" s="411">
        <f t="shared" ref="AI494" si="1424">AI493</f>
        <v>0</v>
      </c>
      <c r="AJ494" s="411">
        <f t="shared" ref="AJ494" si="1425">AJ493</f>
        <v>0</v>
      </c>
      <c r="AK494" s="411">
        <f t="shared" ref="AK494" si="1426">AK493</f>
        <v>0</v>
      </c>
      <c r="AL494" s="411">
        <f t="shared" ref="AL494" si="1427">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8">Z496</f>
        <v>0</v>
      </c>
      <c r="AA497" s="411">
        <f t="shared" ref="AA497" si="1429">AA496</f>
        <v>0</v>
      </c>
      <c r="AB497" s="411">
        <f t="shared" ref="AB497" si="1430">AB496</f>
        <v>0</v>
      </c>
      <c r="AC497" s="411">
        <f t="shared" ref="AC497" si="1431">AC496</f>
        <v>0</v>
      </c>
      <c r="AD497" s="411">
        <f t="shared" ref="AD497" si="1432">AD496</f>
        <v>0</v>
      </c>
      <c r="AE497" s="411">
        <f t="shared" ref="AE497" si="1433">AE496</f>
        <v>0</v>
      </c>
      <c r="AF497" s="411">
        <f t="shared" ref="AF497" si="1434">AF496</f>
        <v>0</v>
      </c>
      <c r="AG497" s="411">
        <f t="shared" ref="AG497" si="1435">AG496</f>
        <v>0</v>
      </c>
      <c r="AH497" s="411">
        <f t="shared" ref="AH497" si="1436">AH496</f>
        <v>0</v>
      </c>
      <c r="AI497" s="411">
        <f t="shared" ref="AI497" si="1437">AI496</f>
        <v>0</v>
      </c>
      <c r="AJ497" s="411">
        <f t="shared" ref="AJ497" si="1438">AJ496</f>
        <v>0</v>
      </c>
      <c r="AK497" s="411">
        <f t="shared" ref="AK497" si="1439">AK496</f>
        <v>0</v>
      </c>
      <c r="AL497" s="411">
        <f t="shared" ref="AL497" si="1440">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41">Z499</f>
        <v>0</v>
      </c>
      <c r="AA500" s="411">
        <f t="shared" ref="AA500" si="1442">AA499</f>
        <v>0</v>
      </c>
      <c r="AB500" s="411">
        <f t="shared" ref="AB500" si="1443">AB499</f>
        <v>0</v>
      </c>
      <c r="AC500" s="411">
        <f t="shared" ref="AC500" si="1444">AC499</f>
        <v>0</v>
      </c>
      <c r="AD500" s="411">
        <f t="shared" ref="AD500" si="1445">AD499</f>
        <v>0</v>
      </c>
      <c r="AE500" s="411">
        <f t="shared" ref="AE500" si="1446">AE499</f>
        <v>0</v>
      </c>
      <c r="AF500" s="411">
        <f t="shared" ref="AF500" si="1447">AF499</f>
        <v>0</v>
      </c>
      <c r="AG500" s="411">
        <f t="shared" ref="AG500" si="1448">AG499</f>
        <v>0</v>
      </c>
      <c r="AH500" s="411">
        <f t="shared" ref="AH500" si="1449">AH499</f>
        <v>0</v>
      </c>
      <c r="AI500" s="411">
        <f t="shared" ref="AI500" si="1450">AI499</f>
        <v>0</v>
      </c>
      <c r="AJ500" s="411">
        <f t="shared" ref="AJ500" si="1451">AJ499</f>
        <v>0</v>
      </c>
      <c r="AK500" s="411">
        <f t="shared" ref="AK500" si="1452">AK499</f>
        <v>0</v>
      </c>
      <c r="AL500" s="411">
        <f t="shared" ref="AL500" si="1453">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4">Z502</f>
        <v>0</v>
      </c>
      <c r="AA503" s="411">
        <f t="shared" ref="AA503" si="1455">AA502</f>
        <v>0</v>
      </c>
      <c r="AB503" s="411">
        <f t="shared" ref="AB503" si="1456">AB502</f>
        <v>0</v>
      </c>
      <c r="AC503" s="411">
        <f t="shared" ref="AC503" si="1457">AC502</f>
        <v>0</v>
      </c>
      <c r="AD503" s="411">
        <f t="shared" ref="AD503" si="1458">AD502</f>
        <v>0</v>
      </c>
      <c r="AE503" s="411">
        <f t="shared" ref="AE503" si="1459">AE502</f>
        <v>0</v>
      </c>
      <c r="AF503" s="411">
        <f t="shared" ref="AF503" si="1460">AF502</f>
        <v>0</v>
      </c>
      <c r="AG503" s="411">
        <f t="shared" ref="AG503" si="1461">AG502</f>
        <v>0</v>
      </c>
      <c r="AH503" s="411">
        <f t="shared" ref="AH503" si="1462">AH502</f>
        <v>0</v>
      </c>
      <c r="AI503" s="411">
        <f t="shared" ref="AI503" si="1463">AI502</f>
        <v>0</v>
      </c>
      <c r="AJ503" s="411">
        <f t="shared" ref="AJ503" si="1464">AJ502</f>
        <v>0</v>
      </c>
      <c r="AK503" s="411">
        <f t="shared" ref="AK503" si="1465">AK502</f>
        <v>0</v>
      </c>
      <c r="AL503" s="411">
        <f t="shared" ref="AL503" si="1466">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7">Z505</f>
        <v>0</v>
      </c>
      <c r="AA506" s="411">
        <f t="shared" ref="AA506" si="1468">AA505</f>
        <v>0</v>
      </c>
      <c r="AB506" s="411">
        <f t="shared" ref="AB506" si="1469">AB505</f>
        <v>0</v>
      </c>
      <c r="AC506" s="411">
        <f t="shared" ref="AC506" si="1470">AC505</f>
        <v>0</v>
      </c>
      <c r="AD506" s="411">
        <f t="shared" ref="AD506" si="1471">AD505</f>
        <v>0</v>
      </c>
      <c r="AE506" s="411">
        <f t="shared" ref="AE506" si="1472">AE505</f>
        <v>0</v>
      </c>
      <c r="AF506" s="411">
        <f t="shared" ref="AF506" si="1473">AF505</f>
        <v>0</v>
      </c>
      <c r="AG506" s="411">
        <f t="shared" ref="AG506" si="1474">AG505</f>
        <v>0</v>
      </c>
      <c r="AH506" s="411">
        <f t="shared" ref="AH506" si="1475">AH505</f>
        <v>0</v>
      </c>
      <c r="AI506" s="411">
        <f t="shared" ref="AI506" si="1476">AI505</f>
        <v>0</v>
      </c>
      <c r="AJ506" s="411">
        <f t="shared" ref="AJ506" si="1477">AJ505</f>
        <v>0</v>
      </c>
      <c r="AK506" s="411">
        <f t="shared" ref="AK506" si="1478">AK505</f>
        <v>0</v>
      </c>
      <c r="AL506" s="411">
        <f t="shared" ref="AL506" si="1479">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80">Z509</f>
        <v>0</v>
      </c>
      <c r="AA510" s="411">
        <f t="shared" ref="AA510" si="1481">AA509</f>
        <v>0</v>
      </c>
      <c r="AB510" s="411">
        <f t="shared" ref="AB510" si="1482">AB509</f>
        <v>0</v>
      </c>
      <c r="AC510" s="411">
        <f t="shared" ref="AC510" si="1483">AC509</f>
        <v>0</v>
      </c>
      <c r="AD510" s="411">
        <f t="shared" ref="AD510" si="1484">AD509</f>
        <v>0</v>
      </c>
      <c r="AE510" s="411">
        <f t="shared" ref="AE510" si="1485">AE509</f>
        <v>0</v>
      </c>
      <c r="AF510" s="411">
        <f t="shared" ref="AF510" si="1486">AF509</f>
        <v>0</v>
      </c>
      <c r="AG510" s="411">
        <f t="shared" ref="AG510" si="1487">AG509</f>
        <v>0</v>
      </c>
      <c r="AH510" s="411">
        <f t="shared" ref="AH510" si="1488">AH509</f>
        <v>0</v>
      </c>
      <c r="AI510" s="411">
        <f t="shared" ref="AI510" si="1489">AI509</f>
        <v>0</v>
      </c>
      <c r="AJ510" s="411">
        <f t="shared" ref="AJ510" si="1490">AJ509</f>
        <v>0</v>
      </c>
      <c r="AK510" s="411">
        <f t="shared" ref="AK510" si="1491">AK509</f>
        <v>0</v>
      </c>
      <c r="AL510" s="411">
        <f t="shared" ref="AL510" si="1492">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3">Z512</f>
        <v>0</v>
      </c>
      <c r="AA513" s="411">
        <f t="shared" ref="AA513" si="1494">AA512</f>
        <v>0</v>
      </c>
      <c r="AB513" s="411">
        <f t="shared" ref="AB513" si="1495">AB512</f>
        <v>0</v>
      </c>
      <c r="AC513" s="411">
        <f t="shared" ref="AC513" si="1496">AC512</f>
        <v>0</v>
      </c>
      <c r="AD513" s="411">
        <f t="shared" ref="AD513" si="1497">AD512</f>
        <v>0</v>
      </c>
      <c r="AE513" s="411">
        <f t="shared" ref="AE513" si="1498">AE512</f>
        <v>0</v>
      </c>
      <c r="AF513" s="411">
        <f t="shared" ref="AF513" si="1499">AF512</f>
        <v>0</v>
      </c>
      <c r="AG513" s="411">
        <f t="shared" ref="AG513" si="1500">AG512</f>
        <v>0</v>
      </c>
      <c r="AH513" s="411">
        <f t="shared" ref="AH513" si="1501">AH512</f>
        <v>0</v>
      </c>
      <c r="AI513" s="411">
        <f t="shared" ref="AI513" si="1502">AI512</f>
        <v>0</v>
      </c>
      <c r="AJ513" s="411">
        <f t="shared" ref="AJ513" si="1503">AJ512</f>
        <v>0</v>
      </c>
      <c r="AK513" s="411">
        <f t="shared" ref="AK513" si="1504">AK512</f>
        <v>0</v>
      </c>
      <c r="AL513" s="411">
        <f t="shared" ref="AL513" si="1505">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836">
        <f>404162+112763</f>
        <v>516925</v>
      </c>
      <c r="E515" s="295">
        <f>404162+112763</f>
        <v>516925</v>
      </c>
      <c r="F515" s="836">
        <f>404162+112763</f>
        <v>516925</v>
      </c>
      <c r="G515" s="836">
        <f>404162+112763</f>
        <v>516925</v>
      </c>
      <c r="H515" s="836">
        <f>404162+111785</f>
        <v>515947</v>
      </c>
      <c r="I515" s="295">
        <f>293125+110446</f>
        <v>403571</v>
      </c>
      <c r="J515" s="836">
        <f>293125+110446</f>
        <v>403571</v>
      </c>
      <c r="K515" s="836">
        <f>293125+110446</f>
        <v>403571</v>
      </c>
      <c r="L515" s="295">
        <v>110446</v>
      </c>
      <c r="M515" s="295">
        <v>110446</v>
      </c>
      <c r="N515" s="295">
        <v>12</v>
      </c>
      <c r="O515" s="295">
        <v>20</v>
      </c>
      <c r="P515" s="836">
        <v>20</v>
      </c>
      <c r="Q515" s="836">
        <v>20</v>
      </c>
      <c r="R515" s="836">
        <v>20</v>
      </c>
      <c r="S515" s="295">
        <v>19</v>
      </c>
      <c r="T515" s="836">
        <v>19</v>
      </c>
      <c r="U515" s="836">
        <v>19</v>
      </c>
      <c r="V515" s="836">
        <v>19</v>
      </c>
      <c r="W515" s="836">
        <v>19</v>
      </c>
      <c r="X515" s="836">
        <v>19</v>
      </c>
      <c r="Y515" s="426">
        <v>1</v>
      </c>
      <c r="Z515" s="410"/>
      <c r="AA515" s="410"/>
      <c r="AB515" s="410"/>
      <c r="AC515" s="410"/>
      <c r="AD515" s="410"/>
      <c r="AE515" s="410"/>
      <c r="AF515" s="415"/>
      <c r="AG515" s="415"/>
      <c r="AH515" s="415"/>
      <c r="AI515" s="415"/>
      <c r="AJ515" s="415"/>
      <c r="AK515" s="415"/>
      <c r="AL515" s="415"/>
      <c r="AM515" s="296">
        <f>SUM(Y515:AL515)</f>
        <v>1</v>
      </c>
    </row>
    <row r="516" spans="1:39" outlineLevel="1">
      <c r="A516" s="532"/>
      <c r="B516" s="431" t="s">
        <v>308</v>
      </c>
      <c r="C516" s="291" t="s">
        <v>163</v>
      </c>
      <c r="D516" s="295"/>
      <c r="E516" s="295"/>
      <c r="F516" s="295"/>
      <c r="G516" s="295"/>
      <c r="H516" s="295"/>
      <c r="I516" s="295"/>
      <c r="J516" s="295"/>
      <c r="K516" s="295"/>
      <c r="L516" s="295"/>
      <c r="M516" s="295"/>
      <c r="N516" s="295">
        <f>N515</f>
        <v>12</v>
      </c>
      <c r="O516" s="295"/>
      <c r="P516" s="295"/>
      <c r="Q516" s="295"/>
      <c r="R516" s="295"/>
      <c r="S516" s="295"/>
      <c r="T516" s="295"/>
      <c r="U516" s="295"/>
      <c r="V516" s="295"/>
      <c r="W516" s="295"/>
      <c r="X516" s="295"/>
      <c r="Y516" s="411">
        <f>Y515</f>
        <v>1</v>
      </c>
      <c r="Z516" s="411">
        <f t="shared" ref="Z516" si="1506">Z515</f>
        <v>0</v>
      </c>
      <c r="AA516" s="411">
        <f t="shared" ref="AA516" si="1507">AA515</f>
        <v>0</v>
      </c>
      <c r="AB516" s="411">
        <f t="shared" ref="AB516" si="1508">AB515</f>
        <v>0</v>
      </c>
      <c r="AC516" s="411">
        <f t="shared" ref="AC516" si="1509">AC515</f>
        <v>0</v>
      </c>
      <c r="AD516" s="411">
        <f t="shared" ref="AD516" si="1510">AD515</f>
        <v>0</v>
      </c>
      <c r="AE516" s="411">
        <f t="shared" ref="AE516" si="1511">AE515</f>
        <v>0</v>
      </c>
      <c r="AF516" s="411">
        <f t="shared" ref="AF516" si="1512">AF515</f>
        <v>0</v>
      </c>
      <c r="AG516" s="411">
        <f t="shared" ref="AG516" si="1513">AG515</f>
        <v>0</v>
      </c>
      <c r="AH516" s="411">
        <f t="shared" ref="AH516" si="1514">AH515</f>
        <v>0</v>
      </c>
      <c r="AI516" s="411">
        <f t="shared" ref="AI516" si="1515">AI515</f>
        <v>0</v>
      </c>
      <c r="AJ516" s="411">
        <f t="shared" ref="AJ516" si="1516">AJ515</f>
        <v>0</v>
      </c>
      <c r="AK516" s="411">
        <f t="shared" ref="AK516" si="1517">AK515</f>
        <v>0</v>
      </c>
      <c r="AL516" s="411">
        <f t="shared" ref="AL516" si="1518">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9">Z519</f>
        <v>0</v>
      </c>
      <c r="AA520" s="411">
        <f t="shared" ref="AA520" si="1520">AA519</f>
        <v>0</v>
      </c>
      <c r="AB520" s="411">
        <f t="shared" ref="AB520" si="1521">AB519</f>
        <v>0</v>
      </c>
      <c r="AC520" s="411">
        <f t="shared" ref="AC520" si="1522">AC519</f>
        <v>0</v>
      </c>
      <c r="AD520" s="411">
        <f t="shared" ref="AD520" si="1523">AD519</f>
        <v>0</v>
      </c>
      <c r="AE520" s="411">
        <f t="shared" ref="AE520" si="1524">AE519</f>
        <v>0</v>
      </c>
      <c r="AF520" s="411">
        <f t="shared" ref="AF520" si="1525">AF519</f>
        <v>0</v>
      </c>
      <c r="AG520" s="411">
        <f t="shared" ref="AG520" si="1526">AG519</f>
        <v>0</v>
      </c>
      <c r="AH520" s="411">
        <f t="shared" ref="AH520" si="1527">AH519</f>
        <v>0</v>
      </c>
      <c r="AI520" s="411">
        <f t="shared" ref="AI520" si="1528">AI519</f>
        <v>0</v>
      </c>
      <c r="AJ520" s="411">
        <f t="shared" ref="AJ520" si="1529">AJ519</f>
        <v>0</v>
      </c>
      <c r="AK520" s="411">
        <f t="shared" ref="AK520" si="1530">AK519</f>
        <v>0</v>
      </c>
      <c r="AL520" s="411">
        <f t="shared" ref="AL520" si="1531">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2">Z522</f>
        <v>0</v>
      </c>
      <c r="AA523" s="411">
        <f t="shared" ref="AA523" si="1533">AA522</f>
        <v>0</v>
      </c>
      <c r="AB523" s="411">
        <f t="shared" ref="AB523" si="1534">AB522</f>
        <v>0</v>
      </c>
      <c r="AC523" s="411">
        <f t="shared" ref="AC523" si="1535">AC522</f>
        <v>0</v>
      </c>
      <c r="AD523" s="411">
        <f t="shared" ref="AD523" si="1536">AD522</f>
        <v>0</v>
      </c>
      <c r="AE523" s="411">
        <f t="shared" ref="AE523" si="1537">AE522</f>
        <v>0</v>
      </c>
      <c r="AF523" s="411">
        <f t="shared" ref="AF523" si="1538">AF522</f>
        <v>0</v>
      </c>
      <c r="AG523" s="411">
        <f t="shared" ref="AG523" si="1539">AG522</f>
        <v>0</v>
      </c>
      <c r="AH523" s="411">
        <f t="shared" ref="AH523" si="1540">AH522</f>
        <v>0</v>
      </c>
      <c r="AI523" s="411">
        <f t="shared" ref="AI523" si="1541">AI522</f>
        <v>0</v>
      </c>
      <c r="AJ523" s="411">
        <f t="shared" ref="AJ523" si="1542">AJ522</f>
        <v>0</v>
      </c>
      <c r="AK523" s="411">
        <f t="shared" ref="AK523" si="1543">AK522</f>
        <v>0</v>
      </c>
      <c r="AL523" s="411">
        <f t="shared" ref="AL523" si="1544">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5">Z525</f>
        <v>0</v>
      </c>
      <c r="AA526" s="411">
        <f t="shared" ref="AA526" si="1546">AA525</f>
        <v>0</v>
      </c>
      <c r="AB526" s="411">
        <f t="shared" ref="AB526" si="1547">AB525</f>
        <v>0</v>
      </c>
      <c r="AC526" s="411">
        <f t="shared" ref="AC526" si="1548">AC525</f>
        <v>0</v>
      </c>
      <c r="AD526" s="411">
        <f t="shared" ref="AD526" si="1549">AD525</f>
        <v>0</v>
      </c>
      <c r="AE526" s="411">
        <f t="shared" ref="AE526" si="1550">AE525</f>
        <v>0</v>
      </c>
      <c r="AF526" s="411">
        <f t="shared" ref="AF526" si="1551">AF525</f>
        <v>0</v>
      </c>
      <c r="AG526" s="411">
        <f t="shared" ref="AG526" si="1552">AG525</f>
        <v>0</v>
      </c>
      <c r="AH526" s="411">
        <f t="shared" ref="AH526" si="1553">AH525</f>
        <v>0</v>
      </c>
      <c r="AI526" s="411">
        <f t="shared" ref="AI526" si="1554">AI525</f>
        <v>0</v>
      </c>
      <c r="AJ526" s="411">
        <f t="shared" ref="AJ526" si="1555">AJ525</f>
        <v>0</v>
      </c>
      <c r="AK526" s="411">
        <f t="shared" ref="AK526" si="1556">AK525</f>
        <v>0</v>
      </c>
      <c r="AL526" s="411">
        <f t="shared" ref="AL526" si="1557">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8">Z528</f>
        <v>0</v>
      </c>
      <c r="AA529" s="411">
        <f t="shared" ref="AA529" si="1559">AA528</f>
        <v>0</v>
      </c>
      <c r="AB529" s="411">
        <f t="shared" ref="AB529" si="1560">AB528</f>
        <v>0</v>
      </c>
      <c r="AC529" s="411">
        <f t="shared" ref="AC529" si="1561">AC528</f>
        <v>0</v>
      </c>
      <c r="AD529" s="411">
        <f t="shared" ref="AD529" si="1562">AD528</f>
        <v>0</v>
      </c>
      <c r="AE529" s="411">
        <f t="shared" ref="AE529" si="1563">AE528</f>
        <v>0</v>
      </c>
      <c r="AF529" s="411">
        <f t="shared" ref="AF529" si="1564">AF528</f>
        <v>0</v>
      </c>
      <c r="AG529" s="411">
        <f t="shared" ref="AG529" si="1565">AG528</f>
        <v>0</v>
      </c>
      <c r="AH529" s="411">
        <f t="shared" ref="AH529" si="1566">AH528</f>
        <v>0</v>
      </c>
      <c r="AI529" s="411">
        <f t="shared" ref="AI529" si="1567">AI528</f>
        <v>0</v>
      </c>
      <c r="AJ529" s="411">
        <f t="shared" ref="AJ529" si="1568">AJ528</f>
        <v>0</v>
      </c>
      <c r="AK529" s="411">
        <f t="shared" ref="AK529" si="1569">AK528</f>
        <v>0</v>
      </c>
      <c r="AL529" s="411">
        <f t="shared" ref="AL529" si="1570">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71">Z531</f>
        <v>0</v>
      </c>
      <c r="AA532" s="411">
        <f t="shared" ref="AA532" si="1572">AA531</f>
        <v>0</v>
      </c>
      <c r="AB532" s="411">
        <f t="shared" ref="AB532" si="1573">AB531</f>
        <v>0</v>
      </c>
      <c r="AC532" s="411">
        <f t="shared" ref="AC532" si="1574">AC531</f>
        <v>0</v>
      </c>
      <c r="AD532" s="411">
        <f t="shared" ref="AD532" si="1575">AD531</f>
        <v>0</v>
      </c>
      <c r="AE532" s="411">
        <f t="shared" ref="AE532" si="1576">AE531</f>
        <v>0</v>
      </c>
      <c r="AF532" s="411">
        <f t="shared" ref="AF532" si="1577">AF531</f>
        <v>0</v>
      </c>
      <c r="AG532" s="411">
        <f t="shared" ref="AG532" si="1578">AG531</f>
        <v>0</v>
      </c>
      <c r="AH532" s="411">
        <f t="shared" ref="AH532" si="1579">AH531</f>
        <v>0</v>
      </c>
      <c r="AI532" s="411">
        <f t="shared" ref="AI532" si="1580">AI531</f>
        <v>0</v>
      </c>
      <c r="AJ532" s="411">
        <f t="shared" ref="AJ532" si="1581">AJ531</f>
        <v>0</v>
      </c>
      <c r="AK532" s="411">
        <f t="shared" ref="AK532" si="1582">AK531</f>
        <v>0</v>
      </c>
      <c r="AL532" s="411">
        <f t="shared" ref="AL532" si="1583">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4">Z534</f>
        <v>0</v>
      </c>
      <c r="AA535" s="411">
        <f t="shared" ref="AA535" si="1585">AA534</f>
        <v>0</v>
      </c>
      <c r="AB535" s="411">
        <f t="shared" ref="AB535" si="1586">AB534</f>
        <v>0</v>
      </c>
      <c r="AC535" s="411">
        <f t="shared" ref="AC535" si="1587">AC534</f>
        <v>0</v>
      </c>
      <c r="AD535" s="411">
        <f t="shared" ref="AD535" si="1588">AD534</f>
        <v>0</v>
      </c>
      <c r="AE535" s="411">
        <f t="shared" ref="AE535" si="1589">AE534</f>
        <v>0</v>
      </c>
      <c r="AF535" s="411">
        <f t="shared" ref="AF535" si="1590">AF534</f>
        <v>0</v>
      </c>
      <c r="AG535" s="411">
        <f t="shared" ref="AG535" si="1591">AG534</f>
        <v>0</v>
      </c>
      <c r="AH535" s="411">
        <f t="shared" ref="AH535" si="1592">AH534</f>
        <v>0</v>
      </c>
      <c r="AI535" s="411">
        <f t="shared" ref="AI535" si="1593">AI534</f>
        <v>0</v>
      </c>
      <c r="AJ535" s="411">
        <f t="shared" ref="AJ535" si="1594">AJ534</f>
        <v>0</v>
      </c>
      <c r="AK535" s="411">
        <f t="shared" ref="AK535" si="1595">AK534</f>
        <v>0</v>
      </c>
      <c r="AL535" s="411">
        <f t="shared" ref="AL535" si="1596">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7">Z537</f>
        <v>0</v>
      </c>
      <c r="AA538" s="411">
        <f t="shared" ref="AA538" si="1598">AA537</f>
        <v>0</v>
      </c>
      <c r="AB538" s="411">
        <f t="shared" ref="AB538" si="1599">AB537</f>
        <v>0</v>
      </c>
      <c r="AC538" s="411">
        <f t="shared" ref="AC538" si="1600">AC537</f>
        <v>0</v>
      </c>
      <c r="AD538" s="411">
        <f t="shared" ref="AD538" si="1601">AD537</f>
        <v>0</v>
      </c>
      <c r="AE538" s="411">
        <f t="shared" ref="AE538" si="1602">AE537</f>
        <v>0</v>
      </c>
      <c r="AF538" s="411">
        <f t="shared" ref="AF538" si="1603">AF537</f>
        <v>0</v>
      </c>
      <c r="AG538" s="411">
        <f t="shared" ref="AG538" si="1604">AG537</f>
        <v>0</v>
      </c>
      <c r="AH538" s="411">
        <f t="shared" ref="AH538" si="1605">AH537</f>
        <v>0</v>
      </c>
      <c r="AI538" s="411">
        <f t="shared" ref="AI538" si="1606">AI537</f>
        <v>0</v>
      </c>
      <c r="AJ538" s="411">
        <f t="shared" ref="AJ538" si="1607">AJ537</f>
        <v>0</v>
      </c>
      <c r="AK538" s="411">
        <f t="shared" ref="AK538" si="1608">AK537</f>
        <v>0</v>
      </c>
      <c r="AL538" s="411">
        <f t="shared" ref="AL538" si="1609">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10">Z540</f>
        <v>0</v>
      </c>
      <c r="AA541" s="411">
        <f t="shared" ref="AA541" si="1611">AA540</f>
        <v>0</v>
      </c>
      <c r="AB541" s="411">
        <f t="shared" ref="AB541" si="1612">AB540</f>
        <v>0</v>
      </c>
      <c r="AC541" s="411">
        <f t="shared" ref="AC541" si="1613">AC540</f>
        <v>0</v>
      </c>
      <c r="AD541" s="411">
        <f t="shared" ref="AD541" si="1614">AD540</f>
        <v>0</v>
      </c>
      <c r="AE541" s="411">
        <f t="shared" ref="AE541" si="1615">AE540</f>
        <v>0</v>
      </c>
      <c r="AF541" s="411">
        <f t="shared" ref="AF541" si="1616">AF540</f>
        <v>0</v>
      </c>
      <c r="AG541" s="411">
        <f t="shared" ref="AG541" si="1617">AG540</f>
        <v>0</v>
      </c>
      <c r="AH541" s="411">
        <f t="shared" ref="AH541" si="1618">AH540</f>
        <v>0</v>
      </c>
      <c r="AI541" s="411">
        <f t="shared" ref="AI541" si="1619">AI540</f>
        <v>0</v>
      </c>
      <c r="AJ541" s="411">
        <f t="shared" ref="AJ541" si="1620">AJ540</f>
        <v>0</v>
      </c>
      <c r="AK541" s="411">
        <f t="shared" ref="AK541" si="1621">AK540</f>
        <v>0</v>
      </c>
      <c r="AL541" s="411">
        <f t="shared" ref="AL541" si="1622">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3">Z543</f>
        <v>0</v>
      </c>
      <c r="AA544" s="411">
        <f t="shared" ref="AA544" si="1624">AA543</f>
        <v>0</v>
      </c>
      <c r="AB544" s="411">
        <f t="shared" ref="AB544" si="1625">AB543</f>
        <v>0</v>
      </c>
      <c r="AC544" s="411">
        <f t="shared" ref="AC544" si="1626">AC543</f>
        <v>0</v>
      </c>
      <c r="AD544" s="411">
        <f t="shared" ref="AD544" si="1627">AD543</f>
        <v>0</v>
      </c>
      <c r="AE544" s="411">
        <f t="shared" ref="AE544" si="1628">AE543</f>
        <v>0</v>
      </c>
      <c r="AF544" s="411">
        <f t="shared" ref="AF544" si="1629">AF543</f>
        <v>0</v>
      </c>
      <c r="AG544" s="411">
        <f t="shared" ref="AG544" si="1630">AG543</f>
        <v>0</v>
      </c>
      <c r="AH544" s="411">
        <f t="shared" ref="AH544" si="1631">AH543</f>
        <v>0</v>
      </c>
      <c r="AI544" s="411">
        <f t="shared" ref="AI544" si="1632">AI543</f>
        <v>0</v>
      </c>
      <c r="AJ544" s="411">
        <f t="shared" ref="AJ544" si="1633">AJ543</f>
        <v>0</v>
      </c>
      <c r="AK544" s="411">
        <f t="shared" ref="AK544" si="1634">AK543</f>
        <v>0</v>
      </c>
      <c r="AL544" s="411">
        <f t="shared" ref="AL544" si="1635">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6">Z546</f>
        <v>0</v>
      </c>
      <c r="AA547" s="411">
        <f t="shared" ref="AA547" si="1637">AA546</f>
        <v>0</v>
      </c>
      <c r="AB547" s="411">
        <f t="shared" ref="AB547" si="1638">AB546</f>
        <v>0</v>
      </c>
      <c r="AC547" s="411">
        <f t="shared" ref="AC547" si="1639">AC546</f>
        <v>0</v>
      </c>
      <c r="AD547" s="411">
        <f t="shared" ref="AD547" si="1640">AD546</f>
        <v>0</v>
      </c>
      <c r="AE547" s="411">
        <f t="shared" ref="AE547" si="1641">AE546</f>
        <v>0</v>
      </c>
      <c r="AF547" s="411">
        <f t="shared" ref="AF547" si="1642">AF546</f>
        <v>0</v>
      </c>
      <c r="AG547" s="411">
        <f t="shared" ref="AG547" si="1643">AG546</f>
        <v>0</v>
      </c>
      <c r="AH547" s="411">
        <f t="shared" ref="AH547" si="1644">AH546</f>
        <v>0</v>
      </c>
      <c r="AI547" s="411">
        <f t="shared" ref="AI547" si="1645">AI546</f>
        <v>0</v>
      </c>
      <c r="AJ547" s="411">
        <f t="shared" ref="AJ547" si="1646">AJ546</f>
        <v>0</v>
      </c>
      <c r="AK547" s="411">
        <f t="shared" ref="AK547" si="1647">AK546</f>
        <v>0</v>
      </c>
      <c r="AL547" s="411">
        <f t="shared" ref="AL547" si="1648">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9">Z549</f>
        <v>0</v>
      </c>
      <c r="AA550" s="411">
        <f t="shared" ref="AA550" si="1650">AA549</f>
        <v>0</v>
      </c>
      <c r="AB550" s="411">
        <f t="shared" ref="AB550" si="1651">AB549</f>
        <v>0</v>
      </c>
      <c r="AC550" s="411">
        <f t="shared" ref="AC550" si="1652">AC549</f>
        <v>0</v>
      </c>
      <c r="AD550" s="411">
        <f t="shared" ref="AD550" si="1653">AD549</f>
        <v>0</v>
      </c>
      <c r="AE550" s="411">
        <f t="shared" ref="AE550" si="1654">AE549</f>
        <v>0</v>
      </c>
      <c r="AF550" s="411">
        <f t="shared" ref="AF550" si="1655">AF549</f>
        <v>0</v>
      </c>
      <c r="AG550" s="411">
        <f t="shared" ref="AG550" si="1656">AG549</f>
        <v>0</v>
      </c>
      <c r="AH550" s="411">
        <f t="shared" ref="AH550" si="1657">AH549</f>
        <v>0</v>
      </c>
      <c r="AI550" s="411">
        <f t="shared" ref="AI550" si="1658">AI549</f>
        <v>0</v>
      </c>
      <c r="AJ550" s="411">
        <f t="shared" ref="AJ550" si="1659">AJ549</f>
        <v>0</v>
      </c>
      <c r="AK550" s="411">
        <f t="shared" ref="AK550" si="1660">AK549</f>
        <v>0</v>
      </c>
      <c r="AL550" s="411">
        <f t="shared" ref="AL550" si="1661">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2">Z552</f>
        <v>0</v>
      </c>
      <c r="AA553" s="411">
        <f t="shared" ref="AA553" si="1663">AA552</f>
        <v>0</v>
      </c>
      <c r="AB553" s="411">
        <f t="shared" ref="AB553" si="1664">AB552</f>
        <v>0</v>
      </c>
      <c r="AC553" s="411">
        <f t="shared" ref="AC553" si="1665">AC552</f>
        <v>0</v>
      </c>
      <c r="AD553" s="411">
        <f t="shared" ref="AD553" si="1666">AD552</f>
        <v>0</v>
      </c>
      <c r="AE553" s="411">
        <f t="shared" ref="AE553" si="1667">AE552</f>
        <v>0</v>
      </c>
      <c r="AF553" s="411">
        <f t="shared" ref="AF553" si="1668">AF552</f>
        <v>0</v>
      </c>
      <c r="AG553" s="411">
        <f t="shared" ref="AG553" si="1669">AG552</f>
        <v>0</v>
      </c>
      <c r="AH553" s="411">
        <f t="shared" ref="AH553" si="1670">AH552</f>
        <v>0</v>
      </c>
      <c r="AI553" s="411">
        <f t="shared" ref="AI553" si="1671">AI552</f>
        <v>0</v>
      </c>
      <c r="AJ553" s="411">
        <f t="shared" ref="AJ553" si="1672">AJ552</f>
        <v>0</v>
      </c>
      <c r="AK553" s="411">
        <f t="shared" ref="AK553" si="1673">AK552</f>
        <v>0</v>
      </c>
      <c r="AL553" s="411">
        <f t="shared" ref="AL553" si="1674">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5">Z555</f>
        <v>0</v>
      </c>
      <c r="AA556" s="411">
        <f t="shared" ref="AA556" si="1676">AA555</f>
        <v>0</v>
      </c>
      <c r="AB556" s="411">
        <f t="shared" ref="AB556" si="1677">AB555</f>
        <v>0</v>
      </c>
      <c r="AC556" s="411">
        <f t="shared" ref="AC556" si="1678">AC555</f>
        <v>0</v>
      </c>
      <c r="AD556" s="411">
        <f t="shared" ref="AD556" si="1679">AD555</f>
        <v>0</v>
      </c>
      <c r="AE556" s="411">
        <f t="shared" ref="AE556" si="1680">AE555</f>
        <v>0</v>
      </c>
      <c r="AF556" s="411">
        <f t="shared" ref="AF556" si="1681">AF555</f>
        <v>0</v>
      </c>
      <c r="AG556" s="411">
        <f t="shared" ref="AG556" si="1682">AG555</f>
        <v>0</v>
      </c>
      <c r="AH556" s="411">
        <f t="shared" ref="AH556" si="1683">AH555</f>
        <v>0</v>
      </c>
      <c r="AI556" s="411">
        <f t="shared" ref="AI556" si="1684">AI555</f>
        <v>0</v>
      </c>
      <c r="AJ556" s="411">
        <f t="shared" ref="AJ556" si="1685">AJ555</f>
        <v>0</v>
      </c>
      <c r="AK556" s="411">
        <f t="shared" ref="AK556" si="1686">AK555</f>
        <v>0</v>
      </c>
      <c r="AL556" s="411">
        <f t="shared" ref="AL556" si="1687">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8">Z558</f>
        <v>0</v>
      </c>
      <c r="AA559" s="411">
        <f t="shared" ref="AA559" si="1689">AA558</f>
        <v>0</v>
      </c>
      <c r="AB559" s="411">
        <f t="shared" ref="AB559" si="1690">AB558</f>
        <v>0</v>
      </c>
      <c r="AC559" s="411">
        <f t="shared" ref="AC559" si="1691">AC558</f>
        <v>0</v>
      </c>
      <c r="AD559" s="411">
        <f t="shared" ref="AD559" si="1692">AD558</f>
        <v>0</v>
      </c>
      <c r="AE559" s="411">
        <f t="shared" ref="AE559" si="1693">AE558</f>
        <v>0</v>
      </c>
      <c r="AF559" s="411">
        <f t="shared" ref="AF559" si="1694">AF558</f>
        <v>0</v>
      </c>
      <c r="AG559" s="411">
        <f t="shared" ref="AG559" si="1695">AG558</f>
        <v>0</v>
      </c>
      <c r="AH559" s="411">
        <f t="shared" ref="AH559" si="1696">AH558</f>
        <v>0</v>
      </c>
      <c r="AI559" s="411">
        <f t="shared" ref="AI559" si="1697">AI558</f>
        <v>0</v>
      </c>
      <c r="AJ559" s="411">
        <f t="shared" ref="AJ559" si="1698">AJ558</f>
        <v>0</v>
      </c>
      <c r="AK559" s="411">
        <f t="shared" ref="AK559" si="1699">AK558</f>
        <v>0</v>
      </c>
      <c r="AL559" s="411">
        <f t="shared" ref="AL559" si="1700">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7311456</v>
      </c>
      <c r="E561" s="329"/>
      <c r="F561" s="329"/>
      <c r="G561" s="329"/>
      <c r="H561" s="329"/>
      <c r="I561" s="329"/>
      <c r="J561" s="329"/>
      <c r="K561" s="329"/>
      <c r="L561" s="329"/>
      <c r="M561" s="329"/>
      <c r="N561" s="329"/>
      <c r="O561" s="329">
        <f>SUM(O404:O559)</f>
        <v>932</v>
      </c>
      <c r="P561" s="329"/>
      <c r="Q561" s="329"/>
      <c r="R561" s="329"/>
      <c r="S561" s="329"/>
      <c r="T561" s="329"/>
      <c r="U561" s="329"/>
      <c r="V561" s="329"/>
      <c r="W561" s="329"/>
      <c r="X561" s="329"/>
      <c r="Y561" s="329">
        <f>IF(Y402="kWh",SUMPRODUCT(D404:D559,Y404:Y559))</f>
        <v>5342069</v>
      </c>
      <c r="Z561" s="329">
        <f>IF(Z402="kWh",SUMPRODUCT(D404:D559,Z404:Z559))</f>
        <v>1147037.5</v>
      </c>
      <c r="AA561" s="329">
        <f>IF(AA402="kw",SUMPRODUCT(N404:N559,O404:O559,AA404:AA559),SUMPRODUCT(D404:D559,AA404:AA559))</f>
        <v>2238</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9.1000000000000004E-3</v>
      </c>
      <c r="Z564" s="341">
        <f>HLOOKUP(Z$35,'3.  Distribution Rates'!$C$122:$P$133,9,FALSE)</f>
        <v>1.1900000000000001E-2</v>
      </c>
      <c r="AA564" s="341">
        <f>HLOOKUP(AA$35,'3.  Distribution Rates'!$C$122:$P$133,9,FALSE)</f>
        <v>2.1974</v>
      </c>
      <c r="AB564" s="341">
        <f>HLOOKUP(AB$35,'3.  Distribution Rates'!$C$122:$P$133,9,FALSE)</f>
        <v>0</v>
      </c>
      <c r="AC564" s="341">
        <f>HLOOKUP(AC$35,'3.  Distribution Rates'!$C$122:$P$133,9,FALSE)</f>
        <v>9.7361000000000004</v>
      </c>
      <c r="AD564" s="341">
        <f>HLOOKUP(AD$35,'3.  Distribution Rates'!$C$122:$P$133,9,FALSE)</f>
        <v>8.8894000000000002</v>
      </c>
      <c r="AE564" s="341">
        <f>HLOOKUP(AE$35,'3.  Distribution Rates'!$C$122:$P$133,9,FALSE)</f>
        <v>2.9499999999999998E-2</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5457.0791663486389</v>
      </c>
      <c r="Z565" s="378">
        <f>'4.  2011-2014 LRAM'!Z140*Z564</f>
        <v>6322.0851181735616</v>
      </c>
      <c r="AA565" s="378">
        <f>'4.  2011-2014 LRAM'!AA140*AA564</f>
        <v>2212.5376087374989</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701">SUM(Y565:AL565)</f>
        <v>13991.7018932597</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4363.6577109009859</v>
      </c>
      <c r="Z566" s="378">
        <f>'4.  2011-2014 LRAM'!Z269*Z564</f>
        <v>8959.0531560036325</v>
      </c>
      <c r="AA566" s="378">
        <f>'4.  2011-2014 LRAM'!AA269*AA564</f>
        <v>3498.6240440121155</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701"/>
        <v>16821.334910916732</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6184.2288844184313</v>
      </c>
      <c r="Z567" s="378">
        <f>'4.  2011-2014 LRAM'!Z398*Z564</f>
        <v>5554.831711022016</v>
      </c>
      <c r="AA567" s="378">
        <f>'4.  2011-2014 LRAM'!AA398*AA564</f>
        <v>4585.0366541356771</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701"/>
        <v>16324.097249576123</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10741.61930687341</v>
      </c>
      <c r="Z568" s="378">
        <f>'4.  2011-2014 LRAM'!Z528*Z564</f>
        <v>10657.680386696002</v>
      </c>
      <c r="AA568" s="378">
        <f>'4.  2011-2014 LRAM'!AA528*AA564</f>
        <v>5577.2424455143191</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701"/>
        <v>26976.542139083729</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2">Y209*Y564</f>
        <v>12223.484</v>
      </c>
      <c r="Z569" s="378">
        <f t="shared" si="1702"/>
        <v>15314.083225</v>
      </c>
      <c r="AA569" s="378">
        <f t="shared" si="1702"/>
        <v>6368.0652</v>
      </c>
      <c r="AB569" s="378">
        <f>AB209*AB564</f>
        <v>0</v>
      </c>
      <c r="AC569" s="378">
        <f t="shared" si="1702"/>
        <v>0</v>
      </c>
      <c r="AD569" s="378">
        <f t="shared" si="1702"/>
        <v>0</v>
      </c>
      <c r="AE569" s="378">
        <f t="shared" si="1702"/>
        <v>0</v>
      </c>
      <c r="AF569" s="378">
        <f t="shared" si="1702"/>
        <v>0</v>
      </c>
      <c r="AG569" s="378">
        <f t="shared" si="1702"/>
        <v>0</v>
      </c>
      <c r="AH569" s="378">
        <f t="shared" si="1702"/>
        <v>0</v>
      </c>
      <c r="AI569" s="378">
        <f t="shared" si="1702"/>
        <v>0</v>
      </c>
      <c r="AJ569" s="378">
        <f t="shared" si="1702"/>
        <v>0</v>
      </c>
      <c r="AK569" s="378">
        <f t="shared" si="1702"/>
        <v>0</v>
      </c>
      <c r="AL569" s="378">
        <f t="shared" si="1702"/>
        <v>0</v>
      </c>
      <c r="AM569" s="629">
        <f t="shared" si="1701"/>
        <v>33905.632424999996</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30662.349900000001</v>
      </c>
      <c r="Z570" s="378">
        <f>Z392*Z564</f>
        <v>8788.8991050000022</v>
      </c>
      <c r="AA570" s="378">
        <f t="shared" ref="AA570:AL570" si="1703">AA392*AA564</f>
        <v>762.05831999999998</v>
      </c>
      <c r="AB570" s="378">
        <f>AB392*AB564</f>
        <v>0</v>
      </c>
      <c r="AC570" s="378">
        <f t="shared" si="1703"/>
        <v>0</v>
      </c>
      <c r="AD570" s="378">
        <f t="shared" si="1703"/>
        <v>8768.5041600000004</v>
      </c>
      <c r="AE570" s="378">
        <f t="shared" si="1703"/>
        <v>0</v>
      </c>
      <c r="AF570" s="378">
        <f t="shared" si="1703"/>
        <v>0</v>
      </c>
      <c r="AG570" s="378">
        <f t="shared" si="1703"/>
        <v>0</v>
      </c>
      <c r="AH570" s="378">
        <f t="shared" si="1703"/>
        <v>0</v>
      </c>
      <c r="AI570" s="378">
        <f t="shared" si="1703"/>
        <v>0</v>
      </c>
      <c r="AJ570" s="378">
        <f t="shared" si="1703"/>
        <v>0</v>
      </c>
      <c r="AK570" s="378">
        <f t="shared" si="1703"/>
        <v>0</v>
      </c>
      <c r="AL570" s="378">
        <f t="shared" si="1703"/>
        <v>0</v>
      </c>
      <c r="AM570" s="629">
        <f t="shared" si="1701"/>
        <v>48981.811484999998</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48612.827900000004</v>
      </c>
      <c r="Z571" s="378">
        <f t="shared" ref="Z571:AL571" si="1704">Z561*Z564</f>
        <v>13649.74625</v>
      </c>
      <c r="AA571" s="378">
        <f t="shared" si="1704"/>
        <v>4917.7812000000004</v>
      </c>
      <c r="AB571" s="378">
        <f t="shared" si="1704"/>
        <v>0</v>
      </c>
      <c r="AC571" s="378">
        <f t="shared" si="1704"/>
        <v>0</v>
      </c>
      <c r="AD571" s="378">
        <f t="shared" si="1704"/>
        <v>0</v>
      </c>
      <c r="AE571" s="378">
        <f t="shared" si="1704"/>
        <v>0</v>
      </c>
      <c r="AF571" s="378">
        <f t="shared" si="1704"/>
        <v>0</v>
      </c>
      <c r="AG571" s="378">
        <f t="shared" si="1704"/>
        <v>0</v>
      </c>
      <c r="AH571" s="378">
        <f t="shared" si="1704"/>
        <v>0</v>
      </c>
      <c r="AI571" s="378">
        <f t="shared" si="1704"/>
        <v>0</v>
      </c>
      <c r="AJ571" s="378">
        <f t="shared" si="1704"/>
        <v>0</v>
      </c>
      <c r="AK571" s="378">
        <f t="shared" si="1704"/>
        <v>0</v>
      </c>
      <c r="AL571" s="378">
        <f t="shared" si="1704"/>
        <v>0</v>
      </c>
      <c r="AM571" s="629">
        <f t="shared" si="1701"/>
        <v>67180.355349999998</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118245.24686854146</v>
      </c>
      <c r="Z572" s="346">
        <f>SUM(Z565:Z571)</f>
        <v>69246.378951895225</v>
      </c>
      <c r="AA572" s="346">
        <f t="shared" ref="AA572:AE572" si="1705">SUM(AA565:AA571)</f>
        <v>27921.345472399611</v>
      </c>
      <c r="AB572" s="346">
        <f t="shared" si="1705"/>
        <v>0</v>
      </c>
      <c r="AC572" s="346">
        <f t="shared" si="1705"/>
        <v>0</v>
      </c>
      <c r="AD572" s="346">
        <f>SUM(AD565:AD571)</f>
        <v>8768.5041600000004</v>
      </c>
      <c r="AE572" s="346">
        <f t="shared" si="1705"/>
        <v>0</v>
      </c>
      <c r="AF572" s="346">
        <f>SUM(AF565:AF571)</f>
        <v>0</v>
      </c>
      <c r="AG572" s="346">
        <f>SUM(AG565:AG571)</f>
        <v>0</v>
      </c>
      <c r="AH572" s="346">
        <f t="shared" ref="AH572:AL572" si="1706">SUM(AH565:AH571)</f>
        <v>0</v>
      </c>
      <c r="AI572" s="346">
        <f t="shared" si="1706"/>
        <v>0</v>
      </c>
      <c r="AJ572" s="346">
        <f>SUM(AJ565:AJ571)</f>
        <v>0</v>
      </c>
      <c r="AK572" s="346">
        <f t="shared" si="1706"/>
        <v>0</v>
      </c>
      <c r="AL572" s="346">
        <f t="shared" si="1706"/>
        <v>0</v>
      </c>
      <c r="AM572" s="407">
        <f>SUM(AM565:AM571)</f>
        <v>224181.47545283628</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07">Z562*Z564</f>
        <v>0</v>
      </c>
      <c r="AA573" s="347">
        <f t="shared" si="1707"/>
        <v>0</v>
      </c>
      <c r="AB573" s="347">
        <f t="shared" si="1707"/>
        <v>0</v>
      </c>
      <c r="AC573" s="347">
        <f t="shared" si="1707"/>
        <v>0</v>
      </c>
      <c r="AD573" s="347">
        <f>AD562*AD564</f>
        <v>0</v>
      </c>
      <c r="AE573" s="347">
        <f t="shared" si="1707"/>
        <v>0</v>
      </c>
      <c r="AF573" s="347">
        <f>AF562*AF564</f>
        <v>0</v>
      </c>
      <c r="AG573" s="347">
        <f t="shared" ref="AG573:AL573" si="1708">AG562*AG564</f>
        <v>0</v>
      </c>
      <c r="AH573" s="347">
        <f t="shared" si="1708"/>
        <v>0</v>
      </c>
      <c r="AI573" s="347">
        <f t="shared" si="1708"/>
        <v>0</v>
      </c>
      <c r="AJ573" s="347">
        <f>AJ562*AJ564</f>
        <v>0</v>
      </c>
      <c r="AK573" s="347">
        <f>AK562*AK564</f>
        <v>0</v>
      </c>
      <c r="AL573" s="347">
        <f t="shared" si="1708"/>
        <v>0</v>
      </c>
      <c r="AM573" s="407">
        <f>SUM(Y573:AL573)</f>
        <v>0</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224181.47545283628</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5342069</v>
      </c>
      <c r="Z576" s="291">
        <f>SUMPRODUCT(E404:E559,Z404:Z559)</f>
        <v>1197877.5</v>
      </c>
      <c r="AA576" s="291">
        <f>IF(AA402="kw",SUMPRODUCT($N$404:$N$559,$P$404:$P$559,AA404:AA559),SUMPRODUCT($E$404:$E$559,AA404:AA559))</f>
        <v>2238</v>
      </c>
      <c r="AB576" s="291">
        <f>IF(AB402="kw",SUMPRODUCT($N$404:$N$559,$P$404:$P$559,AB404:AB559),SUMPRODUCT($E$404:$E$559,AB404:AB559))</f>
        <v>0</v>
      </c>
      <c r="AC576" s="291">
        <f>IF(AC402="kw",SUMPRODUCT($N$404:$N$559,$P$404:$P$559,AC404:AC559),SUMPRODUCT($E$404:$E$559,AC404:AC559))</f>
        <v>0</v>
      </c>
      <c r="AD576" s="291">
        <f t="shared" ref="AD576:AL576" si="1709">IF(AD402="kw",SUMPRODUCT($N$404:$N$559,$P$404:$P$559,AD404:AD559),SUMPRODUCT($E$404:$E$559,AD404:AD559))</f>
        <v>0</v>
      </c>
      <c r="AE576" s="291">
        <f t="shared" si="1709"/>
        <v>0</v>
      </c>
      <c r="AF576" s="291">
        <f t="shared" si="1709"/>
        <v>0</v>
      </c>
      <c r="AG576" s="291">
        <f t="shared" si="1709"/>
        <v>0</v>
      </c>
      <c r="AH576" s="291">
        <f t="shared" si="1709"/>
        <v>0</v>
      </c>
      <c r="AI576" s="291">
        <f t="shared" si="1709"/>
        <v>0</v>
      </c>
      <c r="AJ576" s="291">
        <f t="shared" si="1709"/>
        <v>0</v>
      </c>
      <c r="AK576" s="291">
        <f t="shared" si="1709"/>
        <v>0</v>
      </c>
      <c r="AL576" s="291">
        <f t="shared" si="1709"/>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5342069</v>
      </c>
      <c r="Z577" s="291">
        <f>SUMPRODUCT(F404:F559,Z404:Z559)</f>
        <v>1190350.5</v>
      </c>
      <c r="AA577" s="291">
        <f t="shared" ref="AA577:AL577" si="1710">IF(AA402="kw",SUMPRODUCT($N$404:$N$559,$Q$404:$Q$559,AA404:AA559),SUMPRODUCT($F$404:$F$559,AA404:AA559))</f>
        <v>2238</v>
      </c>
      <c r="AB577" s="291">
        <f t="shared" si="1710"/>
        <v>0</v>
      </c>
      <c r="AC577" s="291">
        <f>IF(AC402="kw",SUMPRODUCT($N$404:$N$559,$Q$404:$Q$559,AC404:AC559),SUMPRODUCT($F$404:$F$559,AC404:AC559))</f>
        <v>0</v>
      </c>
      <c r="AD577" s="291">
        <f t="shared" si="1710"/>
        <v>0</v>
      </c>
      <c r="AE577" s="291">
        <f t="shared" si="1710"/>
        <v>0</v>
      </c>
      <c r="AF577" s="291">
        <f t="shared" si="1710"/>
        <v>0</v>
      </c>
      <c r="AG577" s="291">
        <f t="shared" si="1710"/>
        <v>0</v>
      </c>
      <c r="AH577" s="291">
        <f t="shared" si="1710"/>
        <v>0</v>
      </c>
      <c r="AI577" s="291">
        <f t="shared" si="1710"/>
        <v>0</v>
      </c>
      <c r="AJ577" s="291">
        <f t="shared" si="1710"/>
        <v>0</v>
      </c>
      <c r="AK577" s="291">
        <f t="shared" si="1710"/>
        <v>0</v>
      </c>
      <c r="AL577" s="291">
        <f t="shared" si="1710"/>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5342069</v>
      </c>
      <c r="Z578" s="326">
        <f>SUMPRODUCT(G404:G559,Z404:Z559)</f>
        <v>1147037.5</v>
      </c>
      <c r="AA578" s="326">
        <f t="shared" ref="AA578:AL578" si="1711">IF(AA402="kw",SUMPRODUCT($N$404:$N$559,$R$404:$R$559,AA404:AA559),SUMPRODUCT($G$404:$G$559,AA404:AA559))</f>
        <v>2238</v>
      </c>
      <c r="AB578" s="326">
        <f t="shared" si="1711"/>
        <v>0</v>
      </c>
      <c r="AC578" s="326">
        <f>IF(AC402="kw",SUMPRODUCT($N$404:$N$559,$R$404:$R$559,AC404:AC559),SUMPRODUCT($G$404:$G$559,AC404:AC559))</f>
        <v>0</v>
      </c>
      <c r="AD578" s="326">
        <f t="shared" si="1711"/>
        <v>0</v>
      </c>
      <c r="AE578" s="326">
        <f t="shared" si="1711"/>
        <v>0</v>
      </c>
      <c r="AF578" s="326">
        <f t="shared" si="1711"/>
        <v>0</v>
      </c>
      <c r="AG578" s="326">
        <f t="shared" si="1711"/>
        <v>0</v>
      </c>
      <c r="AH578" s="326">
        <f t="shared" si="1711"/>
        <v>0</v>
      </c>
      <c r="AI578" s="326">
        <f t="shared" si="1711"/>
        <v>0</v>
      </c>
      <c r="AJ578" s="326">
        <f t="shared" si="1711"/>
        <v>0</v>
      </c>
      <c r="AK578" s="326">
        <f t="shared" si="1711"/>
        <v>0</v>
      </c>
      <c r="AL578" s="326">
        <f t="shared" si="1711"/>
        <v>0</v>
      </c>
      <c r="AM578" s="386"/>
    </row>
    <row r="579" spans="1:39" ht="22.5" customHeight="1">
      <c r="B579" s="368" t="s">
        <v>586</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98" t="s">
        <v>211</v>
      </c>
      <c r="C583" s="900" t="s">
        <v>33</v>
      </c>
      <c r="D583" s="284" t="s">
        <v>422</v>
      </c>
      <c r="E583" s="902" t="s">
        <v>209</v>
      </c>
      <c r="F583" s="903"/>
      <c r="G583" s="903"/>
      <c r="H583" s="903"/>
      <c r="I583" s="903"/>
      <c r="J583" s="903"/>
      <c r="K583" s="903"/>
      <c r="L583" s="903"/>
      <c r="M583" s="904"/>
      <c r="N583" s="908" t="s">
        <v>213</v>
      </c>
      <c r="O583" s="284" t="s">
        <v>423</v>
      </c>
      <c r="P583" s="902" t="s">
        <v>212</v>
      </c>
      <c r="Q583" s="903"/>
      <c r="R583" s="903"/>
      <c r="S583" s="903"/>
      <c r="T583" s="903"/>
      <c r="U583" s="903"/>
      <c r="V583" s="903"/>
      <c r="W583" s="903"/>
      <c r="X583" s="904"/>
      <c r="Y583" s="905" t="s">
        <v>243</v>
      </c>
      <c r="Z583" s="906"/>
      <c r="AA583" s="906"/>
      <c r="AB583" s="906"/>
      <c r="AC583" s="906"/>
      <c r="AD583" s="906"/>
      <c r="AE583" s="906"/>
      <c r="AF583" s="906"/>
      <c r="AG583" s="906"/>
      <c r="AH583" s="906"/>
      <c r="AI583" s="906"/>
      <c r="AJ583" s="906"/>
      <c r="AK583" s="906"/>
      <c r="AL583" s="906"/>
      <c r="AM583" s="907"/>
    </row>
    <row r="584" spans="1:39" ht="68.25" customHeight="1">
      <c r="B584" s="899"/>
      <c r="C584" s="901"/>
      <c r="D584" s="285">
        <v>2018</v>
      </c>
      <c r="E584" s="285">
        <v>2019</v>
      </c>
      <c r="F584" s="285">
        <v>2020</v>
      </c>
      <c r="G584" s="285">
        <v>2021</v>
      </c>
      <c r="H584" s="285">
        <v>2022</v>
      </c>
      <c r="I584" s="285">
        <v>2023</v>
      </c>
      <c r="J584" s="285">
        <v>2024</v>
      </c>
      <c r="K584" s="285">
        <v>2025</v>
      </c>
      <c r="L584" s="285">
        <v>2026</v>
      </c>
      <c r="M584" s="285">
        <v>2027</v>
      </c>
      <c r="N584" s="909"/>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General Service &lt;50 kW</v>
      </c>
      <c r="AA584" s="285" t="str">
        <f>'1.  LRAMVA Summary'!F52</f>
        <v>General Service 50 - 4,999 kW</v>
      </c>
      <c r="AB584" s="285" t="str">
        <f>'1.  LRAMVA Summary'!G52</f>
        <v>Embedded Distributor</v>
      </c>
      <c r="AC584" s="285" t="str">
        <f>'1.  LRAMVA Summary'!H52</f>
        <v>Sentinel Lighting</v>
      </c>
      <c r="AD584" s="285" t="str">
        <f>'1.  LRAMVA Summary'!I52</f>
        <v>Street Lighting</v>
      </c>
      <c r="AE584" s="285" t="str">
        <f>'1.  LRAMVA Summary'!J52</f>
        <v>Unmetered Scattered Load</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v>
      </c>
      <c r="AE585" s="291" t="str">
        <f>'1.  LRAMVA Summary'!J53</f>
        <v>kWh</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2">Z587</f>
        <v>0</v>
      </c>
      <c r="AA588" s="411">
        <f t="shared" ref="AA588" si="1713">AA587</f>
        <v>0</v>
      </c>
      <c r="AB588" s="411">
        <f t="shared" ref="AB588" si="1714">AB587</f>
        <v>0</v>
      </c>
      <c r="AC588" s="411">
        <f t="shared" ref="AC588" si="1715">AC587</f>
        <v>0</v>
      </c>
      <c r="AD588" s="411">
        <f t="shared" ref="AD588" si="1716">AD587</f>
        <v>0</v>
      </c>
      <c r="AE588" s="411">
        <f t="shared" ref="AE588" si="1717">AE587</f>
        <v>0</v>
      </c>
      <c r="AF588" s="411">
        <f t="shared" ref="AF588" si="1718">AF587</f>
        <v>0</v>
      </c>
      <c r="AG588" s="411">
        <f t="shared" ref="AG588" si="1719">AG587</f>
        <v>0</v>
      </c>
      <c r="AH588" s="411">
        <f t="shared" ref="AH588" si="1720">AH587</f>
        <v>0</v>
      </c>
      <c r="AI588" s="411">
        <f t="shared" ref="AI588" si="1721">AI587</f>
        <v>0</v>
      </c>
      <c r="AJ588" s="411">
        <f t="shared" ref="AJ588" si="1722">AJ587</f>
        <v>0</v>
      </c>
      <c r="AK588" s="411">
        <f t="shared" ref="AK588" si="1723">AK587</f>
        <v>0</v>
      </c>
      <c r="AL588" s="411">
        <f t="shared" ref="AL588" si="1724">AL587</f>
        <v>0</v>
      </c>
      <c r="AM588" s="297"/>
    </row>
    <row r="589" spans="1:39" ht="15.7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5">Z590</f>
        <v>0</v>
      </c>
      <c r="AA591" s="411">
        <f t="shared" ref="AA591" si="1726">AA590</f>
        <v>0</v>
      </c>
      <c r="AB591" s="411">
        <f t="shared" ref="AB591" si="1727">AB590</f>
        <v>0</v>
      </c>
      <c r="AC591" s="411">
        <f t="shared" ref="AC591" si="1728">AC590</f>
        <v>0</v>
      </c>
      <c r="AD591" s="411">
        <f t="shared" ref="AD591" si="1729">AD590</f>
        <v>0</v>
      </c>
      <c r="AE591" s="411">
        <f t="shared" ref="AE591" si="1730">AE590</f>
        <v>0</v>
      </c>
      <c r="AF591" s="411">
        <f t="shared" ref="AF591" si="1731">AF590</f>
        <v>0</v>
      </c>
      <c r="AG591" s="411">
        <f t="shared" ref="AG591" si="1732">AG590</f>
        <v>0</v>
      </c>
      <c r="AH591" s="411">
        <f t="shared" ref="AH591" si="1733">AH590</f>
        <v>0</v>
      </c>
      <c r="AI591" s="411">
        <f t="shared" ref="AI591" si="1734">AI590</f>
        <v>0</v>
      </c>
      <c r="AJ591" s="411">
        <f t="shared" ref="AJ591" si="1735">AJ590</f>
        <v>0</v>
      </c>
      <c r="AK591" s="411">
        <f t="shared" ref="AK591" si="1736">AK590</f>
        <v>0</v>
      </c>
      <c r="AL591" s="411">
        <f t="shared" ref="AL591" si="1737">AL590</f>
        <v>0</v>
      </c>
      <c r="AM591" s="297"/>
    </row>
    <row r="592" spans="1:39" ht="15.7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8">Z593</f>
        <v>0</v>
      </c>
      <c r="AA594" s="411">
        <f t="shared" ref="AA594" si="1739">AA593</f>
        <v>0</v>
      </c>
      <c r="AB594" s="411">
        <f t="shared" ref="AB594" si="1740">AB593</f>
        <v>0</v>
      </c>
      <c r="AC594" s="411">
        <f t="shared" ref="AC594" si="1741">AC593</f>
        <v>0</v>
      </c>
      <c r="AD594" s="411">
        <f t="shared" ref="AD594" si="1742">AD593</f>
        <v>0</v>
      </c>
      <c r="AE594" s="411">
        <f t="shared" ref="AE594" si="1743">AE593</f>
        <v>0</v>
      </c>
      <c r="AF594" s="411">
        <f t="shared" ref="AF594" si="1744">AF593</f>
        <v>0</v>
      </c>
      <c r="AG594" s="411">
        <f t="shared" ref="AG594" si="1745">AG593</f>
        <v>0</v>
      </c>
      <c r="AH594" s="411">
        <f t="shared" ref="AH594" si="1746">AH593</f>
        <v>0</v>
      </c>
      <c r="AI594" s="411">
        <f t="shared" ref="AI594" si="1747">AI593</f>
        <v>0</v>
      </c>
      <c r="AJ594" s="411">
        <f t="shared" ref="AJ594" si="1748">AJ593</f>
        <v>0</v>
      </c>
      <c r="AK594" s="411">
        <f t="shared" ref="AK594" si="1749">AK593</f>
        <v>0</v>
      </c>
      <c r="AL594" s="411">
        <f t="shared" ref="AL594" si="1750">AL593</f>
        <v>0</v>
      </c>
      <c r="AM594" s="297"/>
    </row>
    <row r="595" spans="1:39"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2">
        <v>4</v>
      </c>
      <c r="B596" s="520" t="s">
        <v>676</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51">Z596</f>
        <v>0</v>
      </c>
      <c r="AA597" s="411">
        <f t="shared" ref="AA597" si="1752">AA596</f>
        <v>0</v>
      </c>
      <c r="AB597" s="411">
        <f t="shared" ref="AB597" si="1753">AB596</f>
        <v>0</v>
      </c>
      <c r="AC597" s="411">
        <f t="shared" ref="AC597" si="1754">AC596</f>
        <v>0</v>
      </c>
      <c r="AD597" s="411">
        <f t="shared" ref="AD597" si="1755">AD596</f>
        <v>0</v>
      </c>
      <c r="AE597" s="411">
        <f t="shared" ref="AE597" si="1756">AE596</f>
        <v>0</v>
      </c>
      <c r="AF597" s="411">
        <f t="shared" ref="AF597" si="1757">AF596</f>
        <v>0</v>
      </c>
      <c r="AG597" s="411">
        <f t="shared" ref="AG597" si="1758">AG596</f>
        <v>0</v>
      </c>
      <c r="AH597" s="411">
        <f t="shared" ref="AH597" si="1759">AH596</f>
        <v>0</v>
      </c>
      <c r="AI597" s="411">
        <f t="shared" ref="AI597" si="1760">AI596</f>
        <v>0</v>
      </c>
      <c r="AJ597" s="411">
        <f t="shared" ref="AJ597" si="1761">AJ596</f>
        <v>0</v>
      </c>
      <c r="AK597" s="411">
        <f t="shared" ref="AK597" si="1762">AK596</f>
        <v>0</v>
      </c>
      <c r="AL597" s="411">
        <f t="shared" ref="AL597" si="1763">AL596</f>
        <v>0</v>
      </c>
      <c r="AM597" s="297"/>
    </row>
    <row r="598" spans="1:39"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4">Z599</f>
        <v>0</v>
      </c>
      <c r="AA600" s="411">
        <f t="shared" ref="AA600" si="1765">AA599</f>
        <v>0</v>
      </c>
      <c r="AB600" s="411">
        <f t="shared" ref="AB600" si="1766">AB599</f>
        <v>0</v>
      </c>
      <c r="AC600" s="411">
        <f t="shared" ref="AC600" si="1767">AC599</f>
        <v>0</v>
      </c>
      <c r="AD600" s="411">
        <f t="shared" ref="AD600" si="1768">AD599</f>
        <v>0</v>
      </c>
      <c r="AE600" s="411">
        <f t="shared" ref="AE600" si="1769">AE599</f>
        <v>0</v>
      </c>
      <c r="AF600" s="411">
        <f t="shared" ref="AF600" si="1770">AF599</f>
        <v>0</v>
      </c>
      <c r="AG600" s="411">
        <f t="shared" ref="AG600" si="1771">AG599</f>
        <v>0</v>
      </c>
      <c r="AH600" s="411">
        <f t="shared" ref="AH600" si="1772">AH599</f>
        <v>0</v>
      </c>
      <c r="AI600" s="411">
        <f t="shared" ref="AI600" si="1773">AI599</f>
        <v>0</v>
      </c>
      <c r="AJ600" s="411">
        <f t="shared" ref="AJ600" si="1774">AJ599</f>
        <v>0</v>
      </c>
      <c r="AK600" s="411">
        <f t="shared" ref="AK600" si="1775">AK599</f>
        <v>0</v>
      </c>
      <c r="AL600" s="411">
        <f t="shared" ref="AL600" si="1776">AL599</f>
        <v>0</v>
      </c>
      <c r="AM600" s="297"/>
    </row>
    <row r="601" spans="1:39"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7">Z603</f>
        <v>0</v>
      </c>
      <c r="AA604" s="411">
        <f t="shared" ref="AA604" si="1778">AA603</f>
        <v>0</v>
      </c>
      <c r="AB604" s="411">
        <f t="shared" ref="AB604" si="1779">AB603</f>
        <v>0</v>
      </c>
      <c r="AC604" s="411">
        <f t="shared" ref="AC604" si="1780">AC603</f>
        <v>0</v>
      </c>
      <c r="AD604" s="411">
        <f t="shared" ref="AD604" si="1781">AD603</f>
        <v>0</v>
      </c>
      <c r="AE604" s="411">
        <f t="shared" ref="AE604" si="1782">AE603</f>
        <v>0</v>
      </c>
      <c r="AF604" s="411">
        <f t="shared" ref="AF604" si="1783">AF603</f>
        <v>0</v>
      </c>
      <c r="AG604" s="411">
        <f t="shared" ref="AG604" si="1784">AG603</f>
        <v>0</v>
      </c>
      <c r="AH604" s="411">
        <f t="shared" ref="AH604" si="1785">AH603</f>
        <v>0</v>
      </c>
      <c r="AI604" s="411">
        <f t="shared" ref="AI604" si="1786">AI603</f>
        <v>0</v>
      </c>
      <c r="AJ604" s="411">
        <f t="shared" ref="AJ604" si="1787">AJ603</f>
        <v>0</v>
      </c>
      <c r="AK604" s="411">
        <f t="shared" ref="AK604" si="1788">AK603</f>
        <v>0</v>
      </c>
      <c r="AL604" s="411">
        <f t="shared" ref="AL604" si="1789">AL603</f>
        <v>0</v>
      </c>
      <c r="AM604" s="311"/>
    </row>
    <row r="605" spans="1:39"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90">Z606</f>
        <v>0</v>
      </c>
      <c r="AA607" s="411">
        <f t="shared" ref="AA607" si="1791">AA606</f>
        <v>0</v>
      </c>
      <c r="AB607" s="411">
        <f t="shared" ref="AB607" si="1792">AB606</f>
        <v>0</v>
      </c>
      <c r="AC607" s="411">
        <f t="shared" ref="AC607" si="1793">AC606</f>
        <v>0</v>
      </c>
      <c r="AD607" s="411">
        <f t="shared" ref="AD607" si="1794">AD606</f>
        <v>0</v>
      </c>
      <c r="AE607" s="411">
        <f t="shared" ref="AE607" si="1795">AE606</f>
        <v>0</v>
      </c>
      <c r="AF607" s="411">
        <f t="shared" ref="AF607" si="1796">AF606</f>
        <v>0</v>
      </c>
      <c r="AG607" s="411">
        <f t="shared" ref="AG607" si="1797">AG606</f>
        <v>0</v>
      </c>
      <c r="AH607" s="411">
        <f t="shared" ref="AH607" si="1798">AH606</f>
        <v>0</v>
      </c>
      <c r="AI607" s="411">
        <f t="shared" ref="AI607" si="1799">AI606</f>
        <v>0</v>
      </c>
      <c r="AJ607" s="411">
        <f t="shared" ref="AJ607" si="1800">AJ606</f>
        <v>0</v>
      </c>
      <c r="AK607" s="411">
        <f t="shared" ref="AK607" si="1801">AK606</f>
        <v>0</v>
      </c>
      <c r="AL607" s="411">
        <f t="shared" ref="AL607" si="1802">AL606</f>
        <v>0</v>
      </c>
      <c r="AM607" s="311"/>
    </row>
    <row r="608" spans="1:39"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3">Z609</f>
        <v>0</v>
      </c>
      <c r="AA610" s="411">
        <f t="shared" ref="AA610" si="1804">AA609</f>
        <v>0</v>
      </c>
      <c r="AB610" s="411">
        <f t="shared" ref="AB610" si="1805">AB609</f>
        <v>0</v>
      </c>
      <c r="AC610" s="411">
        <f t="shared" ref="AC610" si="1806">AC609</f>
        <v>0</v>
      </c>
      <c r="AD610" s="411">
        <f t="shared" ref="AD610" si="1807">AD609</f>
        <v>0</v>
      </c>
      <c r="AE610" s="411">
        <f t="shared" ref="AE610" si="1808">AE609</f>
        <v>0</v>
      </c>
      <c r="AF610" s="411">
        <f t="shared" ref="AF610" si="1809">AF609</f>
        <v>0</v>
      </c>
      <c r="AG610" s="411">
        <f t="shared" ref="AG610" si="1810">AG609</f>
        <v>0</v>
      </c>
      <c r="AH610" s="411">
        <f t="shared" ref="AH610" si="1811">AH609</f>
        <v>0</v>
      </c>
      <c r="AI610" s="411">
        <f t="shared" ref="AI610" si="1812">AI609</f>
        <v>0</v>
      </c>
      <c r="AJ610" s="411">
        <f t="shared" ref="AJ610" si="1813">AJ609</f>
        <v>0</v>
      </c>
      <c r="AK610" s="411">
        <f t="shared" ref="AK610" si="1814">AK609</f>
        <v>0</v>
      </c>
      <c r="AL610" s="411">
        <f t="shared" ref="AL610" si="1815">AL609</f>
        <v>0</v>
      </c>
      <c r="AM610" s="311"/>
    </row>
    <row r="611" spans="1:39"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6">Z612</f>
        <v>0</v>
      </c>
      <c r="AA613" s="411">
        <f t="shared" ref="AA613" si="1817">AA612</f>
        <v>0</v>
      </c>
      <c r="AB613" s="411">
        <f t="shared" ref="AB613" si="1818">AB612</f>
        <v>0</v>
      </c>
      <c r="AC613" s="411">
        <f t="shared" ref="AC613" si="1819">AC612</f>
        <v>0</v>
      </c>
      <c r="AD613" s="411">
        <f t="shared" ref="AD613" si="1820">AD612</f>
        <v>0</v>
      </c>
      <c r="AE613" s="411">
        <f t="shared" ref="AE613" si="1821">AE612</f>
        <v>0</v>
      </c>
      <c r="AF613" s="411">
        <f t="shared" ref="AF613" si="1822">AF612</f>
        <v>0</v>
      </c>
      <c r="AG613" s="411">
        <f t="shared" ref="AG613" si="1823">AG612</f>
        <v>0</v>
      </c>
      <c r="AH613" s="411">
        <f t="shared" ref="AH613" si="1824">AH612</f>
        <v>0</v>
      </c>
      <c r="AI613" s="411">
        <f t="shared" ref="AI613" si="1825">AI612</f>
        <v>0</v>
      </c>
      <c r="AJ613" s="411">
        <f t="shared" ref="AJ613" si="1826">AJ612</f>
        <v>0</v>
      </c>
      <c r="AK613" s="411">
        <f t="shared" ref="AK613" si="1827">AK612</f>
        <v>0</v>
      </c>
      <c r="AL613" s="411">
        <f t="shared" ref="AL613" si="1828">AL612</f>
        <v>0</v>
      </c>
      <c r="AM613" s="311"/>
    </row>
    <row r="614" spans="1:39"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9">Z615</f>
        <v>0</v>
      </c>
      <c r="AA616" s="411">
        <f t="shared" ref="AA616" si="1830">AA615</f>
        <v>0</v>
      </c>
      <c r="AB616" s="411">
        <f t="shared" ref="AB616" si="1831">AB615</f>
        <v>0</v>
      </c>
      <c r="AC616" s="411">
        <f t="shared" ref="AC616" si="1832">AC615</f>
        <v>0</v>
      </c>
      <c r="AD616" s="411">
        <f t="shared" ref="AD616" si="1833">AD615</f>
        <v>0</v>
      </c>
      <c r="AE616" s="411">
        <f t="shared" ref="AE616" si="1834">AE615</f>
        <v>0</v>
      </c>
      <c r="AF616" s="411">
        <f t="shared" ref="AF616" si="1835">AF615</f>
        <v>0</v>
      </c>
      <c r="AG616" s="411">
        <f t="shared" ref="AG616" si="1836">AG615</f>
        <v>0</v>
      </c>
      <c r="AH616" s="411">
        <f t="shared" ref="AH616" si="1837">AH615</f>
        <v>0</v>
      </c>
      <c r="AI616" s="411">
        <f t="shared" ref="AI616" si="1838">AI615</f>
        <v>0</v>
      </c>
      <c r="AJ616" s="411">
        <f t="shared" ref="AJ616" si="1839">AJ615</f>
        <v>0</v>
      </c>
      <c r="AK616" s="411">
        <f t="shared" ref="AK616" si="1840">AK615</f>
        <v>0</v>
      </c>
      <c r="AL616" s="411">
        <f t="shared" ref="AL616" si="1841">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2">Z619</f>
        <v>0</v>
      </c>
      <c r="AA620" s="411">
        <f t="shared" ref="AA620" si="1843">AA619</f>
        <v>0</v>
      </c>
      <c r="AB620" s="411">
        <f t="shared" ref="AB620" si="1844">AB619</f>
        <v>0</v>
      </c>
      <c r="AC620" s="411">
        <f t="shared" ref="AC620" si="1845">AC619</f>
        <v>0</v>
      </c>
      <c r="AD620" s="411">
        <f t="shared" ref="AD620" si="1846">AD619</f>
        <v>0</v>
      </c>
      <c r="AE620" s="411">
        <f t="shared" ref="AE620" si="1847">AE619</f>
        <v>0</v>
      </c>
      <c r="AF620" s="411">
        <f t="shared" ref="AF620" si="1848">AF619</f>
        <v>0</v>
      </c>
      <c r="AG620" s="411">
        <f t="shared" ref="AG620" si="1849">AG619</f>
        <v>0</v>
      </c>
      <c r="AH620" s="411">
        <f t="shared" ref="AH620" si="1850">AH619</f>
        <v>0</v>
      </c>
      <c r="AI620" s="411">
        <f t="shared" ref="AI620" si="1851">AI619</f>
        <v>0</v>
      </c>
      <c r="AJ620" s="411">
        <f t="shared" ref="AJ620" si="1852">AJ619</f>
        <v>0</v>
      </c>
      <c r="AK620" s="411">
        <f t="shared" ref="AK620" si="1853">AK619</f>
        <v>0</v>
      </c>
      <c r="AL620" s="411">
        <f t="shared" ref="AL620" si="1854">AL619</f>
        <v>0</v>
      </c>
      <c r="AM620" s="297"/>
    </row>
    <row r="621" spans="1:39"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5">Z622</f>
        <v>0</v>
      </c>
      <c r="AA623" s="411">
        <f t="shared" ref="AA623" si="1856">AA622</f>
        <v>0</v>
      </c>
      <c r="AB623" s="411">
        <f t="shared" ref="AB623" si="1857">AB622</f>
        <v>0</v>
      </c>
      <c r="AC623" s="411">
        <f t="shared" ref="AC623" si="1858">AC622</f>
        <v>0</v>
      </c>
      <c r="AD623" s="411">
        <f t="shared" ref="AD623" si="1859">AD622</f>
        <v>0</v>
      </c>
      <c r="AE623" s="411">
        <f t="shared" ref="AE623" si="1860">AE622</f>
        <v>0</v>
      </c>
      <c r="AF623" s="411">
        <f t="shared" ref="AF623" si="1861">AF622</f>
        <v>0</v>
      </c>
      <c r="AG623" s="411">
        <f t="shared" ref="AG623" si="1862">AG622</f>
        <v>0</v>
      </c>
      <c r="AH623" s="411">
        <f t="shared" ref="AH623" si="1863">AH622</f>
        <v>0</v>
      </c>
      <c r="AI623" s="411">
        <f t="shared" ref="AI623" si="1864">AI622</f>
        <v>0</v>
      </c>
      <c r="AJ623" s="411">
        <f t="shared" ref="AJ623" si="1865">AJ622</f>
        <v>0</v>
      </c>
      <c r="AK623" s="411">
        <f t="shared" ref="AK623" si="1866">AK622</f>
        <v>0</v>
      </c>
      <c r="AL623" s="411">
        <f t="shared" ref="AL623" si="1867">AL622</f>
        <v>0</v>
      </c>
      <c r="AM623" s="297"/>
    </row>
    <row r="624" spans="1:39"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8">Z625</f>
        <v>0</v>
      </c>
      <c r="AA626" s="411">
        <f t="shared" ref="AA626" si="1869">AA625</f>
        <v>0</v>
      </c>
      <c r="AB626" s="411">
        <f t="shared" ref="AB626" si="1870">AB625</f>
        <v>0</v>
      </c>
      <c r="AC626" s="411">
        <f t="shared" ref="AC626" si="1871">AC625</f>
        <v>0</v>
      </c>
      <c r="AD626" s="411">
        <f t="shared" ref="AD626" si="1872">AD625</f>
        <v>0</v>
      </c>
      <c r="AE626" s="411">
        <f t="shared" ref="AE626" si="1873">AE625</f>
        <v>0</v>
      </c>
      <c r="AF626" s="411">
        <f t="shared" ref="AF626" si="1874">AF625</f>
        <v>0</v>
      </c>
      <c r="AG626" s="411">
        <f t="shared" ref="AG626" si="1875">AG625</f>
        <v>0</v>
      </c>
      <c r="AH626" s="411">
        <f t="shared" ref="AH626" si="1876">AH625</f>
        <v>0</v>
      </c>
      <c r="AI626" s="411">
        <f t="shared" ref="AI626" si="1877">AI625</f>
        <v>0</v>
      </c>
      <c r="AJ626" s="411">
        <f t="shared" ref="AJ626" si="1878">AJ625</f>
        <v>0</v>
      </c>
      <c r="AK626" s="411">
        <f t="shared" ref="AK626" si="1879">AK625</f>
        <v>0</v>
      </c>
      <c r="AL626" s="411">
        <f t="shared" ref="AL626" si="1880">AL625</f>
        <v>0</v>
      </c>
      <c r="AM626" s="306"/>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81">Z629</f>
        <v>0</v>
      </c>
      <c r="AA630" s="411">
        <f t="shared" ref="AA630" si="1882">AA629</f>
        <v>0</v>
      </c>
      <c r="AB630" s="411">
        <f t="shared" ref="AB630" si="1883">AB629</f>
        <v>0</v>
      </c>
      <c r="AC630" s="411">
        <f t="shared" ref="AC630" si="1884">AC629</f>
        <v>0</v>
      </c>
      <c r="AD630" s="411">
        <f t="shared" ref="AD630" si="1885">AD629</f>
        <v>0</v>
      </c>
      <c r="AE630" s="411">
        <f t="shared" ref="AE630" si="1886">AE629</f>
        <v>0</v>
      </c>
      <c r="AF630" s="411">
        <f t="shared" ref="AF630" si="1887">AF629</f>
        <v>0</v>
      </c>
      <c r="AG630" s="411">
        <f t="shared" ref="AG630" si="1888">AG629</f>
        <v>0</v>
      </c>
      <c r="AH630" s="411">
        <f t="shared" ref="AH630" si="1889">AH629</f>
        <v>0</v>
      </c>
      <c r="AI630" s="411">
        <f t="shared" ref="AI630" si="1890">AI629</f>
        <v>0</v>
      </c>
      <c r="AJ630" s="411">
        <f t="shared" ref="AJ630" si="1891">AJ629</f>
        <v>0</v>
      </c>
      <c r="AK630" s="411">
        <f t="shared" ref="AK630" si="1892">AK629</f>
        <v>0</v>
      </c>
      <c r="AL630" s="411">
        <f t="shared" ref="AL630" si="1893">AL629</f>
        <v>0</v>
      </c>
      <c r="AM630" s="516"/>
      <c r="AN630" s="630"/>
    </row>
    <row r="631" spans="1:40"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4">Z633</f>
        <v>0</v>
      </c>
      <c r="AA634" s="411">
        <f t="shared" si="1894"/>
        <v>0</v>
      </c>
      <c r="AB634" s="411">
        <f t="shared" si="1894"/>
        <v>0</v>
      </c>
      <c r="AC634" s="411">
        <f t="shared" si="1894"/>
        <v>0</v>
      </c>
      <c r="AD634" s="411">
        <f t="shared" si="1894"/>
        <v>0</v>
      </c>
      <c r="AE634" s="411">
        <f t="shared" si="1894"/>
        <v>0</v>
      </c>
      <c r="AF634" s="411">
        <f t="shared" si="1894"/>
        <v>0</v>
      </c>
      <c r="AG634" s="411">
        <f t="shared" si="1894"/>
        <v>0</v>
      </c>
      <c r="AH634" s="411">
        <f t="shared" si="1894"/>
        <v>0</v>
      </c>
      <c r="AI634" s="411">
        <f t="shared" si="1894"/>
        <v>0</v>
      </c>
      <c r="AJ634" s="411">
        <f t="shared" si="1894"/>
        <v>0</v>
      </c>
      <c r="AK634" s="411">
        <f t="shared" si="1894"/>
        <v>0</v>
      </c>
      <c r="AL634" s="411">
        <f t="shared" si="1894"/>
        <v>0</v>
      </c>
      <c r="AM634" s="297"/>
    </row>
    <row r="635" spans="1:40"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5">Z636</f>
        <v>0</v>
      </c>
      <c r="AA637" s="411">
        <f t="shared" si="1895"/>
        <v>0</v>
      </c>
      <c r="AB637" s="411">
        <f t="shared" si="1895"/>
        <v>0</v>
      </c>
      <c r="AC637" s="411">
        <f t="shared" si="1895"/>
        <v>0</v>
      </c>
      <c r="AD637" s="411">
        <f t="shared" si="1895"/>
        <v>0</v>
      </c>
      <c r="AE637" s="411">
        <f t="shared" si="1895"/>
        <v>0</v>
      </c>
      <c r="AF637" s="411">
        <f t="shared" si="1895"/>
        <v>0</v>
      </c>
      <c r="AG637" s="411">
        <f t="shared" si="1895"/>
        <v>0</v>
      </c>
      <c r="AH637" s="411">
        <f t="shared" si="1895"/>
        <v>0</v>
      </c>
      <c r="AI637" s="411">
        <f t="shared" si="1895"/>
        <v>0</v>
      </c>
      <c r="AJ637" s="411">
        <f t="shared" si="1895"/>
        <v>0</v>
      </c>
      <c r="AK637" s="411">
        <f t="shared" si="1895"/>
        <v>0</v>
      </c>
      <c r="AL637" s="411">
        <f t="shared" si="1895"/>
        <v>0</v>
      </c>
      <c r="AM637" s="297"/>
    </row>
    <row r="638" spans="1:40" s="283" customFormat="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6">Z640</f>
        <v>0</v>
      </c>
      <c r="AA641" s="411">
        <f t="shared" si="1896"/>
        <v>0</v>
      </c>
      <c r="AB641" s="411">
        <f t="shared" si="1896"/>
        <v>0</v>
      </c>
      <c r="AC641" s="411">
        <f t="shared" si="1896"/>
        <v>0</v>
      </c>
      <c r="AD641" s="411">
        <f t="shared" si="1896"/>
        <v>0</v>
      </c>
      <c r="AE641" s="411">
        <f t="shared" si="1896"/>
        <v>0</v>
      </c>
      <c r="AF641" s="411">
        <f t="shared" si="1896"/>
        <v>0</v>
      </c>
      <c r="AG641" s="411">
        <f t="shared" si="1896"/>
        <v>0</v>
      </c>
      <c r="AH641" s="411">
        <f t="shared" si="1896"/>
        <v>0</v>
      </c>
      <c r="AI641" s="411">
        <f t="shared" si="1896"/>
        <v>0</v>
      </c>
      <c r="AJ641" s="411">
        <f t="shared" si="1896"/>
        <v>0</v>
      </c>
      <c r="AK641" s="411">
        <f t="shared" si="1896"/>
        <v>0</v>
      </c>
      <c r="AL641" s="411">
        <f t="shared" si="1896"/>
        <v>0</v>
      </c>
      <c r="AM641" s="306"/>
    </row>
    <row r="642" spans="1:39"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7">Z643</f>
        <v>0</v>
      </c>
      <c r="AA644" s="411">
        <f t="shared" si="1897"/>
        <v>0</v>
      </c>
      <c r="AB644" s="411">
        <f t="shared" si="1897"/>
        <v>0</v>
      </c>
      <c r="AC644" s="411">
        <f t="shared" si="1897"/>
        <v>0</v>
      </c>
      <c r="AD644" s="411">
        <f t="shared" si="1897"/>
        <v>0</v>
      </c>
      <c r="AE644" s="411">
        <f t="shared" si="1897"/>
        <v>0</v>
      </c>
      <c r="AF644" s="411">
        <f t="shared" si="1897"/>
        <v>0</v>
      </c>
      <c r="AG644" s="411">
        <f t="shared" si="1897"/>
        <v>0</v>
      </c>
      <c r="AH644" s="411">
        <f t="shared" si="1897"/>
        <v>0</v>
      </c>
      <c r="AI644" s="411">
        <f t="shared" si="1897"/>
        <v>0</v>
      </c>
      <c r="AJ644" s="411">
        <f t="shared" si="1897"/>
        <v>0</v>
      </c>
      <c r="AK644" s="411">
        <f t="shared" si="1897"/>
        <v>0</v>
      </c>
      <c r="AL644" s="411">
        <f t="shared" si="1897"/>
        <v>0</v>
      </c>
      <c r="AM644" s="306"/>
    </row>
    <row r="645" spans="1:39"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8">Z646</f>
        <v>0</v>
      </c>
      <c r="AA647" s="411">
        <f t="shared" si="1898"/>
        <v>0</v>
      </c>
      <c r="AB647" s="411">
        <f t="shared" si="1898"/>
        <v>0</v>
      </c>
      <c r="AC647" s="411">
        <f t="shared" si="1898"/>
        <v>0</v>
      </c>
      <c r="AD647" s="411">
        <f t="shared" si="1898"/>
        <v>0</v>
      </c>
      <c r="AE647" s="411">
        <f t="shared" si="1898"/>
        <v>0</v>
      </c>
      <c r="AF647" s="411">
        <f t="shared" si="1898"/>
        <v>0</v>
      </c>
      <c r="AG647" s="411">
        <f t="shared" si="1898"/>
        <v>0</v>
      </c>
      <c r="AH647" s="411">
        <f t="shared" si="1898"/>
        <v>0</v>
      </c>
      <c r="AI647" s="411">
        <f t="shared" si="1898"/>
        <v>0</v>
      </c>
      <c r="AJ647" s="411">
        <f t="shared" si="1898"/>
        <v>0</v>
      </c>
      <c r="AK647" s="411">
        <f t="shared" si="1898"/>
        <v>0</v>
      </c>
      <c r="AL647" s="411">
        <f t="shared" si="1898"/>
        <v>0</v>
      </c>
      <c r="AM647" s="297"/>
    </row>
    <row r="648" spans="1:39"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9">Z649</f>
        <v>0</v>
      </c>
      <c r="AA650" s="411">
        <f t="shared" si="1899"/>
        <v>0</v>
      </c>
      <c r="AB650" s="411">
        <f t="shared" si="1899"/>
        <v>0</v>
      </c>
      <c r="AC650" s="411">
        <f t="shared" si="1899"/>
        <v>0</v>
      </c>
      <c r="AD650" s="411">
        <f t="shared" si="1899"/>
        <v>0</v>
      </c>
      <c r="AE650" s="411">
        <f t="shared" si="1899"/>
        <v>0</v>
      </c>
      <c r="AF650" s="411">
        <f t="shared" si="1899"/>
        <v>0</v>
      </c>
      <c r="AG650" s="411">
        <f t="shared" si="1899"/>
        <v>0</v>
      </c>
      <c r="AH650" s="411">
        <f t="shared" si="1899"/>
        <v>0</v>
      </c>
      <c r="AI650" s="411">
        <f t="shared" si="1899"/>
        <v>0</v>
      </c>
      <c r="AJ650" s="411">
        <f t="shared" si="1899"/>
        <v>0</v>
      </c>
      <c r="AK650" s="411">
        <f t="shared" si="1899"/>
        <v>0</v>
      </c>
      <c r="AL650" s="411">
        <f t="shared" si="1899"/>
        <v>0</v>
      </c>
      <c r="AM650" s="306"/>
    </row>
    <row r="651" spans="1:39" ht="15.7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2">
        <v>21</v>
      </c>
      <c r="B654" s="428" t="s">
        <v>113</v>
      </c>
      <c r="C654" s="291" t="s">
        <v>25</v>
      </c>
      <c r="D654" s="295">
        <f>1150277+17186+51493</f>
        <v>1218956</v>
      </c>
      <c r="E654" s="295">
        <f t="shared" ref="E654:M654" si="1900">1140821+17186+51493</f>
        <v>1209500</v>
      </c>
      <c r="F654" s="836">
        <f t="shared" si="1900"/>
        <v>1209500</v>
      </c>
      <c r="G654" s="836">
        <f t="shared" si="1900"/>
        <v>1209500</v>
      </c>
      <c r="H654" s="836">
        <f t="shared" si="1900"/>
        <v>1209500</v>
      </c>
      <c r="I654" s="836">
        <f t="shared" si="1900"/>
        <v>1209500</v>
      </c>
      <c r="J654" s="836">
        <f t="shared" si="1900"/>
        <v>1209500</v>
      </c>
      <c r="K654" s="836">
        <f t="shared" si="1900"/>
        <v>1209500</v>
      </c>
      <c r="L654" s="836">
        <f t="shared" si="1900"/>
        <v>1209500</v>
      </c>
      <c r="M654" s="836">
        <f t="shared" si="1900"/>
        <v>1209500</v>
      </c>
      <c r="N654" s="291"/>
      <c r="O654" s="295"/>
      <c r="P654" s="295"/>
      <c r="Q654" s="295"/>
      <c r="R654" s="295"/>
      <c r="S654" s="295"/>
      <c r="T654" s="295"/>
      <c r="U654" s="295"/>
      <c r="V654" s="295"/>
      <c r="W654" s="295"/>
      <c r="X654" s="295"/>
      <c r="Y654" s="410">
        <v>1</v>
      </c>
      <c r="Z654" s="410"/>
      <c r="AA654" s="410"/>
      <c r="AB654" s="410"/>
      <c r="AC654" s="410"/>
      <c r="AD654" s="410"/>
      <c r="AE654" s="410"/>
      <c r="AF654" s="410"/>
      <c r="AG654" s="410"/>
      <c r="AH654" s="410"/>
      <c r="AI654" s="410"/>
      <c r="AJ654" s="410"/>
      <c r="AK654" s="410"/>
      <c r="AL654" s="410"/>
      <c r="AM654" s="296">
        <f>SUM(Y654:AL654)</f>
        <v>1</v>
      </c>
    </row>
    <row r="655" spans="1:39"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1</v>
      </c>
      <c r="Z655" s="411">
        <f t="shared" ref="Z655" si="1901">Z654</f>
        <v>0</v>
      </c>
      <c r="AA655" s="411">
        <f t="shared" ref="AA655" si="1902">AA654</f>
        <v>0</v>
      </c>
      <c r="AB655" s="411">
        <f t="shared" ref="AB655" si="1903">AB654</f>
        <v>0</v>
      </c>
      <c r="AC655" s="411">
        <f t="shared" ref="AC655" si="1904">AC654</f>
        <v>0</v>
      </c>
      <c r="AD655" s="411">
        <f t="shared" ref="AD655" si="1905">AD654</f>
        <v>0</v>
      </c>
      <c r="AE655" s="411">
        <f t="shared" ref="AE655" si="1906">AE654</f>
        <v>0</v>
      </c>
      <c r="AF655" s="411">
        <f t="shared" ref="AF655" si="1907">AF654</f>
        <v>0</v>
      </c>
      <c r="AG655" s="411">
        <f t="shared" ref="AG655" si="1908">AG654</f>
        <v>0</v>
      </c>
      <c r="AH655" s="411">
        <f t="shared" ref="AH655" si="1909">AH654</f>
        <v>0</v>
      </c>
      <c r="AI655" s="411">
        <f t="shared" ref="AI655" si="1910">AI654</f>
        <v>0</v>
      </c>
      <c r="AJ655" s="411">
        <f t="shared" ref="AJ655" si="1911">AJ654</f>
        <v>0</v>
      </c>
      <c r="AK655" s="411">
        <f t="shared" ref="AK655" si="1912">AK654</f>
        <v>0</v>
      </c>
      <c r="AL655" s="411">
        <f t="shared" ref="AL655" si="1913">AL654</f>
        <v>0</v>
      </c>
      <c r="AM655" s="306"/>
    </row>
    <row r="656" spans="1:39"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v>202927</v>
      </c>
      <c r="E657" s="295">
        <v>202927</v>
      </c>
      <c r="F657" s="836">
        <v>202927</v>
      </c>
      <c r="G657" s="836">
        <v>202927</v>
      </c>
      <c r="H657" s="836">
        <v>202927</v>
      </c>
      <c r="I657" s="836">
        <v>202927</v>
      </c>
      <c r="J657" s="836">
        <v>202927</v>
      </c>
      <c r="K657" s="836">
        <v>202927</v>
      </c>
      <c r="L657" s="836">
        <v>202927</v>
      </c>
      <c r="M657" s="836">
        <v>202927</v>
      </c>
      <c r="N657" s="291"/>
      <c r="O657" s="295"/>
      <c r="P657" s="295"/>
      <c r="Q657" s="295"/>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914">Z657</f>
        <v>0</v>
      </c>
      <c r="AA658" s="411">
        <f t="shared" ref="AA658" si="1915">AA657</f>
        <v>0</v>
      </c>
      <c r="AB658" s="411">
        <f t="shared" ref="AB658" si="1916">AB657</f>
        <v>0</v>
      </c>
      <c r="AC658" s="411">
        <f t="shared" ref="AC658" si="1917">AC657</f>
        <v>0</v>
      </c>
      <c r="AD658" s="411">
        <f t="shared" ref="AD658" si="1918">AD657</f>
        <v>0</v>
      </c>
      <c r="AE658" s="411">
        <f t="shared" ref="AE658" si="1919">AE657</f>
        <v>0</v>
      </c>
      <c r="AF658" s="411">
        <f t="shared" ref="AF658" si="1920">AF657</f>
        <v>0</v>
      </c>
      <c r="AG658" s="411">
        <f t="shared" ref="AG658" si="1921">AG657</f>
        <v>0</v>
      </c>
      <c r="AH658" s="411">
        <f t="shared" ref="AH658" si="1922">AH657</f>
        <v>0</v>
      </c>
      <c r="AI658" s="411">
        <f t="shared" ref="AI658" si="1923">AI657</f>
        <v>0</v>
      </c>
      <c r="AJ658" s="411">
        <f t="shared" ref="AJ658" si="1924">AJ657</f>
        <v>0</v>
      </c>
      <c r="AK658" s="411">
        <f t="shared" ref="AK658" si="1925">AK657</f>
        <v>0</v>
      </c>
      <c r="AL658" s="411">
        <f t="shared" ref="AL658" si="1926">AL657</f>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2">
        <v>23</v>
      </c>
      <c r="B660" s="428" t="s">
        <v>115</v>
      </c>
      <c r="C660" s="291" t="s">
        <v>25</v>
      </c>
      <c r="D660" s="295">
        <v>30486</v>
      </c>
      <c r="E660" s="836">
        <v>30486</v>
      </c>
      <c r="F660" s="836">
        <v>30486</v>
      </c>
      <c r="G660" s="836">
        <v>30486</v>
      </c>
      <c r="H660" s="836">
        <v>30486</v>
      </c>
      <c r="I660" s="836">
        <v>30486</v>
      </c>
      <c r="J660" s="836">
        <v>30486</v>
      </c>
      <c r="K660" s="836">
        <v>30486</v>
      </c>
      <c r="L660" s="836">
        <v>30486</v>
      </c>
      <c r="M660" s="836">
        <v>30486</v>
      </c>
      <c r="N660" s="291"/>
      <c r="O660" s="295"/>
      <c r="P660" s="295"/>
      <c r="Q660" s="295"/>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927">Z660</f>
        <v>0</v>
      </c>
      <c r="AA661" s="411">
        <f t="shared" ref="AA661" si="1928">AA660</f>
        <v>0</v>
      </c>
      <c r="AB661" s="411">
        <f t="shared" ref="AB661" si="1929">AB660</f>
        <v>0</v>
      </c>
      <c r="AC661" s="411">
        <f t="shared" ref="AC661" si="1930">AC660</f>
        <v>0</v>
      </c>
      <c r="AD661" s="411">
        <f t="shared" ref="AD661" si="1931">AD660</f>
        <v>0</v>
      </c>
      <c r="AE661" s="411">
        <f t="shared" ref="AE661" si="1932">AE660</f>
        <v>0</v>
      </c>
      <c r="AF661" s="411">
        <f t="shared" ref="AF661" si="1933">AF660</f>
        <v>0</v>
      </c>
      <c r="AG661" s="411">
        <f t="shared" ref="AG661" si="1934">AG660</f>
        <v>0</v>
      </c>
      <c r="AH661" s="411">
        <f t="shared" ref="AH661" si="1935">AH660</f>
        <v>0</v>
      </c>
      <c r="AI661" s="411">
        <f t="shared" ref="AI661" si="1936">AI660</f>
        <v>0</v>
      </c>
      <c r="AJ661" s="411">
        <f t="shared" ref="AJ661" si="1937">AJ660</f>
        <v>0</v>
      </c>
      <c r="AK661" s="411">
        <f t="shared" ref="AK661" si="1938">AK660</f>
        <v>0</v>
      </c>
      <c r="AL661" s="411">
        <f t="shared" ref="AL661" si="1939">AL660</f>
        <v>0</v>
      </c>
      <c r="AM661" s="306"/>
    </row>
    <row r="662" spans="1:39"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40">Z663</f>
        <v>0</v>
      </c>
      <c r="AA664" s="411">
        <f t="shared" ref="AA664" si="1941">AA663</f>
        <v>0</v>
      </c>
      <c r="AB664" s="411">
        <f t="shared" ref="AB664" si="1942">AB663</f>
        <v>0</v>
      </c>
      <c r="AC664" s="411">
        <f t="shared" ref="AC664" si="1943">AC663</f>
        <v>0</v>
      </c>
      <c r="AD664" s="411">
        <f t="shared" ref="AD664" si="1944">AD663</f>
        <v>0</v>
      </c>
      <c r="AE664" s="411">
        <f t="shared" ref="AE664" si="1945">AE663</f>
        <v>0</v>
      </c>
      <c r="AF664" s="411">
        <f t="shared" ref="AF664" si="1946">AF663</f>
        <v>0</v>
      </c>
      <c r="AG664" s="411">
        <f t="shared" ref="AG664" si="1947">AG663</f>
        <v>0</v>
      </c>
      <c r="AH664" s="411">
        <f t="shared" ref="AH664" si="1948">AH663</f>
        <v>0</v>
      </c>
      <c r="AI664" s="411">
        <f t="shared" ref="AI664" si="1949">AI663</f>
        <v>0</v>
      </c>
      <c r="AJ664" s="411">
        <f t="shared" ref="AJ664" si="1950">AJ663</f>
        <v>0</v>
      </c>
      <c r="AK664" s="411">
        <f t="shared" ref="AK664" si="1951">AK663</f>
        <v>0</v>
      </c>
      <c r="AL664" s="411">
        <f t="shared" ref="AL664" si="1952">AL663</f>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3">Z667</f>
        <v>0</v>
      </c>
      <c r="AA668" s="411">
        <f t="shared" ref="AA668" si="1954">AA667</f>
        <v>0</v>
      </c>
      <c r="AB668" s="411">
        <f t="shared" ref="AB668" si="1955">AB667</f>
        <v>0</v>
      </c>
      <c r="AC668" s="411">
        <f t="shared" ref="AC668" si="1956">AC667</f>
        <v>0</v>
      </c>
      <c r="AD668" s="411">
        <f t="shared" ref="AD668" si="1957">AD667</f>
        <v>0</v>
      </c>
      <c r="AE668" s="411">
        <f t="shared" ref="AE668" si="1958">AE667</f>
        <v>0</v>
      </c>
      <c r="AF668" s="411">
        <f t="shared" ref="AF668" si="1959">AF667</f>
        <v>0</v>
      </c>
      <c r="AG668" s="411">
        <f t="shared" ref="AG668" si="1960">AG667</f>
        <v>0</v>
      </c>
      <c r="AH668" s="411">
        <f t="shared" ref="AH668" si="1961">AH667</f>
        <v>0</v>
      </c>
      <c r="AI668" s="411">
        <f t="shared" ref="AI668" si="1962">AI667</f>
        <v>0</v>
      </c>
      <c r="AJ668" s="411">
        <f t="shared" ref="AJ668" si="1963">AJ667</f>
        <v>0</v>
      </c>
      <c r="AK668" s="411">
        <f t="shared" ref="AK668" si="1964">AK667</f>
        <v>0</v>
      </c>
      <c r="AL668" s="411">
        <f t="shared" ref="AL668" si="1965">AL667</f>
        <v>0</v>
      </c>
      <c r="AM668" s="306"/>
    </row>
    <row r="669" spans="1:39"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32">
        <v>26</v>
      </c>
      <c r="B670" s="428" t="s">
        <v>118</v>
      </c>
      <c r="C670" s="291" t="s">
        <v>25</v>
      </c>
      <c r="D670" s="295">
        <v>981875</v>
      </c>
      <c r="E670" s="295">
        <v>977020</v>
      </c>
      <c r="F670" s="836">
        <v>977020</v>
      </c>
      <c r="G670" s="836">
        <v>977020</v>
      </c>
      <c r="H670" s="836">
        <v>977020</v>
      </c>
      <c r="I670" s="836">
        <v>977020</v>
      </c>
      <c r="J670" s="836">
        <v>977020</v>
      </c>
      <c r="K670" s="836">
        <v>977020</v>
      </c>
      <c r="L670" s="836">
        <v>977020</v>
      </c>
      <c r="M670" s="836">
        <v>977020</v>
      </c>
      <c r="N670" s="295">
        <v>12</v>
      </c>
      <c r="O670" s="295">
        <v>459.8</v>
      </c>
      <c r="P670" s="836">
        <v>459.8</v>
      </c>
      <c r="Q670" s="836">
        <v>459.8</v>
      </c>
      <c r="R670" s="836">
        <v>459.8</v>
      </c>
      <c r="S670" s="836">
        <v>459.8</v>
      </c>
      <c r="T670" s="295">
        <f>S670*0.95</f>
        <v>436.81</v>
      </c>
      <c r="U670" s="836">
        <f>T670</f>
        <v>436.81</v>
      </c>
      <c r="V670" s="836">
        <f>U670</f>
        <v>436.81</v>
      </c>
      <c r="W670" s="836">
        <f>V670</f>
        <v>436.81</v>
      </c>
      <c r="X670" s="836">
        <f>W670</f>
        <v>436.81</v>
      </c>
      <c r="Y670" s="426"/>
      <c r="Z670" s="410">
        <v>0.5</v>
      </c>
      <c r="AA670" s="410">
        <v>0.5</v>
      </c>
      <c r="AB670" s="410"/>
      <c r="AC670" s="410"/>
      <c r="AD670" s="410"/>
      <c r="AE670" s="410"/>
      <c r="AF670" s="415"/>
      <c r="AG670" s="415"/>
      <c r="AH670" s="415"/>
      <c r="AI670" s="415"/>
      <c r="AJ670" s="415"/>
      <c r="AK670" s="415"/>
      <c r="AL670" s="415"/>
      <c r="AM670" s="296">
        <f>SUM(Y670:AL670)</f>
        <v>1</v>
      </c>
    </row>
    <row r="671" spans="1:39"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6">Z670</f>
        <v>0.5</v>
      </c>
      <c r="AA671" s="411">
        <f t="shared" ref="AA671" si="1967">AA670</f>
        <v>0.5</v>
      </c>
      <c r="AB671" s="411">
        <f t="shared" ref="AB671" si="1968">AB670</f>
        <v>0</v>
      </c>
      <c r="AC671" s="411">
        <f t="shared" ref="AC671" si="1969">AC670</f>
        <v>0</v>
      </c>
      <c r="AD671" s="411">
        <f t="shared" ref="AD671" si="1970">AD670</f>
        <v>0</v>
      </c>
      <c r="AE671" s="411">
        <f t="shared" ref="AE671" si="1971">AE670</f>
        <v>0</v>
      </c>
      <c r="AF671" s="411">
        <f t="shared" ref="AF671" si="1972">AF670</f>
        <v>0</v>
      </c>
      <c r="AG671" s="411">
        <f t="shared" ref="AG671" si="1973">AG670</f>
        <v>0</v>
      </c>
      <c r="AH671" s="411">
        <f t="shared" ref="AH671" si="1974">AH670</f>
        <v>0</v>
      </c>
      <c r="AI671" s="411">
        <f t="shared" ref="AI671" si="1975">AI670</f>
        <v>0</v>
      </c>
      <c r="AJ671" s="411">
        <f t="shared" ref="AJ671" si="1976">AJ670</f>
        <v>0</v>
      </c>
      <c r="AK671" s="411">
        <f t="shared" ref="AK671" si="1977">AK670</f>
        <v>0</v>
      </c>
      <c r="AL671" s="411">
        <f t="shared" ref="AL671" si="1978">AL670</f>
        <v>0</v>
      </c>
      <c r="AM671" s="306"/>
    </row>
    <row r="672" spans="1:39"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v>70882</v>
      </c>
      <c r="E673" s="295">
        <v>45576</v>
      </c>
      <c r="F673" s="836">
        <v>45576</v>
      </c>
      <c r="G673" s="836">
        <v>45576</v>
      </c>
      <c r="H673" s="836">
        <v>45576</v>
      </c>
      <c r="I673" s="836">
        <v>45576</v>
      </c>
      <c r="J673" s="836">
        <v>45576</v>
      </c>
      <c r="K673" s="836">
        <v>45576</v>
      </c>
      <c r="L673" s="836">
        <v>45576</v>
      </c>
      <c r="M673" s="836">
        <v>45576</v>
      </c>
      <c r="N673" s="295">
        <v>12</v>
      </c>
      <c r="O673" s="295"/>
      <c r="P673" s="295"/>
      <c r="Q673" s="295"/>
      <c r="R673" s="295"/>
      <c r="S673" s="295"/>
      <c r="T673" s="295"/>
      <c r="U673" s="295"/>
      <c r="V673" s="295"/>
      <c r="W673" s="295"/>
      <c r="X673" s="295"/>
      <c r="Y673" s="426"/>
      <c r="Z673" s="410">
        <v>1</v>
      </c>
      <c r="AA673" s="410"/>
      <c r="AB673" s="410"/>
      <c r="AC673" s="410"/>
      <c r="AD673" s="410"/>
      <c r="AE673" s="410"/>
      <c r="AF673" s="415"/>
      <c r="AG673" s="415"/>
      <c r="AH673" s="415"/>
      <c r="AI673" s="415"/>
      <c r="AJ673" s="415"/>
      <c r="AK673" s="415"/>
      <c r="AL673" s="415"/>
      <c r="AM673" s="296">
        <f>SUM(Y673:AL673)</f>
        <v>1</v>
      </c>
    </row>
    <row r="674" spans="1:39"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9">Z673</f>
        <v>1</v>
      </c>
      <c r="AA674" s="411">
        <f t="shared" ref="AA674" si="1980">AA673</f>
        <v>0</v>
      </c>
      <c r="AB674" s="411">
        <f t="shared" ref="AB674" si="1981">AB673</f>
        <v>0</v>
      </c>
      <c r="AC674" s="411">
        <f t="shared" ref="AC674" si="1982">AC673</f>
        <v>0</v>
      </c>
      <c r="AD674" s="411">
        <f t="shared" ref="AD674" si="1983">AD673</f>
        <v>0</v>
      </c>
      <c r="AE674" s="411">
        <f t="shared" ref="AE674" si="1984">AE673</f>
        <v>0</v>
      </c>
      <c r="AF674" s="411">
        <f t="shared" ref="AF674" si="1985">AF673</f>
        <v>0</v>
      </c>
      <c r="AG674" s="411">
        <f t="shared" ref="AG674" si="1986">AG673</f>
        <v>0</v>
      </c>
      <c r="AH674" s="411">
        <f t="shared" ref="AH674" si="1987">AH673</f>
        <v>0</v>
      </c>
      <c r="AI674" s="411">
        <f t="shared" ref="AI674" si="1988">AI673</f>
        <v>0</v>
      </c>
      <c r="AJ674" s="411">
        <f t="shared" ref="AJ674" si="1989">AJ673</f>
        <v>0</v>
      </c>
      <c r="AK674" s="411">
        <f t="shared" ref="AK674" si="1990">AK673</f>
        <v>0</v>
      </c>
      <c r="AL674" s="411">
        <f t="shared" ref="AL674" si="1991">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2">Z676</f>
        <v>0</v>
      </c>
      <c r="AA677" s="411">
        <f t="shared" ref="AA677" si="1993">AA676</f>
        <v>0</v>
      </c>
      <c r="AB677" s="411">
        <f t="shared" ref="AB677" si="1994">AB676</f>
        <v>0</v>
      </c>
      <c r="AC677" s="411">
        <f t="shared" ref="AC677" si="1995">AC676</f>
        <v>0</v>
      </c>
      <c r="AD677" s="411">
        <f t="shared" ref="AD677" si="1996">AD676</f>
        <v>0</v>
      </c>
      <c r="AE677" s="411">
        <f t="shared" ref="AE677" si="1997">AE676</f>
        <v>0</v>
      </c>
      <c r="AF677" s="411">
        <f t="shared" ref="AF677" si="1998">AF676</f>
        <v>0</v>
      </c>
      <c r="AG677" s="411">
        <f t="shared" ref="AG677" si="1999">AG676</f>
        <v>0</v>
      </c>
      <c r="AH677" s="411">
        <f t="shared" ref="AH677" si="2000">AH676</f>
        <v>0</v>
      </c>
      <c r="AI677" s="411">
        <f t="shared" ref="AI677" si="2001">AI676</f>
        <v>0</v>
      </c>
      <c r="AJ677" s="411">
        <f t="shared" ref="AJ677" si="2002">AJ676</f>
        <v>0</v>
      </c>
      <c r="AK677" s="411">
        <f t="shared" ref="AK677" si="2003">AK676</f>
        <v>0</v>
      </c>
      <c r="AL677" s="411">
        <f t="shared" ref="AL677" si="2004">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5">Z679</f>
        <v>0</v>
      </c>
      <c r="AA680" s="411">
        <f t="shared" ref="AA680" si="2006">AA679</f>
        <v>0</v>
      </c>
      <c r="AB680" s="411">
        <f t="shared" ref="AB680" si="2007">AB679</f>
        <v>0</v>
      </c>
      <c r="AC680" s="411">
        <f t="shared" ref="AC680" si="2008">AC679</f>
        <v>0</v>
      </c>
      <c r="AD680" s="411">
        <f t="shared" ref="AD680" si="2009">AD679</f>
        <v>0</v>
      </c>
      <c r="AE680" s="411">
        <f t="shared" ref="AE680" si="2010">AE679</f>
        <v>0</v>
      </c>
      <c r="AF680" s="411">
        <f t="shared" ref="AF680" si="2011">AF679</f>
        <v>0</v>
      </c>
      <c r="AG680" s="411">
        <f t="shared" ref="AG680" si="2012">AG679</f>
        <v>0</v>
      </c>
      <c r="AH680" s="411">
        <f t="shared" ref="AH680" si="2013">AH679</f>
        <v>0</v>
      </c>
      <c r="AI680" s="411">
        <f t="shared" ref="AI680" si="2014">AI679</f>
        <v>0</v>
      </c>
      <c r="AJ680" s="411">
        <f t="shared" ref="AJ680" si="2015">AJ679</f>
        <v>0</v>
      </c>
      <c r="AK680" s="411">
        <f t="shared" ref="AK680" si="2016">AK679</f>
        <v>0</v>
      </c>
      <c r="AL680" s="411">
        <f t="shared" ref="AL680" si="2017">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8">Z682</f>
        <v>0</v>
      </c>
      <c r="AA683" s="411">
        <f t="shared" ref="AA683" si="2019">AA682</f>
        <v>0</v>
      </c>
      <c r="AB683" s="411">
        <f t="shared" ref="AB683" si="2020">AB682</f>
        <v>0</v>
      </c>
      <c r="AC683" s="411">
        <f t="shared" ref="AC683" si="2021">AC682</f>
        <v>0</v>
      </c>
      <c r="AD683" s="411">
        <f t="shared" ref="AD683" si="2022">AD682</f>
        <v>0</v>
      </c>
      <c r="AE683" s="411">
        <f t="shared" ref="AE683" si="2023">AE682</f>
        <v>0</v>
      </c>
      <c r="AF683" s="411">
        <f t="shared" ref="AF683" si="2024">AF682</f>
        <v>0</v>
      </c>
      <c r="AG683" s="411">
        <f t="shared" ref="AG683" si="2025">AG682</f>
        <v>0</v>
      </c>
      <c r="AH683" s="411">
        <f t="shared" ref="AH683" si="2026">AH682</f>
        <v>0</v>
      </c>
      <c r="AI683" s="411">
        <f t="shared" ref="AI683" si="2027">AI682</f>
        <v>0</v>
      </c>
      <c r="AJ683" s="411">
        <f t="shared" ref="AJ683" si="2028">AJ682</f>
        <v>0</v>
      </c>
      <c r="AK683" s="411">
        <f t="shared" ref="AK683" si="2029">AK682</f>
        <v>0</v>
      </c>
      <c r="AL683" s="411">
        <f t="shared" ref="AL683" si="2030">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31">Z685</f>
        <v>0</v>
      </c>
      <c r="AA686" s="411">
        <f t="shared" ref="AA686" si="2032">AA685</f>
        <v>0</v>
      </c>
      <c r="AB686" s="411">
        <f t="shared" ref="AB686" si="2033">AB685</f>
        <v>0</v>
      </c>
      <c r="AC686" s="411">
        <f t="shared" ref="AC686" si="2034">AC685</f>
        <v>0</v>
      </c>
      <c r="AD686" s="411">
        <f t="shared" ref="AD686" si="2035">AD685</f>
        <v>0</v>
      </c>
      <c r="AE686" s="411">
        <f t="shared" ref="AE686" si="2036">AE685</f>
        <v>0</v>
      </c>
      <c r="AF686" s="411">
        <f t="shared" ref="AF686" si="2037">AF685</f>
        <v>0</v>
      </c>
      <c r="AG686" s="411">
        <f t="shared" ref="AG686" si="2038">AG685</f>
        <v>0</v>
      </c>
      <c r="AH686" s="411">
        <f t="shared" ref="AH686" si="2039">AH685</f>
        <v>0</v>
      </c>
      <c r="AI686" s="411">
        <f t="shared" ref="AI686" si="2040">AI685</f>
        <v>0</v>
      </c>
      <c r="AJ686" s="411">
        <f t="shared" ref="AJ686" si="2041">AJ685</f>
        <v>0</v>
      </c>
      <c r="AK686" s="411">
        <f t="shared" ref="AK686" si="2042">AK685</f>
        <v>0</v>
      </c>
      <c r="AL686" s="411">
        <f t="shared" ref="AL686" si="2043">AL685</f>
        <v>0</v>
      </c>
      <c r="AM686" s="306"/>
    </row>
    <row r="687" spans="1:39"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4">Z688</f>
        <v>0</v>
      </c>
      <c r="AA689" s="411">
        <f t="shared" ref="AA689" si="2045">AA688</f>
        <v>0</v>
      </c>
      <c r="AB689" s="411">
        <f t="shared" ref="AB689" si="2046">AB688</f>
        <v>0</v>
      </c>
      <c r="AC689" s="411">
        <f t="shared" ref="AC689" si="2047">AC688</f>
        <v>0</v>
      </c>
      <c r="AD689" s="411">
        <f t="shared" ref="AD689" si="2048">AD688</f>
        <v>0</v>
      </c>
      <c r="AE689" s="411">
        <f t="shared" ref="AE689" si="2049">AE688</f>
        <v>0</v>
      </c>
      <c r="AF689" s="411">
        <f t="shared" ref="AF689" si="2050">AF688</f>
        <v>0</v>
      </c>
      <c r="AG689" s="411">
        <f t="shared" ref="AG689" si="2051">AG688</f>
        <v>0</v>
      </c>
      <c r="AH689" s="411">
        <f t="shared" ref="AH689" si="2052">AH688</f>
        <v>0</v>
      </c>
      <c r="AI689" s="411">
        <f t="shared" ref="AI689" si="2053">AI688</f>
        <v>0</v>
      </c>
      <c r="AJ689" s="411">
        <f t="shared" ref="AJ689" si="2054">AJ688</f>
        <v>0</v>
      </c>
      <c r="AK689" s="411">
        <f t="shared" ref="AK689" si="2055">AK688</f>
        <v>0</v>
      </c>
      <c r="AL689" s="411">
        <f t="shared" ref="AL689" si="2056">AL688</f>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32">
        <v>33</v>
      </c>
      <c r="B692" s="428" t="s">
        <v>125</v>
      </c>
      <c r="C692" s="291" t="s">
        <v>25</v>
      </c>
      <c r="D692" s="295">
        <v>37261</v>
      </c>
      <c r="E692" s="836">
        <v>37261</v>
      </c>
      <c r="F692" s="836">
        <v>37261</v>
      </c>
      <c r="G692" s="836">
        <v>37261</v>
      </c>
      <c r="H692" s="836">
        <v>37261</v>
      </c>
      <c r="I692" s="836">
        <v>37261</v>
      </c>
      <c r="J692" s="836">
        <v>37261</v>
      </c>
      <c r="K692" s="836">
        <v>37261</v>
      </c>
      <c r="L692" s="836">
        <v>37261</v>
      </c>
      <c r="M692" s="836">
        <v>37261</v>
      </c>
      <c r="N692" s="295">
        <v>0</v>
      </c>
      <c r="O692" s="295"/>
      <c r="P692" s="295"/>
      <c r="Q692" s="295"/>
      <c r="R692" s="295"/>
      <c r="S692" s="295"/>
      <c r="T692" s="295"/>
      <c r="U692" s="295"/>
      <c r="V692" s="295"/>
      <c r="W692" s="295"/>
      <c r="X692" s="295"/>
      <c r="Y692" s="426"/>
      <c r="Z692" s="410">
        <v>1</v>
      </c>
      <c r="AA692" s="410"/>
      <c r="AB692" s="410"/>
      <c r="AC692" s="410"/>
      <c r="AD692" s="410"/>
      <c r="AE692" s="410"/>
      <c r="AF692" s="415"/>
      <c r="AG692" s="415"/>
      <c r="AH692" s="415"/>
      <c r="AI692" s="415"/>
      <c r="AJ692" s="415"/>
      <c r="AK692" s="415"/>
      <c r="AL692" s="415"/>
      <c r="AM692" s="296">
        <f>SUM(Y692:AL692)</f>
        <v>1</v>
      </c>
    </row>
    <row r="693" spans="1:39"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7">Z692</f>
        <v>1</v>
      </c>
      <c r="AA693" s="411">
        <f t="shared" ref="AA693" si="2058">AA692</f>
        <v>0</v>
      </c>
      <c r="AB693" s="411">
        <f t="shared" ref="AB693" si="2059">AB692</f>
        <v>0</v>
      </c>
      <c r="AC693" s="411">
        <f t="shared" ref="AC693" si="2060">AC692</f>
        <v>0</v>
      </c>
      <c r="AD693" s="411">
        <f t="shared" ref="AD693" si="2061">AD692</f>
        <v>0</v>
      </c>
      <c r="AE693" s="411">
        <f t="shared" ref="AE693" si="2062">AE692</f>
        <v>0</v>
      </c>
      <c r="AF693" s="411">
        <f t="shared" ref="AF693" si="2063">AF692</f>
        <v>0</v>
      </c>
      <c r="AG693" s="411">
        <f t="shared" ref="AG693" si="2064">AG692</f>
        <v>0</v>
      </c>
      <c r="AH693" s="411">
        <f t="shared" ref="AH693" si="2065">AH692</f>
        <v>0</v>
      </c>
      <c r="AI693" s="411">
        <f t="shared" ref="AI693" si="2066">AI692</f>
        <v>0</v>
      </c>
      <c r="AJ693" s="411">
        <f t="shared" ref="AJ693" si="2067">AJ692</f>
        <v>0</v>
      </c>
      <c r="AK693" s="411">
        <f t="shared" ref="AK693" si="2068">AK692</f>
        <v>0</v>
      </c>
      <c r="AL693" s="411">
        <f t="shared" ref="AL693" si="2069">AL692</f>
        <v>0</v>
      </c>
      <c r="AM693" s="306"/>
    </row>
    <row r="694" spans="1:39"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70">Z695</f>
        <v>0</v>
      </c>
      <c r="AA696" s="411">
        <f t="shared" ref="AA696" si="2071">AA695</f>
        <v>0</v>
      </c>
      <c r="AB696" s="411">
        <f t="shared" ref="AB696" si="2072">AB695</f>
        <v>0</v>
      </c>
      <c r="AC696" s="411">
        <f t="shared" ref="AC696" si="2073">AC695</f>
        <v>0</v>
      </c>
      <c r="AD696" s="411">
        <f t="shared" ref="AD696" si="2074">AD695</f>
        <v>0</v>
      </c>
      <c r="AE696" s="411">
        <f t="shared" ref="AE696" si="2075">AE695</f>
        <v>0</v>
      </c>
      <c r="AF696" s="411">
        <f t="shared" ref="AF696" si="2076">AF695</f>
        <v>0</v>
      </c>
      <c r="AG696" s="411">
        <f t="shared" ref="AG696" si="2077">AG695</f>
        <v>0</v>
      </c>
      <c r="AH696" s="411">
        <f t="shared" ref="AH696" si="2078">AH695</f>
        <v>0</v>
      </c>
      <c r="AI696" s="411">
        <f t="shared" ref="AI696" si="2079">AI695</f>
        <v>0</v>
      </c>
      <c r="AJ696" s="411">
        <f t="shared" ref="AJ696" si="2080">AJ695</f>
        <v>0</v>
      </c>
      <c r="AK696" s="411">
        <f t="shared" ref="AK696" si="2081">AK695</f>
        <v>0</v>
      </c>
      <c r="AL696" s="411">
        <f t="shared" ref="AL696" si="2082">AL695</f>
        <v>0</v>
      </c>
      <c r="AM696" s="306"/>
    </row>
    <row r="697" spans="1:39"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3">Z698</f>
        <v>0</v>
      </c>
      <c r="AA699" s="411">
        <f t="shared" ref="AA699" si="2084">AA698</f>
        <v>0</v>
      </c>
      <c r="AB699" s="411">
        <f t="shared" ref="AB699" si="2085">AB698</f>
        <v>0</v>
      </c>
      <c r="AC699" s="411">
        <f t="shared" ref="AC699" si="2086">AC698</f>
        <v>0</v>
      </c>
      <c r="AD699" s="411">
        <f t="shared" ref="AD699" si="2087">AD698</f>
        <v>0</v>
      </c>
      <c r="AE699" s="411">
        <f t="shared" ref="AE699" si="2088">AE698</f>
        <v>0</v>
      </c>
      <c r="AF699" s="411">
        <f t="shared" ref="AF699" si="2089">AF698</f>
        <v>0</v>
      </c>
      <c r="AG699" s="411">
        <f t="shared" ref="AG699" si="2090">AG698</f>
        <v>0</v>
      </c>
      <c r="AH699" s="411">
        <f t="shared" ref="AH699" si="2091">AH698</f>
        <v>0</v>
      </c>
      <c r="AI699" s="411">
        <f t="shared" ref="AI699" si="2092">AI698</f>
        <v>0</v>
      </c>
      <c r="AJ699" s="411">
        <f t="shared" ref="AJ699" si="2093">AJ698</f>
        <v>0</v>
      </c>
      <c r="AK699" s="411">
        <f t="shared" ref="AK699" si="2094">AK698</f>
        <v>0</v>
      </c>
      <c r="AL699" s="411">
        <f t="shared" ref="AL699" si="2095">AL698</f>
        <v>0</v>
      </c>
      <c r="AM699" s="306"/>
    </row>
    <row r="700" spans="1:39"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6">Z702</f>
        <v>0</v>
      </c>
      <c r="AA703" s="411">
        <f t="shared" ref="AA703" si="2097">AA702</f>
        <v>0</v>
      </c>
      <c r="AB703" s="411">
        <f t="shared" ref="AB703" si="2098">AB702</f>
        <v>0</v>
      </c>
      <c r="AC703" s="411">
        <f t="shared" ref="AC703" si="2099">AC702</f>
        <v>0</v>
      </c>
      <c r="AD703" s="411">
        <f t="shared" ref="AD703" si="2100">AD702</f>
        <v>0</v>
      </c>
      <c r="AE703" s="411">
        <f t="shared" ref="AE703" si="2101">AE702</f>
        <v>0</v>
      </c>
      <c r="AF703" s="411">
        <f t="shared" ref="AF703" si="2102">AF702</f>
        <v>0</v>
      </c>
      <c r="AG703" s="411">
        <f t="shared" ref="AG703" si="2103">AG702</f>
        <v>0</v>
      </c>
      <c r="AH703" s="411">
        <f t="shared" ref="AH703" si="2104">AH702</f>
        <v>0</v>
      </c>
      <c r="AI703" s="411">
        <f t="shared" ref="AI703" si="2105">AI702</f>
        <v>0</v>
      </c>
      <c r="AJ703" s="411">
        <f t="shared" ref="AJ703" si="2106">AJ702</f>
        <v>0</v>
      </c>
      <c r="AK703" s="411">
        <f t="shared" ref="AK703" si="2107">AK702</f>
        <v>0</v>
      </c>
      <c r="AL703" s="411">
        <f t="shared" ref="AL703" si="2108">AL702</f>
        <v>0</v>
      </c>
      <c r="AM703" s="306"/>
    </row>
    <row r="704" spans="1:39"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9">Z705</f>
        <v>0</v>
      </c>
      <c r="AA706" s="411">
        <f t="shared" ref="AA706" si="2110">AA705</f>
        <v>0</v>
      </c>
      <c r="AB706" s="411">
        <f t="shared" ref="AB706" si="2111">AB705</f>
        <v>0</v>
      </c>
      <c r="AC706" s="411">
        <f t="shared" ref="AC706" si="2112">AC705</f>
        <v>0</v>
      </c>
      <c r="AD706" s="411">
        <f t="shared" ref="AD706" si="2113">AD705</f>
        <v>0</v>
      </c>
      <c r="AE706" s="411">
        <f t="shared" ref="AE706" si="2114">AE705</f>
        <v>0</v>
      </c>
      <c r="AF706" s="411">
        <f t="shared" ref="AF706" si="2115">AF705</f>
        <v>0</v>
      </c>
      <c r="AG706" s="411">
        <f t="shared" ref="AG706" si="2116">AG705</f>
        <v>0</v>
      </c>
      <c r="AH706" s="411">
        <f t="shared" ref="AH706" si="2117">AH705</f>
        <v>0</v>
      </c>
      <c r="AI706" s="411">
        <f t="shared" ref="AI706" si="2118">AI705</f>
        <v>0</v>
      </c>
      <c r="AJ706" s="411">
        <f t="shared" ref="AJ706" si="2119">AJ705</f>
        <v>0</v>
      </c>
      <c r="AK706" s="411">
        <f t="shared" ref="AK706" si="2120">AK705</f>
        <v>0</v>
      </c>
      <c r="AL706" s="411">
        <f t="shared" ref="AL706" si="2121">AL705</f>
        <v>0</v>
      </c>
      <c r="AM706" s="306"/>
    </row>
    <row r="707" spans="1:39"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2">Z708</f>
        <v>0</v>
      </c>
      <c r="AA709" s="411">
        <f t="shared" ref="AA709" si="2123">AA708</f>
        <v>0</v>
      </c>
      <c r="AB709" s="411">
        <f t="shared" ref="AB709" si="2124">AB708</f>
        <v>0</v>
      </c>
      <c r="AC709" s="411">
        <f t="shared" ref="AC709" si="2125">AC708</f>
        <v>0</v>
      </c>
      <c r="AD709" s="411">
        <f t="shared" ref="AD709" si="2126">AD708</f>
        <v>0</v>
      </c>
      <c r="AE709" s="411">
        <f t="shared" ref="AE709" si="2127">AE708</f>
        <v>0</v>
      </c>
      <c r="AF709" s="411">
        <f t="shared" ref="AF709" si="2128">AF708</f>
        <v>0</v>
      </c>
      <c r="AG709" s="411">
        <f t="shared" ref="AG709" si="2129">AG708</f>
        <v>0</v>
      </c>
      <c r="AH709" s="411">
        <f t="shared" ref="AH709" si="2130">AH708</f>
        <v>0</v>
      </c>
      <c r="AI709" s="411">
        <f t="shared" ref="AI709" si="2131">AI708</f>
        <v>0</v>
      </c>
      <c r="AJ709" s="411">
        <f t="shared" ref="AJ709" si="2132">AJ708</f>
        <v>0</v>
      </c>
      <c r="AK709" s="411">
        <f t="shared" ref="AK709" si="2133">AK708</f>
        <v>0</v>
      </c>
      <c r="AL709" s="411">
        <f t="shared" ref="AL709" si="2134">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5">Z711</f>
        <v>0</v>
      </c>
      <c r="AA712" s="411">
        <f t="shared" ref="AA712" si="2136">AA711</f>
        <v>0</v>
      </c>
      <c r="AB712" s="411">
        <f t="shared" ref="AB712" si="2137">AB711</f>
        <v>0</v>
      </c>
      <c r="AC712" s="411">
        <f t="shared" ref="AC712" si="2138">AC711</f>
        <v>0</v>
      </c>
      <c r="AD712" s="411">
        <f t="shared" ref="AD712" si="2139">AD711</f>
        <v>0</v>
      </c>
      <c r="AE712" s="411">
        <f t="shared" ref="AE712" si="2140">AE711</f>
        <v>0</v>
      </c>
      <c r="AF712" s="411">
        <f t="shared" ref="AF712" si="2141">AF711</f>
        <v>0</v>
      </c>
      <c r="AG712" s="411">
        <f t="shared" ref="AG712" si="2142">AG711</f>
        <v>0</v>
      </c>
      <c r="AH712" s="411">
        <f t="shared" ref="AH712" si="2143">AH711</f>
        <v>0</v>
      </c>
      <c r="AI712" s="411">
        <f t="shared" ref="AI712" si="2144">AI711</f>
        <v>0</v>
      </c>
      <c r="AJ712" s="411">
        <f t="shared" ref="AJ712" si="2145">AJ711</f>
        <v>0</v>
      </c>
      <c r="AK712" s="411">
        <f t="shared" ref="AK712" si="2146">AK711</f>
        <v>0</v>
      </c>
      <c r="AL712" s="411">
        <f t="shared" ref="AL712" si="2147">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8">Z714</f>
        <v>0</v>
      </c>
      <c r="AA715" s="411">
        <f t="shared" ref="AA715" si="2149">AA714</f>
        <v>0</v>
      </c>
      <c r="AB715" s="411">
        <f t="shared" ref="AB715" si="2150">AB714</f>
        <v>0</v>
      </c>
      <c r="AC715" s="411">
        <f t="shared" ref="AC715" si="2151">AC714</f>
        <v>0</v>
      </c>
      <c r="AD715" s="411">
        <f t="shared" ref="AD715" si="2152">AD714</f>
        <v>0</v>
      </c>
      <c r="AE715" s="411">
        <f t="shared" ref="AE715" si="2153">AE714</f>
        <v>0</v>
      </c>
      <c r="AF715" s="411">
        <f t="shared" ref="AF715" si="2154">AF714</f>
        <v>0</v>
      </c>
      <c r="AG715" s="411">
        <f t="shared" ref="AG715" si="2155">AG714</f>
        <v>0</v>
      </c>
      <c r="AH715" s="411">
        <f t="shared" ref="AH715" si="2156">AH714</f>
        <v>0</v>
      </c>
      <c r="AI715" s="411">
        <f t="shared" ref="AI715" si="2157">AI714</f>
        <v>0</v>
      </c>
      <c r="AJ715" s="411">
        <f t="shared" ref="AJ715" si="2158">AJ714</f>
        <v>0</v>
      </c>
      <c r="AK715" s="411">
        <f t="shared" ref="AK715" si="2159">AK714</f>
        <v>0</v>
      </c>
      <c r="AL715" s="411">
        <f t="shared" ref="AL715" si="2160">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61">Z717</f>
        <v>0</v>
      </c>
      <c r="AA718" s="411">
        <f t="shared" ref="AA718" si="2162">AA717</f>
        <v>0</v>
      </c>
      <c r="AB718" s="411">
        <f t="shared" ref="AB718" si="2163">AB717</f>
        <v>0</v>
      </c>
      <c r="AC718" s="411">
        <f t="shared" ref="AC718" si="2164">AC717</f>
        <v>0</v>
      </c>
      <c r="AD718" s="411">
        <f t="shared" ref="AD718" si="2165">AD717</f>
        <v>0</v>
      </c>
      <c r="AE718" s="411">
        <f t="shared" ref="AE718" si="2166">AE717</f>
        <v>0</v>
      </c>
      <c r="AF718" s="411">
        <f t="shared" ref="AF718" si="2167">AF717</f>
        <v>0</v>
      </c>
      <c r="AG718" s="411">
        <f t="shared" ref="AG718" si="2168">AG717</f>
        <v>0</v>
      </c>
      <c r="AH718" s="411">
        <f t="shared" ref="AH718" si="2169">AH717</f>
        <v>0</v>
      </c>
      <c r="AI718" s="411">
        <f t="shared" ref="AI718" si="2170">AI717</f>
        <v>0</v>
      </c>
      <c r="AJ718" s="411">
        <f t="shared" ref="AJ718" si="2171">AJ717</f>
        <v>0</v>
      </c>
      <c r="AK718" s="411">
        <f t="shared" ref="AK718" si="2172">AK717</f>
        <v>0</v>
      </c>
      <c r="AL718" s="411">
        <f t="shared" ref="AL718" si="2173">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4">Z720</f>
        <v>0</v>
      </c>
      <c r="AA721" s="411">
        <f t="shared" ref="AA721" si="2175">AA720</f>
        <v>0</v>
      </c>
      <c r="AB721" s="411">
        <f t="shared" ref="AB721" si="2176">AB720</f>
        <v>0</v>
      </c>
      <c r="AC721" s="411">
        <f t="shared" ref="AC721" si="2177">AC720</f>
        <v>0</v>
      </c>
      <c r="AD721" s="411">
        <f t="shared" ref="AD721" si="2178">AD720</f>
        <v>0</v>
      </c>
      <c r="AE721" s="411">
        <f t="shared" ref="AE721" si="2179">AE720</f>
        <v>0</v>
      </c>
      <c r="AF721" s="411">
        <f t="shared" ref="AF721" si="2180">AF720</f>
        <v>0</v>
      </c>
      <c r="AG721" s="411">
        <f t="shared" ref="AG721" si="2181">AG720</f>
        <v>0</v>
      </c>
      <c r="AH721" s="411">
        <f t="shared" ref="AH721" si="2182">AH720</f>
        <v>0</v>
      </c>
      <c r="AI721" s="411">
        <f t="shared" ref="AI721" si="2183">AI720</f>
        <v>0</v>
      </c>
      <c r="AJ721" s="411">
        <f t="shared" ref="AJ721" si="2184">AJ720</f>
        <v>0</v>
      </c>
      <c r="AK721" s="411">
        <f t="shared" ref="AK721" si="2185">AK720</f>
        <v>0</v>
      </c>
      <c r="AL721" s="411">
        <f t="shared" ref="AL721" si="2186">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7">Z723</f>
        <v>0</v>
      </c>
      <c r="AA724" s="411">
        <f t="shared" ref="AA724" si="2188">AA723</f>
        <v>0</v>
      </c>
      <c r="AB724" s="411">
        <f t="shared" ref="AB724" si="2189">AB723</f>
        <v>0</v>
      </c>
      <c r="AC724" s="411">
        <f t="shared" ref="AC724" si="2190">AC723</f>
        <v>0</v>
      </c>
      <c r="AD724" s="411">
        <f t="shared" ref="AD724" si="2191">AD723</f>
        <v>0</v>
      </c>
      <c r="AE724" s="411">
        <f t="shared" ref="AE724" si="2192">AE723</f>
        <v>0</v>
      </c>
      <c r="AF724" s="411">
        <f t="shared" ref="AF724" si="2193">AF723</f>
        <v>0</v>
      </c>
      <c r="AG724" s="411">
        <f t="shared" ref="AG724" si="2194">AG723</f>
        <v>0</v>
      </c>
      <c r="AH724" s="411">
        <f t="shared" ref="AH724" si="2195">AH723</f>
        <v>0</v>
      </c>
      <c r="AI724" s="411">
        <f t="shared" ref="AI724" si="2196">AI723</f>
        <v>0</v>
      </c>
      <c r="AJ724" s="411">
        <f t="shared" ref="AJ724" si="2197">AJ723</f>
        <v>0</v>
      </c>
      <c r="AK724" s="411">
        <f t="shared" ref="AK724" si="2198">AK723</f>
        <v>0</v>
      </c>
      <c r="AL724" s="411">
        <f t="shared" ref="AL724" si="2199">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200">Z726</f>
        <v>0</v>
      </c>
      <c r="AA727" s="411">
        <f t="shared" ref="AA727" si="2201">AA726</f>
        <v>0</v>
      </c>
      <c r="AB727" s="411">
        <f t="shared" ref="AB727" si="2202">AB726</f>
        <v>0</v>
      </c>
      <c r="AC727" s="411">
        <f t="shared" ref="AC727" si="2203">AC726</f>
        <v>0</v>
      </c>
      <c r="AD727" s="411">
        <f t="shared" ref="AD727" si="2204">AD726</f>
        <v>0</v>
      </c>
      <c r="AE727" s="411">
        <f t="shared" ref="AE727" si="2205">AE726</f>
        <v>0</v>
      </c>
      <c r="AF727" s="411">
        <f t="shared" ref="AF727" si="2206">AF726</f>
        <v>0</v>
      </c>
      <c r="AG727" s="411">
        <f t="shared" ref="AG727" si="2207">AG726</f>
        <v>0</v>
      </c>
      <c r="AH727" s="411">
        <f t="shared" ref="AH727" si="2208">AH726</f>
        <v>0</v>
      </c>
      <c r="AI727" s="411">
        <f t="shared" ref="AI727" si="2209">AI726</f>
        <v>0</v>
      </c>
      <c r="AJ727" s="411">
        <f t="shared" ref="AJ727" si="2210">AJ726</f>
        <v>0</v>
      </c>
      <c r="AK727" s="411">
        <f t="shared" ref="AK727" si="2211">AK726</f>
        <v>0</v>
      </c>
      <c r="AL727" s="411">
        <f t="shared" ref="AL727" si="2212">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3">Z729</f>
        <v>0</v>
      </c>
      <c r="AA730" s="411">
        <f t="shared" ref="AA730" si="2214">AA729</f>
        <v>0</v>
      </c>
      <c r="AB730" s="411">
        <f t="shared" ref="AB730" si="2215">AB729</f>
        <v>0</v>
      </c>
      <c r="AC730" s="411">
        <f t="shared" ref="AC730" si="2216">AC729</f>
        <v>0</v>
      </c>
      <c r="AD730" s="411">
        <f t="shared" ref="AD730" si="2217">AD729</f>
        <v>0</v>
      </c>
      <c r="AE730" s="411">
        <f t="shared" ref="AE730" si="2218">AE729</f>
        <v>0</v>
      </c>
      <c r="AF730" s="411">
        <f t="shared" ref="AF730" si="2219">AF729</f>
        <v>0</v>
      </c>
      <c r="AG730" s="411">
        <f t="shared" ref="AG730" si="2220">AG729</f>
        <v>0</v>
      </c>
      <c r="AH730" s="411">
        <f t="shared" ref="AH730" si="2221">AH729</f>
        <v>0</v>
      </c>
      <c r="AI730" s="411">
        <f t="shared" ref="AI730" si="2222">AI729</f>
        <v>0</v>
      </c>
      <c r="AJ730" s="411">
        <f t="shared" ref="AJ730" si="2223">AJ729</f>
        <v>0</v>
      </c>
      <c r="AK730" s="411">
        <f t="shared" ref="AK730" si="2224">AK729</f>
        <v>0</v>
      </c>
      <c r="AL730" s="411">
        <f t="shared" ref="AL730" si="2225">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6">Z732</f>
        <v>0</v>
      </c>
      <c r="AA733" s="411">
        <f t="shared" ref="AA733" si="2227">AA732</f>
        <v>0</v>
      </c>
      <c r="AB733" s="411">
        <f t="shared" ref="AB733" si="2228">AB732</f>
        <v>0</v>
      </c>
      <c r="AC733" s="411">
        <f t="shared" ref="AC733" si="2229">AC732</f>
        <v>0</v>
      </c>
      <c r="AD733" s="411">
        <f t="shared" ref="AD733" si="2230">AD732</f>
        <v>0</v>
      </c>
      <c r="AE733" s="411">
        <f t="shared" ref="AE733" si="2231">AE732</f>
        <v>0</v>
      </c>
      <c r="AF733" s="411">
        <f t="shared" ref="AF733" si="2232">AF732</f>
        <v>0</v>
      </c>
      <c r="AG733" s="411">
        <f t="shared" ref="AG733" si="2233">AG732</f>
        <v>0</v>
      </c>
      <c r="AH733" s="411">
        <f t="shared" ref="AH733" si="2234">AH732</f>
        <v>0</v>
      </c>
      <c r="AI733" s="411">
        <f t="shared" ref="AI733" si="2235">AI732</f>
        <v>0</v>
      </c>
      <c r="AJ733" s="411">
        <f t="shared" ref="AJ733" si="2236">AJ732</f>
        <v>0</v>
      </c>
      <c r="AK733" s="411">
        <f t="shared" ref="AK733" si="2237">AK732</f>
        <v>0</v>
      </c>
      <c r="AL733" s="411">
        <f t="shared" ref="AL733" si="2238">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9">Z735</f>
        <v>0</v>
      </c>
      <c r="AA736" s="411">
        <f t="shared" ref="AA736" si="2240">AA735</f>
        <v>0</v>
      </c>
      <c r="AB736" s="411">
        <f t="shared" ref="AB736" si="2241">AB735</f>
        <v>0</v>
      </c>
      <c r="AC736" s="411">
        <f t="shared" ref="AC736" si="2242">AC735</f>
        <v>0</v>
      </c>
      <c r="AD736" s="411">
        <f t="shared" ref="AD736" si="2243">AD735</f>
        <v>0</v>
      </c>
      <c r="AE736" s="411">
        <f t="shared" ref="AE736" si="2244">AE735</f>
        <v>0</v>
      </c>
      <c r="AF736" s="411">
        <f t="shared" ref="AF736" si="2245">AF735</f>
        <v>0</v>
      </c>
      <c r="AG736" s="411">
        <f t="shared" ref="AG736" si="2246">AG735</f>
        <v>0</v>
      </c>
      <c r="AH736" s="411">
        <f t="shared" ref="AH736" si="2247">AH735</f>
        <v>0</v>
      </c>
      <c r="AI736" s="411">
        <f t="shared" ref="AI736" si="2248">AI735</f>
        <v>0</v>
      </c>
      <c r="AJ736" s="411">
        <f t="shared" ref="AJ736" si="2249">AJ735</f>
        <v>0</v>
      </c>
      <c r="AK736" s="411">
        <f t="shared" ref="AK736" si="2250">AK735</f>
        <v>0</v>
      </c>
      <c r="AL736" s="411">
        <f t="shared" ref="AL736" si="2251">AL735</f>
        <v>0</v>
      </c>
      <c r="AM736" s="306"/>
    </row>
    <row r="737" spans="1:40"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2">Z738</f>
        <v>0</v>
      </c>
      <c r="AA739" s="411">
        <f t="shared" ref="AA739" si="2253">AA738</f>
        <v>0</v>
      </c>
      <c r="AB739" s="411">
        <f t="shared" ref="AB739" si="2254">AB738</f>
        <v>0</v>
      </c>
      <c r="AC739" s="411">
        <f t="shared" ref="AC739" si="2255">AC738</f>
        <v>0</v>
      </c>
      <c r="AD739" s="411">
        <f t="shared" ref="AD739" si="2256">AD738</f>
        <v>0</v>
      </c>
      <c r="AE739" s="411">
        <f t="shared" ref="AE739" si="2257">AE738</f>
        <v>0</v>
      </c>
      <c r="AF739" s="411">
        <f t="shared" ref="AF739" si="2258">AF738</f>
        <v>0</v>
      </c>
      <c r="AG739" s="411">
        <f t="shared" ref="AG739" si="2259">AG738</f>
        <v>0</v>
      </c>
      <c r="AH739" s="411">
        <f t="shared" ref="AH739" si="2260">AH738</f>
        <v>0</v>
      </c>
      <c r="AI739" s="411">
        <f t="shared" ref="AI739" si="2261">AI738</f>
        <v>0</v>
      </c>
      <c r="AJ739" s="411">
        <f t="shared" ref="AJ739" si="2262">AJ738</f>
        <v>0</v>
      </c>
      <c r="AK739" s="411">
        <f t="shared" ref="AK739" si="2263">AK738</f>
        <v>0</v>
      </c>
      <c r="AL739" s="411">
        <f t="shared" ref="AL739" si="2264">AL738</f>
        <v>0</v>
      </c>
      <c r="AM739" s="306"/>
    </row>
    <row r="740" spans="1:40"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5">Z741</f>
        <v>0</v>
      </c>
      <c r="AA742" s="411">
        <f t="shared" ref="AA742" si="2266">AA741</f>
        <v>0</v>
      </c>
      <c r="AB742" s="411">
        <f t="shared" ref="AB742" si="2267">AB741</f>
        <v>0</v>
      </c>
      <c r="AC742" s="411">
        <f t="shared" ref="AC742" si="2268">AC741</f>
        <v>0</v>
      </c>
      <c r="AD742" s="411">
        <f t="shared" ref="AD742" si="2269">AD741</f>
        <v>0</v>
      </c>
      <c r="AE742" s="411">
        <f t="shared" ref="AE742" si="2270">AE741</f>
        <v>0</v>
      </c>
      <c r="AF742" s="411">
        <f t="shared" ref="AF742" si="2271">AF741</f>
        <v>0</v>
      </c>
      <c r="AG742" s="411">
        <f t="shared" ref="AG742" si="2272">AG741</f>
        <v>0</v>
      </c>
      <c r="AH742" s="411">
        <f t="shared" ref="AH742" si="2273">AH741</f>
        <v>0</v>
      </c>
      <c r="AI742" s="411">
        <f t="shared" ref="AI742" si="2274">AI741</f>
        <v>0</v>
      </c>
      <c r="AJ742" s="411">
        <f t="shared" ref="AJ742" si="2275">AJ741</f>
        <v>0</v>
      </c>
      <c r="AK742" s="411">
        <f t="shared" ref="AK742" si="2276">AK741</f>
        <v>0</v>
      </c>
      <c r="AL742" s="411">
        <f t="shared" ref="AL742" si="2277">AL741</f>
        <v>0</v>
      </c>
      <c r="AM742" s="306"/>
    </row>
    <row r="743" spans="1:40"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2542387</v>
      </c>
      <c r="E744" s="329"/>
      <c r="F744" s="329"/>
      <c r="G744" s="329"/>
      <c r="H744" s="329"/>
      <c r="I744" s="329"/>
      <c r="J744" s="329"/>
      <c r="K744" s="329"/>
      <c r="L744" s="329"/>
      <c r="M744" s="329"/>
      <c r="N744" s="329"/>
      <c r="O744" s="329">
        <f>SUM(O587:O742)</f>
        <v>459.8</v>
      </c>
      <c r="P744" s="329"/>
      <c r="Q744" s="329"/>
      <c r="R744" s="329"/>
      <c r="S744" s="329"/>
      <c r="T744" s="329"/>
      <c r="U744" s="329"/>
      <c r="V744" s="329"/>
      <c r="W744" s="329"/>
      <c r="X744" s="329"/>
      <c r="Y744" s="329">
        <f>IF(Y585="kWh",SUMPRODUCT(D587:D742,Y587:Y742))</f>
        <v>1452369</v>
      </c>
      <c r="Z744" s="329">
        <f>IF(Z585="kWh",SUMPRODUCT(D587:D742,Z587:Z742))</f>
        <v>599080.5</v>
      </c>
      <c r="AA744" s="329">
        <f>IF(AA585="kw",SUMPRODUCT(N587:N742,O587:O742,AA587:AA742),SUMPRODUCT(D587:D742,AA587:AA742))</f>
        <v>2758.8</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11101677</v>
      </c>
      <c r="Z745" s="392">
        <f>HLOOKUP(Z401,'2. LRAMVA Threshold'!$B$42:$Q$53,10,FALSE)</f>
        <v>2445915</v>
      </c>
      <c r="AA745" s="392">
        <f>HLOOKUP(AA401,'2. LRAMVA Threshold'!$B$42:$Q$53,10,FALSE)</f>
        <v>6247</v>
      </c>
      <c r="AB745" s="392">
        <f>HLOOKUP(AB401,'2. LRAMVA Threshold'!$B$42:$Q$53,10,FALSE)</f>
        <v>0</v>
      </c>
      <c r="AC745" s="392">
        <f>HLOOKUP(AC401,'2. LRAMVA Threshold'!$B$42:$Q$53,10,FALSE)</f>
        <v>0</v>
      </c>
      <c r="AD745" s="392">
        <f>HLOOKUP(AD401,'2. LRAMVA Threshold'!$B$42:$Q$53,10,FALSE)</f>
        <v>1512</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5.3E-3</v>
      </c>
      <c r="Z747" s="341">
        <f>HLOOKUP(Z$35,'3.  Distribution Rates'!$C$122:$P$133,10,FALSE)</f>
        <v>1.21E-2</v>
      </c>
      <c r="AA747" s="341">
        <f>HLOOKUP(AA$35,'3.  Distribution Rates'!$C$122:$P$133,10,FALSE)</f>
        <v>2.2368000000000001</v>
      </c>
      <c r="AB747" s="341">
        <f>HLOOKUP(AB$35,'3.  Distribution Rates'!$C$122:$P$133,10,FALSE)</f>
        <v>0.81169999999999998</v>
      </c>
      <c r="AC747" s="341">
        <f>HLOOKUP(AC$35,'3.  Distribution Rates'!$C$122:$P$133,10,FALSE)</f>
        <v>9.2489000000000008</v>
      </c>
      <c r="AD747" s="341">
        <f>HLOOKUP(AD$35,'3.  Distribution Rates'!$C$122:$P$133,10,FALSE)</f>
        <v>8.891</v>
      </c>
      <c r="AE747" s="341">
        <f>HLOOKUP(AE$35,'3.  Distribution Rates'!$C$122:$P$133,10,FALSE)</f>
        <v>2.8199999999999999E-2</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v>0</v>
      </c>
      <c r="Z748" s="378">
        <v>0</v>
      </c>
      <c r="AA748" s="378">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8">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v>0</v>
      </c>
      <c r="Z749" s="378">
        <v>0</v>
      </c>
      <c r="AA749" s="378">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8"/>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v>0</v>
      </c>
      <c r="Z750" s="378">
        <v>0</v>
      </c>
      <c r="AA750" s="378">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8"/>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v>0</v>
      </c>
      <c r="Z751" s="378">
        <v>0</v>
      </c>
      <c r="AA751" s="378">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8"/>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v>0</v>
      </c>
      <c r="Z752" s="378">
        <v>0</v>
      </c>
      <c r="AA752" s="378">
        <v>0</v>
      </c>
      <c r="AB752" s="378">
        <f t="shared" ref="AB752:AL752" si="2279">AB210*AB747</f>
        <v>0</v>
      </c>
      <c r="AC752" s="378">
        <f t="shared" si="2279"/>
        <v>0</v>
      </c>
      <c r="AD752" s="378">
        <f t="shared" si="2279"/>
        <v>0</v>
      </c>
      <c r="AE752" s="378">
        <f t="shared" si="2279"/>
        <v>0</v>
      </c>
      <c r="AF752" s="378">
        <f t="shared" si="2279"/>
        <v>0</v>
      </c>
      <c r="AG752" s="378">
        <f t="shared" si="2279"/>
        <v>0</v>
      </c>
      <c r="AH752" s="378">
        <f t="shared" si="2279"/>
        <v>0</v>
      </c>
      <c r="AI752" s="378">
        <f t="shared" si="2279"/>
        <v>0</v>
      </c>
      <c r="AJ752" s="378">
        <f t="shared" si="2279"/>
        <v>0</v>
      </c>
      <c r="AK752" s="378">
        <f t="shared" si="2279"/>
        <v>0</v>
      </c>
      <c r="AL752" s="378">
        <f t="shared" si="2279"/>
        <v>0</v>
      </c>
      <c r="AM752" s="629">
        <f t="shared" si="2278"/>
        <v>0</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80">Y393*Y747</f>
        <v>17858.291700000002</v>
      </c>
      <c r="Z753" s="378">
        <f t="shared" si="2280"/>
        <v>8936.6116950000014</v>
      </c>
      <c r="AA753" s="378">
        <f t="shared" si="2280"/>
        <v>775.72224000000006</v>
      </c>
      <c r="AB753" s="378">
        <f t="shared" si="2280"/>
        <v>0</v>
      </c>
      <c r="AC753" s="378">
        <f t="shared" si="2280"/>
        <v>0</v>
      </c>
      <c r="AD753" s="378">
        <f t="shared" si="2280"/>
        <v>8770.0823999999993</v>
      </c>
      <c r="AE753" s="378">
        <f t="shared" si="2280"/>
        <v>0</v>
      </c>
      <c r="AF753" s="378">
        <f t="shared" si="2280"/>
        <v>0</v>
      </c>
      <c r="AG753" s="378">
        <f t="shared" si="2280"/>
        <v>0</v>
      </c>
      <c r="AH753" s="378">
        <f t="shared" si="2280"/>
        <v>0</v>
      </c>
      <c r="AI753" s="378">
        <f t="shared" si="2280"/>
        <v>0</v>
      </c>
      <c r="AJ753" s="378">
        <f t="shared" si="2280"/>
        <v>0</v>
      </c>
      <c r="AK753" s="378">
        <f t="shared" si="2280"/>
        <v>0</v>
      </c>
      <c r="AL753" s="378">
        <f t="shared" si="2280"/>
        <v>0</v>
      </c>
      <c r="AM753" s="629">
        <f t="shared" si="2278"/>
        <v>36340.708035000003</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81">Y576*Y747</f>
        <v>28312.965700000001</v>
      </c>
      <c r="Z754" s="378">
        <f t="shared" si="2281"/>
        <v>14494.31775</v>
      </c>
      <c r="AA754" s="378">
        <f t="shared" si="2281"/>
        <v>5005.9584000000004</v>
      </c>
      <c r="AB754" s="378">
        <f t="shared" si="2281"/>
        <v>0</v>
      </c>
      <c r="AC754" s="378">
        <f t="shared" si="2281"/>
        <v>0</v>
      </c>
      <c r="AD754" s="378">
        <f t="shared" si="2281"/>
        <v>0</v>
      </c>
      <c r="AE754" s="378">
        <f t="shared" si="2281"/>
        <v>0</v>
      </c>
      <c r="AF754" s="378">
        <f t="shared" si="2281"/>
        <v>0</v>
      </c>
      <c r="AG754" s="378">
        <f t="shared" si="2281"/>
        <v>0</v>
      </c>
      <c r="AH754" s="378">
        <f t="shared" si="2281"/>
        <v>0</v>
      </c>
      <c r="AI754" s="378">
        <f t="shared" si="2281"/>
        <v>0</v>
      </c>
      <c r="AJ754" s="378">
        <f t="shared" si="2281"/>
        <v>0</v>
      </c>
      <c r="AK754" s="378">
        <f t="shared" si="2281"/>
        <v>0</v>
      </c>
      <c r="AL754" s="378">
        <f t="shared" si="2281"/>
        <v>0</v>
      </c>
      <c r="AM754" s="629">
        <f t="shared" si="2278"/>
        <v>47813.241850000006</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7697.5556999999999</v>
      </c>
      <c r="Z755" s="378">
        <f t="shared" ref="Z755:AL755" si="2282">Z744*Z747</f>
        <v>7248.8740499999994</v>
      </c>
      <c r="AA755" s="378">
        <f t="shared" si="2282"/>
        <v>6170.8838400000004</v>
      </c>
      <c r="AB755" s="378">
        <f t="shared" si="2282"/>
        <v>0</v>
      </c>
      <c r="AC755" s="378">
        <f t="shared" si="2282"/>
        <v>0</v>
      </c>
      <c r="AD755" s="378">
        <f t="shared" si="2282"/>
        <v>0</v>
      </c>
      <c r="AE755" s="378">
        <f t="shared" si="2282"/>
        <v>0</v>
      </c>
      <c r="AF755" s="378">
        <f t="shared" si="2282"/>
        <v>0</v>
      </c>
      <c r="AG755" s="378">
        <f t="shared" si="2282"/>
        <v>0</v>
      </c>
      <c r="AH755" s="378">
        <f t="shared" si="2282"/>
        <v>0</v>
      </c>
      <c r="AI755" s="378">
        <f t="shared" si="2282"/>
        <v>0</v>
      </c>
      <c r="AJ755" s="378">
        <f t="shared" si="2282"/>
        <v>0</v>
      </c>
      <c r="AK755" s="378">
        <f t="shared" si="2282"/>
        <v>0</v>
      </c>
      <c r="AL755" s="378">
        <f t="shared" si="2282"/>
        <v>0</v>
      </c>
      <c r="AM755" s="629">
        <f t="shared" si="2278"/>
        <v>21117.313589999998</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53868.813099999999</v>
      </c>
      <c r="Z756" s="346">
        <f>SUM(Z748:Z755)</f>
        <v>30679.803495</v>
      </c>
      <c r="AA756" s="346">
        <f t="shared" ref="AA756:AE756" si="2283">SUM(AA748:AA755)</f>
        <v>11952.564480000001</v>
      </c>
      <c r="AB756" s="346">
        <f t="shared" si="2283"/>
        <v>0</v>
      </c>
      <c r="AC756" s="346">
        <f t="shared" si="2283"/>
        <v>0</v>
      </c>
      <c r="AD756" s="346">
        <f t="shared" si="2283"/>
        <v>8770.0823999999993</v>
      </c>
      <c r="AE756" s="346">
        <f t="shared" si="2283"/>
        <v>0</v>
      </c>
      <c r="AF756" s="346">
        <f t="shared" ref="AF756:AL756" si="2284">SUM(AF748:AF755)</f>
        <v>0</v>
      </c>
      <c r="AG756" s="346">
        <f t="shared" si="2284"/>
        <v>0</v>
      </c>
      <c r="AH756" s="346">
        <f t="shared" si="2284"/>
        <v>0</v>
      </c>
      <c r="AI756" s="346">
        <f t="shared" si="2284"/>
        <v>0</v>
      </c>
      <c r="AJ756" s="346">
        <f t="shared" si="2284"/>
        <v>0</v>
      </c>
      <c r="AK756" s="346">
        <f t="shared" si="2284"/>
        <v>0</v>
      </c>
      <c r="AL756" s="346">
        <f t="shared" si="2284"/>
        <v>0</v>
      </c>
      <c r="AM756" s="407">
        <f>SUM(AM748:AM755)</f>
        <v>105271.26347500001</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58838.888100000004</v>
      </c>
      <c r="Z757" s="347">
        <f t="shared" ref="Z757:AE757" si="2285">Z745*Z747</f>
        <v>29595.571499999998</v>
      </c>
      <c r="AA757" s="347">
        <f t="shared" si="2285"/>
        <v>13973.2896</v>
      </c>
      <c r="AB757" s="347">
        <f t="shared" si="2285"/>
        <v>0</v>
      </c>
      <c r="AC757" s="347">
        <f t="shared" si="2285"/>
        <v>0</v>
      </c>
      <c r="AD757" s="347">
        <f t="shared" si="2285"/>
        <v>13443.192000000001</v>
      </c>
      <c r="AE757" s="347">
        <f t="shared" si="2285"/>
        <v>0</v>
      </c>
      <c r="AF757" s="347">
        <f t="shared" ref="AF757:AL757" si="2286">AF745*AF747</f>
        <v>0</v>
      </c>
      <c r="AG757" s="347">
        <f t="shared" si="2286"/>
        <v>0</v>
      </c>
      <c r="AH757" s="347">
        <f t="shared" si="2286"/>
        <v>0</v>
      </c>
      <c r="AI757" s="347">
        <f t="shared" si="2286"/>
        <v>0</v>
      </c>
      <c r="AJ757" s="347">
        <f t="shared" si="2286"/>
        <v>0</v>
      </c>
      <c r="AK757" s="347">
        <f t="shared" si="2286"/>
        <v>0</v>
      </c>
      <c r="AL757" s="347">
        <f t="shared" si="2286"/>
        <v>0</v>
      </c>
      <c r="AM757" s="407">
        <f>SUM(Y757:AL757)</f>
        <v>115850.9412</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-10579.677724999987</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1442913</v>
      </c>
      <c r="Z760" s="291">
        <f>SUMPRODUCT(E587:E742,Z587:Z742)</f>
        <v>571347</v>
      </c>
      <c r="AA760" s="291">
        <f t="shared" ref="AA760:AL760" si="2287">IF(AA585="kw",SUMPRODUCT($N$587:$N$742,$P$587:$P$742,AA587:AA742),SUMPRODUCT($E$587:$E$742,AA587:AA742))</f>
        <v>2758.8</v>
      </c>
      <c r="AB760" s="291">
        <f t="shared" si="2287"/>
        <v>0</v>
      </c>
      <c r="AC760" s="291">
        <f t="shared" si="2287"/>
        <v>0</v>
      </c>
      <c r="AD760" s="291">
        <f t="shared" si="2287"/>
        <v>0</v>
      </c>
      <c r="AE760" s="291">
        <f t="shared" si="2287"/>
        <v>0</v>
      </c>
      <c r="AF760" s="291">
        <f t="shared" si="2287"/>
        <v>0</v>
      </c>
      <c r="AG760" s="291">
        <f t="shared" si="2287"/>
        <v>0</v>
      </c>
      <c r="AH760" s="291">
        <f t="shared" si="2287"/>
        <v>0</v>
      </c>
      <c r="AI760" s="291">
        <f t="shared" si="2287"/>
        <v>0</v>
      </c>
      <c r="AJ760" s="291">
        <f t="shared" si="2287"/>
        <v>0</v>
      </c>
      <c r="AK760" s="291">
        <f t="shared" si="2287"/>
        <v>0</v>
      </c>
      <c r="AL760" s="291">
        <f t="shared" si="2287"/>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1442913</v>
      </c>
      <c r="Z761" s="326">
        <f>SUMPRODUCT(F587:F742,Z587:Z742)</f>
        <v>571347</v>
      </c>
      <c r="AA761" s="326">
        <f t="shared" ref="AA761:AL761" si="2288">IF(AA585="kw",SUMPRODUCT($N$587:$N$742,$Q$587:$Q$742,AA587:AA742),SUMPRODUCT($F$587:$F$742,AA587:AA742))</f>
        <v>2758.8</v>
      </c>
      <c r="AB761" s="326">
        <f t="shared" si="2288"/>
        <v>0</v>
      </c>
      <c r="AC761" s="326">
        <f t="shared" si="2288"/>
        <v>0</v>
      </c>
      <c r="AD761" s="326">
        <f t="shared" si="2288"/>
        <v>0</v>
      </c>
      <c r="AE761" s="326">
        <f t="shared" si="2288"/>
        <v>0</v>
      </c>
      <c r="AF761" s="326">
        <f t="shared" si="2288"/>
        <v>0</v>
      </c>
      <c r="AG761" s="326">
        <f t="shared" si="2288"/>
        <v>0</v>
      </c>
      <c r="AH761" s="326">
        <f t="shared" si="2288"/>
        <v>0</v>
      </c>
      <c r="AI761" s="326">
        <f t="shared" si="2288"/>
        <v>0</v>
      </c>
      <c r="AJ761" s="326">
        <f t="shared" si="2288"/>
        <v>0</v>
      </c>
      <c r="AK761" s="326">
        <f t="shared" si="2288"/>
        <v>0</v>
      </c>
      <c r="AL761" s="326">
        <f t="shared" si="2288"/>
        <v>0</v>
      </c>
      <c r="AM761" s="386"/>
    </row>
    <row r="762" spans="1:40" ht="20.25" customHeight="1">
      <c r="B762" s="368" t="s">
        <v>586</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98" t="s">
        <v>211</v>
      </c>
      <c r="C766" s="900" t="s">
        <v>33</v>
      </c>
      <c r="D766" s="284" t="s">
        <v>422</v>
      </c>
      <c r="E766" s="902" t="s">
        <v>209</v>
      </c>
      <c r="F766" s="903"/>
      <c r="G766" s="903"/>
      <c r="H766" s="903"/>
      <c r="I766" s="903"/>
      <c r="J766" s="903"/>
      <c r="K766" s="903"/>
      <c r="L766" s="903"/>
      <c r="M766" s="904"/>
      <c r="N766" s="908" t="s">
        <v>213</v>
      </c>
      <c r="O766" s="284" t="s">
        <v>423</v>
      </c>
      <c r="P766" s="902" t="s">
        <v>212</v>
      </c>
      <c r="Q766" s="903"/>
      <c r="R766" s="903"/>
      <c r="S766" s="903"/>
      <c r="T766" s="903"/>
      <c r="U766" s="903"/>
      <c r="V766" s="903"/>
      <c r="W766" s="903"/>
      <c r="X766" s="904"/>
      <c r="Y766" s="905" t="s">
        <v>243</v>
      </c>
      <c r="Z766" s="906"/>
      <c r="AA766" s="906"/>
      <c r="AB766" s="906"/>
      <c r="AC766" s="906"/>
      <c r="AD766" s="906"/>
      <c r="AE766" s="906"/>
      <c r="AF766" s="906"/>
      <c r="AG766" s="906"/>
      <c r="AH766" s="906"/>
      <c r="AI766" s="906"/>
      <c r="AJ766" s="906"/>
      <c r="AK766" s="906"/>
      <c r="AL766" s="906"/>
      <c r="AM766" s="907"/>
    </row>
    <row r="767" spans="1:40" ht="65.25" customHeight="1">
      <c r="B767" s="899"/>
      <c r="C767" s="901"/>
      <c r="D767" s="285">
        <v>2019</v>
      </c>
      <c r="E767" s="285">
        <v>2020</v>
      </c>
      <c r="F767" s="285">
        <v>2021</v>
      </c>
      <c r="G767" s="285">
        <v>2022</v>
      </c>
      <c r="H767" s="285">
        <v>2023</v>
      </c>
      <c r="I767" s="285">
        <v>2024</v>
      </c>
      <c r="J767" s="285">
        <v>2025</v>
      </c>
      <c r="K767" s="285">
        <v>2026</v>
      </c>
      <c r="L767" s="285">
        <v>2027</v>
      </c>
      <c r="M767" s="285">
        <v>2028</v>
      </c>
      <c r="N767" s="909"/>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General Service &lt;50 kW</v>
      </c>
      <c r="AA767" s="285" t="str">
        <f>'1.  LRAMVA Summary'!F52</f>
        <v>General Service 50 - 4,999 kW</v>
      </c>
      <c r="AB767" s="285" t="str">
        <f>'1.  LRAMVA Summary'!G52</f>
        <v>Embedded Distributor</v>
      </c>
      <c r="AC767" s="285" t="str">
        <f>'1.  LRAMVA Summary'!H52</f>
        <v>Sentinel Lighting</v>
      </c>
      <c r="AD767" s="285" t="str">
        <f>'1.  LRAMVA Summary'!I52</f>
        <v>Street Lighting</v>
      </c>
      <c r="AE767" s="285" t="str">
        <f>'1.  LRAMVA Summary'!J52</f>
        <v>Unmetered Scattered Load</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t="str">
        <f>'1.  LRAMVA Summary'!I53</f>
        <v>kW</v>
      </c>
      <c r="AE768" s="291" t="str">
        <f>'1.  LRAMVA Summary'!J53</f>
        <v>kWh</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9">Z770</f>
        <v>0</v>
      </c>
      <c r="AA771" s="411">
        <f t="shared" ref="AA771" si="2290">AA770</f>
        <v>0</v>
      </c>
      <c r="AB771" s="411">
        <f t="shared" ref="AB771" si="2291">AB770</f>
        <v>0</v>
      </c>
      <c r="AC771" s="411">
        <f t="shared" ref="AC771" si="2292">AC770</f>
        <v>0</v>
      </c>
      <c r="AD771" s="411">
        <f t="shared" ref="AD771" si="2293">AD770</f>
        <v>0</v>
      </c>
      <c r="AE771" s="411">
        <f t="shared" ref="AE771" si="2294">AE770</f>
        <v>0</v>
      </c>
      <c r="AF771" s="411">
        <f t="shared" ref="AF771" si="2295">AF770</f>
        <v>0</v>
      </c>
      <c r="AG771" s="411">
        <f t="shared" ref="AG771" si="2296">AG770</f>
        <v>0</v>
      </c>
      <c r="AH771" s="411">
        <f t="shared" ref="AH771" si="2297">AH770</f>
        <v>0</v>
      </c>
      <c r="AI771" s="411">
        <f t="shared" ref="AI771" si="2298">AI770</f>
        <v>0</v>
      </c>
      <c r="AJ771" s="411">
        <f t="shared" ref="AJ771" si="2299">AJ770</f>
        <v>0</v>
      </c>
      <c r="AK771" s="411">
        <f t="shared" ref="AK771" si="2300">AK770</f>
        <v>0</v>
      </c>
      <c r="AL771" s="411">
        <f t="shared" ref="AL771" si="2301">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02">Z773</f>
        <v>0</v>
      </c>
      <c r="AA774" s="411">
        <f t="shared" ref="AA774" si="2303">AA773</f>
        <v>0</v>
      </c>
      <c r="AB774" s="411">
        <f t="shared" ref="AB774" si="2304">AB773</f>
        <v>0</v>
      </c>
      <c r="AC774" s="411">
        <f t="shared" ref="AC774" si="2305">AC773</f>
        <v>0</v>
      </c>
      <c r="AD774" s="411">
        <f t="shared" ref="AD774" si="2306">AD773</f>
        <v>0</v>
      </c>
      <c r="AE774" s="411">
        <f t="shared" ref="AE774" si="2307">AE773</f>
        <v>0</v>
      </c>
      <c r="AF774" s="411">
        <f t="shared" ref="AF774" si="2308">AF773</f>
        <v>0</v>
      </c>
      <c r="AG774" s="411">
        <f t="shared" ref="AG774" si="2309">AG773</f>
        <v>0</v>
      </c>
      <c r="AH774" s="411">
        <f t="shared" ref="AH774" si="2310">AH773</f>
        <v>0</v>
      </c>
      <c r="AI774" s="411">
        <f t="shared" ref="AI774" si="2311">AI773</f>
        <v>0</v>
      </c>
      <c r="AJ774" s="411">
        <f t="shared" ref="AJ774" si="2312">AJ773</f>
        <v>0</v>
      </c>
      <c r="AK774" s="411">
        <f t="shared" ref="AK774" si="2313">AK773</f>
        <v>0</v>
      </c>
      <c r="AL774" s="411">
        <f t="shared" ref="AL774" si="2314">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5">Z776</f>
        <v>0</v>
      </c>
      <c r="AA777" s="411">
        <f t="shared" ref="AA777" si="2316">AA776</f>
        <v>0</v>
      </c>
      <c r="AB777" s="411">
        <f t="shared" ref="AB777" si="2317">AB776</f>
        <v>0</v>
      </c>
      <c r="AC777" s="411">
        <f t="shared" ref="AC777" si="2318">AC776</f>
        <v>0</v>
      </c>
      <c r="AD777" s="411">
        <f t="shared" ref="AD777" si="2319">AD776</f>
        <v>0</v>
      </c>
      <c r="AE777" s="411">
        <f t="shared" ref="AE777" si="2320">AE776</f>
        <v>0</v>
      </c>
      <c r="AF777" s="411">
        <f t="shared" ref="AF777" si="2321">AF776</f>
        <v>0</v>
      </c>
      <c r="AG777" s="411">
        <f t="shared" ref="AG777" si="2322">AG776</f>
        <v>0</v>
      </c>
      <c r="AH777" s="411">
        <f t="shared" ref="AH777" si="2323">AH776</f>
        <v>0</v>
      </c>
      <c r="AI777" s="411">
        <f t="shared" ref="AI777" si="2324">AI776</f>
        <v>0</v>
      </c>
      <c r="AJ777" s="411">
        <f t="shared" ref="AJ777" si="2325">AJ776</f>
        <v>0</v>
      </c>
      <c r="AK777" s="411">
        <f t="shared" ref="AK777" si="2326">AK776</f>
        <v>0</v>
      </c>
      <c r="AL777" s="411">
        <f t="shared" ref="AL777" si="2327">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520" t="s">
        <v>676</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8">Z779</f>
        <v>0</v>
      </c>
      <c r="AA780" s="411">
        <f t="shared" ref="AA780" si="2329">AA779</f>
        <v>0</v>
      </c>
      <c r="AB780" s="411">
        <f t="shared" ref="AB780" si="2330">AB779</f>
        <v>0</v>
      </c>
      <c r="AC780" s="411">
        <f t="shared" ref="AC780" si="2331">AC779</f>
        <v>0</v>
      </c>
      <c r="AD780" s="411">
        <f t="shared" ref="AD780" si="2332">AD779</f>
        <v>0</v>
      </c>
      <c r="AE780" s="411">
        <f t="shared" ref="AE780" si="2333">AE779</f>
        <v>0</v>
      </c>
      <c r="AF780" s="411">
        <f t="shared" ref="AF780" si="2334">AF779</f>
        <v>0</v>
      </c>
      <c r="AG780" s="411">
        <f t="shared" ref="AG780" si="2335">AG779</f>
        <v>0</v>
      </c>
      <c r="AH780" s="411">
        <f t="shared" ref="AH780" si="2336">AH779</f>
        <v>0</v>
      </c>
      <c r="AI780" s="411">
        <f t="shared" ref="AI780" si="2337">AI779</f>
        <v>0</v>
      </c>
      <c r="AJ780" s="411">
        <f t="shared" ref="AJ780" si="2338">AJ779</f>
        <v>0</v>
      </c>
      <c r="AK780" s="411">
        <f t="shared" ref="AK780" si="2339">AK779</f>
        <v>0</v>
      </c>
      <c r="AL780" s="411">
        <f t="shared" ref="AL780" si="2340">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41">Z782</f>
        <v>0</v>
      </c>
      <c r="AA783" s="411">
        <f t="shared" ref="AA783" si="2342">AA782</f>
        <v>0</v>
      </c>
      <c r="AB783" s="411">
        <f t="shared" ref="AB783" si="2343">AB782</f>
        <v>0</v>
      </c>
      <c r="AC783" s="411">
        <f t="shared" ref="AC783" si="2344">AC782</f>
        <v>0</v>
      </c>
      <c r="AD783" s="411">
        <f t="shared" ref="AD783" si="2345">AD782</f>
        <v>0</v>
      </c>
      <c r="AE783" s="411">
        <f t="shared" ref="AE783" si="2346">AE782</f>
        <v>0</v>
      </c>
      <c r="AF783" s="411">
        <f t="shared" ref="AF783" si="2347">AF782</f>
        <v>0</v>
      </c>
      <c r="AG783" s="411">
        <f t="shared" ref="AG783" si="2348">AG782</f>
        <v>0</v>
      </c>
      <c r="AH783" s="411">
        <f t="shared" ref="AH783" si="2349">AH782</f>
        <v>0</v>
      </c>
      <c r="AI783" s="411">
        <f t="shared" ref="AI783" si="2350">AI782</f>
        <v>0</v>
      </c>
      <c r="AJ783" s="411">
        <f t="shared" ref="AJ783" si="2351">AJ782</f>
        <v>0</v>
      </c>
      <c r="AK783" s="411">
        <f t="shared" ref="AK783" si="2352">AK782</f>
        <v>0</v>
      </c>
      <c r="AL783" s="411">
        <f t="shared" ref="AL783" si="2353">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4">Z786</f>
        <v>0</v>
      </c>
      <c r="AA787" s="411">
        <f t="shared" ref="AA787" si="2355">AA786</f>
        <v>0</v>
      </c>
      <c r="AB787" s="411">
        <f t="shared" ref="AB787" si="2356">AB786</f>
        <v>0</v>
      </c>
      <c r="AC787" s="411">
        <f t="shared" ref="AC787" si="2357">AC786</f>
        <v>0</v>
      </c>
      <c r="AD787" s="411">
        <f t="shared" ref="AD787" si="2358">AD786</f>
        <v>0</v>
      </c>
      <c r="AE787" s="411">
        <f t="shared" ref="AE787" si="2359">AE786</f>
        <v>0</v>
      </c>
      <c r="AF787" s="411">
        <f t="shared" ref="AF787" si="2360">AF786</f>
        <v>0</v>
      </c>
      <c r="AG787" s="411">
        <f t="shared" ref="AG787" si="2361">AG786</f>
        <v>0</v>
      </c>
      <c r="AH787" s="411">
        <f t="shared" ref="AH787" si="2362">AH786</f>
        <v>0</v>
      </c>
      <c r="AI787" s="411">
        <f t="shared" ref="AI787" si="2363">AI786</f>
        <v>0</v>
      </c>
      <c r="AJ787" s="411">
        <f t="shared" ref="AJ787" si="2364">AJ786</f>
        <v>0</v>
      </c>
      <c r="AK787" s="411">
        <f t="shared" ref="AK787" si="2365">AK786</f>
        <v>0</v>
      </c>
      <c r="AL787" s="411">
        <f t="shared" ref="AL787" si="2366">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7">Z789</f>
        <v>0</v>
      </c>
      <c r="AA790" s="411">
        <f t="shared" ref="AA790" si="2368">AA789</f>
        <v>0</v>
      </c>
      <c r="AB790" s="411">
        <f t="shared" ref="AB790" si="2369">AB789</f>
        <v>0</v>
      </c>
      <c r="AC790" s="411">
        <f t="shared" ref="AC790" si="2370">AC789</f>
        <v>0</v>
      </c>
      <c r="AD790" s="411">
        <f t="shared" ref="AD790" si="2371">AD789</f>
        <v>0</v>
      </c>
      <c r="AE790" s="411">
        <f t="shared" ref="AE790" si="2372">AE789</f>
        <v>0</v>
      </c>
      <c r="AF790" s="411">
        <f t="shared" ref="AF790" si="2373">AF789</f>
        <v>0</v>
      </c>
      <c r="AG790" s="411">
        <f t="shared" ref="AG790" si="2374">AG789</f>
        <v>0</v>
      </c>
      <c r="AH790" s="411">
        <f t="shared" ref="AH790" si="2375">AH789</f>
        <v>0</v>
      </c>
      <c r="AI790" s="411">
        <f t="shared" ref="AI790" si="2376">AI789</f>
        <v>0</v>
      </c>
      <c r="AJ790" s="411">
        <f t="shared" ref="AJ790" si="2377">AJ789</f>
        <v>0</v>
      </c>
      <c r="AK790" s="411">
        <f t="shared" ref="AK790" si="2378">AK789</f>
        <v>0</v>
      </c>
      <c r="AL790" s="411">
        <f t="shared" ref="AL790" si="2379">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80">Z792</f>
        <v>0</v>
      </c>
      <c r="AA793" s="411">
        <f t="shared" ref="AA793" si="2381">AA792</f>
        <v>0</v>
      </c>
      <c r="AB793" s="411">
        <f t="shared" ref="AB793" si="2382">AB792</f>
        <v>0</v>
      </c>
      <c r="AC793" s="411">
        <f t="shared" ref="AC793" si="2383">AC792</f>
        <v>0</v>
      </c>
      <c r="AD793" s="411">
        <f t="shared" ref="AD793" si="2384">AD792</f>
        <v>0</v>
      </c>
      <c r="AE793" s="411">
        <f t="shared" ref="AE793" si="2385">AE792</f>
        <v>0</v>
      </c>
      <c r="AF793" s="411">
        <f t="shared" ref="AF793" si="2386">AF792</f>
        <v>0</v>
      </c>
      <c r="AG793" s="411">
        <f t="shared" ref="AG793" si="2387">AG792</f>
        <v>0</v>
      </c>
      <c r="AH793" s="411">
        <f t="shared" ref="AH793" si="2388">AH792</f>
        <v>0</v>
      </c>
      <c r="AI793" s="411">
        <f t="shared" ref="AI793" si="2389">AI792</f>
        <v>0</v>
      </c>
      <c r="AJ793" s="411">
        <f t="shared" ref="AJ793" si="2390">AJ792</f>
        <v>0</v>
      </c>
      <c r="AK793" s="411">
        <f t="shared" ref="AK793" si="2391">AK792</f>
        <v>0</v>
      </c>
      <c r="AL793" s="411">
        <f t="shared" ref="AL793" si="2392">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3">Z795</f>
        <v>0</v>
      </c>
      <c r="AA796" s="411">
        <f t="shared" ref="AA796" si="2394">AA795</f>
        <v>0</v>
      </c>
      <c r="AB796" s="411">
        <f t="shared" ref="AB796" si="2395">AB795</f>
        <v>0</v>
      </c>
      <c r="AC796" s="411">
        <f t="shared" ref="AC796" si="2396">AC795</f>
        <v>0</v>
      </c>
      <c r="AD796" s="411">
        <f t="shared" ref="AD796" si="2397">AD795</f>
        <v>0</v>
      </c>
      <c r="AE796" s="411">
        <f t="shared" ref="AE796" si="2398">AE795</f>
        <v>0</v>
      </c>
      <c r="AF796" s="411">
        <f t="shared" ref="AF796" si="2399">AF795</f>
        <v>0</v>
      </c>
      <c r="AG796" s="411">
        <f t="shared" ref="AG796" si="2400">AG795</f>
        <v>0</v>
      </c>
      <c r="AH796" s="411">
        <f t="shared" ref="AH796" si="2401">AH795</f>
        <v>0</v>
      </c>
      <c r="AI796" s="411">
        <f t="shared" ref="AI796" si="2402">AI795</f>
        <v>0</v>
      </c>
      <c r="AJ796" s="411">
        <f t="shared" ref="AJ796" si="2403">AJ795</f>
        <v>0</v>
      </c>
      <c r="AK796" s="411">
        <f t="shared" ref="AK796" si="2404">AK795</f>
        <v>0</v>
      </c>
      <c r="AL796" s="411">
        <f t="shared" ref="AL796" si="2405">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6">Z798</f>
        <v>0</v>
      </c>
      <c r="AA799" s="411">
        <f t="shared" ref="AA799" si="2407">AA798</f>
        <v>0</v>
      </c>
      <c r="AB799" s="411">
        <f t="shared" ref="AB799" si="2408">AB798</f>
        <v>0</v>
      </c>
      <c r="AC799" s="411">
        <f t="shared" ref="AC799" si="2409">AC798</f>
        <v>0</v>
      </c>
      <c r="AD799" s="411">
        <f t="shared" ref="AD799" si="2410">AD798</f>
        <v>0</v>
      </c>
      <c r="AE799" s="411">
        <f t="shared" ref="AE799" si="2411">AE798</f>
        <v>0</v>
      </c>
      <c r="AF799" s="411">
        <f t="shared" ref="AF799" si="2412">AF798</f>
        <v>0</v>
      </c>
      <c r="AG799" s="411">
        <f t="shared" ref="AG799" si="2413">AG798</f>
        <v>0</v>
      </c>
      <c r="AH799" s="411">
        <f t="shared" ref="AH799" si="2414">AH798</f>
        <v>0</v>
      </c>
      <c r="AI799" s="411">
        <f t="shared" ref="AI799" si="2415">AI798</f>
        <v>0</v>
      </c>
      <c r="AJ799" s="411">
        <f t="shared" ref="AJ799" si="2416">AJ798</f>
        <v>0</v>
      </c>
      <c r="AK799" s="411">
        <f t="shared" ref="AK799" si="2417">AK798</f>
        <v>0</v>
      </c>
      <c r="AL799" s="411">
        <f t="shared" ref="AL799" si="2418">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9">Z802</f>
        <v>0</v>
      </c>
      <c r="AA803" s="411">
        <f t="shared" ref="AA803" si="2420">AA802</f>
        <v>0</v>
      </c>
      <c r="AB803" s="411">
        <f t="shared" ref="AB803" si="2421">AB802</f>
        <v>0</v>
      </c>
      <c r="AC803" s="411">
        <f t="shared" ref="AC803" si="2422">AC802</f>
        <v>0</v>
      </c>
      <c r="AD803" s="411">
        <f t="shared" ref="AD803" si="2423">AD802</f>
        <v>0</v>
      </c>
      <c r="AE803" s="411">
        <f t="shared" ref="AE803" si="2424">AE802</f>
        <v>0</v>
      </c>
      <c r="AF803" s="411">
        <f t="shared" ref="AF803" si="2425">AF802</f>
        <v>0</v>
      </c>
      <c r="AG803" s="411">
        <f t="shared" ref="AG803" si="2426">AG802</f>
        <v>0</v>
      </c>
      <c r="AH803" s="411">
        <f t="shared" ref="AH803" si="2427">AH802</f>
        <v>0</v>
      </c>
      <c r="AI803" s="411">
        <f t="shared" ref="AI803" si="2428">AI802</f>
        <v>0</v>
      </c>
      <c r="AJ803" s="411">
        <f t="shared" ref="AJ803" si="2429">AJ802</f>
        <v>0</v>
      </c>
      <c r="AK803" s="411">
        <f t="shared" ref="AK803" si="2430">AK802</f>
        <v>0</v>
      </c>
      <c r="AL803" s="411">
        <f t="shared" ref="AL803" si="2431">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2">Z805</f>
        <v>0</v>
      </c>
      <c r="AA806" s="411">
        <f t="shared" ref="AA806" si="2433">AA805</f>
        <v>0</v>
      </c>
      <c r="AB806" s="411">
        <f t="shared" ref="AB806" si="2434">AB805</f>
        <v>0</v>
      </c>
      <c r="AC806" s="411">
        <f t="shared" ref="AC806" si="2435">AC805</f>
        <v>0</v>
      </c>
      <c r="AD806" s="411">
        <f t="shared" ref="AD806" si="2436">AD805</f>
        <v>0</v>
      </c>
      <c r="AE806" s="411">
        <f t="shared" ref="AE806" si="2437">AE805</f>
        <v>0</v>
      </c>
      <c r="AF806" s="411">
        <f t="shared" ref="AF806" si="2438">AF805</f>
        <v>0</v>
      </c>
      <c r="AG806" s="411">
        <f t="shared" ref="AG806" si="2439">AG805</f>
        <v>0</v>
      </c>
      <c r="AH806" s="411">
        <f t="shared" ref="AH806" si="2440">AH805</f>
        <v>0</v>
      </c>
      <c r="AI806" s="411">
        <f t="shared" ref="AI806" si="2441">AI805</f>
        <v>0</v>
      </c>
      <c r="AJ806" s="411">
        <f t="shared" ref="AJ806" si="2442">AJ805</f>
        <v>0</v>
      </c>
      <c r="AK806" s="411">
        <f t="shared" ref="AK806" si="2443">AK805</f>
        <v>0</v>
      </c>
      <c r="AL806" s="411">
        <f t="shared" ref="AL806" si="2444">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5">Z808</f>
        <v>0</v>
      </c>
      <c r="AA809" s="411">
        <f t="shared" ref="AA809" si="2446">AA808</f>
        <v>0</v>
      </c>
      <c r="AB809" s="411">
        <f t="shared" ref="AB809" si="2447">AB808</f>
        <v>0</v>
      </c>
      <c r="AC809" s="411">
        <f t="shared" ref="AC809" si="2448">AC808</f>
        <v>0</v>
      </c>
      <c r="AD809" s="411">
        <f t="shared" ref="AD809" si="2449">AD808</f>
        <v>0</v>
      </c>
      <c r="AE809" s="411">
        <f t="shared" ref="AE809" si="2450">AE808</f>
        <v>0</v>
      </c>
      <c r="AF809" s="411">
        <f t="shared" ref="AF809" si="2451">AF808</f>
        <v>0</v>
      </c>
      <c r="AG809" s="411">
        <f t="shared" ref="AG809" si="2452">AG808</f>
        <v>0</v>
      </c>
      <c r="AH809" s="411">
        <f t="shared" ref="AH809" si="2453">AH808</f>
        <v>0</v>
      </c>
      <c r="AI809" s="411">
        <f t="shared" ref="AI809" si="2454">AI808</f>
        <v>0</v>
      </c>
      <c r="AJ809" s="411">
        <f t="shared" ref="AJ809" si="2455">AJ808</f>
        <v>0</v>
      </c>
      <c r="AK809" s="411">
        <f t="shared" ref="AK809" si="2456">AK808</f>
        <v>0</v>
      </c>
      <c r="AL809" s="411">
        <f t="shared" ref="AL809" si="2457">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8">Z812</f>
        <v>0</v>
      </c>
      <c r="AA813" s="411">
        <f t="shared" ref="AA813" si="2459">AA812</f>
        <v>0</v>
      </c>
      <c r="AB813" s="411">
        <f t="shared" ref="AB813" si="2460">AB812</f>
        <v>0</v>
      </c>
      <c r="AC813" s="411">
        <f t="shared" ref="AC813" si="2461">AC812</f>
        <v>0</v>
      </c>
      <c r="AD813" s="411">
        <f t="shared" ref="AD813" si="2462">AD812</f>
        <v>0</v>
      </c>
      <c r="AE813" s="411">
        <f t="shared" ref="AE813" si="2463">AE812</f>
        <v>0</v>
      </c>
      <c r="AF813" s="411">
        <f t="shared" ref="AF813" si="2464">AF812</f>
        <v>0</v>
      </c>
      <c r="AG813" s="411">
        <f t="shared" ref="AG813" si="2465">AG812</f>
        <v>0</v>
      </c>
      <c r="AH813" s="411">
        <f t="shared" ref="AH813" si="2466">AH812</f>
        <v>0</v>
      </c>
      <c r="AI813" s="411">
        <f t="shared" ref="AI813" si="2467">AI812</f>
        <v>0</v>
      </c>
      <c r="AJ813" s="411">
        <f t="shared" ref="AJ813" si="2468">AJ812</f>
        <v>0</v>
      </c>
      <c r="AK813" s="411">
        <f t="shared" ref="AK813" si="2469">AK812</f>
        <v>0</v>
      </c>
      <c r="AL813" s="411">
        <f t="shared" ref="AL813" si="2470">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71">Z816</f>
        <v>0</v>
      </c>
      <c r="AA817" s="411">
        <f t="shared" si="2471"/>
        <v>0</v>
      </c>
      <c r="AB817" s="411">
        <f t="shared" si="2471"/>
        <v>0</v>
      </c>
      <c r="AC817" s="411">
        <f t="shared" si="2471"/>
        <v>0</v>
      </c>
      <c r="AD817" s="411">
        <f t="shared" si="2471"/>
        <v>0</v>
      </c>
      <c r="AE817" s="411">
        <f t="shared" si="2471"/>
        <v>0</v>
      </c>
      <c r="AF817" s="411">
        <f t="shared" si="2471"/>
        <v>0</v>
      </c>
      <c r="AG817" s="411">
        <f t="shared" si="2471"/>
        <v>0</v>
      </c>
      <c r="AH817" s="411">
        <f t="shared" si="2471"/>
        <v>0</v>
      </c>
      <c r="AI817" s="411">
        <f t="shared" si="2471"/>
        <v>0</v>
      </c>
      <c r="AJ817" s="411">
        <f t="shared" si="2471"/>
        <v>0</v>
      </c>
      <c r="AK817" s="411">
        <f t="shared" si="2471"/>
        <v>0</v>
      </c>
      <c r="AL817" s="411">
        <f t="shared" si="2471"/>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2">Z819</f>
        <v>0</v>
      </c>
      <c r="AA820" s="411">
        <f t="shared" si="2472"/>
        <v>0</v>
      </c>
      <c r="AB820" s="411">
        <f t="shared" si="2472"/>
        <v>0</v>
      </c>
      <c r="AC820" s="411">
        <f t="shared" si="2472"/>
        <v>0</v>
      </c>
      <c r="AD820" s="411">
        <f t="shared" si="2472"/>
        <v>0</v>
      </c>
      <c r="AE820" s="411">
        <f t="shared" si="2472"/>
        <v>0</v>
      </c>
      <c r="AF820" s="411">
        <f t="shared" si="2472"/>
        <v>0</v>
      </c>
      <c r="AG820" s="411">
        <f t="shared" si="2472"/>
        <v>0</v>
      </c>
      <c r="AH820" s="411">
        <f t="shared" si="2472"/>
        <v>0</v>
      </c>
      <c r="AI820" s="411">
        <f t="shared" si="2472"/>
        <v>0</v>
      </c>
      <c r="AJ820" s="411">
        <f t="shared" si="2472"/>
        <v>0</v>
      </c>
      <c r="AK820" s="411">
        <f t="shared" si="2472"/>
        <v>0</v>
      </c>
      <c r="AL820" s="411">
        <f t="shared" si="2472"/>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3">Z823</f>
        <v>0</v>
      </c>
      <c r="AA824" s="411">
        <f t="shared" si="2473"/>
        <v>0</v>
      </c>
      <c r="AB824" s="411">
        <f t="shared" si="2473"/>
        <v>0</v>
      </c>
      <c r="AC824" s="411">
        <f t="shared" si="2473"/>
        <v>0</v>
      </c>
      <c r="AD824" s="411">
        <f t="shared" si="2473"/>
        <v>0</v>
      </c>
      <c r="AE824" s="411">
        <f t="shared" si="2473"/>
        <v>0</v>
      </c>
      <c r="AF824" s="411">
        <f t="shared" si="2473"/>
        <v>0</v>
      </c>
      <c r="AG824" s="411">
        <f t="shared" si="2473"/>
        <v>0</v>
      </c>
      <c r="AH824" s="411">
        <f t="shared" si="2473"/>
        <v>0</v>
      </c>
      <c r="AI824" s="411">
        <f t="shared" si="2473"/>
        <v>0</v>
      </c>
      <c r="AJ824" s="411">
        <f t="shared" si="2473"/>
        <v>0</v>
      </c>
      <c r="AK824" s="411">
        <f t="shared" si="2473"/>
        <v>0</v>
      </c>
      <c r="AL824" s="411">
        <f t="shared" si="2473"/>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4">Z826</f>
        <v>0</v>
      </c>
      <c r="AA827" s="411">
        <f t="shared" si="2474"/>
        <v>0</v>
      </c>
      <c r="AB827" s="411">
        <f t="shared" si="2474"/>
        <v>0</v>
      </c>
      <c r="AC827" s="411">
        <f t="shared" si="2474"/>
        <v>0</v>
      </c>
      <c r="AD827" s="411">
        <f t="shared" si="2474"/>
        <v>0</v>
      </c>
      <c r="AE827" s="411">
        <f t="shared" si="2474"/>
        <v>0</v>
      </c>
      <c r="AF827" s="411">
        <f t="shared" si="2474"/>
        <v>0</v>
      </c>
      <c r="AG827" s="411">
        <f t="shared" si="2474"/>
        <v>0</v>
      </c>
      <c r="AH827" s="411">
        <f t="shared" si="2474"/>
        <v>0</v>
      </c>
      <c r="AI827" s="411">
        <f t="shared" si="2474"/>
        <v>0</v>
      </c>
      <c r="AJ827" s="411">
        <f t="shared" si="2474"/>
        <v>0</v>
      </c>
      <c r="AK827" s="411">
        <f t="shared" si="2474"/>
        <v>0</v>
      </c>
      <c r="AL827" s="411">
        <f t="shared" si="2474"/>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5">Z829</f>
        <v>0</v>
      </c>
      <c r="AA830" s="411">
        <f t="shared" si="2475"/>
        <v>0</v>
      </c>
      <c r="AB830" s="411">
        <f t="shared" si="2475"/>
        <v>0</v>
      </c>
      <c r="AC830" s="411">
        <f t="shared" si="2475"/>
        <v>0</v>
      </c>
      <c r="AD830" s="411">
        <f t="shared" si="2475"/>
        <v>0</v>
      </c>
      <c r="AE830" s="411">
        <f t="shared" si="2475"/>
        <v>0</v>
      </c>
      <c r="AF830" s="411">
        <f t="shared" si="2475"/>
        <v>0</v>
      </c>
      <c r="AG830" s="411">
        <f t="shared" si="2475"/>
        <v>0</v>
      </c>
      <c r="AH830" s="411">
        <f t="shared" si="2475"/>
        <v>0</v>
      </c>
      <c r="AI830" s="411">
        <f t="shared" si="2475"/>
        <v>0</v>
      </c>
      <c r="AJ830" s="411">
        <f t="shared" si="2475"/>
        <v>0</v>
      </c>
      <c r="AK830" s="411">
        <f t="shared" si="2475"/>
        <v>0</v>
      </c>
      <c r="AL830" s="411">
        <f t="shared" si="2475"/>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6">Z832</f>
        <v>0</v>
      </c>
      <c r="AA833" s="411">
        <f t="shared" si="2476"/>
        <v>0</v>
      </c>
      <c r="AB833" s="411">
        <f t="shared" si="2476"/>
        <v>0</v>
      </c>
      <c r="AC833" s="411">
        <f t="shared" si="2476"/>
        <v>0</v>
      </c>
      <c r="AD833" s="411">
        <f t="shared" si="2476"/>
        <v>0</v>
      </c>
      <c r="AE833" s="411">
        <f t="shared" si="2476"/>
        <v>0</v>
      </c>
      <c r="AF833" s="411">
        <f t="shared" si="2476"/>
        <v>0</v>
      </c>
      <c r="AG833" s="411">
        <f t="shared" si="2476"/>
        <v>0</v>
      </c>
      <c r="AH833" s="411">
        <f t="shared" si="2476"/>
        <v>0</v>
      </c>
      <c r="AI833" s="411">
        <f t="shared" si="2476"/>
        <v>0</v>
      </c>
      <c r="AJ833" s="411">
        <f t="shared" si="2476"/>
        <v>0</v>
      </c>
      <c r="AK833" s="411">
        <f t="shared" si="2476"/>
        <v>0</v>
      </c>
      <c r="AL833" s="411">
        <f t="shared" si="2476"/>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7">Z837</f>
        <v>0</v>
      </c>
      <c r="AA838" s="411">
        <f t="shared" ref="AA838" si="2478">AA837</f>
        <v>0</v>
      </c>
      <c r="AB838" s="411">
        <f t="shared" ref="AB838" si="2479">AB837</f>
        <v>0</v>
      </c>
      <c r="AC838" s="411">
        <f t="shared" ref="AC838" si="2480">AC837</f>
        <v>0</v>
      </c>
      <c r="AD838" s="411">
        <f t="shared" ref="AD838" si="2481">AD837</f>
        <v>0</v>
      </c>
      <c r="AE838" s="411">
        <f t="shared" ref="AE838" si="2482">AE837</f>
        <v>0</v>
      </c>
      <c r="AF838" s="411">
        <f t="shared" ref="AF838" si="2483">AF837</f>
        <v>0</v>
      </c>
      <c r="AG838" s="411">
        <f t="shared" ref="AG838" si="2484">AG837</f>
        <v>0</v>
      </c>
      <c r="AH838" s="411">
        <f t="shared" ref="AH838" si="2485">AH837</f>
        <v>0</v>
      </c>
      <c r="AI838" s="411">
        <f t="shared" ref="AI838" si="2486">AI837</f>
        <v>0</v>
      </c>
      <c r="AJ838" s="411">
        <f t="shared" ref="AJ838" si="2487">AJ837</f>
        <v>0</v>
      </c>
      <c r="AK838" s="411">
        <f t="shared" ref="AK838" si="2488">AK837</f>
        <v>0</v>
      </c>
      <c r="AL838" s="411">
        <f t="shared" ref="AL838" si="2489">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90">Z840</f>
        <v>0</v>
      </c>
      <c r="AA841" s="411">
        <f t="shared" ref="AA841" si="2491">AA840</f>
        <v>0</v>
      </c>
      <c r="AB841" s="411">
        <f t="shared" ref="AB841" si="2492">AB840</f>
        <v>0</v>
      </c>
      <c r="AC841" s="411">
        <f t="shared" ref="AC841" si="2493">AC840</f>
        <v>0</v>
      </c>
      <c r="AD841" s="411">
        <f t="shared" ref="AD841" si="2494">AD840</f>
        <v>0</v>
      </c>
      <c r="AE841" s="411">
        <f t="shared" ref="AE841" si="2495">AE840</f>
        <v>0</v>
      </c>
      <c r="AF841" s="411">
        <f t="shared" ref="AF841" si="2496">AF840</f>
        <v>0</v>
      </c>
      <c r="AG841" s="411">
        <f t="shared" ref="AG841" si="2497">AG840</f>
        <v>0</v>
      </c>
      <c r="AH841" s="411">
        <f t="shared" ref="AH841" si="2498">AH840</f>
        <v>0</v>
      </c>
      <c r="AI841" s="411">
        <f t="shared" ref="AI841" si="2499">AI840</f>
        <v>0</v>
      </c>
      <c r="AJ841" s="411">
        <f t="shared" ref="AJ841" si="2500">AJ840</f>
        <v>0</v>
      </c>
      <c r="AK841" s="411">
        <f t="shared" ref="AK841" si="2501">AK840</f>
        <v>0</v>
      </c>
      <c r="AL841" s="411">
        <f t="shared" ref="AL841" si="2502">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3">Z843</f>
        <v>0</v>
      </c>
      <c r="AA844" s="411">
        <f t="shared" ref="AA844" si="2504">AA843</f>
        <v>0</v>
      </c>
      <c r="AB844" s="411">
        <f t="shared" ref="AB844" si="2505">AB843</f>
        <v>0</v>
      </c>
      <c r="AC844" s="411">
        <f t="shared" ref="AC844" si="2506">AC843</f>
        <v>0</v>
      </c>
      <c r="AD844" s="411">
        <f t="shared" ref="AD844" si="2507">AD843</f>
        <v>0</v>
      </c>
      <c r="AE844" s="411">
        <f t="shared" ref="AE844" si="2508">AE843</f>
        <v>0</v>
      </c>
      <c r="AF844" s="411">
        <f t="shared" ref="AF844" si="2509">AF843</f>
        <v>0</v>
      </c>
      <c r="AG844" s="411">
        <f t="shared" ref="AG844" si="2510">AG843</f>
        <v>0</v>
      </c>
      <c r="AH844" s="411">
        <f t="shared" ref="AH844" si="2511">AH843</f>
        <v>0</v>
      </c>
      <c r="AI844" s="411">
        <f t="shared" ref="AI844" si="2512">AI843</f>
        <v>0</v>
      </c>
      <c r="AJ844" s="411">
        <f t="shared" ref="AJ844" si="2513">AJ843</f>
        <v>0</v>
      </c>
      <c r="AK844" s="411">
        <f t="shared" ref="AK844" si="2514">AK843</f>
        <v>0</v>
      </c>
      <c r="AL844" s="411">
        <f t="shared" ref="AL844" si="2515">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6">Z846</f>
        <v>0</v>
      </c>
      <c r="AA847" s="411">
        <f t="shared" ref="AA847" si="2517">AA846</f>
        <v>0</v>
      </c>
      <c r="AB847" s="411">
        <f t="shared" ref="AB847" si="2518">AB846</f>
        <v>0</v>
      </c>
      <c r="AC847" s="411">
        <f t="shared" ref="AC847" si="2519">AC846</f>
        <v>0</v>
      </c>
      <c r="AD847" s="411">
        <f t="shared" ref="AD847" si="2520">AD846</f>
        <v>0</v>
      </c>
      <c r="AE847" s="411">
        <f t="shared" ref="AE847" si="2521">AE846</f>
        <v>0</v>
      </c>
      <c r="AF847" s="411">
        <f t="shared" ref="AF847" si="2522">AF846</f>
        <v>0</v>
      </c>
      <c r="AG847" s="411">
        <f t="shared" ref="AG847" si="2523">AG846</f>
        <v>0</v>
      </c>
      <c r="AH847" s="411">
        <f t="shared" ref="AH847" si="2524">AH846</f>
        <v>0</v>
      </c>
      <c r="AI847" s="411">
        <f t="shared" ref="AI847" si="2525">AI846</f>
        <v>0</v>
      </c>
      <c r="AJ847" s="411">
        <f t="shared" ref="AJ847" si="2526">AJ846</f>
        <v>0</v>
      </c>
      <c r="AK847" s="411">
        <f t="shared" ref="AK847" si="2527">AK846</f>
        <v>0</v>
      </c>
      <c r="AL847" s="411">
        <f t="shared" ref="AL847" si="2528">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9">Z850</f>
        <v>0</v>
      </c>
      <c r="AA851" s="411">
        <f t="shared" ref="AA851" si="2530">AA850</f>
        <v>0</v>
      </c>
      <c r="AB851" s="411">
        <f t="shared" ref="AB851" si="2531">AB850</f>
        <v>0</v>
      </c>
      <c r="AC851" s="411">
        <f t="shared" ref="AC851" si="2532">AC850</f>
        <v>0</v>
      </c>
      <c r="AD851" s="411">
        <f t="shared" ref="AD851" si="2533">AD850</f>
        <v>0</v>
      </c>
      <c r="AE851" s="411">
        <f t="shared" ref="AE851" si="2534">AE850</f>
        <v>0</v>
      </c>
      <c r="AF851" s="411">
        <f t="shared" ref="AF851" si="2535">AF850</f>
        <v>0</v>
      </c>
      <c r="AG851" s="411">
        <f t="shared" ref="AG851" si="2536">AG850</f>
        <v>0</v>
      </c>
      <c r="AH851" s="411">
        <f t="shared" ref="AH851" si="2537">AH850</f>
        <v>0</v>
      </c>
      <c r="AI851" s="411">
        <f t="shared" ref="AI851" si="2538">AI850</f>
        <v>0</v>
      </c>
      <c r="AJ851" s="411">
        <f t="shared" ref="AJ851" si="2539">AJ850</f>
        <v>0</v>
      </c>
      <c r="AK851" s="411">
        <f t="shared" ref="AK851" si="2540">AK850</f>
        <v>0</v>
      </c>
      <c r="AL851" s="411">
        <f t="shared" ref="AL851" si="2541">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2">Z853</f>
        <v>0</v>
      </c>
      <c r="AA854" s="411">
        <f t="shared" ref="AA854" si="2543">AA853</f>
        <v>0</v>
      </c>
      <c r="AB854" s="411">
        <f t="shared" ref="AB854" si="2544">AB853</f>
        <v>0</v>
      </c>
      <c r="AC854" s="411">
        <f t="shared" ref="AC854" si="2545">AC853</f>
        <v>0</v>
      </c>
      <c r="AD854" s="411">
        <f t="shared" ref="AD854" si="2546">AD853</f>
        <v>0</v>
      </c>
      <c r="AE854" s="411">
        <f t="shared" ref="AE854" si="2547">AE853</f>
        <v>0</v>
      </c>
      <c r="AF854" s="411">
        <f t="shared" ref="AF854" si="2548">AF853</f>
        <v>0</v>
      </c>
      <c r="AG854" s="411">
        <f t="shared" ref="AG854" si="2549">AG853</f>
        <v>0</v>
      </c>
      <c r="AH854" s="411">
        <f t="shared" ref="AH854" si="2550">AH853</f>
        <v>0</v>
      </c>
      <c r="AI854" s="411">
        <f t="shared" ref="AI854" si="2551">AI853</f>
        <v>0</v>
      </c>
      <c r="AJ854" s="411">
        <f t="shared" ref="AJ854" si="2552">AJ853</f>
        <v>0</v>
      </c>
      <c r="AK854" s="411">
        <f t="shared" ref="AK854" si="2553">AK853</f>
        <v>0</v>
      </c>
      <c r="AL854" s="411">
        <f t="shared" ref="AL854" si="2554">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5">Z856</f>
        <v>0</v>
      </c>
      <c r="AA857" s="411">
        <f t="shared" ref="AA857" si="2556">AA856</f>
        <v>0</v>
      </c>
      <c r="AB857" s="411">
        <f t="shared" ref="AB857" si="2557">AB856</f>
        <v>0</v>
      </c>
      <c r="AC857" s="411">
        <f t="shared" ref="AC857" si="2558">AC856</f>
        <v>0</v>
      </c>
      <c r="AD857" s="411">
        <f t="shared" ref="AD857" si="2559">AD856</f>
        <v>0</v>
      </c>
      <c r="AE857" s="411">
        <f t="shared" ref="AE857" si="2560">AE856</f>
        <v>0</v>
      </c>
      <c r="AF857" s="411">
        <f t="shared" ref="AF857" si="2561">AF856</f>
        <v>0</v>
      </c>
      <c r="AG857" s="411">
        <f t="shared" ref="AG857" si="2562">AG856</f>
        <v>0</v>
      </c>
      <c r="AH857" s="411">
        <f t="shared" ref="AH857" si="2563">AH856</f>
        <v>0</v>
      </c>
      <c r="AI857" s="411">
        <f t="shared" ref="AI857" si="2564">AI856</f>
        <v>0</v>
      </c>
      <c r="AJ857" s="411">
        <f t="shared" ref="AJ857" si="2565">AJ856</f>
        <v>0</v>
      </c>
      <c r="AK857" s="411">
        <f t="shared" ref="AK857" si="2566">AK856</f>
        <v>0</v>
      </c>
      <c r="AL857" s="411">
        <f t="shared" ref="AL857" si="2567">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8">Z859</f>
        <v>0</v>
      </c>
      <c r="AA860" s="411">
        <f t="shared" ref="AA860" si="2569">AA859</f>
        <v>0</v>
      </c>
      <c r="AB860" s="411">
        <f t="shared" ref="AB860" si="2570">AB859</f>
        <v>0</v>
      </c>
      <c r="AC860" s="411">
        <f t="shared" ref="AC860" si="2571">AC859</f>
        <v>0</v>
      </c>
      <c r="AD860" s="411">
        <f t="shared" ref="AD860" si="2572">AD859</f>
        <v>0</v>
      </c>
      <c r="AE860" s="411">
        <f t="shared" ref="AE860" si="2573">AE859</f>
        <v>0</v>
      </c>
      <c r="AF860" s="411">
        <f t="shared" ref="AF860" si="2574">AF859</f>
        <v>0</v>
      </c>
      <c r="AG860" s="411">
        <f t="shared" ref="AG860" si="2575">AG859</f>
        <v>0</v>
      </c>
      <c r="AH860" s="411">
        <f t="shared" ref="AH860" si="2576">AH859</f>
        <v>0</v>
      </c>
      <c r="AI860" s="411">
        <f t="shared" ref="AI860" si="2577">AI859</f>
        <v>0</v>
      </c>
      <c r="AJ860" s="411">
        <f t="shared" ref="AJ860" si="2578">AJ859</f>
        <v>0</v>
      </c>
      <c r="AK860" s="411">
        <f t="shared" ref="AK860" si="2579">AK859</f>
        <v>0</v>
      </c>
      <c r="AL860" s="411">
        <f t="shared" ref="AL860" si="2580">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81">Z862</f>
        <v>0</v>
      </c>
      <c r="AA863" s="411">
        <f t="shared" ref="AA863" si="2582">AA862</f>
        <v>0</v>
      </c>
      <c r="AB863" s="411">
        <f t="shared" ref="AB863" si="2583">AB862</f>
        <v>0</v>
      </c>
      <c r="AC863" s="411">
        <f t="shared" ref="AC863" si="2584">AC862</f>
        <v>0</v>
      </c>
      <c r="AD863" s="411">
        <f t="shared" ref="AD863" si="2585">AD862</f>
        <v>0</v>
      </c>
      <c r="AE863" s="411">
        <f t="shared" ref="AE863" si="2586">AE862</f>
        <v>0</v>
      </c>
      <c r="AF863" s="411">
        <f t="shared" ref="AF863" si="2587">AF862</f>
        <v>0</v>
      </c>
      <c r="AG863" s="411">
        <f t="shared" ref="AG863" si="2588">AG862</f>
        <v>0</v>
      </c>
      <c r="AH863" s="411">
        <f t="shared" ref="AH863" si="2589">AH862</f>
        <v>0</v>
      </c>
      <c r="AI863" s="411">
        <f t="shared" ref="AI863" si="2590">AI862</f>
        <v>0</v>
      </c>
      <c r="AJ863" s="411">
        <f t="shared" ref="AJ863" si="2591">AJ862</f>
        <v>0</v>
      </c>
      <c r="AK863" s="411">
        <f t="shared" ref="AK863" si="2592">AK862</f>
        <v>0</v>
      </c>
      <c r="AL863" s="411">
        <f t="shared" ref="AL863" si="2593">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4">Z865</f>
        <v>0</v>
      </c>
      <c r="AA866" s="411">
        <f t="shared" ref="AA866" si="2595">AA865</f>
        <v>0</v>
      </c>
      <c r="AB866" s="411">
        <f t="shared" ref="AB866" si="2596">AB865</f>
        <v>0</v>
      </c>
      <c r="AC866" s="411">
        <f t="shared" ref="AC866" si="2597">AC865</f>
        <v>0</v>
      </c>
      <c r="AD866" s="411">
        <f t="shared" ref="AD866" si="2598">AD865</f>
        <v>0</v>
      </c>
      <c r="AE866" s="411">
        <f t="shared" ref="AE866" si="2599">AE865</f>
        <v>0</v>
      </c>
      <c r="AF866" s="411">
        <f t="shared" ref="AF866" si="2600">AF865</f>
        <v>0</v>
      </c>
      <c r="AG866" s="411">
        <f t="shared" ref="AG866" si="2601">AG865</f>
        <v>0</v>
      </c>
      <c r="AH866" s="411">
        <f t="shared" ref="AH866" si="2602">AH865</f>
        <v>0</v>
      </c>
      <c r="AI866" s="411">
        <f t="shared" ref="AI866" si="2603">AI865</f>
        <v>0</v>
      </c>
      <c r="AJ866" s="411">
        <f t="shared" ref="AJ866" si="2604">AJ865</f>
        <v>0</v>
      </c>
      <c r="AK866" s="411">
        <f t="shared" ref="AK866" si="2605">AK865</f>
        <v>0</v>
      </c>
      <c r="AL866" s="411">
        <f t="shared" ref="AL866" si="2606">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7">Z868</f>
        <v>0</v>
      </c>
      <c r="AA869" s="411">
        <f t="shared" ref="AA869" si="2608">AA868</f>
        <v>0</v>
      </c>
      <c r="AB869" s="411">
        <f t="shared" ref="AB869" si="2609">AB868</f>
        <v>0</v>
      </c>
      <c r="AC869" s="411">
        <f t="shared" ref="AC869" si="2610">AC868</f>
        <v>0</v>
      </c>
      <c r="AD869" s="411">
        <f t="shared" ref="AD869" si="2611">AD868</f>
        <v>0</v>
      </c>
      <c r="AE869" s="411">
        <f t="shared" ref="AE869" si="2612">AE868</f>
        <v>0</v>
      </c>
      <c r="AF869" s="411">
        <f t="shared" ref="AF869" si="2613">AF868</f>
        <v>0</v>
      </c>
      <c r="AG869" s="411">
        <f t="shared" ref="AG869" si="2614">AG868</f>
        <v>0</v>
      </c>
      <c r="AH869" s="411">
        <f t="shared" ref="AH869" si="2615">AH868</f>
        <v>0</v>
      </c>
      <c r="AI869" s="411">
        <f t="shared" ref="AI869" si="2616">AI868</f>
        <v>0</v>
      </c>
      <c r="AJ869" s="411">
        <f t="shared" ref="AJ869" si="2617">AJ868</f>
        <v>0</v>
      </c>
      <c r="AK869" s="411">
        <f t="shared" ref="AK869" si="2618">AK868</f>
        <v>0</v>
      </c>
      <c r="AL869" s="411">
        <f t="shared" ref="AL869" si="2619">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20">Z871</f>
        <v>0</v>
      </c>
      <c r="AA872" s="411">
        <f t="shared" ref="AA872" si="2621">AA871</f>
        <v>0</v>
      </c>
      <c r="AB872" s="411">
        <f t="shared" ref="AB872" si="2622">AB871</f>
        <v>0</v>
      </c>
      <c r="AC872" s="411">
        <f t="shared" ref="AC872" si="2623">AC871</f>
        <v>0</v>
      </c>
      <c r="AD872" s="411">
        <f t="shared" ref="AD872" si="2624">AD871</f>
        <v>0</v>
      </c>
      <c r="AE872" s="411">
        <f t="shared" ref="AE872" si="2625">AE871</f>
        <v>0</v>
      </c>
      <c r="AF872" s="411">
        <f t="shared" ref="AF872" si="2626">AF871</f>
        <v>0</v>
      </c>
      <c r="AG872" s="411">
        <f t="shared" ref="AG872" si="2627">AG871</f>
        <v>0</v>
      </c>
      <c r="AH872" s="411">
        <f t="shared" ref="AH872" si="2628">AH871</f>
        <v>0</v>
      </c>
      <c r="AI872" s="411">
        <f t="shared" ref="AI872" si="2629">AI871</f>
        <v>0</v>
      </c>
      <c r="AJ872" s="411">
        <f t="shared" ref="AJ872" si="2630">AJ871</f>
        <v>0</v>
      </c>
      <c r="AK872" s="411">
        <f t="shared" ref="AK872" si="2631">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2">Z875</f>
        <v>0</v>
      </c>
      <c r="AA876" s="411">
        <f t="shared" ref="AA876" si="2633">AA875</f>
        <v>0</v>
      </c>
      <c r="AB876" s="411">
        <f t="shared" ref="AB876" si="2634">AB875</f>
        <v>0</v>
      </c>
      <c r="AC876" s="411">
        <f t="shared" ref="AC876" si="2635">AC875</f>
        <v>0</v>
      </c>
      <c r="AD876" s="411">
        <f t="shared" ref="AD876" si="2636">AD875</f>
        <v>0</v>
      </c>
      <c r="AE876" s="411">
        <f t="shared" ref="AE876" si="2637">AE875</f>
        <v>0</v>
      </c>
      <c r="AF876" s="411">
        <f t="shared" ref="AF876" si="2638">AF875</f>
        <v>0</v>
      </c>
      <c r="AG876" s="411">
        <f t="shared" ref="AG876" si="2639">AG875</f>
        <v>0</v>
      </c>
      <c r="AH876" s="411">
        <f t="shared" ref="AH876" si="2640">AH875</f>
        <v>0</v>
      </c>
      <c r="AI876" s="411">
        <f t="shared" ref="AI876" si="2641">AI875</f>
        <v>0</v>
      </c>
      <c r="AJ876" s="411">
        <f t="shared" ref="AJ876" si="2642">AJ875</f>
        <v>0</v>
      </c>
      <c r="AK876" s="411">
        <f t="shared" ref="AK876" si="2643">AK875</f>
        <v>0</v>
      </c>
      <c r="AL876" s="411">
        <f t="shared" ref="AL876" si="2644">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5">Z878</f>
        <v>0</v>
      </c>
      <c r="AA879" s="411">
        <f t="shared" ref="AA879" si="2646">AA878</f>
        <v>0</v>
      </c>
      <c r="AB879" s="411">
        <f t="shared" ref="AB879" si="2647">AB878</f>
        <v>0</v>
      </c>
      <c r="AC879" s="411">
        <f t="shared" ref="AC879" si="2648">AC878</f>
        <v>0</v>
      </c>
      <c r="AD879" s="411">
        <f t="shared" ref="AD879" si="2649">AD878</f>
        <v>0</v>
      </c>
      <c r="AE879" s="411">
        <f t="shared" ref="AE879" si="2650">AE878</f>
        <v>0</v>
      </c>
      <c r="AF879" s="411">
        <f t="shared" ref="AF879" si="2651">AF878</f>
        <v>0</v>
      </c>
      <c r="AG879" s="411">
        <f t="shared" ref="AG879" si="2652">AG878</f>
        <v>0</v>
      </c>
      <c r="AH879" s="411">
        <f t="shared" ref="AH879" si="2653">AH878</f>
        <v>0</v>
      </c>
      <c r="AI879" s="411">
        <f t="shared" ref="AI879" si="2654">AI878</f>
        <v>0</v>
      </c>
      <c r="AJ879" s="411">
        <f t="shared" ref="AJ879" si="2655">AJ878</f>
        <v>0</v>
      </c>
      <c r="AK879" s="411">
        <f t="shared" ref="AK879" si="2656">AK878</f>
        <v>0</v>
      </c>
      <c r="AL879" s="411">
        <f t="shared" ref="AL879" si="2657">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8">Z881</f>
        <v>0</v>
      </c>
      <c r="AA882" s="411">
        <f t="shared" ref="AA882" si="2659">AA881</f>
        <v>0</v>
      </c>
      <c r="AB882" s="411">
        <f t="shared" ref="AB882" si="2660">AB881</f>
        <v>0</v>
      </c>
      <c r="AC882" s="411">
        <f t="shared" ref="AC882" si="2661">AC881</f>
        <v>0</v>
      </c>
      <c r="AD882" s="411">
        <f t="shared" ref="AD882" si="2662">AD881</f>
        <v>0</v>
      </c>
      <c r="AE882" s="411">
        <f t="shared" ref="AE882" si="2663">AE881</f>
        <v>0</v>
      </c>
      <c r="AF882" s="411">
        <f t="shared" ref="AF882" si="2664">AF881</f>
        <v>0</v>
      </c>
      <c r="AG882" s="411">
        <f t="shared" ref="AG882" si="2665">AG881</f>
        <v>0</v>
      </c>
      <c r="AH882" s="411">
        <f t="shared" ref="AH882" si="2666">AH881</f>
        <v>0</v>
      </c>
      <c r="AI882" s="411">
        <f t="shared" ref="AI882" si="2667">AI881</f>
        <v>0</v>
      </c>
      <c r="AJ882" s="411">
        <f t="shared" ref="AJ882" si="2668">AJ881</f>
        <v>0</v>
      </c>
      <c r="AK882" s="411">
        <f t="shared" ref="AK882" si="2669">AK881</f>
        <v>0</v>
      </c>
      <c r="AL882" s="411">
        <f t="shared" ref="AL882" si="2670">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71">Z885</f>
        <v>0</v>
      </c>
      <c r="AA886" s="411">
        <f t="shared" ref="AA886" si="2672">AA885</f>
        <v>0</v>
      </c>
      <c r="AB886" s="411">
        <f t="shared" ref="AB886" si="2673">AB885</f>
        <v>0</v>
      </c>
      <c r="AC886" s="411">
        <f t="shared" ref="AC886" si="2674">AC885</f>
        <v>0</v>
      </c>
      <c r="AD886" s="411">
        <f t="shared" ref="AD886" si="2675">AD885</f>
        <v>0</v>
      </c>
      <c r="AE886" s="411">
        <f t="shared" ref="AE886" si="2676">AE885</f>
        <v>0</v>
      </c>
      <c r="AF886" s="411">
        <f t="shared" ref="AF886" si="2677">AF885</f>
        <v>0</v>
      </c>
      <c r="AG886" s="411">
        <f t="shared" ref="AG886" si="2678">AG885</f>
        <v>0</v>
      </c>
      <c r="AH886" s="411">
        <f t="shared" ref="AH886" si="2679">AH885</f>
        <v>0</v>
      </c>
      <c r="AI886" s="411">
        <f t="shared" ref="AI886" si="2680">AI885</f>
        <v>0</v>
      </c>
      <c r="AJ886" s="411">
        <f t="shared" ref="AJ886" si="2681">AJ885</f>
        <v>0</v>
      </c>
      <c r="AK886" s="411">
        <f t="shared" ref="AK886" si="2682">AK885</f>
        <v>0</v>
      </c>
      <c r="AL886" s="411">
        <f t="shared" ref="AL886" si="2683">AL885</f>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4">Z888</f>
        <v>0</v>
      </c>
      <c r="AA889" s="411">
        <f t="shared" ref="AA889" si="2685">AA888</f>
        <v>0</v>
      </c>
      <c r="AB889" s="411">
        <f t="shared" ref="AB889" si="2686">AB888</f>
        <v>0</v>
      </c>
      <c r="AC889" s="411">
        <f t="shared" ref="AC889" si="2687">AC888</f>
        <v>0</v>
      </c>
      <c r="AD889" s="411">
        <f t="shared" ref="AD889" si="2688">AD888</f>
        <v>0</v>
      </c>
      <c r="AE889" s="411">
        <f t="shared" ref="AE889" si="2689">AE888</f>
        <v>0</v>
      </c>
      <c r="AF889" s="411">
        <f t="shared" ref="AF889" si="2690">AF888</f>
        <v>0</v>
      </c>
      <c r="AG889" s="411">
        <f t="shared" ref="AG889" si="2691">AG888</f>
        <v>0</v>
      </c>
      <c r="AH889" s="411">
        <f t="shared" ref="AH889" si="2692">AH888</f>
        <v>0</v>
      </c>
      <c r="AI889" s="411">
        <f t="shared" ref="AI889" si="2693">AI888</f>
        <v>0</v>
      </c>
      <c r="AJ889" s="411">
        <f t="shared" ref="AJ889" si="2694">AJ888</f>
        <v>0</v>
      </c>
      <c r="AK889" s="411">
        <f t="shared" ref="AK889" si="2695">AK888</f>
        <v>0</v>
      </c>
      <c r="AL889" s="411">
        <f t="shared" ref="AL889" si="2696">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7">Z891</f>
        <v>0</v>
      </c>
      <c r="AA892" s="411">
        <f t="shared" ref="AA892" si="2698">AA891</f>
        <v>0</v>
      </c>
      <c r="AB892" s="411">
        <f t="shared" ref="AB892" si="2699">AB891</f>
        <v>0</v>
      </c>
      <c r="AC892" s="411">
        <f t="shared" ref="AC892" si="2700">AC891</f>
        <v>0</v>
      </c>
      <c r="AD892" s="411">
        <f t="shared" ref="AD892" si="2701">AD891</f>
        <v>0</v>
      </c>
      <c r="AE892" s="411">
        <f t="shared" ref="AE892" si="2702">AE891</f>
        <v>0</v>
      </c>
      <c r="AF892" s="411">
        <f t="shared" ref="AF892" si="2703">AF891</f>
        <v>0</v>
      </c>
      <c r="AG892" s="411">
        <f t="shared" ref="AG892" si="2704">AG891</f>
        <v>0</v>
      </c>
      <c r="AH892" s="411">
        <f t="shared" ref="AH892" si="2705">AH891</f>
        <v>0</v>
      </c>
      <c r="AI892" s="411">
        <f t="shared" ref="AI892" si="2706">AI891</f>
        <v>0</v>
      </c>
      <c r="AJ892" s="411">
        <f t="shared" ref="AJ892" si="2707">AJ891</f>
        <v>0</v>
      </c>
      <c r="AK892" s="411">
        <f t="shared" ref="AK892" si="2708">AK891</f>
        <v>0</v>
      </c>
      <c r="AL892" s="411">
        <f t="shared" ref="AL892" si="2709">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10">Z894</f>
        <v>0</v>
      </c>
      <c r="AA895" s="411">
        <f t="shared" ref="AA895" si="2711">AA894</f>
        <v>0</v>
      </c>
      <c r="AB895" s="411">
        <f t="shared" ref="AB895" si="2712">AB894</f>
        <v>0</v>
      </c>
      <c r="AC895" s="411">
        <f t="shared" ref="AC895" si="2713">AC894</f>
        <v>0</v>
      </c>
      <c r="AD895" s="411">
        <f t="shared" ref="AD895" si="2714">AD894</f>
        <v>0</v>
      </c>
      <c r="AE895" s="411">
        <f t="shared" ref="AE895" si="2715">AE894</f>
        <v>0</v>
      </c>
      <c r="AF895" s="411">
        <f t="shared" ref="AF895" si="2716">AF894</f>
        <v>0</v>
      </c>
      <c r="AG895" s="411">
        <f t="shared" ref="AG895" si="2717">AG894</f>
        <v>0</v>
      </c>
      <c r="AH895" s="411">
        <f t="shared" ref="AH895" si="2718">AH894</f>
        <v>0</v>
      </c>
      <c r="AI895" s="411">
        <f t="shared" ref="AI895" si="2719">AI894</f>
        <v>0</v>
      </c>
      <c r="AJ895" s="411">
        <f t="shared" ref="AJ895" si="2720">AJ894</f>
        <v>0</v>
      </c>
      <c r="AK895" s="411">
        <f t="shared" ref="AK895" si="2721">AK894</f>
        <v>0</v>
      </c>
      <c r="AL895" s="411">
        <f t="shared" ref="AL895" si="2722">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3">Z897</f>
        <v>0</v>
      </c>
      <c r="AA898" s="411">
        <f t="shared" ref="AA898" si="2724">AA897</f>
        <v>0</v>
      </c>
      <c r="AB898" s="411">
        <f t="shared" ref="AB898" si="2725">AB897</f>
        <v>0</v>
      </c>
      <c r="AC898" s="411">
        <f t="shared" ref="AC898" si="2726">AC897</f>
        <v>0</v>
      </c>
      <c r="AD898" s="411">
        <f t="shared" ref="AD898" si="2727">AD897</f>
        <v>0</v>
      </c>
      <c r="AE898" s="411">
        <f t="shared" ref="AE898" si="2728">AE897</f>
        <v>0</v>
      </c>
      <c r="AF898" s="411">
        <f t="shared" ref="AF898" si="2729">AF897</f>
        <v>0</v>
      </c>
      <c r="AG898" s="411">
        <f t="shared" ref="AG898" si="2730">AG897</f>
        <v>0</v>
      </c>
      <c r="AH898" s="411">
        <f t="shared" ref="AH898" si="2731">AH897</f>
        <v>0</v>
      </c>
      <c r="AI898" s="411">
        <f t="shared" ref="AI898" si="2732">AI897</f>
        <v>0</v>
      </c>
      <c r="AJ898" s="411">
        <f t="shared" ref="AJ898" si="2733">AJ897</f>
        <v>0</v>
      </c>
      <c r="AK898" s="411">
        <f t="shared" ref="AK898" si="2734">AK897</f>
        <v>0</v>
      </c>
      <c r="AL898" s="411">
        <f t="shared" ref="AL898" si="2735">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6">Z900</f>
        <v>0</v>
      </c>
      <c r="AA901" s="411">
        <f t="shared" ref="AA901" si="2737">AA900</f>
        <v>0</v>
      </c>
      <c r="AB901" s="411">
        <f t="shared" ref="AB901" si="2738">AB900</f>
        <v>0</v>
      </c>
      <c r="AC901" s="411">
        <f t="shared" ref="AC901" si="2739">AC900</f>
        <v>0</v>
      </c>
      <c r="AD901" s="411">
        <f t="shared" ref="AD901" si="2740">AD900</f>
        <v>0</v>
      </c>
      <c r="AE901" s="411">
        <f t="shared" ref="AE901" si="2741">AE900</f>
        <v>0</v>
      </c>
      <c r="AF901" s="411">
        <f t="shared" ref="AF901" si="2742">AF900</f>
        <v>0</v>
      </c>
      <c r="AG901" s="411">
        <f t="shared" ref="AG901" si="2743">AG900</f>
        <v>0</v>
      </c>
      <c r="AH901" s="411">
        <f t="shared" ref="AH901" si="2744">AH900</f>
        <v>0</v>
      </c>
      <c r="AI901" s="411">
        <f t="shared" ref="AI901" si="2745">AI900</f>
        <v>0</v>
      </c>
      <c r="AJ901" s="411">
        <f t="shared" ref="AJ901" si="2746">AJ900</f>
        <v>0</v>
      </c>
      <c r="AK901" s="411">
        <f t="shared" ref="AK901" si="2747">AK900</f>
        <v>0</v>
      </c>
      <c r="AL901" s="411">
        <f t="shared" ref="AL901" si="2748">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9">Z903</f>
        <v>0</v>
      </c>
      <c r="AA904" s="411">
        <f t="shared" ref="AA904" si="2750">AA903</f>
        <v>0</v>
      </c>
      <c r="AB904" s="411">
        <f t="shared" ref="AB904" si="2751">AB903</f>
        <v>0</v>
      </c>
      <c r="AC904" s="411">
        <f t="shared" ref="AC904" si="2752">AC903</f>
        <v>0</v>
      </c>
      <c r="AD904" s="411">
        <f t="shared" ref="AD904" si="2753">AD903</f>
        <v>0</v>
      </c>
      <c r="AE904" s="411">
        <f t="shared" ref="AE904" si="2754">AE903</f>
        <v>0</v>
      </c>
      <c r="AF904" s="411">
        <f t="shared" ref="AF904" si="2755">AF903</f>
        <v>0</v>
      </c>
      <c r="AG904" s="411">
        <f t="shared" ref="AG904" si="2756">AG903</f>
        <v>0</v>
      </c>
      <c r="AH904" s="411">
        <f t="shared" ref="AH904" si="2757">AH903</f>
        <v>0</v>
      </c>
      <c r="AI904" s="411">
        <f t="shared" ref="AI904" si="2758">AI903</f>
        <v>0</v>
      </c>
      <c r="AJ904" s="411">
        <f t="shared" ref="AJ904" si="2759">AJ903</f>
        <v>0</v>
      </c>
      <c r="AK904" s="411">
        <f t="shared" ref="AK904" si="2760">AK903</f>
        <v>0</v>
      </c>
      <c r="AL904" s="411">
        <f t="shared" ref="AL904" si="2761">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2">Z906</f>
        <v>0</v>
      </c>
      <c r="AA907" s="411">
        <f t="shared" ref="AA907" si="2763">AA906</f>
        <v>0</v>
      </c>
      <c r="AB907" s="411">
        <f t="shared" ref="AB907" si="2764">AB906</f>
        <v>0</v>
      </c>
      <c r="AC907" s="411">
        <f t="shared" ref="AC907" si="2765">AC906</f>
        <v>0</v>
      </c>
      <c r="AD907" s="411">
        <f t="shared" ref="AD907" si="2766">AD906</f>
        <v>0</v>
      </c>
      <c r="AE907" s="411">
        <f t="shared" ref="AE907" si="2767">AE906</f>
        <v>0</v>
      </c>
      <c r="AF907" s="411">
        <f t="shared" ref="AF907" si="2768">AF906</f>
        <v>0</v>
      </c>
      <c r="AG907" s="411">
        <f t="shared" ref="AG907" si="2769">AG906</f>
        <v>0</v>
      </c>
      <c r="AH907" s="411">
        <f t="shared" ref="AH907" si="2770">AH906</f>
        <v>0</v>
      </c>
      <c r="AI907" s="411">
        <f t="shared" ref="AI907" si="2771">AI906</f>
        <v>0</v>
      </c>
      <c r="AJ907" s="411">
        <f t="shared" ref="AJ907" si="2772">AJ906</f>
        <v>0</v>
      </c>
      <c r="AK907" s="411">
        <f t="shared" ref="AK907" si="2773">AK906</f>
        <v>0</v>
      </c>
      <c r="AL907" s="411">
        <f t="shared" ref="AL907" si="2774">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5">Z909</f>
        <v>0</v>
      </c>
      <c r="AA910" s="411">
        <f t="shared" ref="AA910" si="2776">AA909</f>
        <v>0</v>
      </c>
      <c r="AB910" s="411">
        <f t="shared" ref="AB910" si="2777">AB909</f>
        <v>0</v>
      </c>
      <c r="AC910" s="411">
        <f t="shared" ref="AC910" si="2778">AC909</f>
        <v>0</v>
      </c>
      <c r="AD910" s="411">
        <f t="shared" ref="AD910" si="2779">AD909</f>
        <v>0</v>
      </c>
      <c r="AE910" s="411">
        <f t="shared" ref="AE910" si="2780">AE909</f>
        <v>0</v>
      </c>
      <c r="AF910" s="411">
        <f t="shared" ref="AF910" si="2781">AF909</f>
        <v>0</v>
      </c>
      <c r="AG910" s="411">
        <f t="shared" ref="AG910" si="2782">AG909</f>
        <v>0</v>
      </c>
      <c r="AH910" s="411">
        <f t="shared" ref="AH910" si="2783">AH909</f>
        <v>0</v>
      </c>
      <c r="AI910" s="411">
        <f t="shared" ref="AI910" si="2784">AI909</f>
        <v>0</v>
      </c>
      <c r="AJ910" s="411">
        <f t="shared" ref="AJ910" si="2785">AJ909</f>
        <v>0</v>
      </c>
      <c r="AK910" s="411">
        <f t="shared" ref="AK910" si="2786">AK909</f>
        <v>0</v>
      </c>
      <c r="AL910" s="411">
        <f t="shared" ref="AL910" si="2787">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8">Z912</f>
        <v>0</v>
      </c>
      <c r="AA913" s="411">
        <f t="shared" ref="AA913" si="2789">AA912</f>
        <v>0</v>
      </c>
      <c r="AB913" s="411">
        <f t="shared" ref="AB913" si="2790">AB912</f>
        <v>0</v>
      </c>
      <c r="AC913" s="411">
        <f t="shared" ref="AC913" si="2791">AC912</f>
        <v>0</v>
      </c>
      <c r="AD913" s="411">
        <f t="shared" ref="AD913" si="2792">AD912</f>
        <v>0</v>
      </c>
      <c r="AE913" s="411">
        <f t="shared" ref="AE913" si="2793">AE912</f>
        <v>0</v>
      </c>
      <c r="AF913" s="411">
        <f t="shared" ref="AF913" si="2794">AF912</f>
        <v>0</v>
      </c>
      <c r="AG913" s="411">
        <f t="shared" ref="AG913" si="2795">AG912</f>
        <v>0</v>
      </c>
      <c r="AH913" s="411">
        <f t="shared" ref="AH913" si="2796">AH912</f>
        <v>0</v>
      </c>
      <c r="AI913" s="411">
        <f t="shared" ref="AI913" si="2797">AI912</f>
        <v>0</v>
      </c>
      <c r="AJ913" s="411">
        <f t="shared" ref="AJ913" si="2798">AJ912</f>
        <v>0</v>
      </c>
      <c r="AK913" s="411">
        <f t="shared" ref="AK913" si="2799">AK912</f>
        <v>0</v>
      </c>
      <c r="AL913" s="411">
        <f t="shared" ref="AL913" si="2800">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801">Z915</f>
        <v>0</v>
      </c>
      <c r="AA916" s="411">
        <f t="shared" ref="AA916" si="2802">AA915</f>
        <v>0</v>
      </c>
      <c r="AB916" s="411">
        <f t="shared" ref="AB916" si="2803">AB915</f>
        <v>0</v>
      </c>
      <c r="AC916" s="411">
        <f t="shared" ref="AC916" si="2804">AC915</f>
        <v>0</v>
      </c>
      <c r="AD916" s="411">
        <f t="shared" ref="AD916" si="2805">AD915</f>
        <v>0</v>
      </c>
      <c r="AE916" s="411">
        <f t="shared" ref="AE916" si="2806">AE915</f>
        <v>0</v>
      </c>
      <c r="AF916" s="411">
        <f t="shared" ref="AF916" si="2807">AF915</f>
        <v>0</v>
      </c>
      <c r="AG916" s="411">
        <f t="shared" ref="AG916" si="2808">AG915</f>
        <v>0</v>
      </c>
      <c r="AH916" s="411">
        <f t="shared" ref="AH916" si="2809">AH915</f>
        <v>0</v>
      </c>
      <c r="AI916" s="411">
        <f t="shared" ref="AI916" si="2810">AI915</f>
        <v>0</v>
      </c>
      <c r="AJ916" s="411">
        <f t="shared" ref="AJ916" si="2811">AJ915</f>
        <v>0</v>
      </c>
      <c r="AK916" s="411">
        <f t="shared" ref="AK916" si="2812">AK915</f>
        <v>0</v>
      </c>
      <c r="AL916" s="411">
        <f t="shared" ref="AL916" si="2813">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4">Z918</f>
        <v>0</v>
      </c>
      <c r="AA919" s="411">
        <f t="shared" ref="AA919" si="2815">AA918</f>
        <v>0</v>
      </c>
      <c r="AB919" s="411">
        <f t="shared" ref="AB919" si="2816">AB918</f>
        <v>0</v>
      </c>
      <c r="AC919" s="411">
        <f t="shared" ref="AC919" si="2817">AC918</f>
        <v>0</v>
      </c>
      <c r="AD919" s="411">
        <f t="shared" ref="AD919" si="2818">AD918</f>
        <v>0</v>
      </c>
      <c r="AE919" s="411">
        <f t="shared" ref="AE919" si="2819">AE918</f>
        <v>0</v>
      </c>
      <c r="AF919" s="411">
        <f t="shared" ref="AF919" si="2820">AF918</f>
        <v>0</v>
      </c>
      <c r="AG919" s="411">
        <f t="shared" ref="AG919" si="2821">AG918</f>
        <v>0</v>
      </c>
      <c r="AH919" s="411">
        <f t="shared" ref="AH919" si="2822">AH918</f>
        <v>0</v>
      </c>
      <c r="AI919" s="411">
        <f t="shared" ref="AI919" si="2823">AI918</f>
        <v>0</v>
      </c>
      <c r="AJ919" s="411">
        <f t="shared" ref="AJ919" si="2824">AJ918</f>
        <v>0</v>
      </c>
      <c r="AK919" s="411">
        <f t="shared" ref="AK919" si="2825">AK918</f>
        <v>0</v>
      </c>
      <c r="AL919" s="411">
        <f t="shared" ref="AL919" si="2826">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7">Z921</f>
        <v>0</v>
      </c>
      <c r="AA922" s="411">
        <f t="shared" ref="AA922" si="2828">AA921</f>
        <v>0</v>
      </c>
      <c r="AB922" s="411">
        <f t="shared" ref="AB922" si="2829">AB921</f>
        <v>0</v>
      </c>
      <c r="AC922" s="411">
        <f t="shared" ref="AC922" si="2830">AC921</f>
        <v>0</v>
      </c>
      <c r="AD922" s="411">
        <f t="shared" ref="AD922" si="2831">AD921</f>
        <v>0</v>
      </c>
      <c r="AE922" s="411">
        <f t="shared" ref="AE922" si="2832">AE921</f>
        <v>0</v>
      </c>
      <c r="AF922" s="411">
        <f t="shared" ref="AF922" si="2833">AF921</f>
        <v>0</v>
      </c>
      <c r="AG922" s="411">
        <f t="shared" ref="AG922" si="2834">AG921</f>
        <v>0</v>
      </c>
      <c r="AH922" s="411">
        <f t="shared" ref="AH922" si="2835">AH921</f>
        <v>0</v>
      </c>
      <c r="AI922" s="411">
        <f t="shared" ref="AI922" si="2836">AI921</f>
        <v>0</v>
      </c>
      <c r="AJ922" s="411">
        <f t="shared" ref="AJ922" si="2837">AJ921</f>
        <v>0</v>
      </c>
      <c r="AK922" s="411">
        <f t="shared" ref="AK922" si="2838">AK921</f>
        <v>0</v>
      </c>
      <c r="AL922" s="411">
        <f t="shared" ref="AL922" si="2839">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40">Z924</f>
        <v>0</v>
      </c>
      <c r="AA925" s="411">
        <f t="shared" ref="AA925" si="2841">AA924</f>
        <v>0</v>
      </c>
      <c r="AB925" s="411">
        <f t="shared" ref="AB925" si="2842">AB924</f>
        <v>0</v>
      </c>
      <c r="AC925" s="411">
        <f t="shared" ref="AC925" si="2843">AC924</f>
        <v>0</v>
      </c>
      <c r="AD925" s="411">
        <f t="shared" ref="AD925" si="2844">AD924</f>
        <v>0</v>
      </c>
      <c r="AE925" s="411">
        <f t="shared" ref="AE925" si="2845">AE924</f>
        <v>0</v>
      </c>
      <c r="AF925" s="411">
        <f t="shared" ref="AF925" si="2846">AF924</f>
        <v>0</v>
      </c>
      <c r="AG925" s="411">
        <f t="shared" ref="AG925" si="2847">AG924</f>
        <v>0</v>
      </c>
      <c r="AH925" s="411">
        <f t="shared" ref="AH925" si="2848">AH924</f>
        <v>0</v>
      </c>
      <c r="AI925" s="411">
        <f t="shared" ref="AI925" si="2849">AI924</f>
        <v>0</v>
      </c>
      <c r="AJ925" s="411">
        <f t="shared" ref="AJ925" si="2850">AJ924</f>
        <v>0</v>
      </c>
      <c r="AK925" s="411">
        <f t="shared" ref="AK925" si="2851">AK924</f>
        <v>0</v>
      </c>
      <c r="AL925" s="411">
        <f t="shared" ref="AL925" si="2852">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1.2999999999999999E-3</v>
      </c>
      <c r="Z930" s="341">
        <f>HLOOKUP(Z$35,'3.  Distribution Rates'!$C$122:$P$133,11,FALSE)</f>
        <v>1.2200000000000001E-2</v>
      </c>
      <c r="AA930" s="341">
        <f>HLOOKUP(AA$35,'3.  Distribution Rates'!$C$122:$P$133,11,FALSE)</f>
        <v>2.2704</v>
      </c>
      <c r="AB930" s="341">
        <f>HLOOKUP(AB$35,'3.  Distribution Rates'!$C$122:$P$133,11,FALSE)</f>
        <v>1.2292000000000001</v>
      </c>
      <c r="AC930" s="341">
        <f>HLOOKUP(AC$35,'3.  Distribution Rates'!$C$122:$P$133,11,FALSE)</f>
        <v>9.0580999999999996</v>
      </c>
      <c r="AD930" s="341">
        <f>HLOOKUP(AD$35,'3.  Distribution Rates'!$C$122:$P$133,11,FALSE)</f>
        <v>8.9459</v>
      </c>
      <c r="AE930" s="341">
        <f>HLOOKUP(AE$35,'3.  Distribution Rates'!$C$122:$P$133,11,FALSE)</f>
        <v>2.7699999999999999E-2</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849.88368746359617</v>
      </c>
      <c r="Z931" s="378">
        <f>'4.  2011-2014 LRAM'!Z142*Z930</f>
        <v>6356.7707907649947</v>
      </c>
      <c r="AA931" s="378">
        <f>'4.  2011-2014 LRAM'!AA142*AA930</f>
        <v>2235.767228760426</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3">SUM(Y931:AL931)</f>
        <v>9442.4217069890165</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544.82342336365139</v>
      </c>
      <c r="Z932" s="378">
        <f>'4.  2011-2014 LRAM'!Z271*Z930</f>
        <v>9174.5221474118316</v>
      </c>
      <c r="AA932" s="378">
        <f>'4.  2011-2014 LRAM'!AA271*AA930</f>
        <v>3610.6216341449758</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3"/>
        <v>13329.96720492046</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828.82771026848263</v>
      </c>
      <c r="Z933" s="378">
        <f>'4.  2011-2014 LRAM'!Z400*Z930</f>
        <v>5666.0069970542672</v>
      </c>
      <c r="AA933" s="378">
        <f>'4.  2011-2014 LRAM'!AA400*AA930</f>
        <v>4727.5391661965277</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3"/>
        <v>11222.373873519278</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1502.5703560205</v>
      </c>
      <c r="Z934" s="378">
        <f>'4.  2011-2014 LRAM'!Z530*Z930</f>
        <v>10926.361404848001</v>
      </c>
      <c r="AA934" s="378">
        <f>'4.  2011-2014 LRAM'!AA530*AA930</f>
        <v>5762.5244599507196</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3"/>
        <v>18191.456220819222</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4">Y211*Y930</f>
        <v>1742.2418</v>
      </c>
      <c r="Z935" s="378">
        <f t="shared" si="2854"/>
        <v>15047.236000000001</v>
      </c>
      <c r="AA935" s="378">
        <f t="shared" si="2854"/>
        <v>5639.6736000000001</v>
      </c>
      <c r="AB935" s="378">
        <f t="shared" si="2854"/>
        <v>0</v>
      </c>
      <c r="AC935" s="378">
        <f t="shared" si="2854"/>
        <v>0</v>
      </c>
      <c r="AD935" s="378">
        <f t="shared" si="2854"/>
        <v>0</v>
      </c>
      <c r="AE935" s="378">
        <f t="shared" si="2854"/>
        <v>0</v>
      </c>
      <c r="AF935" s="378">
        <f t="shared" si="2854"/>
        <v>0</v>
      </c>
      <c r="AG935" s="378">
        <f t="shared" si="2854"/>
        <v>0</v>
      </c>
      <c r="AH935" s="378">
        <f t="shared" si="2854"/>
        <v>0</v>
      </c>
      <c r="AI935" s="378">
        <f t="shared" si="2854"/>
        <v>0</v>
      </c>
      <c r="AJ935" s="378">
        <f t="shared" si="2854"/>
        <v>0</v>
      </c>
      <c r="AK935" s="378">
        <f t="shared" si="2854"/>
        <v>0</v>
      </c>
      <c r="AL935" s="378">
        <f t="shared" si="2854"/>
        <v>0</v>
      </c>
      <c r="AM935" s="629">
        <f t="shared" si="2853"/>
        <v>22429.151400000002</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5">Y394*Y930</f>
        <v>4380.3356999999996</v>
      </c>
      <c r="Z936" s="378">
        <f t="shared" si="2855"/>
        <v>9010.467990000001</v>
      </c>
      <c r="AA936" s="378">
        <f t="shared" si="2855"/>
        <v>787.37472000000002</v>
      </c>
      <c r="AB936" s="378">
        <f t="shared" si="2855"/>
        <v>0</v>
      </c>
      <c r="AC936" s="378">
        <f t="shared" si="2855"/>
        <v>0</v>
      </c>
      <c r="AD936" s="378">
        <f t="shared" si="2855"/>
        <v>8824.2357599999996</v>
      </c>
      <c r="AE936" s="378">
        <f t="shared" si="2855"/>
        <v>0</v>
      </c>
      <c r="AF936" s="378">
        <f t="shared" si="2855"/>
        <v>0</v>
      </c>
      <c r="AG936" s="378">
        <f t="shared" si="2855"/>
        <v>0</v>
      </c>
      <c r="AH936" s="378">
        <f t="shared" si="2855"/>
        <v>0</v>
      </c>
      <c r="AI936" s="378">
        <f t="shared" si="2855"/>
        <v>0</v>
      </c>
      <c r="AJ936" s="378">
        <f t="shared" si="2855"/>
        <v>0</v>
      </c>
      <c r="AK936" s="378">
        <f t="shared" si="2855"/>
        <v>0</v>
      </c>
      <c r="AL936" s="378">
        <f t="shared" si="2855"/>
        <v>0</v>
      </c>
      <c r="AM936" s="629">
        <f t="shared" si="2853"/>
        <v>23002.41417</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6">Y577*Y930</f>
        <v>6944.6896999999999</v>
      </c>
      <c r="Z937" s="378">
        <f t="shared" si="2856"/>
        <v>14522.276100000001</v>
      </c>
      <c r="AA937" s="378">
        <f t="shared" si="2856"/>
        <v>5081.1552000000001</v>
      </c>
      <c r="AB937" s="378">
        <f t="shared" si="2856"/>
        <v>0</v>
      </c>
      <c r="AC937" s="378">
        <f t="shared" si="2856"/>
        <v>0</v>
      </c>
      <c r="AD937" s="378">
        <f t="shared" si="2856"/>
        <v>0</v>
      </c>
      <c r="AE937" s="378">
        <f t="shared" si="2856"/>
        <v>0</v>
      </c>
      <c r="AF937" s="378">
        <f t="shared" si="2856"/>
        <v>0</v>
      </c>
      <c r="AG937" s="378">
        <f t="shared" si="2856"/>
        <v>0</v>
      </c>
      <c r="AH937" s="378">
        <f t="shared" si="2856"/>
        <v>0</v>
      </c>
      <c r="AI937" s="378">
        <f t="shared" si="2856"/>
        <v>0</v>
      </c>
      <c r="AJ937" s="378">
        <f t="shared" si="2856"/>
        <v>0</v>
      </c>
      <c r="AK937" s="378">
        <f t="shared" si="2856"/>
        <v>0</v>
      </c>
      <c r="AL937" s="378">
        <f t="shared" si="2856"/>
        <v>0</v>
      </c>
      <c r="AM937" s="629">
        <f t="shared" si="2853"/>
        <v>26548.121000000003</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7">Y760*Y930</f>
        <v>1875.7868999999998</v>
      </c>
      <c r="Z938" s="378">
        <f t="shared" si="2857"/>
        <v>6970.4334000000008</v>
      </c>
      <c r="AA938" s="378">
        <f t="shared" si="2857"/>
        <v>6263.5795200000002</v>
      </c>
      <c r="AB938" s="378">
        <f t="shared" si="2857"/>
        <v>0</v>
      </c>
      <c r="AC938" s="378">
        <f t="shared" si="2857"/>
        <v>0</v>
      </c>
      <c r="AD938" s="378">
        <f t="shared" si="2857"/>
        <v>0</v>
      </c>
      <c r="AE938" s="378">
        <f t="shared" si="2857"/>
        <v>0</v>
      </c>
      <c r="AF938" s="378">
        <f t="shared" si="2857"/>
        <v>0</v>
      </c>
      <c r="AG938" s="378">
        <f t="shared" si="2857"/>
        <v>0</v>
      </c>
      <c r="AH938" s="378">
        <f t="shared" si="2857"/>
        <v>0</v>
      </c>
      <c r="AI938" s="378">
        <f t="shared" si="2857"/>
        <v>0</v>
      </c>
      <c r="AJ938" s="378">
        <f t="shared" si="2857"/>
        <v>0</v>
      </c>
      <c r="AK938" s="378">
        <f t="shared" si="2857"/>
        <v>0</v>
      </c>
      <c r="AL938" s="378">
        <f t="shared" si="2857"/>
        <v>0</v>
      </c>
      <c r="AM938" s="629">
        <f t="shared" si="2853"/>
        <v>15109.79982</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8">Z927*Z930</f>
        <v>0</v>
      </c>
      <c r="AA939" s="378">
        <f t="shared" si="2858"/>
        <v>0</v>
      </c>
      <c r="AB939" s="378">
        <f t="shared" si="2858"/>
        <v>0</v>
      </c>
      <c r="AC939" s="378">
        <f t="shared" si="2858"/>
        <v>0</v>
      </c>
      <c r="AD939" s="378">
        <f t="shared" si="2858"/>
        <v>0</v>
      </c>
      <c r="AE939" s="378">
        <f t="shared" si="2858"/>
        <v>0</v>
      </c>
      <c r="AF939" s="378">
        <f t="shared" si="2858"/>
        <v>0</v>
      </c>
      <c r="AG939" s="378">
        <f t="shared" si="2858"/>
        <v>0</v>
      </c>
      <c r="AH939" s="378">
        <f t="shared" si="2858"/>
        <v>0</v>
      </c>
      <c r="AI939" s="378">
        <f t="shared" si="2858"/>
        <v>0</v>
      </c>
      <c r="AJ939" s="378">
        <f t="shared" si="2858"/>
        <v>0</v>
      </c>
      <c r="AK939" s="378">
        <f t="shared" si="2858"/>
        <v>0</v>
      </c>
      <c r="AL939" s="378">
        <f t="shared" si="2858"/>
        <v>0</v>
      </c>
      <c r="AM939" s="629">
        <f t="shared" si="2853"/>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18669.159277116229</v>
      </c>
      <c r="Z940" s="346">
        <f t="shared" ref="Z940:AE940" si="2859">SUM(Z931:Z939)</f>
        <v>77674.074830079102</v>
      </c>
      <c r="AA940" s="346">
        <f t="shared" si="2859"/>
        <v>34108.235529052647</v>
      </c>
      <c r="AB940" s="346">
        <f t="shared" si="2859"/>
        <v>0</v>
      </c>
      <c r="AC940" s="346">
        <f t="shared" si="2859"/>
        <v>0</v>
      </c>
      <c r="AD940" s="346">
        <f t="shared" si="2859"/>
        <v>8824.2357599999996</v>
      </c>
      <c r="AE940" s="346">
        <f t="shared" si="2859"/>
        <v>0</v>
      </c>
      <c r="AF940" s="346">
        <f>SUM(AF931:AF939)</f>
        <v>0</v>
      </c>
      <c r="AG940" s="346">
        <f t="shared" ref="AG940:AL940" si="2860">SUM(AG931:AG939)</f>
        <v>0</v>
      </c>
      <c r="AH940" s="346">
        <f t="shared" si="2860"/>
        <v>0</v>
      </c>
      <c r="AI940" s="346">
        <f t="shared" si="2860"/>
        <v>0</v>
      </c>
      <c r="AJ940" s="346">
        <f t="shared" si="2860"/>
        <v>0</v>
      </c>
      <c r="AK940" s="346">
        <f t="shared" si="2860"/>
        <v>0</v>
      </c>
      <c r="AL940" s="346">
        <f t="shared" si="2860"/>
        <v>0</v>
      </c>
      <c r="AM940" s="407">
        <f>SUM(AM931:AM939)</f>
        <v>139275.70539624797</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61">Z928*Z930</f>
        <v>0</v>
      </c>
      <c r="AA941" s="347">
        <f t="shared" si="2861"/>
        <v>0</v>
      </c>
      <c r="AB941" s="347">
        <f t="shared" si="2861"/>
        <v>0</v>
      </c>
      <c r="AC941" s="347">
        <f t="shared" si="2861"/>
        <v>0</v>
      </c>
      <c r="AD941" s="347">
        <f t="shared" si="2861"/>
        <v>0</v>
      </c>
      <c r="AE941" s="347">
        <f t="shared" si="2861"/>
        <v>0</v>
      </c>
      <c r="AF941" s="347">
        <f>AF928*AF930</f>
        <v>0</v>
      </c>
      <c r="AG941" s="347">
        <f t="shared" ref="AG941:AL941" si="2862">AG928*AG930</f>
        <v>0</v>
      </c>
      <c r="AH941" s="347">
        <f t="shared" si="2862"/>
        <v>0</v>
      </c>
      <c r="AI941" s="347">
        <f t="shared" si="2862"/>
        <v>0</v>
      </c>
      <c r="AJ941" s="347">
        <f t="shared" si="2862"/>
        <v>0</v>
      </c>
      <c r="AK941" s="347">
        <f t="shared" si="2862"/>
        <v>0</v>
      </c>
      <c r="AL941" s="347">
        <f t="shared" si="2862"/>
        <v>0</v>
      </c>
      <c r="AM941" s="407">
        <f>SUM(Y941:AL941)</f>
        <v>0</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139275.70539624797</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3">IF(AA768="kw",SUMPRODUCT($N$770:$N$925,$P$770:$P$925,AA770:AA925),SUMPRODUCT($E$770:$E$925,AA770:AA925))</f>
        <v>0</v>
      </c>
      <c r="AB944" s="326">
        <f t="shared" si="2863"/>
        <v>0</v>
      </c>
      <c r="AC944" s="326">
        <f t="shared" si="2863"/>
        <v>0</v>
      </c>
      <c r="AD944" s="326">
        <f t="shared" si="2863"/>
        <v>0</v>
      </c>
      <c r="AE944" s="326">
        <f t="shared" si="2863"/>
        <v>0</v>
      </c>
      <c r="AF944" s="326">
        <f t="shared" si="2863"/>
        <v>0</v>
      </c>
      <c r="AG944" s="326">
        <f t="shared" si="2863"/>
        <v>0</v>
      </c>
      <c r="AH944" s="326">
        <f t="shared" si="2863"/>
        <v>0</v>
      </c>
      <c r="AI944" s="326">
        <f t="shared" si="2863"/>
        <v>0</v>
      </c>
      <c r="AJ944" s="326">
        <f t="shared" si="2863"/>
        <v>0</v>
      </c>
      <c r="AK944" s="326">
        <f t="shared" si="2863"/>
        <v>0</v>
      </c>
      <c r="AL944" s="326">
        <f t="shared" si="2863"/>
        <v>0</v>
      </c>
      <c r="AM944" s="386"/>
    </row>
    <row r="945" spans="1:39" ht="18.75" customHeight="1">
      <c r="B945" s="368" t="s">
        <v>586</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98" t="s">
        <v>211</v>
      </c>
      <c r="C949" s="900" t="s">
        <v>33</v>
      </c>
      <c r="D949" s="284" t="s">
        <v>422</v>
      </c>
      <c r="E949" s="902" t="s">
        <v>209</v>
      </c>
      <c r="F949" s="903"/>
      <c r="G949" s="903"/>
      <c r="H949" s="903"/>
      <c r="I949" s="903"/>
      <c r="J949" s="903"/>
      <c r="K949" s="903"/>
      <c r="L949" s="903"/>
      <c r="M949" s="904"/>
      <c r="N949" s="908" t="s">
        <v>213</v>
      </c>
      <c r="O949" s="284" t="s">
        <v>423</v>
      </c>
      <c r="P949" s="902" t="s">
        <v>212</v>
      </c>
      <c r="Q949" s="903"/>
      <c r="R949" s="903"/>
      <c r="S949" s="903"/>
      <c r="T949" s="903"/>
      <c r="U949" s="903"/>
      <c r="V949" s="903"/>
      <c r="W949" s="903"/>
      <c r="X949" s="904"/>
      <c r="Y949" s="905" t="s">
        <v>243</v>
      </c>
      <c r="Z949" s="906"/>
      <c r="AA949" s="906"/>
      <c r="AB949" s="906"/>
      <c r="AC949" s="906"/>
      <c r="AD949" s="906"/>
      <c r="AE949" s="906"/>
      <c r="AF949" s="906"/>
      <c r="AG949" s="906"/>
      <c r="AH949" s="906"/>
      <c r="AI949" s="906"/>
      <c r="AJ949" s="906"/>
      <c r="AK949" s="906"/>
      <c r="AL949" s="906"/>
      <c r="AM949" s="907"/>
    </row>
    <row r="950" spans="1:39" ht="65.25" customHeight="1">
      <c r="B950" s="899"/>
      <c r="C950" s="901"/>
      <c r="D950" s="285">
        <v>2020</v>
      </c>
      <c r="E950" s="285">
        <v>2021</v>
      </c>
      <c r="F950" s="285">
        <v>2022</v>
      </c>
      <c r="G950" s="285">
        <v>2023</v>
      </c>
      <c r="H950" s="285">
        <v>2024</v>
      </c>
      <c r="I950" s="285">
        <v>2025</v>
      </c>
      <c r="J950" s="285">
        <v>2026</v>
      </c>
      <c r="K950" s="285">
        <v>2027</v>
      </c>
      <c r="L950" s="285">
        <v>2028</v>
      </c>
      <c r="M950" s="285">
        <v>2029</v>
      </c>
      <c r="N950" s="909"/>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General Service &lt;50 kW</v>
      </c>
      <c r="AA950" s="285" t="str">
        <f>'1.  LRAMVA Summary'!F52</f>
        <v>General Service 50 - 4,999 kW</v>
      </c>
      <c r="AB950" s="285" t="str">
        <f>'1.  LRAMVA Summary'!G52</f>
        <v>Embedded Distributor</v>
      </c>
      <c r="AC950" s="285" t="str">
        <f>'1.  LRAMVA Summary'!H52</f>
        <v>Sentinel Lighting</v>
      </c>
      <c r="AD950" s="285" t="str">
        <f>'1.  LRAMVA Summary'!I52</f>
        <v>Street Lighting</v>
      </c>
      <c r="AE950" s="285" t="str">
        <f>'1.  LRAMVA Summary'!J52</f>
        <v>Unmetered Scattered Load</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t="str">
        <f>'1.  LRAMVA Summary'!I53</f>
        <v>kW</v>
      </c>
      <c r="AE951" s="291" t="str">
        <f>'1.  LRAMVA Summary'!J53</f>
        <v>kWh</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4">Z953</f>
        <v>0</v>
      </c>
      <c r="AA954" s="411">
        <f t="shared" ref="AA954" si="2865">AA953</f>
        <v>0</v>
      </c>
      <c r="AB954" s="411">
        <f t="shared" ref="AB954" si="2866">AB953</f>
        <v>0</v>
      </c>
      <c r="AC954" s="411">
        <f t="shared" ref="AC954" si="2867">AC953</f>
        <v>0</v>
      </c>
      <c r="AD954" s="411">
        <f t="shared" ref="AD954" si="2868">AD953</f>
        <v>0</v>
      </c>
      <c r="AE954" s="411">
        <f t="shared" ref="AE954" si="2869">AE953</f>
        <v>0</v>
      </c>
      <c r="AF954" s="411">
        <f t="shared" ref="AF954" si="2870">AF953</f>
        <v>0</v>
      </c>
      <c r="AG954" s="411">
        <f t="shared" ref="AG954" si="2871">AG953</f>
        <v>0</v>
      </c>
      <c r="AH954" s="411">
        <f t="shared" ref="AH954" si="2872">AH953</f>
        <v>0</v>
      </c>
      <c r="AI954" s="411">
        <f t="shared" ref="AI954" si="2873">AI953</f>
        <v>0</v>
      </c>
      <c r="AJ954" s="411">
        <f t="shared" ref="AJ954" si="2874">AJ953</f>
        <v>0</v>
      </c>
      <c r="AK954" s="411">
        <f t="shared" ref="AK954" si="2875">AK953</f>
        <v>0</v>
      </c>
      <c r="AL954" s="411">
        <f t="shared" ref="AL954" si="2876">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7">Z956</f>
        <v>0</v>
      </c>
      <c r="AA957" s="411">
        <f t="shared" ref="AA957" si="2878">AA956</f>
        <v>0</v>
      </c>
      <c r="AB957" s="411">
        <f t="shared" ref="AB957" si="2879">AB956</f>
        <v>0</v>
      </c>
      <c r="AC957" s="411">
        <f t="shared" ref="AC957" si="2880">AC956</f>
        <v>0</v>
      </c>
      <c r="AD957" s="411">
        <f t="shared" ref="AD957" si="2881">AD956</f>
        <v>0</v>
      </c>
      <c r="AE957" s="411">
        <f t="shared" ref="AE957" si="2882">AE956</f>
        <v>0</v>
      </c>
      <c r="AF957" s="411">
        <f t="shared" ref="AF957" si="2883">AF956</f>
        <v>0</v>
      </c>
      <c r="AG957" s="411">
        <f t="shared" ref="AG957" si="2884">AG956</f>
        <v>0</v>
      </c>
      <c r="AH957" s="411">
        <f t="shared" ref="AH957" si="2885">AH956</f>
        <v>0</v>
      </c>
      <c r="AI957" s="411">
        <f t="shared" ref="AI957" si="2886">AI956</f>
        <v>0</v>
      </c>
      <c r="AJ957" s="411">
        <f t="shared" ref="AJ957" si="2887">AJ956</f>
        <v>0</v>
      </c>
      <c r="AK957" s="411">
        <f t="shared" ref="AK957" si="2888">AK956</f>
        <v>0</v>
      </c>
      <c r="AL957" s="411">
        <f t="shared" ref="AL957" si="2889">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90">Z959</f>
        <v>0</v>
      </c>
      <c r="AA960" s="411">
        <f t="shared" ref="AA960" si="2891">AA959</f>
        <v>0</v>
      </c>
      <c r="AB960" s="411">
        <f t="shared" ref="AB960" si="2892">AB959</f>
        <v>0</v>
      </c>
      <c r="AC960" s="411">
        <f t="shared" ref="AC960" si="2893">AC959</f>
        <v>0</v>
      </c>
      <c r="AD960" s="411">
        <f t="shared" ref="AD960" si="2894">AD959</f>
        <v>0</v>
      </c>
      <c r="AE960" s="411">
        <f t="shared" ref="AE960" si="2895">AE959</f>
        <v>0</v>
      </c>
      <c r="AF960" s="411">
        <f t="shared" ref="AF960" si="2896">AF959</f>
        <v>0</v>
      </c>
      <c r="AG960" s="411">
        <f t="shared" ref="AG960" si="2897">AG959</f>
        <v>0</v>
      </c>
      <c r="AH960" s="411">
        <f t="shared" ref="AH960" si="2898">AH959</f>
        <v>0</v>
      </c>
      <c r="AI960" s="411">
        <f t="shared" ref="AI960" si="2899">AI959</f>
        <v>0</v>
      </c>
      <c r="AJ960" s="411">
        <f t="shared" ref="AJ960" si="2900">AJ959</f>
        <v>0</v>
      </c>
      <c r="AK960" s="411">
        <f t="shared" ref="AK960" si="2901">AK959</f>
        <v>0</v>
      </c>
      <c r="AL960" s="411">
        <f t="shared" ref="AL960" si="2902">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676</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3">Z962</f>
        <v>0</v>
      </c>
      <c r="AA963" s="411">
        <f t="shared" ref="AA963" si="2904">AA962</f>
        <v>0</v>
      </c>
      <c r="AB963" s="411">
        <f t="shared" ref="AB963" si="2905">AB962</f>
        <v>0</v>
      </c>
      <c r="AC963" s="411">
        <f t="shared" ref="AC963" si="2906">AC962</f>
        <v>0</v>
      </c>
      <c r="AD963" s="411">
        <f t="shared" ref="AD963" si="2907">AD962</f>
        <v>0</v>
      </c>
      <c r="AE963" s="411">
        <f t="shared" ref="AE963" si="2908">AE962</f>
        <v>0</v>
      </c>
      <c r="AF963" s="411">
        <f t="shared" ref="AF963" si="2909">AF962</f>
        <v>0</v>
      </c>
      <c r="AG963" s="411">
        <f t="shared" ref="AG963" si="2910">AG962</f>
        <v>0</v>
      </c>
      <c r="AH963" s="411">
        <f t="shared" ref="AH963" si="2911">AH962</f>
        <v>0</v>
      </c>
      <c r="AI963" s="411">
        <f t="shared" ref="AI963" si="2912">AI962</f>
        <v>0</v>
      </c>
      <c r="AJ963" s="411">
        <f t="shared" ref="AJ963" si="2913">AJ962</f>
        <v>0</v>
      </c>
      <c r="AK963" s="411">
        <f t="shared" ref="AK963" si="2914">AK962</f>
        <v>0</v>
      </c>
      <c r="AL963" s="411">
        <f t="shared" ref="AL963" si="2915">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6">Z965</f>
        <v>0</v>
      </c>
      <c r="AA966" s="411">
        <f t="shared" ref="AA966" si="2917">AA965</f>
        <v>0</v>
      </c>
      <c r="AB966" s="411">
        <f t="shared" ref="AB966" si="2918">AB965</f>
        <v>0</v>
      </c>
      <c r="AC966" s="411">
        <f t="shared" ref="AC966" si="2919">AC965</f>
        <v>0</v>
      </c>
      <c r="AD966" s="411">
        <f t="shared" ref="AD966" si="2920">AD965</f>
        <v>0</v>
      </c>
      <c r="AE966" s="411">
        <f t="shared" ref="AE966" si="2921">AE965</f>
        <v>0</v>
      </c>
      <c r="AF966" s="411">
        <f t="shared" ref="AF966" si="2922">AF965</f>
        <v>0</v>
      </c>
      <c r="AG966" s="411">
        <f t="shared" ref="AG966" si="2923">AG965</f>
        <v>0</v>
      </c>
      <c r="AH966" s="411">
        <f t="shared" ref="AH966" si="2924">AH965</f>
        <v>0</v>
      </c>
      <c r="AI966" s="411">
        <f t="shared" ref="AI966" si="2925">AI965</f>
        <v>0</v>
      </c>
      <c r="AJ966" s="411">
        <f t="shared" ref="AJ966" si="2926">AJ965</f>
        <v>0</v>
      </c>
      <c r="AK966" s="411">
        <f t="shared" ref="AK966" si="2927">AK965</f>
        <v>0</v>
      </c>
      <c r="AL966" s="411">
        <f t="shared" ref="AL966" si="2928">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9">Z969</f>
        <v>0</v>
      </c>
      <c r="AA970" s="411">
        <f t="shared" ref="AA970" si="2930">AA969</f>
        <v>0</v>
      </c>
      <c r="AB970" s="411">
        <f t="shared" ref="AB970" si="2931">AB969</f>
        <v>0</v>
      </c>
      <c r="AC970" s="411">
        <f t="shared" ref="AC970" si="2932">AC969</f>
        <v>0</v>
      </c>
      <c r="AD970" s="411">
        <f t="shared" ref="AD970" si="2933">AD969</f>
        <v>0</v>
      </c>
      <c r="AE970" s="411">
        <f t="shared" ref="AE970" si="2934">AE969</f>
        <v>0</v>
      </c>
      <c r="AF970" s="411">
        <f t="shared" ref="AF970" si="2935">AF969</f>
        <v>0</v>
      </c>
      <c r="AG970" s="411">
        <f t="shared" ref="AG970" si="2936">AG969</f>
        <v>0</v>
      </c>
      <c r="AH970" s="411">
        <f t="shared" ref="AH970" si="2937">AH969</f>
        <v>0</v>
      </c>
      <c r="AI970" s="411">
        <f t="shared" ref="AI970" si="2938">AI969</f>
        <v>0</v>
      </c>
      <c r="AJ970" s="411">
        <f t="shared" ref="AJ970" si="2939">AJ969</f>
        <v>0</v>
      </c>
      <c r="AK970" s="411">
        <f t="shared" ref="AK970" si="2940">AK969</f>
        <v>0</v>
      </c>
      <c r="AL970" s="411">
        <f t="shared" ref="AL970" si="2941">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42">Z972</f>
        <v>0</v>
      </c>
      <c r="AA973" s="411">
        <f t="shared" ref="AA973" si="2943">AA972</f>
        <v>0</v>
      </c>
      <c r="AB973" s="411">
        <f t="shared" ref="AB973" si="2944">AB972</f>
        <v>0</v>
      </c>
      <c r="AC973" s="411">
        <f t="shared" ref="AC973" si="2945">AC972</f>
        <v>0</v>
      </c>
      <c r="AD973" s="411">
        <f t="shared" ref="AD973" si="2946">AD972</f>
        <v>0</v>
      </c>
      <c r="AE973" s="411">
        <f t="shared" ref="AE973" si="2947">AE972</f>
        <v>0</v>
      </c>
      <c r="AF973" s="411">
        <f t="shared" ref="AF973" si="2948">AF972</f>
        <v>0</v>
      </c>
      <c r="AG973" s="411">
        <f t="shared" ref="AG973" si="2949">AG972</f>
        <v>0</v>
      </c>
      <c r="AH973" s="411">
        <f t="shared" ref="AH973" si="2950">AH972</f>
        <v>0</v>
      </c>
      <c r="AI973" s="411">
        <f t="shared" ref="AI973" si="2951">AI972</f>
        <v>0</v>
      </c>
      <c r="AJ973" s="411">
        <f t="shared" ref="AJ973" si="2952">AJ972</f>
        <v>0</v>
      </c>
      <c r="AK973" s="411">
        <f t="shared" ref="AK973" si="2953">AK972</f>
        <v>0</v>
      </c>
      <c r="AL973" s="411">
        <f t="shared" ref="AL973" si="2954">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5">Z975</f>
        <v>0</v>
      </c>
      <c r="AA976" s="411">
        <f t="shared" ref="AA976" si="2956">AA975</f>
        <v>0</v>
      </c>
      <c r="AB976" s="411">
        <f t="shared" ref="AB976" si="2957">AB975</f>
        <v>0</v>
      </c>
      <c r="AC976" s="411">
        <f t="shared" ref="AC976" si="2958">AC975</f>
        <v>0</v>
      </c>
      <c r="AD976" s="411">
        <f t="shared" ref="AD976" si="2959">AD975</f>
        <v>0</v>
      </c>
      <c r="AE976" s="411">
        <f t="shared" ref="AE976" si="2960">AE975</f>
        <v>0</v>
      </c>
      <c r="AF976" s="411">
        <f t="shared" ref="AF976" si="2961">AF975</f>
        <v>0</v>
      </c>
      <c r="AG976" s="411">
        <f t="shared" ref="AG976" si="2962">AG975</f>
        <v>0</v>
      </c>
      <c r="AH976" s="411">
        <f t="shared" ref="AH976" si="2963">AH975</f>
        <v>0</v>
      </c>
      <c r="AI976" s="411">
        <f t="shared" ref="AI976" si="2964">AI975</f>
        <v>0</v>
      </c>
      <c r="AJ976" s="411">
        <f t="shared" ref="AJ976" si="2965">AJ975</f>
        <v>0</v>
      </c>
      <c r="AK976" s="411">
        <f t="shared" ref="AK976" si="2966">AK975</f>
        <v>0</v>
      </c>
      <c r="AL976" s="411">
        <f t="shared" ref="AL976" si="2967">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8">Z978</f>
        <v>0</v>
      </c>
      <c r="AA979" s="411">
        <f t="shared" ref="AA979" si="2969">AA978</f>
        <v>0</v>
      </c>
      <c r="AB979" s="411">
        <f t="shared" ref="AB979" si="2970">AB978</f>
        <v>0</v>
      </c>
      <c r="AC979" s="411">
        <f t="shared" ref="AC979" si="2971">AC978</f>
        <v>0</v>
      </c>
      <c r="AD979" s="411">
        <f t="shared" ref="AD979" si="2972">AD978</f>
        <v>0</v>
      </c>
      <c r="AE979" s="411">
        <f t="shared" ref="AE979" si="2973">AE978</f>
        <v>0</v>
      </c>
      <c r="AF979" s="411">
        <f t="shared" ref="AF979" si="2974">AF978</f>
        <v>0</v>
      </c>
      <c r="AG979" s="411">
        <f t="shared" ref="AG979" si="2975">AG978</f>
        <v>0</v>
      </c>
      <c r="AH979" s="411">
        <f t="shared" ref="AH979" si="2976">AH978</f>
        <v>0</v>
      </c>
      <c r="AI979" s="411">
        <f t="shared" ref="AI979" si="2977">AI978</f>
        <v>0</v>
      </c>
      <c r="AJ979" s="411">
        <f t="shared" ref="AJ979" si="2978">AJ978</f>
        <v>0</v>
      </c>
      <c r="AK979" s="411">
        <f t="shared" ref="AK979" si="2979">AK978</f>
        <v>0</v>
      </c>
      <c r="AL979" s="411">
        <f t="shared" ref="AL979" si="2980">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81">Z981</f>
        <v>0</v>
      </c>
      <c r="AA982" s="411">
        <f t="shared" ref="AA982" si="2982">AA981</f>
        <v>0</v>
      </c>
      <c r="AB982" s="411">
        <f t="shared" ref="AB982" si="2983">AB981</f>
        <v>0</v>
      </c>
      <c r="AC982" s="411">
        <f t="shared" ref="AC982" si="2984">AC981</f>
        <v>0</v>
      </c>
      <c r="AD982" s="411">
        <f t="shared" ref="AD982" si="2985">AD981</f>
        <v>0</v>
      </c>
      <c r="AE982" s="411">
        <f t="shared" ref="AE982" si="2986">AE981</f>
        <v>0</v>
      </c>
      <c r="AF982" s="411">
        <f t="shared" ref="AF982" si="2987">AF981</f>
        <v>0</v>
      </c>
      <c r="AG982" s="411">
        <f t="shared" ref="AG982" si="2988">AG981</f>
        <v>0</v>
      </c>
      <c r="AH982" s="411">
        <f t="shared" ref="AH982" si="2989">AH981</f>
        <v>0</v>
      </c>
      <c r="AI982" s="411">
        <f t="shared" ref="AI982" si="2990">AI981</f>
        <v>0</v>
      </c>
      <c r="AJ982" s="411">
        <f t="shared" ref="AJ982" si="2991">AJ981</f>
        <v>0</v>
      </c>
      <c r="AK982" s="411">
        <f t="shared" ref="AK982" si="2992">AK981</f>
        <v>0</v>
      </c>
      <c r="AL982" s="411">
        <f t="shared" ref="AL982" si="2993">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4">Z985</f>
        <v>0</v>
      </c>
      <c r="AA986" s="411">
        <f t="shared" ref="AA986" si="2995">AA985</f>
        <v>0</v>
      </c>
      <c r="AB986" s="411">
        <f t="shared" ref="AB986" si="2996">AB985</f>
        <v>0</v>
      </c>
      <c r="AC986" s="411">
        <f t="shared" ref="AC986" si="2997">AC985</f>
        <v>0</v>
      </c>
      <c r="AD986" s="411">
        <f t="shared" ref="AD986" si="2998">AD985</f>
        <v>0</v>
      </c>
      <c r="AE986" s="411">
        <f t="shared" ref="AE986" si="2999">AE985</f>
        <v>0</v>
      </c>
      <c r="AF986" s="411">
        <f t="shared" ref="AF986" si="3000">AF985</f>
        <v>0</v>
      </c>
      <c r="AG986" s="411">
        <f t="shared" ref="AG986" si="3001">AG985</f>
        <v>0</v>
      </c>
      <c r="AH986" s="411">
        <f t="shared" ref="AH986" si="3002">AH985</f>
        <v>0</v>
      </c>
      <c r="AI986" s="411">
        <f t="shared" ref="AI986" si="3003">AI985</f>
        <v>0</v>
      </c>
      <c r="AJ986" s="411">
        <f t="shared" ref="AJ986" si="3004">AJ985</f>
        <v>0</v>
      </c>
      <c r="AK986" s="411">
        <f t="shared" ref="AK986" si="3005">AK985</f>
        <v>0</v>
      </c>
      <c r="AL986" s="411">
        <f t="shared" ref="AL986" si="3006">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7">Z988</f>
        <v>0</v>
      </c>
      <c r="AA989" s="411">
        <f t="shared" ref="AA989" si="3008">AA988</f>
        <v>0</v>
      </c>
      <c r="AB989" s="411">
        <f t="shared" ref="AB989" si="3009">AB988</f>
        <v>0</v>
      </c>
      <c r="AC989" s="411">
        <f t="shared" ref="AC989" si="3010">AC988</f>
        <v>0</v>
      </c>
      <c r="AD989" s="411">
        <f t="shared" ref="AD989" si="3011">AD988</f>
        <v>0</v>
      </c>
      <c r="AE989" s="411">
        <f t="shared" ref="AE989" si="3012">AE988</f>
        <v>0</v>
      </c>
      <c r="AF989" s="411">
        <f t="shared" ref="AF989" si="3013">AF988</f>
        <v>0</v>
      </c>
      <c r="AG989" s="411">
        <f t="shared" ref="AG989" si="3014">AG988</f>
        <v>0</v>
      </c>
      <c r="AH989" s="411">
        <f t="shared" ref="AH989" si="3015">AH988</f>
        <v>0</v>
      </c>
      <c r="AI989" s="411">
        <f t="shared" ref="AI989" si="3016">AI988</f>
        <v>0</v>
      </c>
      <c r="AJ989" s="411">
        <f t="shared" ref="AJ989" si="3017">AJ988</f>
        <v>0</v>
      </c>
      <c r="AK989" s="411">
        <f t="shared" ref="AK989" si="3018">AK988</f>
        <v>0</v>
      </c>
      <c r="AL989" s="411">
        <f t="shared" ref="AL989" si="3019">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20">Z991</f>
        <v>0</v>
      </c>
      <c r="AA992" s="411">
        <f t="shared" ref="AA992" si="3021">AA991</f>
        <v>0</v>
      </c>
      <c r="AB992" s="411">
        <f t="shared" ref="AB992" si="3022">AB991</f>
        <v>0</v>
      </c>
      <c r="AC992" s="411">
        <f t="shared" ref="AC992" si="3023">AC991</f>
        <v>0</v>
      </c>
      <c r="AD992" s="411">
        <f t="shared" ref="AD992" si="3024">AD991</f>
        <v>0</v>
      </c>
      <c r="AE992" s="411">
        <f t="shared" ref="AE992" si="3025">AE991</f>
        <v>0</v>
      </c>
      <c r="AF992" s="411">
        <f t="shared" ref="AF992" si="3026">AF991</f>
        <v>0</v>
      </c>
      <c r="AG992" s="411">
        <f t="shared" ref="AG992" si="3027">AG991</f>
        <v>0</v>
      </c>
      <c r="AH992" s="411">
        <f t="shared" ref="AH992" si="3028">AH991</f>
        <v>0</v>
      </c>
      <c r="AI992" s="411">
        <f t="shared" ref="AI992" si="3029">AI991</f>
        <v>0</v>
      </c>
      <c r="AJ992" s="411">
        <f t="shared" ref="AJ992" si="3030">AJ991</f>
        <v>0</v>
      </c>
      <c r="AK992" s="411">
        <f t="shared" ref="AK992" si="3031">AK991</f>
        <v>0</v>
      </c>
      <c r="AL992" s="411">
        <f t="shared" ref="AL992" si="3032">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3">Z995</f>
        <v>0</v>
      </c>
      <c r="AA996" s="411">
        <f t="shared" ref="AA996" si="3034">AA995</f>
        <v>0</v>
      </c>
      <c r="AB996" s="411">
        <f t="shared" ref="AB996" si="3035">AB995</f>
        <v>0</v>
      </c>
      <c r="AC996" s="411">
        <f t="shared" ref="AC996" si="3036">AC995</f>
        <v>0</v>
      </c>
      <c r="AD996" s="411">
        <f t="shared" ref="AD996" si="3037">AD995</f>
        <v>0</v>
      </c>
      <c r="AE996" s="411">
        <f t="shared" ref="AE996" si="3038">AE995</f>
        <v>0</v>
      </c>
      <c r="AF996" s="411">
        <f t="shared" ref="AF996" si="3039">AF995</f>
        <v>0</v>
      </c>
      <c r="AG996" s="411">
        <f t="shared" ref="AG996" si="3040">AG995</f>
        <v>0</v>
      </c>
      <c r="AH996" s="411">
        <f t="shared" ref="AH996" si="3041">AH995</f>
        <v>0</v>
      </c>
      <c r="AI996" s="411">
        <f t="shared" ref="AI996" si="3042">AI995</f>
        <v>0</v>
      </c>
      <c r="AJ996" s="411">
        <f t="shared" ref="AJ996" si="3043">AJ995</f>
        <v>0</v>
      </c>
      <c r="AK996" s="411">
        <f t="shared" ref="AK996" si="3044">AK995</f>
        <v>0</v>
      </c>
      <c r="AL996" s="411">
        <f t="shared" ref="AL996" si="3045">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6">AA999</f>
        <v>0</v>
      </c>
      <c r="AB1000" s="411">
        <f t="shared" si="3046"/>
        <v>0</v>
      </c>
      <c r="AC1000" s="411">
        <f t="shared" si="3046"/>
        <v>0</v>
      </c>
      <c r="AD1000" s="411">
        <f>AD999</f>
        <v>0</v>
      </c>
      <c r="AE1000" s="411">
        <f t="shared" si="3046"/>
        <v>0</v>
      </c>
      <c r="AF1000" s="411">
        <f t="shared" si="3046"/>
        <v>0</v>
      </c>
      <c r="AG1000" s="411">
        <f t="shared" si="3046"/>
        <v>0</v>
      </c>
      <c r="AH1000" s="411">
        <f t="shared" si="3046"/>
        <v>0</v>
      </c>
      <c r="AI1000" s="411">
        <f t="shared" si="3046"/>
        <v>0</v>
      </c>
      <c r="AJ1000" s="411">
        <f t="shared" si="3046"/>
        <v>0</v>
      </c>
      <c r="AK1000" s="411">
        <f t="shared" si="3046"/>
        <v>0</v>
      </c>
      <c r="AL1000" s="411">
        <f t="shared" si="3046"/>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7">Z1002</f>
        <v>0</v>
      </c>
      <c r="AA1003" s="411">
        <f t="shared" si="3047"/>
        <v>0</v>
      </c>
      <c r="AB1003" s="411">
        <f t="shared" si="3047"/>
        <v>0</v>
      </c>
      <c r="AC1003" s="411">
        <f t="shared" si="3047"/>
        <v>0</v>
      </c>
      <c r="AD1003" s="411">
        <f t="shared" si="3047"/>
        <v>0</v>
      </c>
      <c r="AE1003" s="411">
        <f t="shared" si="3047"/>
        <v>0</v>
      </c>
      <c r="AF1003" s="411">
        <f t="shared" si="3047"/>
        <v>0</v>
      </c>
      <c r="AG1003" s="411">
        <f t="shared" si="3047"/>
        <v>0</v>
      </c>
      <c r="AH1003" s="411">
        <f t="shared" si="3047"/>
        <v>0</v>
      </c>
      <c r="AI1003" s="411">
        <f t="shared" si="3047"/>
        <v>0</v>
      </c>
      <c r="AJ1003" s="411">
        <f t="shared" si="3047"/>
        <v>0</v>
      </c>
      <c r="AK1003" s="411">
        <f t="shared" si="3047"/>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8">Z1006</f>
        <v>0</v>
      </c>
      <c r="AA1007" s="411">
        <f t="shared" si="3048"/>
        <v>0</v>
      </c>
      <c r="AB1007" s="411">
        <f t="shared" si="3048"/>
        <v>0</v>
      </c>
      <c r="AC1007" s="411">
        <f t="shared" si="3048"/>
        <v>0</v>
      </c>
      <c r="AD1007" s="411">
        <f t="shared" si="3048"/>
        <v>0</v>
      </c>
      <c r="AE1007" s="411">
        <f t="shared" si="3048"/>
        <v>0</v>
      </c>
      <c r="AF1007" s="411">
        <f t="shared" si="3048"/>
        <v>0</v>
      </c>
      <c r="AG1007" s="411">
        <f t="shared" si="3048"/>
        <v>0</v>
      </c>
      <c r="AH1007" s="411">
        <f t="shared" si="3048"/>
        <v>0</v>
      </c>
      <c r="AI1007" s="411">
        <f t="shared" si="3048"/>
        <v>0</v>
      </c>
      <c r="AJ1007" s="411">
        <f t="shared" si="3048"/>
        <v>0</v>
      </c>
      <c r="AK1007" s="411">
        <f t="shared" si="3048"/>
        <v>0</v>
      </c>
      <c r="AL1007" s="411">
        <f t="shared" si="3048"/>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9">Z1009</f>
        <v>0</v>
      </c>
      <c r="AA1010" s="411">
        <f t="shared" si="3049"/>
        <v>0</v>
      </c>
      <c r="AB1010" s="411">
        <f t="shared" si="3049"/>
        <v>0</v>
      </c>
      <c r="AC1010" s="411">
        <f t="shared" si="3049"/>
        <v>0</v>
      </c>
      <c r="AD1010" s="411">
        <f t="shared" si="3049"/>
        <v>0</v>
      </c>
      <c r="AE1010" s="411">
        <f t="shared" si="3049"/>
        <v>0</v>
      </c>
      <c r="AF1010" s="411">
        <f t="shared" si="3049"/>
        <v>0</v>
      </c>
      <c r="AG1010" s="411">
        <f t="shared" si="3049"/>
        <v>0</v>
      </c>
      <c r="AH1010" s="411">
        <f t="shared" si="3049"/>
        <v>0</v>
      </c>
      <c r="AI1010" s="411">
        <f t="shared" si="3049"/>
        <v>0</v>
      </c>
      <c r="AJ1010" s="411">
        <f t="shared" si="3049"/>
        <v>0</v>
      </c>
      <c r="AK1010" s="411">
        <f t="shared" si="3049"/>
        <v>0</v>
      </c>
      <c r="AL1010" s="411">
        <f t="shared" si="3049"/>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50">Z1012</f>
        <v>0</v>
      </c>
      <c r="AA1013" s="411">
        <f t="shared" si="3050"/>
        <v>0</v>
      </c>
      <c r="AB1013" s="411">
        <f t="shared" si="3050"/>
        <v>0</v>
      </c>
      <c r="AC1013" s="411">
        <f t="shared" si="3050"/>
        <v>0</v>
      </c>
      <c r="AD1013" s="411">
        <f t="shared" si="3050"/>
        <v>0</v>
      </c>
      <c r="AE1013" s="411">
        <f t="shared" si="3050"/>
        <v>0</v>
      </c>
      <c r="AF1013" s="411">
        <f t="shared" si="3050"/>
        <v>0</v>
      </c>
      <c r="AG1013" s="411">
        <f t="shared" si="3050"/>
        <v>0</v>
      </c>
      <c r="AH1013" s="411">
        <f t="shared" si="3050"/>
        <v>0</v>
      </c>
      <c r="AI1013" s="411">
        <f t="shared" si="3050"/>
        <v>0</v>
      </c>
      <c r="AJ1013" s="411">
        <f t="shared" si="3050"/>
        <v>0</v>
      </c>
      <c r="AK1013" s="411">
        <f t="shared" si="3050"/>
        <v>0</v>
      </c>
      <c r="AL1013" s="411">
        <f t="shared" si="3050"/>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51">Y1015</f>
        <v>0</v>
      </c>
      <c r="Z1016" s="411">
        <f t="shared" si="3051"/>
        <v>0</v>
      </c>
      <c r="AA1016" s="411">
        <f t="shared" si="3051"/>
        <v>0</v>
      </c>
      <c r="AB1016" s="411">
        <f t="shared" si="3051"/>
        <v>0</v>
      </c>
      <c r="AC1016" s="411">
        <f t="shared" si="3051"/>
        <v>0</v>
      </c>
      <c r="AD1016" s="411">
        <f t="shared" si="3051"/>
        <v>0</v>
      </c>
      <c r="AE1016" s="411">
        <f t="shared" si="3051"/>
        <v>0</v>
      </c>
      <c r="AF1016" s="411">
        <f t="shared" si="3051"/>
        <v>0</v>
      </c>
      <c r="AG1016" s="411">
        <f t="shared" si="3051"/>
        <v>0</v>
      </c>
      <c r="AH1016" s="411">
        <f t="shared" si="3051"/>
        <v>0</v>
      </c>
      <c r="AI1016" s="411">
        <f t="shared" si="3051"/>
        <v>0</v>
      </c>
      <c r="AJ1016" s="411">
        <f t="shared" si="3051"/>
        <v>0</v>
      </c>
      <c r="AK1016" s="411">
        <f t="shared" si="3051"/>
        <v>0</v>
      </c>
      <c r="AL1016" s="411">
        <f t="shared" si="3051"/>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52">Z1020</f>
        <v>0</v>
      </c>
      <c r="AA1021" s="411">
        <f t="shared" ref="AA1021" si="3053">AA1020</f>
        <v>0</v>
      </c>
      <c r="AB1021" s="411">
        <f t="shared" ref="AB1021" si="3054">AB1020</f>
        <v>0</v>
      </c>
      <c r="AC1021" s="411">
        <f t="shared" ref="AC1021" si="3055">AC1020</f>
        <v>0</v>
      </c>
      <c r="AD1021" s="411">
        <f t="shared" ref="AD1021" si="3056">AD1020</f>
        <v>0</v>
      </c>
      <c r="AE1021" s="411">
        <f t="shared" ref="AE1021" si="3057">AE1020</f>
        <v>0</v>
      </c>
      <c r="AF1021" s="411">
        <f t="shared" ref="AF1021" si="3058">AF1020</f>
        <v>0</v>
      </c>
      <c r="AG1021" s="411">
        <f t="shared" ref="AG1021" si="3059">AG1020</f>
        <v>0</v>
      </c>
      <c r="AH1021" s="411">
        <f t="shared" ref="AH1021" si="3060">AH1020</f>
        <v>0</v>
      </c>
      <c r="AI1021" s="411">
        <f t="shared" ref="AI1021" si="3061">AI1020</f>
        <v>0</v>
      </c>
      <c r="AJ1021" s="411">
        <f t="shared" ref="AJ1021" si="3062">AJ1020</f>
        <v>0</v>
      </c>
      <c r="AK1021" s="411">
        <f t="shared" ref="AK1021" si="3063">AK1020</f>
        <v>0</v>
      </c>
      <c r="AL1021" s="411">
        <f t="shared" ref="AL1021" si="3064">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5">Z1023</f>
        <v>0</v>
      </c>
      <c r="AA1024" s="411">
        <f t="shared" ref="AA1024" si="3066">AA1023</f>
        <v>0</v>
      </c>
      <c r="AB1024" s="411">
        <f t="shared" ref="AB1024" si="3067">AB1023</f>
        <v>0</v>
      </c>
      <c r="AC1024" s="411">
        <f t="shared" ref="AC1024" si="3068">AC1023</f>
        <v>0</v>
      </c>
      <c r="AD1024" s="411">
        <f t="shared" ref="AD1024" si="3069">AD1023</f>
        <v>0</v>
      </c>
      <c r="AE1024" s="411">
        <f t="shared" ref="AE1024" si="3070">AE1023</f>
        <v>0</v>
      </c>
      <c r="AF1024" s="411">
        <f t="shared" ref="AF1024" si="3071">AF1023</f>
        <v>0</v>
      </c>
      <c r="AG1024" s="411">
        <f t="shared" ref="AG1024" si="3072">AG1023</f>
        <v>0</v>
      </c>
      <c r="AH1024" s="411">
        <f t="shared" ref="AH1024" si="3073">AH1023</f>
        <v>0</v>
      </c>
      <c r="AI1024" s="411">
        <f t="shared" ref="AI1024" si="3074">AI1023</f>
        <v>0</v>
      </c>
      <c r="AJ1024" s="411">
        <f t="shared" ref="AJ1024" si="3075">AJ1023</f>
        <v>0</v>
      </c>
      <c r="AK1024" s="411">
        <f t="shared" ref="AK1024" si="3076">AK1023</f>
        <v>0</v>
      </c>
      <c r="AL1024" s="411">
        <f t="shared" ref="AL1024" si="3077">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8">Z1026</f>
        <v>0</v>
      </c>
      <c r="AA1027" s="411">
        <f t="shared" ref="AA1027" si="3079">AA1026</f>
        <v>0</v>
      </c>
      <c r="AB1027" s="411">
        <f t="shared" ref="AB1027" si="3080">AB1026</f>
        <v>0</v>
      </c>
      <c r="AC1027" s="411">
        <f t="shared" ref="AC1027" si="3081">AC1026</f>
        <v>0</v>
      </c>
      <c r="AD1027" s="411">
        <f t="shared" ref="AD1027" si="3082">AD1026</f>
        <v>0</v>
      </c>
      <c r="AE1027" s="411">
        <f t="shared" ref="AE1027" si="3083">AE1026</f>
        <v>0</v>
      </c>
      <c r="AF1027" s="411">
        <f t="shared" ref="AF1027" si="3084">AF1026</f>
        <v>0</v>
      </c>
      <c r="AG1027" s="411">
        <f t="shared" ref="AG1027" si="3085">AG1026</f>
        <v>0</v>
      </c>
      <c r="AH1027" s="411">
        <f t="shared" ref="AH1027" si="3086">AH1026</f>
        <v>0</v>
      </c>
      <c r="AI1027" s="411">
        <f t="shared" ref="AI1027" si="3087">AI1026</f>
        <v>0</v>
      </c>
      <c r="AJ1027" s="411">
        <f t="shared" ref="AJ1027" si="3088">AJ1026</f>
        <v>0</v>
      </c>
      <c r="AK1027" s="411">
        <f t="shared" ref="AK1027" si="3089">AK1026</f>
        <v>0</v>
      </c>
      <c r="AL1027" s="411">
        <f t="shared" ref="AL1027" si="3090">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91">Z1029</f>
        <v>0</v>
      </c>
      <c r="AA1030" s="411">
        <f t="shared" ref="AA1030" si="3092">AA1029</f>
        <v>0</v>
      </c>
      <c r="AB1030" s="411">
        <f t="shared" ref="AB1030" si="3093">AB1029</f>
        <v>0</v>
      </c>
      <c r="AC1030" s="411">
        <f t="shared" ref="AC1030" si="3094">AC1029</f>
        <v>0</v>
      </c>
      <c r="AD1030" s="411">
        <f t="shared" ref="AD1030" si="3095">AD1029</f>
        <v>0</v>
      </c>
      <c r="AE1030" s="411">
        <f t="shared" ref="AE1030" si="3096">AE1029</f>
        <v>0</v>
      </c>
      <c r="AF1030" s="411">
        <f t="shared" ref="AF1030" si="3097">AF1029</f>
        <v>0</v>
      </c>
      <c r="AG1030" s="411">
        <f t="shared" ref="AG1030" si="3098">AG1029</f>
        <v>0</v>
      </c>
      <c r="AH1030" s="411">
        <f t="shared" ref="AH1030" si="3099">AH1029</f>
        <v>0</v>
      </c>
      <c r="AI1030" s="411">
        <f t="shared" ref="AI1030" si="3100">AI1029</f>
        <v>0</v>
      </c>
      <c r="AJ1030" s="411">
        <f t="shared" ref="AJ1030" si="3101">AJ1029</f>
        <v>0</v>
      </c>
      <c r="AK1030" s="411">
        <f t="shared" ref="AK1030" si="3102">AK1029</f>
        <v>0</v>
      </c>
      <c r="AL1030" s="411">
        <f t="shared" ref="AL1030" si="3103">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4">Z1033</f>
        <v>0</v>
      </c>
      <c r="AA1034" s="411">
        <f t="shared" ref="AA1034" si="3105">AA1033</f>
        <v>0</v>
      </c>
      <c r="AB1034" s="411">
        <f t="shared" ref="AB1034" si="3106">AB1033</f>
        <v>0</v>
      </c>
      <c r="AC1034" s="411">
        <f t="shared" ref="AC1034" si="3107">AC1033</f>
        <v>0</v>
      </c>
      <c r="AD1034" s="411">
        <f t="shared" ref="AD1034" si="3108">AD1033</f>
        <v>0</v>
      </c>
      <c r="AE1034" s="411">
        <f t="shared" ref="AE1034" si="3109">AE1033</f>
        <v>0</v>
      </c>
      <c r="AF1034" s="411">
        <f t="shared" ref="AF1034" si="3110">AF1033</f>
        <v>0</v>
      </c>
      <c r="AG1034" s="411">
        <f t="shared" ref="AG1034" si="3111">AG1033</f>
        <v>0</v>
      </c>
      <c r="AH1034" s="411">
        <f t="shared" ref="AH1034" si="3112">AH1033</f>
        <v>0</v>
      </c>
      <c r="AI1034" s="411">
        <f t="shared" ref="AI1034" si="3113">AI1033</f>
        <v>0</v>
      </c>
      <c r="AJ1034" s="411">
        <f t="shared" ref="AJ1034" si="3114">AJ1033</f>
        <v>0</v>
      </c>
      <c r="AK1034" s="411">
        <f t="shared" ref="AK1034" si="3115">AK1033</f>
        <v>0</v>
      </c>
      <c r="AL1034" s="411">
        <f t="shared" ref="AL1034" si="3116">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7">Z1036</f>
        <v>0</v>
      </c>
      <c r="AA1037" s="411">
        <f t="shared" ref="AA1037" si="3118">AA1036</f>
        <v>0</v>
      </c>
      <c r="AB1037" s="411">
        <f t="shared" ref="AB1037" si="3119">AB1036</f>
        <v>0</v>
      </c>
      <c r="AC1037" s="411">
        <f t="shared" ref="AC1037" si="3120">AC1036</f>
        <v>0</v>
      </c>
      <c r="AD1037" s="411">
        <f t="shared" ref="AD1037" si="3121">AD1036</f>
        <v>0</v>
      </c>
      <c r="AE1037" s="411">
        <f t="shared" ref="AE1037" si="3122">AE1036</f>
        <v>0</v>
      </c>
      <c r="AF1037" s="411">
        <f t="shared" ref="AF1037" si="3123">AF1036</f>
        <v>0</v>
      </c>
      <c r="AG1037" s="411">
        <f t="shared" ref="AG1037" si="3124">AG1036</f>
        <v>0</v>
      </c>
      <c r="AH1037" s="411">
        <f t="shared" ref="AH1037" si="3125">AH1036</f>
        <v>0</v>
      </c>
      <c r="AI1037" s="411">
        <f t="shared" ref="AI1037" si="3126">AI1036</f>
        <v>0</v>
      </c>
      <c r="AJ1037" s="411">
        <f t="shared" ref="AJ1037" si="3127">AJ1036</f>
        <v>0</v>
      </c>
      <c r="AK1037" s="411">
        <f t="shared" ref="AK1037" si="3128">AK1036</f>
        <v>0</v>
      </c>
      <c r="AL1037" s="411">
        <f t="shared" ref="AL1037" si="3129">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30">Z1039</f>
        <v>0</v>
      </c>
      <c r="AA1040" s="411">
        <f t="shared" ref="AA1040" si="3131">AA1039</f>
        <v>0</v>
      </c>
      <c r="AB1040" s="411">
        <f t="shared" ref="AB1040" si="3132">AB1039</f>
        <v>0</v>
      </c>
      <c r="AC1040" s="411">
        <f t="shared" ref="AC1040" si="3133">AC1039</f>
        <v>0</v>
      </c>
      <c r="AD1040" s="411">
        <f t="shared" ref="AD1040" si="3134">AD1039</f>
        <v>0</v>
      </c>
      <c r="AE1040" s="411">
        <f t="shared" ref="AE1040" si="3135">AE1039</f>
        <v>0</v>
      </c>
      <c r="AF1040" s="411">
        <f t="shared" ref="AF1040" si="3136">AF1039</f>
        <v>0</v>
      </c>
      <c r="AG1040" s="411">
        <f t="shared" ref="AG1040" si="3137">AG1039</f>
        <v>0</v>
      </c>
      <c r="AH1040" s="411">
        <f t="shared" ref="AH1040" si="3138">AH1039</f>
        <v>0</v>
      </c>
      <c r="AI1040" s="411">
        <f t="shared" ref="AI1040" si="3139">AI1039</f>
        <v>0</v>
      </c>
      <c r="AJ1040" s="411">
        <f t="shared" ref="AJ1040" si="3140">AJ1039</f>
        <v>0</v>
      </c>
      <c r="AK1040" s="411">
        <f t="shared" ref="AK1040" si="3141">AK1039</f>
        <v>0</v>
      </c>
      <c r="AL1040" s="411">
        <f t="shared" ref="AL1040" si="3142">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3">AA1042</f>
        <v>0</v>
      </c>
      <c r="AB1043" s="411">
        <f t="shared" ref="AB1043" si="3144">AB1042</f>
        <v>0</v>
      </c>
      <c r="AC1043" s="411">
        <f t="shared" ref="AC1043" si="3145">AC1042</f>
        <v>0</v>
      </c>
      <c r="AD1043" s="411">
        <f t="shared" ref="AD1043" si="3146">AD1042</f>
        <v>0</v>
      </c>
      <c r="AE1043" s="411">
        <f>AE1042</f>
        <v>0</v>
      </c>
      <c r="AF1043" s="411">
        <f t="shared" ref="AF1043" si="3147">AF1042</f>
        <v>0</v>
      </c>
      <c r="AG1043" s="411">
        <f t="shared" ref="AG1043" si="3148">AG1042</f>
        <v>0</v>
      </c>
      <c r="AH1043" s="411">
        <f t="shared" ref="AH1043" si="3149">AH1042</f>
        <v>0</v>
      </c>
      <c r="AI1043" s="411">
        <f t="shared" ref="AI1043" si="3150">AI1042</f>
        <v>0</v>
      </c>
      <c r="AJ1043" s="411">
        <f t="shared" ref="AJ1043" si="3151">AJ1042</f>
        <v>0</v>
      </c>
      <c r="AK1043" s="411">
        <f t="shared" ref="AK1043" si="3152">AK1042</f>
        <v>0</v>
      </c>
      <c r="AL1043" s="411">
        <f t="shared" ref="AL1043" si="3153">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4">Z1045</f>
        <v>0</v>
      </c>
      <c r="AA1046" s="411">
        <f t="shared" ref="AA1046" si="3155">AA1045</f>
        <v>0</v>
      </c>
      <c r="AB1046" s="411">
        <f t="shared" ref="AB1046" si="3156">AB1045</f>
        <v>0</v>
      </c>
      <c r="AC1046" s="411">
        <f t="shared" ref="AC1046" si="3157">AC1045</f>
        <v>0</v>
      </c>
      <c r="AD1046" s="411">
        <f t="shared" ref="AD1046" si="3158">AD1045</f>
        <v>0</v>
      </c>
      <c r="AE1046" s="411">
        <f t="shared" ref="AE1046" si="3159">AE1045</f>
        <v>0</v>
      </c>
      <c r="AF1046" s="411">
        <f t="shared" ref="AF1046" si="3160">AF1045</f>
        <v>0</v>
      </c>
      <c r="AG1046" s="411">
        <f t="shared" ref="AG1046" si="3161">AG1045</f>
        <v>0</v>
      </c>
      <c r="AH1046" s="411">
        <f t="shared" ref="AH1046" si="3162">AH1045</f>
        <v>0</v>
      </c>
      <c r="AI1046" s="411">
        <f t="shared" ref="AI1046" si="3163">AI1045</f>
        <v>0</v>
      </c>
      <c r="AJ1046" s="411">
        <f t="shared" ref="AJ1046" si="3164">AJ1045</f>
        <v>0</v>
      </c>
      <c r="AK1046" s="411">
        <f t="shared" ref="AK1046" si="3165">AK1045</f>
        <v>0</v>
      </c>
      <c r="AL1046" s="411">
        <f t="shared" ref="AL1046" si="3166">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7">Z1048</f>
        <v>0</v>
      </c>
      <c r="AA1049" s="411">
        <f t="shared" ref="AA1049" si="3168">AA1048</f>
        <v>0</v>
      </c>
      <c r="AB1049" s="411">
        <f t="shared" ref="AB1049" si="3169">AB1048</f>
        <v>0</v>
      </c>
      <c r="AC1049" s="411">
        <f t="shared" ref="AC1049" si="3170">AC1048</f>
        <v>0</v>
      </c>
      <c r="AD1049" s="411">
        <f t="shared" ref="AD1049" si="3171">AD1048</f>
        <v>0</v>
      </c>
      <c r="AE1049" s="411">
        <f t="shared" ref="AE1049" si="3172">AE1048</f>
        <v>0</v>
      </c>
      <c r="AF1049" s="411">
        <f t="shared" ref="AF1049" si="3173">AF1048</f>
        <v>0</v>
      </c>
      <c r="AG1049" s="411">
        <f t="shared" ref="AG1049" si="3174">AG1048</f>
        <v>0</v>
      </c>
      <c r="AH1049" s="411">
        <f t="shared" ref="AH1049" si="3175">AH1048</f>
        <v>0</v>
      </c>
      <c r="AI1049" s="411">
        <f t="shared" ref="AI1049" si="3176">AI1048</f>
        <v>0</v>
      </c>
      <c r="AJ1049" s="411">
        <f t="shared" ref="AJ1049" si="3177">AJ1048</f>
        <v>0</v>
      </c>
      <c r="AK1049" s="411">
        <f t="shared" ref="AK1049" si="3178">AK1048</f>
        <v>0</v>
      </c>
      <c r="AL1049" s="411">
        <f t="shared" ref="AL1049" si="3179">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80">Z1051</f>
        <v>0</v>
      </c>
      <c r="AA1052" s="411">
        <f t="shared" ref="AA1052" si="3181">AA1051</f>
        <v>0</v>
      </c>
      <c r="AB1052" s="411">
        <f t="shared" ref="AB1052" si="3182">AB1051</f>
        <v>0</v>
      </c>
      <c r="AC1052" s="411">
        <f t="shared" ref="AC1052" si="3183">AC1051</f>
        <v>0</v>
      </c>
      <c r="AD1052" s="411">
        <f t="shared" ref="AD1052" si="3184">AD1051</f>
        <v>0</v>
      </c>
      <c r="AE1052" s="411">
        <f t="shared" ref="AE1052" si="3185">AE1051</f>
        <v>0</v>
      </c>
      <c r="AF1052" s="411">
        <f t="shared" ref="AF1052" si="3186">AF1051</f>
        <v>0</v>
      </c>
      <c r="AG1052" s="411">
        <f t="shared" ref="AG1052" si="3187">AG1051</f>
        <v>0</v>
      </c>
      <c r="AH1052" s="411">
        <f t="shared" ref="AH1052" si="3188">AH1051</f>
        <v>0</v>
      </c>
      <c r="AI1052" s="411">
        <f t="shared" ref="AI1052" si="3189">AI1051</f>
        <v>0</v>
      </c>
      <c r="AJ1052" s="411">
        <f t="shared" ref="AJ1052" si="3190">AJ1051</f>
        <v>0</v>
      </c>
      <c r="AK1052" s="411">
        <f t="shared" ref="AK1052" si="3191">AK1051</f>
        <v>0</v>
      </c>
      <c r="AL1052" s="411">
        <f t="shared" ref="AL1052" si="3192">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3">Z1054</f>
        <v>0</v>
      </c>
      <c r="AA1055" s="411">
        <f t="shared" ref="AA1055" si="3194">AA1054</f>
        <v>0</v>
      </c>
      <c r="AB1055" s="411">
        <f t="shared" ref="AB1055" si="3195">AB1054</f>
        <v>0</v>
      </c>
      <c r="AC1055" s="411">
        <f t="shared" ref="AC1055" si="3196">AC1054</f>
        <v>0</v>
      </c>
      <c r="AD1055" s="411">
        <f t="shared" ref="AD1055" si="3197">AD1054</f>
        <v>0</v>
      </c>
      <c r="AE1055" s="411">
        <f t="shared" ref="AE1055" si="3198">AE1054</f>
        <v>0</v>
      </c>
      <c r="AF1055" s="411">
        <f t="shared" ref="AF1055" si="3199">AF1054</f>
        <v>0</v>
      </c>
      <c r="AG1055" s="411">
        <f t="shared" ref="AG1055" si="3200">AG1054</f>
        <v>0</v>
      </c>
      <c r="AH1055" s="411">
        <f t="shared" ref="AH1055" si="3201">AH1054</f>
        <v>0</v>
      </c>
      <c r="AI1055" s="411">
        <f t="shared" ref="AI1055" si="3202">AI1054</f>
        <v>0</v>
      </c>
      <c r="AJ1055" s="411">
        <f t="shared" ref="AJ1055" si="3203">AJ1054</f>
        <v>0</v>
      </c>
      <c r="AK1055" s="411">
        <f t="shared" ref="AK1055" si="3204">AK1054</f>
        <v>0</v>
      </c>
      <c r="AL1055" s="411">
        <f t="shared" ref="AL1055" si="3205">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6">Z1058</f>
        <v>0</v>
      </c>
      <c r="AA1059" s="411">
        <f t="shared" ref="AA1059" si="3207">AA1058</f>
        <v>0</v>
      </c>
      <c r="AB1059" s="411">
        <f t="shared" ref="AB1059" si="3208">AB1058</f>
        <v>0</v>
      </c>
      <c r="AC1059" s="411">
        <f t="shared" ref="AC1059" si="3209">AC1058</f>
        <v>0</v>
      </c>
      <c r="AD1059" s="411">
        <f t="shared" ref="AD1059" si="3210">AD1058</f>
        <v>0</v>
      </c>
      <c r="AE1059" s="411">
        <f t="shared" ref="AE1059" si="3211">AE1058</f>
        <v>0</v>
      </c>
      <c r="AF1059" s="411">
        <f t="shared" ref="AF1059" si="3212">AF1058</f>
        <v>0</v>
      </c>
      <c r="AG1059" s="411">
        <f t="shared" ref="AG1059" si="3213">AG1058</f>
        <v>0</v>
      </c>
      <c r="AH1059" s="411">
        <f t="shared" ref="AH1059" si="3214">AH1058</f>
        <v>0</v>
      </c>
      <c r="AI1059" s="411">
        <f t="shared" ref="AI1059" si="3215">AI1058</f>
        <v>0</v>
      </c>
      <c r="AJ1059" s="411">
        <f t="shared" ref="AJ1059" si="3216">AJ1058</f>
        <v>0</v>
      </c>
      <c r="AK1059" s="411">
        <f t="shared" ref="AK1059" si="3217">AK1058</f>
        <v>0</v>
      </c>
      <c r="AL1059" s="411">
        <f t="shared" ref="AL1059" si="3218">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9">Z1061</f>
        <v>0</v>
      </c>
      <c r="AA1062" s="411">
        <f t="shared" ref="AA1062" si="3220">AA1061</f>
        <v>0</v>
      </c>
      <c r="AB1062" s="411">
        <f t="shared" ref="AB1062" si="3221">AB1061</f>
        <v>0</v>
      </c>
      <c r="AC1062" s="411">
        <f t="shared" ref="AC1062" si="3222">AC1061</f>
        <v>0</v>
      </c>
      <c r="AD1062" s="411">
        <f t="shared" ref="AD1062" si="3223">AD1061</f>
        <v>0</v>
      </c>
      <c r="AE1062" s="411">
        <f t="shared" ref="AE1062" si="3224">AE1061</f>
        <v>0</v>
      </c>
      <c r="AF1062" s="411">
        <f t="shared" ref="AF1062" si="3225">AF1061</f>
        <v>0</v>
      </c>
      <c r="AG1062" s="411">
        <f t="shared" ref="AG1062" si="3226">AG1061</f>
        <v>0</v>
      </c>
      <c r="AH1062" s="411">
        <f t="shared" ref="AH1062" si="3227">AH1061</f>
        <v>0</v>
      </c>
      <c r="AI1062" s="411">
        <f t="shared" ref="AI1062" si="3228">AI1061</f>
        <v>0</v>
      </c>
      <c r="AJ1062" s="411">
        <f t="shared" ref="AJ1062" si="3229">AJ1061</f>
        <v>0</v>
      </c>
      <c r="AK1062" s="411">
        <f t="shared" ref="AK1062" si="3230">AK1061</f>
        <v>0</v>
      </c>
      <c r="AL1062" s="411">
        <f t="shared" ref="AL1062" si="3231">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32">Z1064</f>
        <v>0</v>
      </c>
      <c r="AA1065" s="411">
        <f t="shared" ref="AA1065" si="3233">AA1064</f>
        <v>0</v>
      </c>
      <c r="AB1065" s="411">
        <f t="shared" ref="AB1065" si="3234">AB1064</f>
        <v>0</v>
      </c>
      <c r="AC1065" s="411">
        <f t="shared" ref="AC1065" si="3235">AC1064</f>
        <v>0</v>
      </c>
      <c r="AD1065" s="411">
        <f t="shared" ref="AD1065" si="3236">AD1064</f>
        <v>0</v>
      </c>
      <c r="AE1065" s="411">
        <f t="shared" ref="AE1065" si="3237">AE1064</f>
        <v>0</v>
      </c>
      <c r="AF1065" s="411">
        <f t="shared" ref="AF1065" si="3238">AF1064</f>
        <v>0</v>
      </c>
      <c r="AG1065" s="411">
        <f t="shared" ref="AG1065" si="3239">AG1064</f>
        <v>0</v>
      </c>
      <c r="AH1065" s="411">
        <f t="shared" ref="AH1065" si="3240">AH1064</f>
        <v>0</v>
      </c>
      <c r="AI1065" s="411">
        <f t="shared" ref="AI1065" si="3241">AI1064</f>
        <v>0</v>
      </c>
      <c r="AJ1065" s="411">
        <f t="shared" ref="AJ1065" si="3242">AJ1064</f>
        <v>0</v>
      </c>
      <c r="AK1065" s="411">
        <f t="shared" ref="AK1065" si="3243">AK1064</f>
        <v>0</v>
      </c>
      <c r="AL1065" s="411">
        <f t="shared" ref="AL1065" si="3244">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5">Z1068</f>
        <v>0</v>
      </c>
      <c r="AA1069" s="411">
        <f t="shared" ref="AA1069" si="3246">AA1068</f>
        <v>0</v>
      </c>
      <c r="AB1069" s="411">
        <f t="shared" ref="AB1069" si="3247">AB1068</f>
        <v>0</v>
      </c>
      <c r="AC1069" s="411">
        <f t="shared" ref="AC1069" si="3248">AC1068</f>
        <v>0</v>
      </c>
      <c r="AD1069" s="411">
        <f t="shared" ref="AD1069" si="3249">AD1068</f>
        <v>0</v>
      </c>
      <c r="AE1069" s="411">
        <f t="shared" ref="AE1069" si="3250">AE1068</f>
        <v>0</v>
      </c>
      <c r="AF1069" s="411">
        <f t="shared" ref="AF1069" si="3251">AF1068</f>
        <v>0</v>
      </c>
      <c r="AG1069" s="411">
        <f t="shared" ref="AG1069" si="3252">AG1068</f>
        <v>0</v>
      </c>
      <c r="AH1069" s="411">
        <f t="shared" ref="AH1069" si="3253">AH1068</f>
        <v>0</v>
      </c>
      <c r="AI1069" s="411">
        <f t="shared" ref="AI1069" si="3254">AI1068</f>
        <v>0</v>
      </c>
      <c r="AJ1069" s="411">
        <f t="shared" ref="AJ1069" si="3255">AJ1068</f>
        <v>0</v>
      </c>
      <c r="AK1069" s="411">
        <f t="shared" ref="AK1069" si="3256">AK1068</f>
        <v>0</v>
      </c>
      <c r="AL1069" s="411">
        <f t="shared" ref="AL1069" si="3257">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8">Z1071</f>
        <v>0</v>
      </c>
      <c r="AA1072" s="411">
        <f t="shared" ref="AA1072" si="3259">AA1071</f>
        <v>0</v>
      </c>
      <c r="AB1072" s="411">
        <f t="shared" ref="AB1072" si="3260">AB1071</f>
        <v>0</v>
      </c>
      <c r="AC1072" s="411">
        <f t="shared" ref="AC1072" si="3261">AC1071</f>
        <v>0</v>
      </c>
      <c r="AD1072" s="411">
        <f t="shared" ref="AD1072" si="3262">AD1071</f>
        <v>0</v>
      </c>
      <c r="AE1072" s="411">
        <f t="shared" ref="AE1072" si="3263">AE1071</f>
        <v>0</v>
      </c>
      <c r="AF1072" s="411">
        <f t="shared" ref="AF1072" si="3264">AF1071</f>
        <v>0</v>
      </c>
      <c r="AG1072" s="411">
        <f t="shared" ref="AG1072" si="3265">AG1071</f>
        <v>0</v>
      </c>
      <c r="AH1072" s="411">
        <f t="shared" ref="AH1072" si="3266">AH1071</f>
        <v>0</v>
      </c>
      <c r="AI1072" s="411">
        <f t="shared" ref="AI1072" si="3267">AI1071</f>
        <v>0</v>
      </c>
      <c r="AJ1072" s="411">
        <f t="shared" ref="AJ1072" si="3268">AJ1071</f>
        <v>0</v>
      </c>
      <c r="AK1072" s="411">
        <f t="shared" ref="AK1072" si="3269">AK1071</f>
        <v>0</v>
      </c>
      <c r="AL1072" s="411">
        <f t="shared" ref="AL1072" si="3270">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71">Z1074</f>
        <v>0</v>
      </c>
      <c r="AA1075" s="411">
        <f t="shared" ref="AA1075" si="3272">AA1074</f>
        <v>0</v>
      </c>
      <c r="AB1075" s="411">
        <f t="shared" ref="AB1075" si="3273">AB1074</f>
        <v>0</v>
      </c>
      <c r="AC1075" s="411">
        <f t="shared" ref="AC1075" si="3274">AC1074</f>
        <v>0</v>
      </c>
      <c r="AD1075" s="411">
        <f t="shared" ref="AD1075" si="3275">AD1074</f>
        <v>0</v>
      </c>
      <c r="AE1075" s="411">
        <f t="shared" ref="AE1075" si="3276">AE1074</f>
        <v>0</v>
      </c>
      <c r="AF1075" s="411">
        <f t="shared" ref="AF1075" si="3277">AF1074</f>
        <v>0</v>
      </c>
      <c r="AG1075" s="411">
        <f t="shared" ref="AG1075" si="3278">AG1074</f>
        <v>0</v>
      </c>
      <c r="AH1075" s="411">
        <f t="shared" ref="AH1075" si="3279">AH1074</f>
        <v>0</v>
      </c>
      <c r="AI1075" s="411">
        <f t="shared" ref="AI1075" si="3280">AI1074</f>
        <v>0</v>
      </c>
      <c r="AJ1075" s="411">
        <f t="shared" ref="AJ1075" si="3281">AJ1074</f>
        <v>0</v>
      </c>
      <c r="AK1075" s="411">
        <f t="shared" ref="AK1075" si="3282">AK1074</f>
        <v>0</v>
      </c>
      <c r="AL1075" s="411">
        <f t="shared" ref="AL1075" si="3283">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4">Z1077</f>
        <v>0</v>
      </c>
      <c r="AA1078" s="411">
        <f t="shared" ref="AA1078" si="3285">AA1077</f>
        <v>0</v>
      </c>
      <c r="AB1078" s="411">
        <f t="shared" ref="AB1078" si="3286">AB1077</f>
        <v>0</v>
      </c>
      <c r="AC1078" s="411">
        <f t="shared" ref="AC1078" si="3287">AC1077</f>
        <v>0</v>
      </c>
      <c r="AD1078" s="411">
        <f t="shared" ref="AD1078" si="3288">AD1077</f>
        <v>0</v>
      </c>
      <c r="AE1078" s="411">
        <f t="shared" ref="AE1078" si="3289">AE1077</f>
        <v>0</v>
      </c>
      <c r="AF1078" s="411">
        <f t="shared" ref="AF1078" si="3290">AF1077</f>
        <v>0</v>
      </c>
      <c r="AG1078" s="411">
        <f t="shared" ref="AG1078" si="3291">AG1077</f>
        <v>0</v>
      </c>
      <c r="AH1078" s="411">
        <f t="shared" ref="AH1078" si="3292">AH1077</f>
        <v>0</v>
      </c>
      <c r="AI1078" s="411">
        <f t="shared" ref="AI1078" si="3293">AI1077</f>
        <v>0</v>
      </c>
      <c r="AJ1078" s="411">
        <f t="shared" ref="AJ1078" si="3294">AJ1077</f>
        <v>0</v>
      </c>
      <c r="AK1078" s="411">
        <f t="shared" ref="AK1078" si="3295">AK1077</f>
        <v>0</v>
      </c>
      <c r="AL1078" s="411">
        <f t="shared" ref="AL1078" si="3296">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7">Z1080</f>
        <v>0</v>
      </c>
      <c r="AA1081" s="411">
        <f t="shared" ref="AA1081" si="3298">AA1080</f>
        <v>0</v>
      </c>
      <c r="AB1081" s="411">
        <f t="shared" ref="AB1081" si="3299">AB1080</f>
        <v>0</v>
      </c>
      <c r="AC1081" s="411">
        <f t="shared" ref="AC1081" si="3300">AC1080</f>
        <v>0</v>
      </c>
      <c r="AD1081" s="411">
        <f t="shared" ref="AD1081" si="3301">AD1080</f>
        <v>0</v>
      </c>
      <c r="AE1081" s="411">
        <f t="shared" ref="AE1081" si="3302">AE1080</f>
        <v>0</v>
      </c>
      <c r="AF1081" s="411">
        <f t="shared" ref="AF1081" si="3303">AF1080</f>
        <v>0</v>
      </c>
      <c r="AG1081" s="411">
        <f t="shared" ref="AG1081" si="3304">AG1080</f>
        <v>0</v>
      </c>
      <c r="AH1081" s="411">
        <f t="shared" ref="AH1081" si="3305">AH1080</f>
        <v>0</v>
      </c>
      <c r="AI1081" s="411">
        <f t="shared" ref="AI1081" si="3306">AI1080</f>
        <v>0</v>
      </c>
      <c r="AJ1081" s="411">
        <f t="shared" ref="AJ1081" si="3307">AJ1080</f>
        <v>0</v>
      </c>
      <c r="AK1081" s="411">
        <f t="shared" ref="AK1081" si="3308">AK1080</f>
        <v>0</v>
      </c>
      <c r="AL1081" s="411">
        <f t="shared" ref="AL1081" si="3309">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10">Z1083</f>
        <v>0</v>
      </c>
      <c r="AA1084" s="411">
        <f t="shared" ref="AA1084" si="3311">AA1083</f>
        <v>0</v>
      </c>
      <c r="AB1084" s="411">
        <f t="shared" ref="AB1084" si="3312">AB1083</f>
        <v>0</v>
      </c>
      <c r="AC1084" s="411">
        <f t="shared" ref="AC1084" si="3313">AC1083</f>
        <v>0</v>
      </c>
      <c r="AD1084" s="411">
        <f t="shared" ref="AD1084" si="3314">AD1083</f>
        <v>0</v>
      </c>
      <c r="AE1084" s="411">
        <f t="shared" ref="AE1084" si="3315">AE1083</f>
        <v>0</v>
      </c>
      <c r="AF1084" s="411">
        <f t="shared" ref="AF1084" si="3316">AF1083</f>
        <v>0</v>
      </c>
      <c r="AG1084" s="411">
        <f t="shared" ref="AG1084" si="3317">AG1083</f>
        <v>0</v>
      </c>
      <c r="AH1084" s="411">
        <f t="shared" ref="AH1084" si="3318">AH1083</f>
        <v>0</v>
      </c>
      <c r="AI1084" s="411">
        <f t="shared" ref="AI1084" si="3319">AI1083</f>
        <v>0</v>
      </c>
      <c r="AJ1084" s="411">
        <f t="shared" ref="AJ1084" si="3320">AJ1083</f>
        <v>0</v>
      </c>
      <c r="AK1084" s="411">
        <f t="shared" ref="AK1084" si="3321">AK1083</f>
        <v>0</v>
      </c>
      <c r="AL1084" s="411">
        <f t="shared" ref="AL1084" si="3322">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3">Z1086</f>
        <v>0</v>
      </c>
      <c r="AA1087" s="411">
        <f t="shared" ref="AA1087" si="3324">AA1086</f>
        <v>0</v>
      </c>
      <c r="AB1087" s="411">
        <f t="shared" ref="AB1087" si="3325">AB1086</f>
        <v>0</v>
      </c>
      <c r="AC1087" s="411">
        <f t="shared" ref="AC1087" si="3326">AC1086</f>
        <v>0</v>
      </c>
      <c r="AD1087" s="411">
        <f t="shared" ref="AD1087" si="3327">AD1086</f>
        <v>0</v>
      </c>
      <c r="AE1087" s="411">
        <f t="shared" ref="AE1087" si="3328">AE1086</f>
        <v>0</v>
      </c>
      <c r="AF1087" s="411">
        <f t="shared" ref="AF1087" si="3329">AF1086</f>
        <v>0</v>
      </c>
      <c r="AG1087" s="411">
        <f t="shared" ref="AG1087" si="3330">AG1086</f>
        <v>0</v>
      </c>
      <c r="AH1087" s="411">
        <f t="shared" ref="AH1087" si="3331">AH1086</f>
        <v>0</v>
      </c>
      <c r="AI1087" s="411">
        <f t="shared" ref="AI1087" si="3332">AI1086</f>
        <v>0</v>
      </c>
      <c r="AJ1087" s="411">
        <f t="shared" ref="AJ1087" si="3333">AJ1086</f>
        <v>0</v>
      </c>
      <c r="AK1087" s="411">
        <f t="shared" ref="AK1087" si="3334">AK1086</f>
        <v>0</v>
      </c>
      <c r="AL1087" s="411">
        <f t="shared" ref="AL1087" si="3335">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6">Z1089</f>
        <v>0</v>
      </c>
      <c r="AA1090" s="411">
        <f t="shared" ref="AA1090" si="3337">AA1089</f>
        <v>0</v>
      </c>
      <c r="AB1090" s="411">
        <f t="shared" ref="AB1090" si="3338">AB1089</f>
        <v>0</v>
      </c>
      <c r="AC1090" s="411">
        <f t="shared" ref="AC1090" si="3339">AC1089</f>
        <v>0</v>
      </c>
      <c r="AD1090" s="411">
        <f t="shared" ref="AD1090" si="3340">AD1089</f>
        <v>0</v>
      </c>
      <c r="AE1090" s="411">
        <f t="shared" ref="AE1090" si="3341">AE1089</f>
        <v>0</v>
      </c>
      <c r="AF1090" s="411">
        <f t="shared" ref="AF1090" si="3342">AF1089</f>
        <v>0</v>
      </c>
      <c r="AG1090" s="411">
        <f t="shared" ref="AG1090" si="3343">AG1089</f>
        <v>0</v>
      </c>
      <c r="AH1090" s="411">
        <f t="shared" ref="AH1090" si="3344">AH1089</f>
        <v>0</v>
      </c>
      <c r="AI1090" s="411">
        <f t="shared" ref="AI1090" si="3345">AI1089</f>
        <v>0</v>
      </c>
      <c r="AJ1090" s="411">
        <f t="shared" ref="AJ1090" si="3346">AJ1089</f>
        <v>0</v>
      </c>
      <c r="AK1090" s="411">
        <f t="shared" ref="AK1090" si="3347">AK1089</f>
        <v>0</v>
      </c>
      <c r="AL1090" s="411">
        <f t="shared" ref="AL1090" si="3348">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9">Z1092</f>
        <v>0</v>
      </c>
      <c r="AA1093" s="411">
        <f t="shared" ref="AA1093" si="3350">AA1092</f>
        <v>0</v>
      </c>
      <c r="AB1093" s="411">
        <f t="shared" ref="AB1093" si="3351">AB1092</f>
        <v>0</v>
      </c>
      <c r="AC1093" s="411">
        <f t="shared" ref="AC1093" si="3352">AC1092</f>
        <v>0</v>
      </c>
      <c r="AD1093" s="411">
        <f t="shared" ref="AD1093" si="3353">AD1092</f>
        <v>0</v>
      </c>
      <c r="AE1093" s="411">
        <f t="shared" ref="AE1093" si="3354">AE1092</f>
        <v>0</v>
      </c>
      <c r="AF1093" s="411">
        <f t="shared" ref="AF1093" si="3355">AF1092</f>
        <v>0</v>
      </c>
      <c r="AG1093" s="411">
        <f t="shared" ref="AG1093" si="3356">AG1092</f>
        <v>0</v>
      </c>
      <c r="AH1093" s="411">
        <f t="shared" ref="AH1093" si="3357">AH1092</f>
        <v>0</v>
      </c>
      <c r="AI1093" s="411">
        <f t="shared" ref="AI1093" si="3358">AI1092</f>
        <v>0</v>
      </c>
      <c r="AJ1093" s="411">
        <f t="shared" ref="AJ1093" si="3359">AJ1092</f>
        <v>0</v>
      </c>
      <c r="AK1093" s="411">
        <f t="shared" ref="AK1093" si="3360">AK1092</f>
        <v>0</v>
      </c>
      <c r="AL1093" s="411">
        <f t="shared" ref="AL1093" si="3361">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62">Z1095</f>
        <v>0</v>
      </c>
      <c r="AA1096" s="411">
        <f t="shared" ref="AA1096" si="3363">AA1095</f>
        <v>0</v>
      </c>
      <c r="AB1096" s="411">
        <f t="shared" ref="AB1096" si="3364">AB1095</f>
        <v>0</v>
      </c>
      <c r="AC1096" s="411">
        <f t="shared" ref="AC1096" si="3365">AC1095</f>
        <v>0</v>
      </c>
      <c r="AD1096" s="411">
        <f t="shared" ref="AD1096" si="3366">AD1095</f>
        <v>0</v>
      </c>
      <c r="AE1096" s="411">
        <f t="shared" ref="AE1096" si="3367">AE1095</f>
        <v>0</v>
      </c>
      <c r="AF1096" s="411">
        <f t="shared" ref="AF1096" si="3368">AF1095</f>
        <v>0</v>
      </c>
      <c r="AG1096" s="411">
        <f t="shared" ref="AG1096" si="3369">AG1095</f>
        <v>0</v>
      </c>
      <c r="AH1096" s="411">
        <f t="shared" ref="AH1096" si="3370">AH1095</f>
        <v>0</v>
      </c>
      <c r="AI1096" s="411">
        <f t="shared" ref="AI1096" si="3371">AI1095</f>
        <v>0</v>
      </c>
      <c r="AJ1096" s="411">
        <f t="shared" ref="AJ1096" si="3372">AJ1095</f>
        <v>0</v>
      </c>
      <c r="AK1096" s="411">
        <f t="shared" ref="AK1096" si="3373">AK1095</f>
        <v>0</v>
      </c>
      <c r="AL1096" s="411">
        <f t="shared" ref="AL1096" si="3374">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5">Z1098</f>
        <v>0</v>
      </c>
      <c r="AA1099" s="411">
        <f t="shared" ref="AA1099" si="3376">AA1098</f>
        <v>0</v>
      </c>
      <c r="AB1099" s="411">
        <f t="shared" ref="AB1099" si="3377">AB1098</f>
        <v>0</v>
      </c>
      <c r="AC1099" s="411">
        <f t="shared" ref="AC1099" si="3378">AC1098</f>
        <v>0</v>
      </c>
      <c r="AD1099" s="411">
        <f t="shared" ref="AD1099" si="3379">AD1098</f>
        <v>0</v>
      </c>
      <c r="AE1099" s="411">
        <f t="shared" ref="AE1099" si="3380">AE1098</f>
        <v>0</v>
      </c>
      <c r="AF1099" s="411">
        <f t="shared" ref="AF1099" si="3381">AF1098</f>
        <v>0</v>
      </c>
      <c r="AG1099" s="411">
        <f t="shared" ref="AG1099" si="3382">AG1098</f>
        <v>0</v>
      </c>
      <c r="AH1099" s="411">
        <f t="shared" ref="AH1099" si="3383">AH1098</f>
        <v>0</v>
      </c>
      <c r="AI1099" s="411">
        <f t="shared" ref="AI1099" si="3384">AI1098</f>
        <v>0</v>
      </c>
      <c r="AJ1099" s="411">
        <f t="shared" ref="AJ1099" si="3385">AJ1098</f>
        <v>0</v>
      </c>
      <c r="AK1099" s="411">
        <f t="shared" ref="AK1099" si="3386">AK1098</f>
        <v>0</v>
      </c>
      <c r="AL1099" s="411">
        <f t="shared" ref="AL1099" si="3387">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8">Z1101</f>
        <v>0</v>
      </c>
      <c r="AA1102" s="411">
        <f t="shared" ref="AA1102" si="3389">AA1101</f>
        <v>0</v>
      </c>
      <c r="AB1102" s="411">
        <f t="shared" ref="AB1102" si="3390">AB1101</f>
        <v>0</v>
      </c>
      <c r="AC1102" s="411">
        <f t="shared" ref="AC1102" si="3391">AC1101</f>
        <v>0</v>
      </c>
      <c r="AD1102" s="411">
        <f t="shared" ref="AD1102" si="3392">AD1101</f>
        <v>0</v>
      </c>
      <c r="AE1102" s="411">
        <f t="shared" ref="AE1102" si="3393">AE1101</f>
        <v>0</v>
      </c>
      <c r="AF1102" s="411">
        <f t="shared" ref="AF1102" si="3394">AF1101</f>
        <v>0</v>
      </c>
      <c r="AG1102" s="411">
        <f t="shared" ref="AG1102" si="3395">AG1101</f>
        <v>0</v>
      </c>
      <c r="AH1102" s="411">
        <f t="shared" ref="AH1102" si="3396">AH1101</f>
        <v>0</v>
      </c>
      <c r="AI1102" s="411">
        <f t="shared" ref="AI1102" si="3397">AI1101</f>
        <v>0</v>
      </c>
      <c r="AJ1102" s="411">
        <f t="shared" ref="AJ1102" si="3398">AJ1101</f>
        <v>0</v>
      </c>
      <c r="AK1102" s="411">
        <f t="shared" ref="AK1102" si="3399">AK1101</f>
        <v>0</v>
      </c>
      <c r="AL1102" s="411">
        <f t="shared" ref="AL1102" si="3400">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01">Z1104</f>
        <v>0</v>
      </c>
      <c r="AA1105" s="411">
        <f t="shared" ref="AA1105" si="3402">AA1104</f>
        <v>0</v>
      </c>
      <c r="AB1105" s="411">
        <f t="shared" ref="AB1105" si="3403">AB1104</f>
        <v>0</v>
      </c>
      <c r="AC1105" s="411">
        <f t="shared" ref="AC1105" si="3404">AC1104</f>
        <v>0</v>
      </c>
      <c r="AD1105" s="411">
        <f t="shared" ref="AD1105" si="3405">AD1104</f>
        <v>0</v>
      </c>
      <c r="AE1105" s="411">
        <f t="shared" ref="AE1105" si="3406">AE1104</f>
        <v>0</v>
      </c>
      <c r="AF1105" s="411">
        <f t="shared" ref="AF1105" si="3407">AF1104</f>
        <v>0</v>
      </c>
      <c r="AG1105" s="411">
        <f t="shared" ref="AG1105" si="3408">AG1104</f>
        <v>0</v>
      </c>
      <c r="AH1105" s="411">
        <f t="shared" ref="AH1105" si="3409">AH1104</f>
        <v>0</v>
      </c>
      <c r="AI1105" s="411">
        <f t="shared" ref="AI1105" si="3410">AI1104</f>
        <v>0</v>
      </c>
      <c r="AJ1105" s="411">
        <f t="shared" ref="AJ1105" si="3411">AJ1104</f>
        <v>0</v>
      </c>
      <c r="AK1105" s="411">
        <f t="shared" ref="AK1105" si="3412">AK1104</f>
        <v>0</v>
      </c>
      <c r="AL1105" s="411">
        <f t="shared" ref="AL1105" si="3413">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4">Z1107</f>
        <v>0</v>
      </c>
      <c r="AA1108" s="411">
        <f t="shared" ref="AA1108" si="3415">AA1107</f>
        <v>0</v>
      </c>
      <c r="AB1108" s="411">
        <f t="shared" ref="AB1108" si="3416">AB1107</f>
        <v>0</v>
      </c>
      <c r="AC1108" s="411">
        <f t="shared" ref="AC1108" si="3417">AC1107</f>
        <v>0</v>
      </c>
      <c r="AD1108" s="411">
        <f t="shared" ref="AD1108" si="3418">AD1107</f>
        <v>0</v>
      </c>
      <c r="AE1108" s="411">
        <f t="shared" ref="AE1108" si="3419">AE1107</f>
        <v>0</v>
      </c>
      <c r="AF1108" s="411">
        <f t="shared" ref="AF1108" si="3420">AF1107</f>
        <v>0</v>
      </c>
      <c r="AG1108" s="411">
        <f t="shared" ref="AG1108" si="3421">AG1107</f>
        <v>0</v>
      </c>
      <c r="AH1108" s="411">
        <f t="shared" ref="AH1108" si="3422">AH1107</f>
        <v>0</v>
      </c>
      <c r="AI1108" s="411">
        <f t="shared" ref="AI1108" si="3423">AI1107</f>
        <v>0</v>
      </c>
      <c r="AJ1108" s="411">
        <f t="shared" ref="AJ1108" si="3424">AJ1107</f>
        <v>0</v>
      </c>
      <c r="AK1108" s="411">
        <f t="shared" ref="AK1108" si="3425">AK1107</f>
        <v>0</v>
      </c>
      <c r="AL1108" s="411">
        <f t="shared" ref="AL1108" si="3426">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7">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7"/>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7"/>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7"/>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8">Y212*Y1113</f>
        <v>0</v>
      </c>
      <c r="Z1118" s="378">
        <f t="shared" si="3428"/>
        <v>0</v>
      </c>
      <c r="AA1118" s="378">
        <f t="shared" si="3428"/>
        <v>0</v>
      </c>
      <c r="AB1118" s="378">
        <f t="shared" si="3428"/>
        <v>0</v>
      </c>
      <c r="AC1118" s="378">
        <f t="shared" si="3428"/>
        <v>0</v>
      </c>
      <c r="AD1118" s="378">
        <f t="shared" si="3428"/>
        <v>0</v>
      </c>
      <c r="AE1118" s="378">
        <f t="shared" si="3428"/>
        <v>0</v>
      </c>
      <c r="AF1118" s="378">
        <f t="shared" si="3428"/>
        <v>0</v>
      </c>
      <c r="AG1118" s="378">
        <f t="shared" si="3428"/>
        <v>0</v>
      </c>
      <c r="AH1118" s="378">
        <f t="shared" si="3428"/>
        <v>0</v>
      </c>
      <c r="AI1118" s="378">
        <f t="shared" si="3428"/>
        <v>0</v>
      </c>
      <c r="AJ1118" s="378">
        <f t="shared" si="3428"/>
        <v>0</v>
      </c>
      <c r="AK1118" s="378">
        <f t="shared" si="3428"/>
        <v>0</v>
      </c>
      <c r="AL1118" s="378">
        <f t="shared" si="3428"/>
        <v>0</v>
      </c>
      <c r="AM1118" s="629">
        <f t="shared" si="3427"/>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9">Y395*Y1113</f>
        <v>0</v>
      </c>
      <c r="Z1119" s="378">
        <f t="shared" si="3429"/>
        <v>0</v>
      </c>
      <c r="AA1119" s="378">
        <f t="shared" si="3429"/>
        <v>0</v>
      </c>
      <c r="AB1119" s="378">
        <f t="shared" si="3429"/>
        <v>0</v>
      </c>
      <c r="AC1119" s="378">
        <f t="shared" si="3429"/>
        <v>0</v>
      </c>
      <c r="AD1119" s="378">
        <f t="shared" si="3429"/>
        <v>0</v>
      </c>
      <c r="AE1119" s="378">
        <f t="shared" si="3429"/>
        <v>0</v>
      </c>
      <c r="AF1119" s="378">
        <f t="shared" si="3429"/>
        <v>0</v>
      </c>
      <c r="AG1119" s="378">
        <f t="shared" si="3429"/>
        <v>0</v>
      </c>
      <c r="AH1119" s="378">
        <f t="shared" si="3429"/>
        <v>0</v>
      </c>
      <c r="AI1119" s="378">
        <f t="shared" si="3429"/>
        <v>0</v>
      </c>
      <c r="AJ1119" s="378">
        <f t="shared" si="3429"/>
        <v>0</v>
      </c>
      <c r="AK1119" s="378">
        <f t="shared" si="3429"/>
        <v>0</v>
      </c>
      <c r="AL1119" s="378">
        <f t="shared" si="3429"/>
        <v>0</v>
      </c>
      <c r="AM1119" s="629">
        <f t="shared" si="3427"/>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30">Y578*Y1113</f>
        <v>0</v>
      </c>
      <c r="Z1120" s="378">
        <f t="shared" si="3430"/>
        <v>0</v>
      </c>
      <c r="AA1120" s="378">
        <f t="shared" si="3430"/>
        <v>0</v>
      </c>
      <c r="AB1120" s="378">
        <f t="shared" si="3430"/>
        <v>0</v>
      </c>
      <c r="AC1120" s="378">
        <f t="shared" si="3430"/>
        <v>0</v>
      </c>
      <c r="AD1120" s="378">
        <f t="shared" si="3430"/>
        <v>0</v>
      </c>
      <c r="AE1120" s="378">
        <f t="shared" si="3430"/>
        <v>0</v>
      </c>
      <c r="AF1120" s="378">
        <f t="shared" si="3430"/>
        <v>0</v>
      </c>
      <c r="AG1120" s="378">
        <f t="shared" si="3430"/>
        <v>0</v>
      </c>
      <c r="AH1120" s="378">
        <f t="shared" si="3430"/>
        <v>0</v>
      </c>
      <c r="AI1120" s="378">
        <f t="shared" si="3430"/>
        <v>0</v>
      </c>
      <c r="AJ1120" s="378">
        <f t="shared" si="3430"/>
        <v>0</v>
      </c>
      <c r="AK1120" s="378">
        <f t="shared" si="3430"/>
        <v>0</v>
      </c>
      <c r="AL1120" s="378">
        <f t="shared" si="3430"/>
        <v>0</v>
      </c>
      <c r="AM1120" s="629">
        <f t="shared" si="3427"/>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31">Y761*Y1113</f>
        <v>0</v>
      </c>
      <c r="Z1121" s="378">
        <f t="shared" si="3431"/>
        <v>0</v>
      </c>
      <c r="AA1121" s="378">
        <f t="shared" si="3431"/>
        <v>0</v>
      </c>
      <c r="AB1121" s="378">
        <f t="shared" si="3431"/>
        <v>0</v>
      </c>
      <c r="AC1121" s="378">
        <f t="shared" si="3431"/>
        <v>0</v>
      </c>
      <c r="AD1121" s="378">
        <f t="shared" si="3431"/>
        <v>0</v>
      </c>
      <c r="AE1121" s="378">
        <f t="shared" si="3431"/>
        <v>0</v>
      </c>
      <c r="AF1121" s="378">
        <f t="shared" si="3431"/>
        <v>0</v>
      </c>
      <c r="AG1121" s="378">
        <f t="shared" si="3431"/>
        <v>0</v>
      </c>
      <c r="AH1121" s="378">
        <f t="shared" si="3431"/>
        <v>0</v>
      </c>
      <c r="AI1121" s="378">
        <f t="shared" si="3431"/>
        <v>0</v>
      </c>
      <c r="AJ1121" s="378">
        <f t="shared" si="3431"/>
        <v>0</v>
      </c>
      <c r="AK1121" s="378">
        <f t="shared" si="3431"/>
        <v>0</v>
      </c>
      <c r="AL1121" s="378">
        <f t="shared" si="3431"/>
        <v>0</v>
      </c>
      <c r="AM1121" s="629">
        <f t="shared" si="3427"/>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32">Y944*Y1113</f>
        <v>0</v>
      </c>
      <c r="Z1122" s="378">
        <f t="shared" si="3432"/>
        <v>0</v>
      </c>
      <c r="AA1122" s="378">
        <f t="shared" si="3432"/>
        <v>0</v>
      </c>
      <c r="AB1122" s="378">
        <f t="shared" si="3432"/>
        <v>0</v>
      </c>
      <c r="AC1122" s="378">
        <f t="shared" si="3432"/>
        <v>0</v>
      </c>
      <c r="AD1122" s="378">
        <f t="shared" si="3432"/>
        <v>0</v>
      </c>
      <c r="AE1122" s="378">
        <f t="shared" si="3432"/>
        <v>0</v>
      </c>
      <c r="AF1122" s="378">
        <f t="shared" si="3432"/>
        <v>0</v>
      </c>
      <c r="AG1122" s="378">
        <f t="shared" si="3432"/>
        <v>0</v>
      </c>
      <c r="AH1122" s="378">
        <f t="shared" si="3432"/>
        <v>0</v>
      </c>
      <c r="AI1122" s="378">
        <f t="shared" si="3432"/>
        <v>0</v>
      </c>
      <c r="AJ1122" s="378">
        <f t="shared" si="3432"/>
        <v>0</v>
      </c>
      <c r="AK1122" s="378">
        <f t="shared" si="3432"/>
        <v>0</v>
      </c>
      <c r="AL1122" s="378">
        <f t="shared" si="3432"/>
        <v>0</v>
      </c>
      <c r="AM1122" s="629">
        <f t="shared" si="3427"/>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3">AA1110*AA1113</f>
        <v>0</v>
      </c>
      <c r="AB1123" s="378">
        <f t="shared" si="3433"/>
        <v>0</v>
      </c>
      <c r="AC1123" s="378">
        <f t="shared" si="3433"/>
        <v>0</v>
      </c>
      <c r="AD1123" s="378">
        <f t="shared" si="3433"/>
        <v>0</v>
      </c>
      <c r="AE1123" s="378">
        <f t="shared" si="3433"/>
        <v>0</v>
      </c>
      <c r="AF1123" s="378">
        <f t="shared" si="3433"/>
        <v>0</v>
      </c>
      <c r="AG1123" s="378">
        <f t="shared" si="3433"/>
        <v>0</v>
      </c>
      <c r="AH1123" s="378">
        <f t="shared" si="3433"/>
        <v>0</v>
      </c>
      <c r="AI1123" s="378">
        <f t="shared" si="3433"/>
        <v>0</v>
      </c>
      <c r="AJ1123" s="378">
        <f t="shared" si="3433"/>
        <v>0</v>
      </c>
      <c r="AK1123" s="378">
        <f t="shared" si="3433"/>
        <v>0</v>
      </c>
      <c r="AL1123" s="378">
        <f t="shared" si="3433"/>
        <v>0</v>
      </c>
      <c r="AM1123" s="629">
        <f t="shared" si="3427"/>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4">SUM(Z1114:Z1123)</f>
        <v>0</v>
      </c>
      <c r="AA1124" s="346">
        <f t="shared" si="3434"/>
        <v>0</v>
      </c>
      <c r="AB1124" s="346">
        <f t="shared" si="3434"/>
        <v>0</v>
      </c>
      <c r="AC1124" s="346">
        <f t="shared" si="3434"/>
        <v>0</v>
      </c>
      <c r="AD1124" s="346">
        <f t="shared" si="3434"/>
        <v>0</v>
      </c>
      <c r="AE1124" s="346">
        <f t="shared" si="3434"/>
        <v>0</v>
      </c>
      <c r="AF1124" s="346">
        <f>SUM(AF1114:AF1123)</f>
        <v>0</v>
      </c>
      <c r="AG1124" s="346">
        <f t="shared" ref="AG1124:AL1124" si="3435">SUM(AG1114:AG1123)</f>
        <v>0</v>
      </c>
      <c r="AH1124" s="346">
        <f t="shared" si="3435"/>
        <v>0</v>
      </c>
      <c r="AI1124" s="346">
        <f t="shared" si="3435"/>
        <v>0</v>
      </c>
      <c r="AJ1124" s="346">
        <f t="shared" si="3435"/>
        <v>0</v>
      </c>
      <c r="AK1124" s="346">
        <f t="shared" si="3435"/>
        <v>0</v>
      </c>
      <c r="AL1124" s="346">
        <f t="shared" si="3435"/>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6">Z1111*Z1113</f>
        <v>0</v>
      </c>
      <c r="AA1125" s="347">
        <f>AA1111*AA1113</f>
        <v>0</v>
      </c>
      <c r="AB1125" s="347">
        <f t="shared" si="3436"/>
        <v>0</v>
      </c>
      <c r="AC1125" s="347">
        <f t="shared" si="3436"/>
        <v>0</v>
      </c>
      <c r="AD1125" s="347">
        <f t="shared" si="3436"/>
        <v>0</v>
      </c>
      <c r="AE1125" s="347">
        <f t="shared" si="3436"/>
        <v>0</v>
      </c>
      <c r="AF1125" s="347">
        <f t="shared" ref="AF1125:AL1125" si="3437">AF1111*AF1113</f>
        <v>0</v>
      </c>
      <c r="AG1125" s="347">
        <f t="shared" si="3437"/>
        <v>0</v>
      </c>
      <c r="AH1125" s="347">
        <f t="shared" si="3437"/>
        <v>0</v>
      </c>
      <c r="AI1125" s="347">
        <f t="shared" si="3437"/>
        <v>0</v>
      </c>
      <c r="AJ1125" s="347">
        <f t="shared" si="3437"/>
        <v>0</v>
      </c>
      <c r="AK1125" s="347">
        <f t="shared" si="3437"/>
        <v>0</v>
      </c>
      <c r="AL1125" s="347">
        <f t="shared" si="3437"/>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586</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ignoredErrors>
    <ignoredError sqref="D471 E471:J471 K471:M471 D515:K515 D561 O471:X471 D654:M654 T670:X670 Y747:AC759" unlockedFormula="1"/>
  </ignoredError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133" zoomScale="90" zoomScaleNormal="90" workbookViewId="0">
      <selection activeCell="H154" sqref="H154"/>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911" t="s">
        <v>663</v>
      </c>
      <c r="D8" s="911"/>
      <c r="E8" s="911"/>
      <c r="F8" s="911"/>
      <c r="G8" s="911"/>
      <c r="H8" s="911"/>
      <c r="I8" s="911"/>
      <c r="J8" s="911"/>
      <c r="K8" s="911"/>
      <c r="L8" s="911"/>
      <c r="M8" s="911"/>
      <c r="N8" s="911"/>
      <c r="O8" s="911"/>
      <c r="P8" s="911"/>
      <c r="Q8" s="911"/>
      <c r="R8" s="911"/>
      <c r="S8" s="911"/>
      <c r="T8" s="105"/>
      <c r="U8" s="105"/>
      <c r="V8" s="105"/>
      <c r="W8" s="105"/>
    </row>
    <row r="9" spans="1:28" s="9" customFormat="1" ht="46.9" customHeight="1">
      <c r="B9" s="55"/>
      <c r="C9" s="873" t="s">
        <v>674</v>
      </c>
      <c r="D9" s="873"/>
      <c r="E9" s="873"/>
      <c r="F9" s="873"/>
      <c r="G9" s="873"/>
      <c r="H9" s="873"/>
      <c r="I9" s="873"/>
      <c r="J9" s="873"/>
      <c r="K9" s="873"/>
      <c r="L9" s="873"/>
      <c r="M9" s="873"/>
      <c r="N9" s="873"/>
      <c r="O9" s="873"/>
      <c r="P9" s="873"/>
      <c r="Q9" s="873"/>
      <c r="R9" s="873"/>
      <c r="S9" s="873"/>
      <c r="T9" s="105"/>
      <c r="U9" s="105"/>
      <c r="V9" s="105"/>
      <c r="W9" s="105"/>
    </row>
    <row r="10" spans="1:28" s="9" customFormat="1" ht="37.9" customHeight="1">
      <c r="B10" s="88"/>
      <c r="C10" s="889" t="s">
        <v>675</v>
      </c>
      <c r="D10" s="873"/>
      <c r="E10" s="873"/>
      <c r="F10" s="873"/>
      <c r="G10" s="873"/>
      <c r="H10" s="873"/>
      <c r="I10" s="873"/>
      <c r="J10" s="873"/>
      <c r="K10" s="873"/>
      <c r="L10" s="873"/>
      <c r="M10" s="873"/>
      <c r="N10" s="873"/>
      <c r="O10" s="873"/>
      <c r="P10" s="873"/>
      <c r="Q10" s="873"/>
      <c r="R10" s="873"/>
      <c r="S10" s="873"/>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10" t="s">
        <v>235</v>
      </c>
      <c r="C12" s="910"/>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General Service &lt;50 kW</v>
      </c>
      <c r="K14" s="204" t="str">
        <f>'1.  LRAMVA Summary'!F52</f>
        <v>General Service 50 - 4,999 kW</v>
      </c>
      <c r="L14" s="204" t="str">
        <f>'1.  LRAMVA Summary'!G52</f>
        <v>Embedded Distributor</v>
      </c>
      <c r="M14" s="204" t="str">
        <f>'1.  LRAMVA Summary'!H52</f>
        <v>Sentinel Lighting</v>
      </c>
      <c r="N14" s="204" t="str">
        <f>'1.  LRAMVA Summary'!I52</f>
        <v>Street Lighting</v>
      </c>
      <c r="O14" s="204" t="str">
        <f>'1.  LRAMVA Summary'!J52</f>
        <v>Unmetered Scattered Load</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9.0326230246802499</v>
      </c>
      <c r="J106" s="230">
        <f>(SUM('1.  LRAMVA Summary'!E$54:E$71)+SUM('1.  LRAMVA Summary'!E$72:E$73)*(MONTH($E106)-1)/12)*$H106</f>
        <v>5.2896539477142186</v>
      </c>
      <c r="K106" s="230">
        <f>(SUM('1.  LRAMVA Summary'!F$54:F$71)+SUM('1.  LRAMVA Summary'!F$72:F$73)*(MONTH($E106)-1)/12)*$H106</f>
        <v>2.1328805569194147</v>
      </c>
      <c r="L106" s="230">
        <f>(SUM('1.  LRAMVA Summary'!G$54:G$71)+SUM('1.  LRAMVA Summary'!G$72:G$73)*(MONTH($E106)-1)/12)*$H106</f>
        <v>0</v>
      </c>
      <c r="M106" s="230">
        <f>(SUM('1.  LRAMVA Summary'!H$54:H$71)+SUM('1.  LRAMVA Summary'!H$72:H$73)*(MONTH($E106)-1)/12)*$H106</f>
        <v>0</v>
      </c>
      <c r="N106" s="230">
        <f>(SUM('1.  LRAMVA Summary'!I$54:I$71)+SUM('1.  LRAMVA Summary'!I$72:I$73)*(MONTH($E106)-1)/12)*$H106</f>
        <v>0.66981629000000009</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17.124973819313883</v>
      </c>
    </row>
    <row r="107" spans="2:23" s="9" customFormat="1">
      <c r="B107" s="66"/>
      <c r="E107" s="214">
        <v>42795</v>
      </c>
      <c r="F107" s="214" t="s">
        <v>184</v>
      </c>
      <c r="G107" s="215" t="s">
        <v>65</v>
      </c>
      <c r="H107" s="240">
        <f t="shared" si="48"/>
        <v>9.1666666666666665E-4</v>
      </c>
      <c r="I107" s="230">
        <f>(SUM('1.  LRAMVA Summary'!D$54:D$71)+SUM('1.  LRAMVA Summary'!D$72:D$73)*(MONTH($E107)-1)/12)*$H107</f>
        <v>18.0652460493605</v>
      </c>
      <c r="J107" s="230">
        <f>(SUM('1.  LRAMVA Summary'!E$54:E$71)+SUM('1.  LRAMVA Summary'!E$72:E$73)*(MONTH($E107)-1)/12)*$H107</f>
        <v>10.579307895428437</v>
      </c>
      <c r="K107" s="230">
        <f>(SUM('1.  LRAMVA Summary'!F$54:F$71)+SUM('1.  LRAMVA Summary'!F$72:F$73)*(MONTH($E107)-1)/12)*$H107</f>
        <v>4.2657611138388294</v>
      </c>
      <c r="L107" s="230">
        <f>(SUM('1.  LRAMVA Summary'!G$54:G$71)+SUM('1.  LRAMVA Summary'!G$72:G$73)*(MONTH($E107)-1)/12)*$H107</f>
        <v>0</v>
      </c>
      <c r="M107" s="230">
        <f>(SUM('1.  LRAMVA Summary'!H$54:H$71)+SUM('1.  LRAMVA Summary'!H$72:H$73)*(MONTH($E107)-1)/12)*$H107</f>
        <v>0</v>
      </c>
      <c r="N107" s="230">
        <f>(SUM('1.  LRAMVA Summary'!I$54:I$71)+SUM('1.  LRAMVA Summary'!I$72:I$73)*(MONTH($E107)-1)/12)*$H107</f>
        <v>1.3396325800000002</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34.249947638627766</v>
      </c>
    </row>
    <row r="108" spans="2:23" s="8" customFormat="1">
      <c r="B108" s="239"/>
      <c r="E108" s="214">
        <v>42826</v>
      </c>
      <c r="F108" s="214" t="s">
        <v>184</v>
      </c>
      <c r="G108" s="215" t="s">
        <v>66</v>
      </c>
      <c r="H108" s="240">
        <f>$C$40/12</f>
        <v>9.1666666666666665E-4</v>
      </c>
      <c r="I108" s="230">
        <f>(SUM('1.  LRAMVA Summary'!D$54:D$71)+SUM('1.  LRAMVA Summary'!D$72:D$73)*(MONTH($E108)-1)/12)*$H108</f>
        <v>27.097869074040752</v>
      </c>
      <c r="J108" s="230">
        <f>(SUM('1.  LRAMVA Summary'!E$54:E$71)+SUM('1.  LRAMVA Summary'!E$72:E$73)*(MONTH($E108)-1)/12)*$H108</f>
        <v>15.868961843142655</v>
      </c>
      <c r="K108" s="230">
        <f>(SUM('1.  LRAMVA Summary'!F$54:F$71)+SUM('1.  LRAMVA Summary'!F$72:F$73)*(MONTH($E108)-1)/12)*$H108</f>
        <v>6.3986416707582441</v>
      </c>
      <c r="L108" s="230">
        <f>(SUM('1.  LRAMVA Summary'!G$54:G$71)+SUM('1.  LRAMVA Summary'!G$72:G$73)*(MONTH($E108)-1)/12)*$H108</f>
        <v>0</v>
      </c>
      <c r="M108" s="230">
        <f>(SUM('1.  LRAMVA Summary'!H$54:H$71)+SUM('1.  LRAMVA Summary'!H$72:H$73)*(MONTH($E108)-1)/12)*$H108</f>
        <v>0</v>
      </c>
      <c r="N108" s="230">
        <f>(SUM('1.  LRAMVA Summary'!I$54:I$71)+SUM('1.  LRAMVA Summary'!I$72:I$73)*(MONTH($E108)-1)/12)*$H108</f>
        <v>2.0094488699999999</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51.374921457941653</v>
      </c>
    </row>
    <row r="109" spans="2:23" s="9" customFormat="1">
      <c r="B109" s="66"/>
      <c r="E109" s="214">
        <v>42856</v>
      </c>
      <c r="F109" s="214" t="s">
        <v>184</v>
      </c>
      <c r="G109" s="215" t="s">
        <v>66</v>
      </c>
      <c r="H109" s="240">
        <f t="shared" ref="H109:H110" si="50">$C$40/12</f>
        <v>9.1666666666666665E-4</v>
      </c>
      <c r="I109" s="230">
        <f>(SUM('1.  LRAMVA Summary'!D$54:D$71)+SUM('1.  LRAMVA Summary'!D$72:D$73)*(MONTH($E109)-1)/12)*$H109</f>
        <v>36.130492098721</v>
      </c>
      <c r="J109" s="230">
        <f>(SUM('1.  LRAMVA Summary'!E$54:E$71)+SUM('1.  LRAMVA Summary'!E$72:E$73)*(MONTH($E109)-1)/12)*$H109</f>
        <v>21.158615790856874</v>
      </c>
      <c r="K109" s="230">
        <f>(SUM('1.  LRAMVA Summary'!F$54:F$71)+SUM('1.  LRAMVA Summary'!F$72:F$73)*(MONTH($E109)-1)/12)*$H109</f>
        <v>8.5315222276776588</v>
      </c>
      <c r="L109" s="230">
        <f>(SUM('1.  LRAMVA Summary'!G$54:G$71)+SUM('1.  LRAMVA Summary'!G$72:G$73)*(MONTH($E109)-1)/12)*$H109</f>
        <v>0</v>
      </c>
      <c r="M109" s="230">
        <f>(SUM('1.  LRAMVA Summary'!H$54:H$71)+SUM('1.  LRAMVA Summary'!H$72:H$73)*(MONTH($E109)-1)/12)*$H109</f>
        <v>0</v>
      </c>
      <c r="N109" s="230">
        <f>(SUM('1.  LRAMVA Summary'!I$54:I$71)+SUM('1.  LRAMVA Summary'!I$72:I$73)*(MONTH($E109)-1)/12)*$H109</f>
        <v>2.6792651600000004</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68.499895277255533</v>
      </c>
    </row>
    <row r="110" spans="2:23" s="238" customFormat="1">
      <c r="B110" s="237"/>
      <c r="E110" s="214">
        <v>42887</v>
      </c>
      <c r="F110" s="214" t="s">
        <v>184</v>
      </c>
      <c r="G110" s="215" t="s">
        <v>66</v>
      </c>
      <c r="H110" s="240">
        <f t="shared" si="50"/>
        <v>9.1666666666666665E-4</v>
      </c>
      <c r="I110" s="230">
        <f>(SUM('1.  LRAMVA Summary'!D$54:D$71)+SUM('1.  LRAMVA Summary'!D$72:D$73)*(MONTH($E110)-1)/12)*$H110</f>
        <v>45.163115123401255</v>
      </c>
      <c r="J110" s="230">
        <f>(SUM('1.  LRAMVA Summary'!E$54:E$71)+SUM('1.  LRAMVA Summary'!E$72:E$73)*(MONTH($E110)-1)/12)*$H110</f>
        <v>26.448269738571092</v>
      </c>
      <c r="K110" s="230">
        <f>(SUM('1.  LRAMVA Summary'!F$54:F$71)+SUM('1.  LRAMVA Summary'!F$72:F$73)*(MONTH($E110)-1)/12)*$H110</f>
        <v>10.664402784597074</v>
      </c>
      <c r="L110" s="230">
        <f>(SUM('1.  LRAMVA Summary'!G$54:G$71)+SUM('1.  LRAMVA Summary'!G$72:G$73)*(MONTH($E110)-1)/12)*$H110</f>
        <v>0</v>
      </c>
      <c r="M110" s="230">
        <f>(SUM('1.  LRAMVA Summary'!H$54:H$71)+SUM('1.  LRAMVA Summary'!H$72:H$73)*(MONTH($E110)-1)/12)*$H110</f>
        <v>0</v>
      </c>
      <c r="N110" s="230">
        <f>(SUM('1.  LRAMVA Summary'!I$54:I$71)+SUM('1.  LRAMVA Summary'!I$72:I$73)*(MONTH($E110)-1)/12)*$H110</f>
        <v>3.3490814499999999</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85.624869096569412</v>
      </c>
    </row>
    <row r="111" spans="2:23" s="9" customFormat="1">
      <c r="B111" s="66"/>
      <c r="E111" s="214">
        <v>42917</v>
      </c>
      <c r="F111" s="214" t="s">
        <v>184</v>
      </c>
      <c r="G111" s="215" t="s">
        <v>68</v>
      </c>
      <c r="H111" s="240">
        <f>$C$41/12</f>
        <v>9.1666666666666665E-4</v>
      </c>
      <c r="I111" s="230">
        <f>(SUM('1.  LRAMVA Summary'!D$54:D$71)+SUM('1.  LRAMVA Summary'!D$72:D$73)*(MONTH($E111)-1)/12)*$H111</f>
        <v>54.195738148081503</v>
      </c>
      <c r="J111" s="230">
        <f>(SUM('1.  LRAMVA Summary'!E$54:E$71)+SUM('1.  LRAMVA Summary'!E$72:E$73)*(MONTH($E111)-1)/12)*$H111</f>
        <v>31.73792368628531</v>
      </c>
      <c r="K111" s="230">
        <f>(SUM('1.  LRAMVA Summary'!F$54:F$71)+SUM('1.  LRAMVA Summary'!F$72:F$73)*(MONTH($E111)-1)/12)*$H111</f>
        <v>12.797283341516488</v>
      </c>
      <c r="L111" s="230">
        <f>(SUM('1.  LRAMVA Summary'!G$54:G$71)+SUM('1.  LRAMVA Summary'!G$72:G$73)*(MONTH($E111)-1)/12)*$H111</f>
        <v>0</v>
      </c>
      <c r="M111" s="230">
        <f>(SUM('1.  LRAMVA Summary'!H$54:H$71)+SUM('1.  LRAMVA Summary'!H$72:H$73)*(MONTH($E111)-1)/12)*$H111</f>
        <v>0</v>
      </c>
      <c r="N111" s="230">
        <f>(SUM('1.  LRAMVA Summary'!I$54:I$71)+SUM('1.  LRAMVA Summary'!I$72:I$73)*(MONTH($E111)-1)/12)*$H111</f>
        <v>4.0188977399999999</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102.74984291588331</v>
      </c>
    </row>
    <row r="112" spans="2:23" s="9" customFormat="1">
      <c r="B112" s="66"/>
      <c r="E112" s="214">
        <v>42948</v>
      </c>
      <c r="F112" s="214" t="s">
        <v>184</v>
      </c>
      <c r="G112" s="215" t="s">
        <v>68</v>
      </c>
      <c r="H112" s="240">
        <f t="shared" ref="H112:H113" si="51">$C$41/12</f>
        <v>9.1666666666666665E-4</v>
      </c>
      <c r="I112" s="230">
        <f>(SUM('1.  LRAMVA Summary'!D$54:D$71)+SUM('1.  LRAMVA Summary'!D$72:D$73)*(MONTH($E112)-1)/12)*$H112</f>
        <v>63.228361172761758</v>
      </c>
      <c r="J112" s="230">
        <f>(SUM('1.  LRAMVA Summary'!E$54:E$71)+SUM('1.  LRAMVA Summary'!E$72:E$73)*(MONTH($E112)-1)/12)*$H112</f>
        <v>37.027577633999535</v>
      </c>
      <c r="K112" s="230">
        <f>(SUM('1.  LRAMVA Summary'!F$54:F$71)+SUM('1.  LRAMVA Summary'!F$72:F$73)*(MONTH($E112)-1)/12)*$H112</f>
        <v>14.930163898435902</v>
      </c>
      <c r="L112" s="230">
        <f>(SUM('1.  LRAMVA Summary'!G$54:G$71)+SUM('1.  LRAMVA Summary'!G$72:G$73)*(MONTH($E112)-1)/12)*$H112</f>
        <v>0</v>
      </c>
      <c r="M112" s="230">
        <f>(SUM('1.  LRAMVA Summary'!H$54:H$71)+SUM('1.  LRAMVA Summary'!H$72:H$73)*(MONTH($E112)-1)/12)*$H112</f>
        <v>0</v>
      </c>
      <c r="N112" s="230">
        <f>(SUM('1.  LRAMVA Summary'!I$54:I$71)+SUM('1.  LRAMVA Summary'!I$72:I$73)*(MONTH($E112)-1)/12)*$H112</f>
        <v>4.6887140300000008</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119.8748167351972</v>
      </c>
    </row>
    <row r="113" spans="2:23" s="9" customFormat="1">
      <c r="B113" s="66"/>
      <c r="E113" s="214">
        <v>42979</v>
      </c>
      <c r="F113" s="214" t="s">
        <v>184</v>
      </c>
      <c r="G113" s="215" t="s">
        <v>68</v>
      </c>
      <c r="H113" s="240">
        <f t="shared" si="51"/>
        <v>9.1666666666666665E-4</v>
      </c>
      <c r="I113" s="230">
        <f>(SUM('1.  LRAMVA Summary'!D$54:D$71)+SUM('1.  LRAMVA Summary'!D$72:D$73)*(MONTH($E113)-1)/12)*$H113</f>
        <v>72.260984197441999</v>
      </c>
      <c r="J113" s="230">
        <f>(SUM('1.  LRAMVA Summary'!E$54:E$71)+SUM('1.  LRAMVA Summary'!E$72:E$73)*(MONTH($E113)-1)/12)*$H113</f>
        <v>42.317231581713749</v>
      </c>
      <c r="K113" s="230">
        <f>(SUM('1.  LRAMVA Summary'!F$54:F$71)+SUM('1.  LRAMVA Summary'!F$72:F$73)*(MONTH($E113)-1)/12)*$H113</f>
        <v>17.063044455355318</v>
      </c>
      <c r="L113" s="230">
        <f>(SUM('1.  LRAMVA Summary'!G$54:G$71)+SUM('1.  LRAMVA Summary'!G$72:G$73)*(MONTH($E113)-1)/12)*$H113</f>
        <v>0</v>
      </c>
      <c r="M113" s="230">
        <f>(SUM('1.  LRAMVA Summary'!H$54:H$71)+SUM('1.  LRAMVA Summary'!H$72:H$73)*(MONTH($E113)-1)/12)*$H113</f>
        <v>0</v>
      </c>
      <c r="N113" s="230">
        <f>(SUM('1.  LRAMVA Summary'!I$54:I$71)+SUM('1.  LRAMVA Summary'!I$72:I$73)*(MONTH($E113)-1)/12)*$H113</f>
        <v>5.3585303200000007</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136.99979055451107</v>
      </c>
    </row>
    <row r="114" spans="2:23" s="9" customFormat="1">
      <c r="B114" s="66"/>
      <c r="E114" s="214">
        <v>43009</v>
      </c>
      <c r="F114" s="214" t="s">
        <v>184</v>
      </c>
      <c r="G114" s="215" t="s">
        <v>69</v>
      </c>
      <c r="H114" s="240">
        <f>$C$42/12</f>
        <v>1.25E-3</v>
      </c>
      <c r="I114" s="230">
        <f>(SUM('1.  LRAMVA Summary'!D$54:D$71)+SUM('1.  LRAMVA Summary'!D$72:D$73)*(MONTH($E114)-1)/12)*$H114</f>
        <v>110.85491893925763</v>
      </c>
      <c r="J114" s="230">
        <f>(SUM('1.  LRAMVA Summary'!E$54:E$71)+SUM('1.  LRAMVA Summary'!E$72:E$73)*(MONTH($E114)-1)/12)*$H114</f>
        <v>64.91848026740179</v>
      </c>
      <c r="K114" s="230">
        <f>(SUM('1.  LRAMVA Summary'!F$54:F$71)+SUM('1.  LRAMVA Summary'!F$72:F$73)*(MONTH($E114)-1)/12)*$H114</f>
        <v>26.176261380374637</v>
      </c>
      <c r="L114" s="230">
        <f>(SUM('1.  LRAMVA Summary'!G$54:G$71)+SUM('1.  LRAMVA Summary'!G$72:G$73)*(MONTH($E114)-1)/12)*$H114</f>
        <v>0</v>
      </c>
      <c r="M114" s="230">
        <f>(SUM('1.  LRAMVA Summary'!H$54:H$71)+SUM('1.  LRAMVA Summary'!H$72:H$73)*(MONTH($E114)-1)/12)*$H114</f>
        <v>0</v>
      </c>
      <c r="N114" s="230">
        <f>(SUM('1.  LRAMVA Summary'!I$54:I$71)+SUM('1.  LRAMVA Summary'!I$72:I$73)*(MONTH($E114)-1)/12)*$H114</f>
        <v>8.2204726500000014</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210.17013323703404</v>
      </c>
    </row>
    <row r="115" spans="2:23" s="9" customFormat="1">
      <c r="B115" s="66"/>
      <c r="E115" s="214">
        <v>43040</v>
      </c>
      <c r="F115" s="214" t="s">
        <v>184</v>
      </c>
      <c r="G115" s="215" t="s">
        <v>69</v>
      </c>
      <c r="H115" s="240">
        <f t="shared" ref="H115:H116" si="52">$C$42/12</f>
        <v>1.25E-3</v>
      </c>
      <c r="I115" s="230">
        <f>(SUM('1.  LRAMVA Summary'!D$54:D$71)+SUM('1.  LRAMVA Summary'!D$72:D$73)*(MONTH($E115)-1)/12)*$H115</f>
        <v>123.1721321547307</v>
      </c>
      <c r="J115" s="230">
        <f>(SUM('1.  LRAMVA Summary'!E$54:E$71)+SUM('1.  LRAMVA Summary'!E$72:E$73)*(MONTH($E115)-1)/12)*$H115</f>
        <v>72.131644741557537</v>
      </c>
      <c r="K115" s="230">
        <f>(SUM('1.  LRAMVA Summary'!F$54:F$71)+SUM('1.  LRAMVA Summary'!F$72:F$73)*(MONTH($E115)-1)/12)*$H115</f>
        <v>29.084734867082929</v>
      </c>
      <c r="L115" s="230">
        <f>(SUM('1.  LRAMVA Summary'!G$54:G$71)+SUM('1.  LRAMVA Summary'!G$72:G$73)*(MONTH($E115)-1)/12)*$H115</f>
        <v>0</v>
      </c>
      <c r="M115" s="230">
        <f>(SUM('1.  LRAMVA Summary'!H$54:H$71)+SUM('1.  LRAMVA Summary'!H$72:H$73)*(MONTH($E115)-1)/12)*$H115</f>
        <v>0</v>
      </c>
      <c r="N115" s="230">
        <f>(SUM('1.  LRAMVA Summary'!I$54:I$71)+SUM('1.  LRAMVA Summary'!I$72:I$73)*(MONTH($E115)-1)/12)*$H115</f>
        <v>9.1338585000000005</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233.52237026337119</v>
      </c>
    </row>
    <row r="116" spans="2:23" s="9" customFormat="1">
      <c r="B116" s="66"/>
      <c r="E116" s="214">
        <v>43070</v>
      </c>
      <c r="F116" s="214" t="s">
        <v>184</v>
      </c>
      <c r="G116" s="215" t="s">
        <v>69</v>
      </c>
      <c r="H116" s="240">
        <f t="shared" si="52"/>
        <v>1.25E-3</v>
      </c>
      <c r="I116" s="230">
        <f>(SUM('1.  LRAMVA Summary'!D$54:D$71)+SUM('1.  LRAMVA Summary'!D$72:D$73)*(MONTH($E116)-1)/12)*$H116</f>
        <v>135.48934537020375</v>
      </c>
      <c r="J116" s="230">
        <f>(SUM('1.  LRAMVA Summary'!E$54:E$71)+SUM('1.  LRAMVA Summary'!E$72:E$73)*(MONTH($E116)-1)/12)*$H116</f>
        <v>79.344809215713283</v>
      </c>
      <c r="K116" s="230">
        <f>(SUM('1.  LRAMVA Summary'!F$54:F$71)+SUM('1.  LRAMVA Summary'!F$72:F$73)*(MONTH($E116)-1)/12)*$H116</f>
        <v>31.993208353791221</v>
      </c>
      <c r="L116" s="230">
        <f>(SUM('1.  LRAMVA Summary'!G$54:G$71)+SUM('1.  LRAMVA Summary'!G$72:G$73)*(MONTH($E116)-1)/12)*$H116</f>
        <v>0</v>
      </c>
      <c r="M116" s="230">
        <f>(SUM('1.  LRAMVA Summary'!H$54:H$71)+SUM('1.  LRAMVA Summary'!H$72:H$73)*(MONTH($E116)-1)/12)*$H116</f>
        <v>0</v>
      </c>
      <c r="N116" s="230">
        <f>(SUM('1.  LRAMVA Summary'!I$54:I$71)+SUM('1.  LRAMVA Summary'!I$72:I$73)*(MONTH($E116)-1)/12)*$H116</f>
        <v>10.047244350000001</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256.87460728970825</v>
      </c>
    </row>
    <row r="117" spans="2:23" s="9" customFormat="1" ht="15.75" thickBot="1">
      <c r="B117" s="66"/>
      <c r="E117" s="216" t="s">
        <v>467</v>
      </c>
      <c r="F117" s="216"/>
      <c r="G117" s="217"/>
      <c r="H117" s="218"/>
      <c r="I117" s="219">
        <f>SUM(I104:I116)</f>
        <v>694.69082535268103</v>
      </c>
      <c r="J117" s="219">
        <f>SUM(J104:J116)</f>
        <v>406.82247634238445</v>
      </c>
      <c r="K117" s="219">
        <f t="shared" ref="K117:O117" si="53">SUM(K104:K116)</f>
        <v>164.03790465034771</v>
      </c>
      <c r="L117" s="219">
        <f t="shared" si="53"/>
        <v>0</v>
      </c>
      <c r="M117" s="219">
        <f t="shared" si="53"/>
        <v>0</v>
      </c>
      <c r="N117" s="219">
        <f t="shared" si="53"/>
        <v>51.514961940000006</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1317.0661682854134</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694.69082535268103</v>
      </c>
      <c r="J119" s="228">
        <f t="shared" ref="J119" si="55">J117+J118</f>
        <v>406.82247634238445</v>
      </c>
      <c r="K119" s="228">
        <f t="shared" ref="K119" si="56">K117+K118</f>
        <v>164.03790465034771</v>
      </c>
      <c r="L119" s="228">
        <f t="shared" ref="L119" si="57">L117+L118</f>
        <v>0</v>
      </c>
      <c r="M119" s="228">
        <f t="shared" ref="M119" si="58">M117+M118</f>
        <v>0</v>
      </c>
      <c r="N119" s="228">
        <f t="shared" ref="N119" si="59">N117+N118</f>
        <v>51.514961940000006</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1317.0661682854134</v>
      </c>
    </row>
    <row r="120" spans="2:23" s="9" customFormat="1">
      <c r="B120" s="66"/>
      <c r="E120" s="214">
        <v>43101</v>
      </c>
      <c r="F120" s="214" t="s">
        <v>185</v>
      </c>
      <c r="G120" s="215" t="s">
        <v>65</v>
      </c>
      <c r="H120" s="240">
        <f>$C$43/12</f>
        <v>1.25E-3</v>
      </c>
      <c r="I120" s="230">
        <f>(SUM('1.  LRAMVA Summary'!D$54:D$74)+SUM('1.  LRAMVA Summary'!D$75:D$76)*(MONTH($E120)-1)/12)*$H120</f>
        <v>147.80655858567684</v>
      </c>
      <c r="J120" s="230">
        <f>(SUM('1.  LRAMVA Summary'!E$54:E$74)+SUM('1.  LRAMVA Summary'!E$75:E$76)*(MONTH($E120)-1)/12)*$H120</f>
        <v>86.55797368986903</v>
      </c>
      <c r="K120" s="230">
        <f>(SUM('1.  LRAMVA Summary'!F$54:F$74)+SUM('1.  LRAMVA Summary'!F$75:F$76)*(MONTH($E120)-1)/12)*$H120</f>
        <v>34.901681840499513</v>
      </c>
      <c r="L120" s="230">
        <f>(SUM('1.  LRAMVA Summary'!G$54:G$74)+SUM('1.  LRAMVA Summary'!G$75:G$76)*(MONTH($E120)-1)/12)*$H120</f>
        <v>0</v>
      </c>
      <c r="M120" s="230">
        <f>(SUM('1.  LRAMVA Summary'!H$54:H$74)+SUM('1.  LRAMVA Summary'!H$75:H$76)*(MONTH($E120)-1)/12)*$H120</f>
        <v>0</v>
      </c>
      <c r="N120" s="230">
        <f>(SUM('1.  LRAMVA Summary'!I$54:I$74)+SUM('1.  LRAMVA Summary'!I$75:I$76)*(MONTH($E120)-1)/12)*$H120</f>
        <v>10.960630200000001</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280.2268443160454</v>
      </c>
    </row>
    <row r="121" spans="2:23" s="9" customFormat="1">
      <c r="B121" s="66"/>
      <c r="E121" s="214">
        <v>43132</v>
      </c>
      <c r="F121" s="214" t="s">
        <v>185</v>
      </c>
      <c r="G121" s="215" t="s">
        <v>65</v>
      </c>
      <c r="H121" s="240">
        <f t="shared" ref="H121:H122" si="62">$C$43/12</f>
        <v>1.25E-3</v>
      </c>
      <c r="I121" s="230">
        <f>(SUM('1.  LRAMVA Summary'!D$54:D$74)+SUM('1.  LRAMVA Summary'!D$75:D$76)*(MONTH($E121)-1)/12)*$H121</f>
        <v>147.28884243984351</v>
      </c>
      <c r="J121" s="230">
        <f>(SUM('1.  LRAMVA Summary'!E$54:E$74)+SUM('1.  LRAMVA Summary'!E$75:E$76)*(MONTH($E121)-1)/12)*$H121</f>
        <v>86.670914522681528</v>
      </c>
      <c r="K121" s="230">
        <f>(SUM('1.  LRAMVA Summary'!F$54:F$74)+SUM('1.  LRAMVA Summary'!F$75:F$76)*(MONTH($E121)-1)/12)*$H121</f>
        <v>34.691189640499516</v>
      </c>
      <c r="L121" s="230">
        <f>(SUM('1.  LRAMVA Summary'!G$54:G$74)+SUM('1.  LRAMVA Summary'!G$75:G$76)*(MONTH($E121)-1)/12)*$H121</f>
        <v>0</v>
      </c>
      <c r="M121" s="230">
        <f>(SUM('1.  LRAMVA Summary'!H$54:H$74)+SUM('1.  LRAMVA Summary'!H$75:H$76)*(MONTH($E121)-1)/12)*$H121</f>
        <v>0</v>
      </c>
      <c r="N121" s="230">
        <f>(SUM('1.  LRAMVA Summary'!I$54:I$74)+SUM('1.  LRAMVA Summary'!I$75:I$76)*(MONTH($E121)-1)/12)*$H121</f>
        <v>10.47384795</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279.12479455302451</v>
      </c>
    </row>
    <row r="122" spans="2:23" s="9" customFormat="1">
      <c r="B122" s="66"/>
      <c r="E122" s="214">
        <v>43160</v>
      </c>
      <c r="F122" s="214" t="s">
        <v>185</v>
      </c>
      <c r="G122" s="215" t="s">
        <v>65</v>
      </c>
      <c r="H122" s="240">
        <f t="shared" si="62"/>
        <v>1.25E-3</v>
      </c>
      <c r="I122" s="230">
        <f>(SUM('1.  LRAMVA Summary'!D$54:D$74)+SUM('1.  LRAMVA Summary'!D$75:D$76)*(MONTH($E122)-1)/12)*$H122</f>
        <v>146.77112629401014</v>
      </c>
      <c r="J122" s="230">
        <f>(SUM('1.  LRAMVA Summary'!E$54:E$74)+SUM('1.  LRAMVA Summary'!E$75:E$76)*(MONTH($E122)-1)/12)*$H122</f>
        <v>86.78385535549404</v>
      </c>
      <c r="K122" s="230">
        <f>(SUM('1.  LRAMVA Summary'!F$54:F$74)+SUM('1.  LRAMVA Summary'!F$75:F$76)*(MONTH($E122)-1)/12)*$H122</f>
        <v>34.480697440499519</v>
      </c>
      <c r="L122" s="230">
        <f>(SUM('1.  LRAMVA Summary'!G$54:G$74)+SUM('1.  LRAMVA Summary'!G$75:G$76)*(MONTH($E122)-1)/12)*$H122</f>
        <v>0</v>
      </c>
      <c r="M122" s="230">
        <f>(SUM('1.  LRAMVA Summary'!H$54:H$74)+SUM('1.  LRAMVA Summary'!H$75:H$76)*(MONTH($E122)-1)/12)*$H122</f>
        <v>0</v>
      </c>
      <c r="N122" s="230">
        <f>(SUM('1.  LRAMVA Summary'!I$54:I$74)+SUM('1.  LRAMVA Summary'!I$75:I$76)*(MONTH($E122)-1)/12)*$H122</f>
        <v>9.9870657000000005</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278.02274479000374</v>
      </c>
    </row>
    <row r="123" spans="2:23" s="8" customFormat="1">
      <c r="B123" s="239"/>
      <c r="E123" s="214">
        <v>43191</v>
      </c>
      <c r="F123" s="214" t="s">
        <v>185</v>
      </c>
      <c r="G123" s="215" t="s">
        <v>66</v>
      </c>
      <c r="H123" s="240">
        <f>$C$44/12</f>
        <v>1.575E-3</v>
      </c>
      <c r="I123" s="230">
        <f>(SUM('1.  LRAMVA Summary'!D$54:D$74)+SUM('1.  LRAMVA Summary'!D$75:D$76)*(MONTH($E123)-1)/12)*$H123</f>
        <v>184.27929678670282</v>
      </c>
      <c r="J123" s="230">
        <f>(SUM('1.  LRAMVA Summary'!E$54:E$74)+SUM('1.  LRAMVA Summary'!E$75:E$76)*(MONTH($E123)-1)/12)*$H123</f>
        <v>109.48996319726622</v>
      </c>
      <c r="K123" s="230">
        <f>(SUM('1.  LRAMVA Summary'!F$54:F$74)+SUM('1.  LRAMVA Summary'!F$75:F$76)*(MONTH($E123)-1)/12)*$H123</f>
        <v>43.180458603029386</v>
      </c>
      <c r="L123" s="230">
        <f>(SUM('1.  LRAMVA Summary'!G$54:G$74)+SUM('1.  LRAMVA Summary'!G$75:G$76)*(MONTH($E123)-1)/12)*$H123</f>
        <v>0</v>
      </c>
      <c r="M123" s="230">
        <f>(SUM('1.  LRAMVA Summary'!H$54:H$74)+SUM('1.  LRAMVA Summary'!H$75:H$76)*(MONTH($E123)-1)/12)*$H123</f>
        <v>0</v>
      </c>
      <c r="N123" s="230">
        <f>(SUM('1.  LRAMVA Summary'!I$54:I$74)+SUM('1.  LRAMVA Summary'!I$75:I$76)*(MONTH($E123)-1)/12)*$H123</f>
        <v>11.970357147</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348.92007573399843</v>
      </c>
    </row>
    <row r="124" spans="2:23" s="9" customFormat="1">
      <c r="B124" s="66"/>
      <c r="E124" s="214">
        <v>43221</v>
      </c>
      <c r="F124" s="214" t="s">
        <v>185</v>
      </c>
      <c r="G124" s="215" t="s">
        <v>66</v>
      </c>
      <c r="H124" s="240">
        <f t="shared" ref="H124:H125" si="64">$C$44/12</f>
        <v>1.575E-3</v>
      </c>
      <c r="I124" s="230">
        <f>(SUM('1.  LRAMVA Summary'!D$54:D$74)+SUM('1.  LRAMVA Summary'!D$75:D$76)*(MONTH($E124)-1)/12)*$H124</f>
        <v>183.62697444295281</v>
      </c>
      <c r="J124" s="230">
        <f>(SUM('1.  LRAMVA Summary'!E$54:E$74)+SUM('1.  LRAMVA Summary'!E$75:E$76)*(MONTH($E124)-1)/12)*$H124</f>
        <v>109.63226864660999</v>
      </c>
      <c r="K124" s="230">
        <f>(SUM('1.  LRAMVA Summary'!F$54:F$74)+SUM('1.  LRAMVA Summary'!F$75:F$76)*(MONTH($E124)-1)/12)*$H124</f>
        <v>42.915238431029387</v>
      </c>
      <c r="L124" s="230">
        <f>(SUM('1.  LRAMVA Summary'!G$54:G$74)+SUM('1.  LRAMVA Summary'!G$75:G$76)*(MONTH($E124)-1)/12)*$H124</f>
        <v>0</v>
      </c>
      <c r="M124" s="230">
        <f>(SUM('1.  LRAMVA Summary'!H$54:H$74)+SUM('1.  LRAMVA Summary'!H$75:H$76)*(MONTH($E124)-1)/12)*$H124</f>
        <v>0</v>
      </c>
      <c r="N124" s="230">
        <f>(SUM('1.  LRAMVA Summary'!I$54:I$74)+SUM('1.  LRAMVA Summary'!I$75:I$76)*(MONTH($E124)-1)/12)*$H124</f>
        <v>11.357011512</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347.53149303259215</v>
      </c>
    </row>
    <row r="125" spans="2:23" s="238" customFormat="1">
      <c r="B125" s="237"/>
      <c r="E125" s="214">
        <v>43252</v>
      </c>
      <c r="F125" s="214" t="s">
        <v>185</v>
      </c>
      <c r="G125" s="215" t="s">
        <v>66</v>
      </c>
      <c r="H125" s="240">
        <f t="shared" si="64"/>
        <v>1.575E-3</v>
      </c>
      <c r="I125" s="230">
        <f>(SUM('1.  LRAMVA Summary'!D$54:D$74)+SUM('1.  LRAMVA Summary'!D$75:D$76)*(MONTH($E125)-1)/12)*$H125</f>
        <v>182.97465209920281</v>
      </c>
      <c r="J125" s="230">
        <f>(SUM('1.  LRAMVA Summary'!E$54:E$74)+SUM('1.  LRAMVA Summary'!E$75:E$76)*(MONTH($E125)-1)/12)*$H125</f>
        <v>109.77457409595372</v>
      </c>
      <c r="K125" s="230">
        <f>(SUM('1.  LRAMVA Summary'!F$54:F$74)+SUM('1.  LRAMVA Summary'!F$75:F$76)*(MONTH($E125)-1)/12)*$H125</f>
        <v>42.650018259029387</v>
      </c>
      <c r="L125" s="230">
        <f>(SUM('1.  LRAMVA Summary'!G$54:G$74)+SUM('1.  LRAMVA Summary'!G$75:G$76)*(MONTH($E125)-1)/12)*$H125</f>
        <v>0</v>
      </c>
      <c r="M125" s="230">
        <f>(SUM('1.  LRAMVA Summary'!H$54:H$74)+SUM('1.  LRAMVA Summary'!H$75:H$76)*(MONTH($E125)-1)/12)*$H125</f>
        <v>0</v>
      </c>
      <c r="N125" s="230">
        <f>(SUM('1.  LRAMVA Summary'!I$54:I$74)+SUM('1.  LRAMVA Summary'!I$75:I$76)*(MONTH($E125)-1)/12)*$H125</f>
        <v>10.743665877</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346.14291033118593</v>
      </c>
    </row>
    <row r="126" spans="2:23" s="9" customFormat="1">
      <c r="B126" s="66"/>
      <c r="E126" s="214">
        <v>43282</v>
      </c>
      <c r="F126" s="214" t="s">
        <v>185</v>
      </c>
      <c r="G126" s="215" t="s">
        <v>68</v>
      </c>
      <c r="H126" s="240">
        <f>$C$45/12</f>
        <v>1.575E-3</v>
      </c>
      <c r="I126" s="230">
        <f>(SUM('1.  LRAMVA Summary'!D$54:D$74)+SUM('1.  LRAMVA Summary'!D$75:D$76)*(MONTH($E126)-1)/12)*$H126</f>
        <v>182.32232975545278</v>
      </c>
      <c r="J126" s="230">
        <f>(SUM('1.  LRAMVA Summary'!E$54:E$74)+SUM('1.  LRAMVA Summary'!E$75:E$76)*(MONTH($E126)-1)/12)*$H126</f>
        <v>109.91687954529749</v>
      </c>
      <c r="K126" s="230">
        <f>(SUM('1.  LRAMVA Summary'!F$54:F$74)+SUM('1.  LRAMVA Summary'!F$75:F$76)*(MONTH($E126)-1)/12)*$H126</f>
        <v>42.384798087029388</v>
      </c>
      <c r="L126" s="230">
        <f>(SUM('1.  LRAMVA Summary'!G$54:G$74)+SUM('1.  LRAMVA Summary'!G$75:G$76)*(MONTH($E126)-1)/12)*$H126</f>
        <v>0</v>
      </c>
      <c r="M126" s="230">
        <f>(SUM('1.  LRAMVA Summary'!H$54:H$74)+SUM('1.  LRAMVA Summary'!H$75:H$76)*(MONTH($E126)-1)/12)*$H126</f>
        <v>0</v>
      </c>
      <c r="N126" s="230">
        <f>(SUM('1.  LRAMVA Summary'!I$54:I$74)+SUM('1.  LRAMVA Summary'!I$75:I$76)*(MONTH($E126)-1)/12)*$H126</f>
        <v>10.130320242</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344.75432762977965</v>
      </c>
    </row>
    <row r="127" spans="2:23" s="9" customFormat="1">
      <c r="B127" s="66"/>
      <c r="E127" s="214">
        <v>43313</v>
      </c>
      <c r="F127" s="214" t="s">
        <v>185</v>
      </c>
      <c r="G127" s="215" t="s">
        <v>68</v>
      </c>
      <c r="H127" s="240">
        <f t="shared" ref="H127:H128" si="65">$C$45/12</f>
        <v>1.575E-3</v>
      </c>
      <c r="I127" s="230">
        <f>(SUM('1.  LRAMVA Summary'!D$54:D$74)+SUM('1.  LRAMVA Summary'!D$75:D$76)*(MONTH($E127)-1)/12)*$H127</f>
        <v>181.67000741170281</v>
      </c>
      <c r="J127" s="230">
        <f>(SUM('1.  LRAMVA Summary'!E$54:E$74)+SUM('1.  LRAMVA Summary'!E$75:E$76)*(MONTH($E127)-1)/12)*$H127</f>
        <v>110.05918499464123</v>
      </c>
      <c r="K127" s="230">
        <f>(SUM('1.  LRAMVA Summary'!F$54:F$74)+SUM('1.  LRAMVA Summary'!F$75:F$76)*(MONTH($E127)-1)/12)*$H127</f>
        <v>42.119577915029389</v>
      </c>
      <c r="L127" s="230">
        <f>(SUM('1.  LRAMVA Summary'!G$54:G$74)+SUM('1.  LRAMVA Summary'!G$75:G$76)*(MONTH($E127)-1)/12)*$H127</f>
        <v>0</v>
      </c>
      <c r="M127" s="230">
        <f>(SUM('1.  LRAMVA Summary'!H$54:H$74)+SUM('1.  LRAMVA Summary'!H$75:H$76)*(MONTH($E127)-1)/12)*$H127</f>
        <v>0</v>
      </c>
      <c r="N127" s="230">
        <f>(SUM('1.  LRAMVA Summary'!I$54:I$74)+SUM('1.  LRAMVA Summary'!I$75:I$76)*(MONTH($E127)-1)/12)*$H127</f>
        <v>9.5169746069999999</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343.36574492837343</v>
      </c>
    </row>
    <row r="128" spans="2:23" s="9" customFormat="1">
      <c r="B128" s="66"/>
      <c r="E128" s="214">
        <v>43344</v>
      </c>
      <c r="F128" s="214" t="s">
        <v>185</v>
      </c>
      <c r="G128" s="215" t="s">
        <v>68</v>
      </c>
      <c r="H128" s="240">
        <f t="shared" si="65"/>
        <v>1.575E-3</v>
      </c>
      <c r="I128" s="230">
        <f>(SUM('1.  LRAMVA Summary'!D$54:D$74)+SUM('1.  LRAMVA Summary'!D$75:D$76)*(MONTH($E128)-1)/12)*$H128</f>
        <v>181.01768506795281</v>
      </c>
      <c r="J128" s="230">
        <f>(SUM('1.  LRAMVA Summary'!E$54:E$74)+SUM('1.  LRAMVA Summary'!E$75:E$76)*(MONTH($E128)-1)/12)*$H128</f>
        <v>110.20149044398499</v>
      </c>
      <c r="K128" s="230">
        <f>(SUM('1.  LRAMVA Summary'!F$54:F$74)+SUM('1.  LRAMVA Summary'!F$75:F$76)*(MONTH($E128)-1)/12)*$H128</f>
        <v>41.854357743029389</v>
      </c>
      <c r="L128" s="230">
        <f>(SUM('1.  LRAMVA Summary'!G$54:G$74)+SUM('1.  LRAMVA Summary'!G$75:G$76)*(MONTH($E128)-1)/12)*$H128</f>
        <v>0</v>
      </c>
      <c r="M128" s="230">
        <f>(SUM('1.  LRAMVA Summary'!H$54:H$74)+SUM('1.  LRAMVA Summary'!H$75:H$76)*(MONTH($E128)-1)/12)*$H128</f>
        <v>0</v>
      </c>
      <c r="N128" s="230">
        <f>(SUM('1.  LRAMVA Summary'!I$54:I$74)+SUM('1.  LRAMVA Summary'!I$75:I$76)*(MONTH($E128)-1)/12)*$H128</f>
        <v>8.9036289719999981</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341.97716222696715</v>
      </c>
    </row>
    <row r="129" spans="2:23" s="9" customFormat="1">
      <c r="B129" s="66"/>
      <c r="E129" s="214">
        <v>43374</v>
      </c>
      <c r="F129" s="214" t="s">
        <v>185</v>
      </c>
      <c r="G129" s="215" t="s">
        <v>69</v>
      </c>
      <c r="H129" s="240">
        <f>$C$46/12</f>
        <v>1.8083333333333335E-3</v>
      </c>
      <c r="I129" s="230">
        <f>(SUM('1.  LRAMVA Summary'!D$54:D$74)+SUM('1.  LRAMVA Summary'!D$75:D$76)*(MONTH($E129)-1)/12)*$H129</f>
        <v>207.08615720186248</v>
      </c>
      <c r="J129" s="230">
        <f>(SUM('1.  LRAMVA Summary'!E$54:E$74)+SUM('1.  LRAMVA Summary'!E$75:E$76)*(MONTH($E129)-1)/12)*$H129</f>
        <v>126.69102491456262</v>
      </c>
      <c r="K129" s="230">
        <f>(SUM('1.  LRAMVA Summary'!F$54:F$74)+SUM('1.  LRAMVA Summary'!F$75:F$76)*(MONTH($E129)-1)/12)*$H129</f>
        <v>47.750491285255968</v>
      </c>
      <c r="L129" s="230">
        <f>(SUM('1.  LRAMVA Summary'!G$54:G$74)+SUM('1.  LRAMVA Summary'!G$75:G$76)*(MONTH($E129)-1)/12)*$H129</f>
        <v>0</v>
      </c>
      <c r="M129" s="230">
        <f>(SUM('1.  LRAMVA Summary'!H$54:H$74)+SUM('1.  LRAMVA Summary'!H$75:H$76)*(MONTH($E129)-1)/12)*$H129</f>
        <v>0</v>
      </c>
      <c r="N129" s="230">
        <f>(SUM('1.  LRAMVA Summary'!I$54:I$74)+SUM('1.  LRAMVA Summary'!I$75:I$76)*(MONTH($E129)-1)/12)*$H129</f>
        <v>9.5184734609999992</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391.04614686268104</v>
      </c>
    </row>
    <row r="130" spans="2:23" s="9" customFormat="1">
      <c r="B130" s="66"/>
      <c r="E130" s="214">
        <v>43405</v>
      </c>
      <c r="F130" s="214" t="s">
        <v>185</v>
      </c>
      <c r="G130" s="215" t="s">
        <v>69</v>
      </c>
      <c r="H130" s="240">
        <f t="shared" ref="H130:H131" si="66">$C$46/12</f>
        <v>1.8083333333333335E-3</v>
      </c>
      <c r="I130" s="230">
        <f>(SUM('1.  LRAMVA Summary'!D$54:D$74)+SUM('1.  LRAMVA Summary'!D$75:D$76)*(MONTH($E130)-1)/12)*$H130</f>
        <v>206.33719451089027</v>
      </c>
      <c r="J130" s="230">
        <f>(SUM('1.  LRAMVA Summary'!E$54:E$74)+SUM('1.  LRAMVA Summary'!E$75:E$76)*(MONTH($E130)-1)/12)*$H130</f>
        <v>126.85441265269806</v>
      </c>
      <c r="K130" s="230">
        <f>(SUM('1.  LRAMVA Summary'!F$54:F$74)+SUM('1.  LRAMVA Summary'!F$75:F$76)*(MONTH($E130)-1)/12)*$H130</f>
        <v>47.445979235922636</v>
      </c>
      <c r="L130" s="230">
        <f>(SUM('1.  LRAMVA Summary'!G$54:G$74)+SUM('1.  LRAMVA Summary'!G$75:G$76)*(MONTH($E130)-1)/12)*$H130</f>
        <v>0</v>
      </c>
      <c r="M130" s="230">
        <f>(SUM('1.  LRAMVA Summary'!H$54:H$74)+SUM('1.  LRAMVA Summary'!H$75:H$76)*(MONTH($E130)-1)/12)*$H130</f>
        <v>0</v>
      </c>
      <c r="N130" s="230">
        <f>(SUM('1.  LRAMVA Summary'!I$54:I$74)+SUM('1.  LRAMVA Summary'!I$75:I$76)*(MONTH($E130)-1)/12)*$H130</f>
        <v>8.8142618059999975</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389.45184820551094</v>
      </c>
    </row>
    <row r="131" spans="2:23" s="9" customFormat="1">
      <c r="B131" s="66"/>
      <c r="E131" s="214">
        <v>43435</v>
      </c>
      <c r="F131" s="214" t="s">
        <v>185</v>
      </c>
      <c r="G131" s="215" t="s">
        <v>69</v>
      </c>
      <c r="H131" s="240">
        <f t="shared" si="66"/>
        <v>1.8083333333333335E-3</v>
      </c>
      <c r="I131" s="230">
        <f>(SUM('1.  LRAMVA Summary'!D$54:D$74)+SUM('1.  LRAMVA Summary'!D$75:D$76)*(MONTH($E131)-1)/12)*$H131</f>
        <v>205.58823181991804</v>
      </c>
      <c r="J131" s="230">
        <f>(SUM('1.  LRAMVA Summary'!E$54:E$74)+SUM('1.  LRAMVA Summary'!E$75:E$76)*(MONTH($E131)-1)/12)*$H131</f>
        <v>127.01780039083346</v>
      </c>
      <c r="K131" s="230">
        <f>(SUM('1.  LRAMVA Summary'!F$54:F$74)+SUM('1.  LRAMVA Summary'!F$75:F$76)*(MONTH($E131)-1)/12)*$H131</f>
        <v>47.141467186589303</v>
      </c>
      <c r="L131" s="230">
        <f>(SUM('1.  LRAMVA Summary'!G$54:G$74)+SUM('1.  LRAMVA Summary'!G$75:G$76)*(MONTH($E131)-1)/12)*$H131</f>
        <v>0</v>
      </c>
      <c r="M131" s="230">
        <f>(SUM('1.  LRAMVA Summary'!H$54:H$74)+SUM('1.  LRAMVA Summary'!H$75:H$76)*(MONTH($E131)-1)/12)*$H131</f>
        <v>0</v>
      </c>
      <c r="N131" s="230">
        <f>(SUM('1.  LRAMVA Summary'!I$54:I$74)+SUM('1.  LRAMVA Summary'!I$75:I$76)*(MONTH($E131)-1)/12)*$H131</f>
        <v>8.1100501509999976</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387.85754954834078</v>
      </c>
    </row>
    <row r="132" spans="2:23" s="9" customFormat="1" ht="15.75" thickBot="1">
      <c r="B132" s="66"/>
      <c r="E132" s="216" t="s">
        <v>468</v>
      </c>
      <c r="F132" s="216"/>
      <c r="G132" s="217"/>
      <c r="H132" s="218"/>
      <c r="I132" s="219">
        <f>SUM(I119:I131)</f>
        <v>2851.4598817688488</v>
      </c>
      <c r="J132" s="219">
        <f>SUM(J119:J131)</f>
        <v>1706.4728187922769</v>
      </c>
      <c r="K132" s="219">
        <f t="shared" ref="K132:O132" si="67">SUM(K119:K131)</f>
        <v>665.55386031779051</v>
      </c>
      <c r="L132" s="219">
        <f t="shared" si="67"/>
        <v>0</v>
      </c>
      <c r="M132" s="219">
        <f t="shared" si="67"/>
        <v>0</v>
      </c>
      <c r="N132" s="219">
        <f t="shared" si="67"/>
        <v>172.00124956499997</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5395.4878104439167</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2851.4598817688488</v>
      </c>
      <c r="J134" s="228">
        <f t="shared" ref="J134" si="69">J132+J133</f>
        <v>1706.4728187922769</v>
      </c>
      <c r="K134" s="228">
        <f t="shared" ref="K134" si="70">K132+K133</f>
        <v>665.55386031779051</v>
      </c>
      <c r="L134" s="228">
        <f t="shared" ref="L134" si="71">L132+L133</f>
        <v>0</v>
      </c>
      <c r="M134" s="228">
        <f t="shared" ref="M134" si="72">M132+M133</f>
        <v>0</v>
      </c>
      <c r="N134" s="228">
        <f t="shared" ref="N134" si="73">N132+N133</f>
        <v>172.00124956499997</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5395.4878104439167</v>
      </c>
    </row>
    <row r="135" spans="2:23" s="9" customFormat="1">
      <c r="B135" s="66"/>
      <c r="E135" s="214">
        <v>43466</v>
      </c>
      <c r="F135" s="214" t="s">
        <v>186</v>
      </c>
      <c r="G135" s="215" t="s">
        <v>65</v>
      </c>
      <c r="H135" s="240">
        <f>$C$47/12</f>
        <v>2.0416666666666669E-3</v>
      </c>
      <c r="I135" s="230">
        <f>(SUM('1.  LRAMVA Summary'!D$54:D$77)+SUM('1.  LRAMVA Summary'!D$78:D$79)*(MONTH($E135)-1)/12)*$H135</f>
        <v>231.27014256493882</v>
      </c>
      <c r="J135" s="230">
        <f>(SUM('1.  LRAMVA Summary'!E$54:E$77)+SUM('1.  LRAMVA Summary'!E$78:E$79)*(MONTH($E135)-1)/12)*$H135</f>
        <v>143.59166401657779</v>
      </c>
      <c r="K135" s="230">
        <f>(SUM('1.  LRAMVA Summary'!F$54:F$77)+SUM('1.  LRAMVA Summary'!F$78:F$79)*(MONTH($E135)-1)/12)*$H135</f>
        <v>52.880433219482548</v>
      </c>
      <c r="L135" s="230">
        <f>(SUM('1.  LRAMVA Summary'!G$54:G$77)+SUM('1.  LRAMVA Summary'!G$78:G$79)*(MONTH($E135)-1)/12)*$H135</f>
        <v>0</v>
      </c>
      <c r="M135" s="230">
        <f>(SUM('1.  LRAMVA Summary'!H$54:H$77)+SUM('1.  LRAMVA Summary'!H$78:H$79)*(MONTH($E135)-1)/12)*$H135</f>
        <v>0</v>
      </c>
      <c r="N135" s="230">
        <f>(SUM('1.  LRAMVA Summary'!I$54:I$77)+SUM('1.  LRAMVA Summary'!I$78:I$79)*(MONTH($E135)-1)/12)*$H135</f>
        <v>8.3614305599999987</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436.1036703609991</v>
      </c>
    </row>
    <row r="136" spans="2:23" s="9" customFormat="1">
      <c r="B136" s="66"/>
      <c r="E136" s="214">
        <v>43497</v>
      </c>
      <c r="F136" s="214" t="s">
        <v>186</v>
      </c>
      <c r="G136" s="215" t="s">
        <v>65</v>
      </c>
      <c r="H136" s="240">
        <f t="shared" ref="H136:H137" si="75">$C$47/12</f>
        <v>2.0416666666666669E-3</v>
      </c>
      <c r="I136" s="230">
        <f>(SUM('1.  LRAMVA Summary'!D$54:D$77)+SUM('1.  LRAMVA Summary'!D$78:D$79)*(MONTH($E136)-1)/12)*$H136</f>
        <v>234.44649258083709</v>
      </c>
      <c r="J136" s="230">
        <f>(SUM('1.  LRAMVA Summary'!E$54:E$77)+SUM('1.  LRAMVA Summary'!E$78:E$79)*(MONTH($E136)-1)/12)*$H136</f>
        <v>156.80704480363985</v>
      </c>
      <c r="K136" s="230">
        <f>(SUM('1.  LRAMVA Summary'!F$54:F$77)+SUM('1.  LRAMVA Summary'!F$78:F$79)*(MONTH($E136)-1)/12)*$H136</f>
        <v>58.683570514356084</v>
      </c>
      <c r="L136" s="230">
        <f>(SUM('1.  LRAMVA Summary'!G$54:G$77)+SUM('1.  LRAMVA Summary'!G$78:G$79)*(MONTH($E136)-1)/12)*$H136</f>
        <v>0</v>
      </c>
      <c r="M136" s="230">
        <f>(SUM('1.  LRAMVA Summary'!H$54:H$77)+SUM('1.  LRAMVA Summary'!H$78:H$79)*(MONTH($E136)-1)/12)*$H136</f>
        <v>0</v>
      </c>
      <c r="N136" s="230">
        <f>(SUM('1.  LRAMVA Summary'!I$54:I$77)+SUM('1.  LRAMVA Summary'!I$78:I$79)*(MONTH($E136)-1)/12)*$H136</f>
        <v>9.8627762274999977</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459.79988412633298</v>
      </c>
    </row>
    <row r="137" spans="2:23" s="9" customFormat="1">
      <c r="B137" s="66"/>
      <c r="E137" s="214">
        <v>43525</v>
      </c>
      <c r="F137" s="214" t="s">
        <v>186</v>
      </c>
      <c r="G137" s="215" t="s">
        <v>65</v>
      </c>
      <c r="H137" s="240">
        <f t="shared" si="75"/>
        <v>2.0416666666666669E-3</v>
      </c>
      <c r="I137" s="230">
        <f>(SUM('1.  LRAMVA Summary'!D$54:D$77)+SUM('1.  LRAMVA Summary'!D$78:D$79)*(MONTH($E137)-1)/12)*$H137</f>
        <v>237.62284259673532</v>
      </c>
      <c r="J137" s="230">
        <f>(SUM('1.  LRAMVA Summary'!E$54:E$77)+SUM('1.  LRAMVA Summary'!E$78:E$79)*(MONTH($E137)-1)/12)*$H137</f>
        <v>170.02242559070191</v>
      </c>
      <c r="K137" s="230">
        <f>(SUM('1.  LRAMVA Summary'!F$54:F$77)+SUM('1.  LRAMVA Summary'!F$78:F$79)*(MONTH($E137)-1)/12)*$H137</f>
        <v>64.486707809229628</v>
      </c>
      <c r="L137" s="230">
        <f>(SUM('1.  LRAMVA Summary'!G$54:G$77)+SUM('1.  LRAMVA Summary'!G$78:G$79)*(MONTH($E137)-1)/12)*$H137</f>
        <v>0</v>
      </c>
      <c r="M137" s="230">
        <f>(SUM('1.  LRAMVA Summary'!H$54:H$77)+SUM('1.  LRAMVA Summary'!H$78:H$79)*(MONTH($E137)-1)/12)*$H137</f>
        <v>0</v>
      </c>
      <c r="N137" s="230">
        <f>(SUM('1.  LRAMVA Summary'!I$54:I$77)+SUM('1.  LRAMVA Summary'!I$78:I$79)*(MONTH($E137)-1)/12)*$H137</f>
        <v>11.364121894999998</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483.49609789166686</v>
      </c>
    </row>
    <row r="138" spans="2:23" s="8" customFormat="1">
      <c r="B138" s="239"/>
      <c r="E138" s="214">
        <v>43556</v>
      </c>
      <c r="F138" s="214" t="s">
        <v>186</v>
      </c>
      <c r="G138" s="215" t="s">
        <v>66</v>
      </c>
      <c r="H138" s="240">
        <f>$C$48/12</f>
        <v>1.8166666666666667E-3</v>
      </c>
      <c r="I138" s="230">
        <f>(SUM('1.  LRAMVA Summary'!D$54:D$77)+SUM('1.  LRAMVA Summary'!D$78:D$79)*(MONTH($E138)-1)/12)*$H138</f>
        <v>214.26213873287395</v>
      </c>
      <c r="J138" s="230">
        <f>(SUM('1.  LRAMVA Summary'!E$54:E$77)+SUM('1.  LRAMVA Summary'!E$78:E$79)*(MONTH($E138)-1)/12)*$H138</f>
        <v>163.04425220552062</v>
      </c>
      <c r="K138" s="230">
        <f>(SUM('1.  LRAMVA Summary'!F$54:F$77)+SUM('1.  LRAMVA Summary'!F$78:F$79)*(MONTH($E138)-1)/12)*$H138</f>
        <v>62.543617276304047</v>
      </c>
      <c r="L138" s="230">
        <f>(SUM('1.  LRAMVA Summary'!G$54:G$77)+SUM('1.  LRAMVA Summary'!G$78:G$79)*(MONTH($E138)-1)/12)*$H138</f>
        <v>0</v>
      </c>
      <c r="M138" s="230">
        <f>(SUM('1.  LRAMVA Summary'!H$54:H$77)+SUM('1.  LRAMVA Summary'!H$78:H$79)*(MONTH($E138)-1)/12)*$H138</f>
        <v>0</v>
      </c>
      <c r="N138" s="230">
        <f>(SUM('1.  LRAMVA Summary'!I$54:I$77)+SUM('1.  LRAMVA Summary'!I$78:I$79)*(MONTH($E138)-1)/12)*$H138</f>
        <v>11.447640524999999</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451.29764873969862</v>
      </c>
    </row>
    <row r="139" spans="2:23" s="9" customFormat="1">
      <c r="B139" s="66"/>
      <c r="E139" s="214">
        <v>43586</v>
      </c>
      <c r="F139" s="214" t="s">
        <v>186</v>
      </c>
      <c r="G139" s="215" t="s">
        <v>66</v>
      </c>
      <c r="H139" s="240">
        <f>$C$48/12</f>
        <v>1.8166666666666667E-3</v>
      </c>
      <c r="I139" s="230">
        <f>(SUM('1.  LRAMVA Summary'!D$54:D$77)+SUM('1.  LRAMVA Summary'!D$78:D$79)*(MONTH($E139)-1)/12)*$H139</f>
        <v>217.08844201232625</v>
      </c>
      <c r="J139" s="230">
        <f>(SUM('1.  LRAMVA Summary'!E$54:E$77)+SUM('1.  LRAMVA Summary'!E$78:E$79)*(MONTH($E139)-1)/12)*$H139</f>
        <v>174.8032440895187</v>
      </c>
      <c r="K139" s="230">
        <f>(SUM('1.  LRAMVA Summary'!F$54:F$77)+SUM('1.  LRAMVA Summary'!F$78:F$79)*(MONTH($E139)-1)/12)*$H139</f>
        <v>67.707225155007848</v>
      </c>
      <c r="L139" s="230">
        <f>(SUM('1.  LRAMVA Summary'!G$54:G$77)+SUM('1.  LRAMVA Summary'!G$78:G$79)*(MONTH($E139)-1)/12)*$H139</f>
        <v>0</v>
      </c>
      <c r="M139" s="230">
        <f>(SUM('1.  LRAMVA Summary'!H$54:H$77)+SUM('1.  LRAMVA Summary'!H$78:H$79)*(MONTH($E139)-1)/12)*$H139</f>
        <v>0</v>
      </c>
      <c r="N139" s="230">
        <f>(SUM('1.  LRAMVA Summary'!I$54:I$77)+SUM('1.  LRAMVA Summary'!I$78:I$79)*(MONTH($E139)-1)/12)*$H139</f>
        <v>12.783531772</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472.38244302885278</v>
      </c>
    </row>
    <row r="140" spans="2:23" s="9" customFormat="1">
      <c r="B140" s="66"/>
      <c r="E140" s="214">
        <v>43617</v>
      </c>
      <c r="F140" s="214" t="s">
        <v>186</v>
      </c>
      <c r="G140" s="215" t="s">
        <v>66</v>
      </c>
      <c r="H140" s="240">
        <f t="shared" ref="H140" si="77">$C$48/12</f>
        <v>1.8166666666666667E-3</v>
      </c>
      <c r="I140" s="230">
        <f>(SUM('1.  LRAMVA Summary'!D$54:D$77)+SUM('1.  LRAMVA Summary'!D$78:D$79)*(MONTH($E140)-1)/12)*$H140</f>
        <v>219.91474529177859</v>
      </c>
      <c r="J140" s="230">
        <f>(SUM('1.  LRAMVA Summary'!E$54:E$77)+SUM('1.  LRAMVA Summary'!E$78:E$79)*(MONTH($E140)-1)/12)*$H140</f>
        <v>186.56223597351678</v>
      </c>
      <c r="K140" s="230">
        <f>(SUM('1.  LRAMVA Summary'!F$54:F$77)+SUM('1.  LRAMVA Summary'!F$78:F$79)*(MONTH($E140)-1)/12)*$H140</f>
        <v>72.870833033711648</v>
      </c>
      <c r="L140" s="230">
        <f>(SUM('1.  LRAMVA Summary'!G$54:G$77)+SUM('1.  LRAMVA Summary'!G$78:G$79)*(MONTH($E140)-1)/12)*$H140</f>
        <v>0</v>
      </c>
      <c r="M140" s="230">
        <f>(SUM('1.  LRAMVA Summary'!H$54:H$77)+SUM('1.  LRAMVA Summary'!H$78:H$79)*(MONTH($E140)-1)/12)*$H140</f>
        <v>0</v>
      </c>
      <c r="N140" s="230">
        <f>(SUM('1.  LRAMVA Summary'!I$54:I$77)+SUM('1.  LRAMVA Summary'!I$78:I$79)*(MONTH($E140)-1)/12)*$H140</f>
        <v>14.119423018999999</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493.46723731800705</v>
      </c>
    </row>
    <row r="141" spans="2:23" s="9" customFormat="1">
      <c r="B141" s="66"/>
      <c r="E141" s="214">
        <v>43647</v>
      </c>
      <c r="F141" s="214" t="s">
        <v>186</v>
      </c>
      <c r="G141" s="215" t="s">
        <v>68</v>
      </c>
      <c r="H141" s="240">
        <f>$C$49/12</f>
        <v>1.8166666666666667E-3</v>
      </c>
      <c r="I141" s="230">
        <f>(SUM('1.  LRAMVA Summary'!D$54:D$77)+SUM('1.  LRAMVA Summary'!D$78:D$79)*(MONTH($E141)-1)/12)*$H141</f>
        <v>222.74104857123089</v>
      </c>
      <c r="J141" s="230">
        <f>(SUM('1.  LRAMVA Summary'!E$54:E$77)+SUM('1.  LRAMVA Summary'!E$78:E$79)*(MONTH($E141)-1)/12)*$H141</f>
        <v>198.32122785751486</v>
      </c>
      <c r="K141" s="230">
        <f>(SUM('1.  LRAMVA Summary'!F$54:F$77)+SUM('1.  LRAMVA Summary'!F$78:F$79)*(MONTH($E141)-1)/12)*$H141</f>
        <v>78.034440912415448</v>
      </c>
      <c r="L141" s="230">
        <f>(SUM('1.  LRAMVA Summary'!G$54:G$77)+SUM('1.  LRAMVA Summary'!G$78:G$79)*(MONTH($E141)-1)/12)*$H141</f>
        <v>0</v>
      </c>
      <c r="M141" s="230">
        <f>(SUM('1.  LRAMVA Summary'!H$54:H$77)+SUM('1.  LRAMVA Summary'!H$78:H$79)*(MONTH($E141)-1)/12)*$H141</f>
        <v>0</v>
      </c>
      <c r="N141" s="230">
        <f>(SUM('1.  LRAMVA Summary'!I$54:I$77)+SUM('1.  LRAMVA Summary'!I$78:I$79)*(MONTH($E141)-1)/12)*$H141</f>
        <v>15.455314265999998</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514.55203160716121</v>
      </c>
    </row>
    <row r="142" spans="2:23" s="9" customFormat="1">
      <c r="B142" s="66"/>
      <c r="E142" s="214">
        <v>43678</v>
      </c>
      <c r="F142" s="214" t="s">
        <v>186</v>
      </c>
      <c r="G142" s="215" t="s">
        <v>68</v>
      </c>
      <c r="H142" s="240">
        <f t="shared" ref="H142" si="78">$C$49/12</f>
        <v>1.8166666666666667E-3</v>
      </c>
      <c r="I142" s="230">
        <f>(SUM('1.  LRAMVA Summary'!D$54:D$77)+SUM('1.  LRAMVA Summary'!D$78:D$79)*(MONTH($E142)-1)/12)*$H142</f>
        <v>225.56735185068322</v>
      </c>
      <c r="J142" s="230">
        <f>(SUM('1.  LRAMVA Summary'!E$54:E$77)+SUM('1.  LRAMVA Summary'!E$78:E$79)*(MONTH($E142)-1)/12)*$H142</f>
        <v>210.08021974151296</v>
      </c>
      <c r="K142" s="230">
        <f>(SUM('1.  LRAMVA Summary'!F$54:F$77)+SUM('1.  LRAMVA Summary'!F$78:F$79)*(MONTH($E142)-1)/12)*$H142</f>
        <v>83.198048791119248</v>
      </c>
      <c r="L142" s="230">
        <f>(SUM('1.  LRAMVA Summary'!G$54:G$77)+SUM('1.  LRAMVA Summary'!G$78:G$79)*(MONTH($E142)-1)/12)*$H142</f>
        <v>0</v>
      </c>
      <c r="M142" s="230">
        <f>(SUM('1.  LRAMVA Summary'!H$54:H$77)+SUM('1.  LRAMVA Summary'!H$78:H$79)*(MONTH($E142)-1)/12)*$H142</f>
        <v>0</v>
      </c>
      <c r="N142" s="230">
        <f>(SUM('1.  LRAMVA Summary'!I$54:I$77)+SUM('1.  LRAMVA Summary'!I$78:I$79)*(MONTH($E142)-1)/12)*$H142</f>
        <v>16.791205512999998</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535.63682589631549</v>
      </c>
    </row>
    <row r="143" spans="2:23" s="9" customFormat="1">
      <c r="B143" s="66"/>
      <c r="E143" s="214">
        <v>43709</v>
      </c>
      <c r="F143" s="214" t="s">
        <v>186</v>
      </c>
      <c r="G143" s="215" t="s">
        <v>68</v>
      </c>
      <c r="H143" s="240">
        <f>$C$49/12</f>
        <v>1.8166666666666667E-3</v>
      </c>
      <c r="I143" s="230">
        <f>(SUM('1.  LRAMVA Summary'!D$54:D$77)+SUM('1.  LRAMVA Summary'!D$78:D$79)*(MONTH($E143)-1)/12)*$H143</f>
        <v>228.39365513013553</v>
      </c>
      <c r="J143" s="230">
        <f>(SUM('1.  LRAMVA Summary'!E$54:E$77)+SUM('1.  LRAMVA Summary'!E$78:E$79)*(MONTH($E143)-1)/12)*$H143</f>
        <v>221.83921162551104</v>
      </c>
      <c r="K143" s="230">
        <f>(SUM('1.  LRAMVA Summary'!F$54:F$77)+SUM('1.  LRAMVA Summary'!F$78:F$79)*(MONTH($E143)-1)/12)*$H143</f>
        <v>88.361656669823063</v>
      </c>
      <c r="L143" s="230">
        <f>(SUM('1.  LRAMVA Summary'!G$54:G$77)+SUM('1.  LRAMVA Summary'!G$78:G$79)*(MONTH($E143)-1)/12)*$H143</f>
        <v>0</v>
      </c>
      <c r="M143" s="230">
        <f>(SUM('1.  LRAMVA Summary'!H$54:H$77)+SUM('1.  LRAMVA Summary'!H$78:H$79)*(MONTH($E143)-1)/12)*$H143</f>
        <v>0</v>
      </c>
      <c r="N143" s="230">
        <f>(SUM('1.  LRAMVA Summary'!I$54:I$77)+SUM('1.  LRAMVA Summary'!I$78:I$79)*(MONTH($E143)-1)/12)*$H143</f>
        <v>18.127096759999997</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556.72162018546965</v>
      </c>
    </row>
    <row r="144" spans="2:23" s="9" customFormat="1">
      <c r="B144" s="66"/>
      <c r="E144" s="214">
        <v>43739</v>
      </c>
      <c r="F144" s="214" t="s">
        <v>186</v>
      </c>
      <c r="G144" s="215" t="s">
        <v>69</v>
      </c>
      <c r="H144" s="240">
        <f>$C$50/12</f>
        <v>1.8166666666666667E-3</v>
      </c>
      <c r="I144" s="230">
        <f>(SUM('1.  LRAMVA Summary'!D$54:D$77)+SUM('1.  LRAMVA Summary'!D$78:D$79)*(MONTH($E144)-1)/12)*$H144</f>
        <v>231.21995840958783</v>
      </c>
      <c r="J144" s="230">
        <f>(SUM('1.  LRAMVA Summary'!E$54:E$77)+SUM('1.  LRAMVA Summary'!E$78:E$79)*(MONTH($E144)-1)/12)*$H144</f>
        <v>233.59820350950912</v>
      </c>
      <c r="K144" s="230">
        <f>(SUM('1.  LRAMVA Summary'!F$54:F$77)+SUM('1.  LRAMVA Summary'!F$78:F$79)*(MONTH($E144)-1)/12)*$H144</f>
        <v>93.525264548526863</v>
      </c>
      <c r="L144" s="230">
        <f>(SUM('1.  LRAMVA Summary'!G$54:G$77)+SUM('1.  LRAMVA Summary'!G$78:G$79)*(MONTH($E144)-1)/12)*$H144</f>
        <v>0</v>
      </c>
      <c r="M144" s="230">
        <f>(SUM('1.  LRAMVA Summary'!H$54:H$77)+SUM('1.  LRAMVA Summary'!H$78:H$79)*(MONTH($E144)-1)/12)*$H144</f>
        <v>0</v>
      </c>
      <c r="N144" s="230">
        <f>(SUM('1.  LRAMVA Summary'!I$54:I$77)+SUM('1.  LRAMVA Summary'!I$78:I$79)*(MONTH($E144)-1)/12)*$H144</f>
        <v>19.462988006999996</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577.80641447462381</v>
      </c>
    </row>
    <row r="145" spans="2:23" s="9" customFormat="1">
      <c r="B145" s="66"/>
      <c r="E145" s="214">
        <v>43770</v>
      </c>
      <c r="F145" s="214" t="s">
        <v>186</v>
      </c>
      <c r="G145" s="215" t="s">
        <v>69</v>
      </c>
      <c r="H145" s="240">
        <f t="shared" ref="H145:H146" si="79">$C$50/12</f>
        <v>1.8166666666666667E-3</v>
      </c>
      <c r="I145" s="230">
        <f>(SUM('1.  LRAMVA Summary'!D$54:D$77)+SUM('1.  LRAMVA Summary'!D$78:D$79)*(MONTH($E145)-1)/12)*$H145</f>
        <v>234.04626168904014</v>
      </c>
      <c r="J145" s="230">
        <f>(SUM('1.  LRAMVA Summary'!E$54:E$77)+SUM('1.  LRAMVA Summary'!E$78:E$79)*(MONTH($E145)-1)/12)*$H145</f>
        <v>245.35719539350723</v>
      </c>
      <c r="K145" s="230">
        <f>(SUM('1.  LRAMVA Summary'!F$54:F$77)+SUM('1.  LRAMVA Summary'!F$78:F$79)*(MONTH($E145)-1)/12)*$H145</f>
        <v>98.688872427230663</v>
      </c>
      <c r="L145" s="230">
        <f>(SUM('1.  LRAMVA Summary'!G$54:G$77)+SUM('1.  LRAMVA Summary'!G$78:G$79)*(MONTH($E145)-1)/12)*$H145</f>
        <v>0</v>
      </c>
      <c r="M145" s="230">
        <f>(SUM('1.  LRAMVA Summary'!H$54:H$77)+SUM('1.  LRAMVA Summary'!H$78:H$79)*(MONTH($E145)-1)/12)*$H145</f>
        <v>0</v>
      </c>
      <c r="N145" s="230">
        <f>(SUM('1.  LRAMVA Summary'!I$54:I$77)+SUM('1.  LRAMVA Summary'!I$78:I$79)*(MONTH($E145)-1)/12)*$H145</f>
        <v>20.798879253999996</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598.89120876377797</v>
      </c>
    </row>
    <row r="146" spans="2:23" s="9" customFormat="1">
      <c r="B146" s="66"/>
      <c r="E146" s="214">
        <v>43800</v>
      </c>
      <c r="F146" s="214" t="s">
        <v>186</v>
      </c>
      <c r="G146" s="215" t="s">
        <v>69</v>
      </c>
      <c r="H146" s="240">
        <f t="shared" si="79"/>
        <v>1.8166666666666667E-3</v>
      </c>
      <c r="I146" s="230">
        <f>(SUM('1.  LRAMVA Summary'!D$54:D$77)+SUM('1.  LRAMVA Summary'!D$78:D$79)*(MONTH($E146)-1)/12)*$H146</f>
        <v>236.87256496849247</v>
      </c>
      <c r="J146" s="230">
        <f>(SUM('1.  LRAMVA Summary'!E$54:E$77)+SUM('1.  LRAMVA Summary'!E$78:E$79)*(MONTH($E146)-1)/12)*$H146</f>
        <v>257.11618727750528</v>
      </c>
      <c r="K146" s="230">
        <f>(SUM('1.  LRAMVA Summary'!F$54:F$77)+SUM('1.  LRAMVA Summary'!F$78:F$79)*(MONTH($E146)-1)/12)*$H146</f>
        <v>103.85248030593446</v>
      </c>
      <c r="L146" s="230">
        <f>(SUM('1.  LRAMVA Summary'!G$54:G$77)+SUM('1.  LRAMVA Summary'!G$78:G$79)*(MONTH($E146)-1)/12)*$H146</f>
        <v>0</v>
      </c>
      <c r="M146" s="230">
        <f>(SUM('1.  LRAMVA Summary'!H$54:H$77)+SUM('1.  LRAMVA Summary'!H$78:H$79)*(MONTH($E146)-1)/12)*$H146</f>
        <v>0</v>
      </c>
      <c r="N146" s="230">
        <f>(SUM('1.  LRAMVA Summary'!I$54:I$77)+SUM('1.  LRAMVA Summary'!I$78:I$79)*(MONTH($E146)-1)/12)*$H146</f>
        <v>22.134770500999998</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619.97600305293224</v>
      </c>
    </row>
    <row r="147" spans="2:23" s="9" customFormat="1" ht="15.75" thickBot="1">
      <c r="B147" s="66"/>
      <c r="E147" s="216" t="s">
        <v>469</v>
      </c>
      <c r="F147" s="216"/>
      <c r="G147" s="217"/>
      <c r="H147" s="218"/>
      <c r="I147" s="219">
        <f>SUM(I134:I146)</f>
        <v>5584.9055261675076</v>
      </c>
      <c r="J147" s="219">
        <f>SUM(J134:J146)</f>
        <v>4067.6159308768115</v>
      </c>
      <c r="K147" s="219">
        <f t="shared" ref="K147:O147" si="80">SUM(K134:K146)</f>
        <v>1590.3870109809322</v>
      </c>
      <c r="L147" s="219">
        <f t="shared" si="80"/>
        <v>0</v>
      </c>
      <c r="M147" s="219">
        <f t="shared" si="80"/>
        <v>0</v>
      </c>
      <c r="N147" s="219">
        <f t="shared" si="80"/>
        <v>352.71042786449993</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11595.618895889756</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5584.9055261675076</v>
      </c>
      <c r="J149" s="228">
        <f t="shared" ref="J149" si="82">J147+J148</f>
        <v>4067.6159308768115</v>
      </c>
      <c r="K149" s="228">
        <f t="shared" ref="K149" si="83">K147+K148</f>
        <v>1590.3870109809322</v>
      </c>
      <c r="L149" s="228">
        <f t="shared" ref="L149" si="84">L147+L148</f>
        <v>0</v>
      </c>
      <c r="M149" s="228">
        <f t="shared" ref="M149" si="85">M147+M148</f>
        <v>0</v>
      </c>
      <c r="N149" s="228">
        <f t="shared" ref="N149" si="86">N147+N148</f>
        <v>352.71042786449993</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11595.618895889756</v>
      </c>
    </row>
    <row r="150" spans="2:23" s="9" customFormat="1">
      <c r="B150" s="66"/>
      <c r="E150" s="214">
        <v>43831</v>
      </c>
      <c r="F150" s="214" t="s">
        <v>187</v>
      </c>
      <c r="G150" s="215" t="s">
        <v>65</v>
      </c>
      <c r="H150" s="240">
        <f>$C$51/12</f>
        <v>1.8166666666666667E-3</v>
      </c>
      <c r="I150" s="230">
        <f>(SUM('1.  LRAMVA Summary'!D$54:D$80)+SUM('1.  LRAMVA Summary'!D$81:D$82)*(MONTH($E150)-1)/12)*$H150</f>
        <v>239.69886824794483</v>
      </c>
      <c r="J150" s="230">
        <f>(SUM('1.  LRAMVA Summary'!E$54:E$80)+SUM('1.  LRAMVA Summary'!E$81:E$82)*(MONTH($E150)-1)/12)*$H150</f>
        <v>268.87517916150341</v>
      </c>
      <c r="K150" s="230">
        <f>(SUM('1.  LRAMVA Summary'!F$54:F$80)+SUM('1.  LRAMVA Summary'!F$81:F$82)*(MONTH($E150)-1)/12)*$H150</f>
        <v>109.01608818463826</v>
      </c>
      <c r="L150" s="230">
        <f>(SUM('1.  LRAMVA Summary'!G$54:G$80)+SUM('1.  LRAMVA Summary'!G$81:G$82)*(MONTH($E150)-1)/12)*$H150</f>
        <v>0</v>
      </c>
      <c r="M150" s="230">
        <f>(SUM('1.  LRAMVA Summary'!H$54:H$80)+SUM('1.  LRAMVA Summary'!H$81:H$82)*(MONTH($E150)-1)/12)*$H150</f>
        <v>0</v>
      </c>
      <c r="N150" s="230">
        <f>(SUM('1.  LRAMVA Summary'!I$54:I$80)+SUM('1.  LRAMVA Summary'!I$81:I$82)*(MONTH($E150)-1)/12)*$H150</f>
        <v>23.470661747999998</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641.06079734208652</v>
      </c>
    </row>
    <row r="151" spans="2:23" s="9" customFormat="1">
      <c r="B151" s="66"/>
      <c r="E151" s="214">
        <v>43862</v>
      </c>
      <c r="F151" s="214" t="s">
        <v>187</v>
      </c>
      <c r="G151" s="215" t="s">
        <v>65</v>
      </c>
      <c r="H151" s="240">
        <f t="shared" ref="H151:H152" si="88">$C$51/12</f>
        <v>1.8166666666666667E-3</v>
      </c>
      <c r="I151" s="230">
        <f>(SUM('1.  LRAMVA Summary'!D$54:D$80)+SUM('1.  LRAMVA Summary'!D$81:D$82)*(MONTH($E151)-1)/12)*$H151</f>
        <v>239.69886824794483</v>
      </c>
      <c r="J151" s="230">
        <f>(SUM('1.  LRAMVA Summary'!E$54:E$80)+SUM('1.  LRAMVA Summary'!E$81:E$82)*(MONTH($E151)-1)/12)*$H151</f>
        <v>268.87517916150341</v>
      </c>
      <c r="K151" s="230">
        <f>(SUM('1.  LRAMVA Summary'!F$54:F$80)+SUM('1.  LRAMVA Summary'!F$81:F$82)*(MONTH($E151)-1)/12)*$H151</f>
        <v>109.01608818463826</v>
      </c>
      <c r="L151" s="230">
        <f>(SUM('1.  LRAMVA Summary'!G$54:G$80)+SUM('1.  LRAMVA Summary'!G$81:G$82)*(MONTH($E151)-1)/12)*$H151</f>
        <v>0</v>
      </c>
      <c r="M151" s="230">
        <f>(SUM('1.  LRAMVA Summary'!H$54:H$80)+SUM('1.  LRAMVA Summary'!H$81:H$82)*(MONTH($E151)-1)/12)*$H151</f>
        <v>0</v>
      </c>
      <c r="N151" s="230">
        <f>(SUM('1.  LRAMVA Summary'!I$54:I$80)+SUM('1.  LRAMVA Summary'!I$81:I$82)*(MONTH($E151)-1)/12)*$H151</f>
        <v>23.470661747999998</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641.06079734208652</v>
      </c>
    </row>
    <row r="152" spans="2:23" s="9" customFormat="1">
      <c r="B152" s="66"/>
      <c r="E152" s="214">
        <v>43891</v>
      </c>
      <c r="F152" s="214" t="s">
        <v>187</v>
      </c>
      <c r="G152" s="215" t="s">
        <v>65</v>
      </c>
      <c r="H152" s="240">
        <f t="shared" si="88"/>
        <v>1.8166666666666667E-3</v>
      </c>
      <c r="I152" s="230">
        <f>(SUM('1.  LRAMVA Summary'!D$54:D$80)+SUM('1.  LRAMVA Summary'!D$81:D$82)*(MONTH($E152)-1)/12)*$H152</f>
        <v>239.69886824794483</v>
      </c>
      <c r="J152" s="230">
        <f>(SUM('1.  LRAMVA Summary'!E$54:E$80)+SUM('1.  LRAMVA Summary'!E$81:E$82)*(MONTH($E152)-1)/12)*$H152</f>
        <v>268.87517916150341</v>
      </c>
      <c r="K152" s="230">
        <f>(SUM('1.  LRAMVA Summary'!F$54:F$80)+SUM('1.  LRAMVA Summary'!F$81:F$82)*(MONTH($E152)-1)/12)*$H152</f>
        <v>109.01608818463826</v>
      </c>
      <c r="L152" s="230">
        <f>(SUM('1.  LRAMVA Summary'!G$54:G$80)+SUM('1.  LRAMVA Summary'!G$81:G$82)*(MONTH($E152)-1)/12)*$H152</f>
        <v>0</v>
      </c>
      <c r="M152" s="230">
        <f>(SUM('1.  LRAMVA Summary'!H$54:H$80)+SUM('1.  LRAMVA Summary'!H$81:H$82)*(MONTH($E152)-1)/12)*$H152</f>
        <v>0</v>
      </c>
      <c r="N152" s="230">
        <f>(SUM('1.  LRAMVA Summary'!I$54:I$80)+SUM('1.  LRAMVA Summary'!I$81:I$82)*(MONTH($E152)-1)/12)*$H152</f>
        <v>23.470661747999998</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641.06079734208652</v>
      </c>
    </row>
    <row r="153" spans="2:23" s="9" customFormat="1">
      <c r="B153" s="66"/>
      <c r="E153" s="214">
        <v>43922</v>
      </c>
      <c r="F153" s="214" t="s">
        <v>187</v>
      </c>
      <c r="G153" s="215" t="s">
        <v>66</v>
      </c>
      <c r="H153" s="240">
        <f>$C$52/12</f>
        <v>1.8166666666666667E-3</v>
      </c>
      <c r="I153" s="230">
        <f>(SUM('1.  LRAMVA Summary'!D$54:D$80)+SUM('1.  LRAMVA Summary'!D$81:D$82)*(MONTH($E153)-1)/12)*$H153</f>
        <v>239.69886824794483</v>
      </c>
      <c r="J153" s="230">
        <f>(SUM('1.  LRAMVA Summary'!E$54:E$80)+SUM('1.  LRAMVA Summary'!E$81:E$82)*(MONTH($E153)-1)/12)*$H153</f>
        <v>268.87517916150341</v>
      </c>
      <c r="K153" s="230">
        <f>(SUM('1.  LRAMVA Summary'!F$54:F$80)+SUM('1.  LRAMVA Summary'!F$81:F$82)*(MONTH($E153)-1)/12)*$H153</f>
        <v>109.01608818463826</v>
      </c>
      <c r="L153" s="230">
        <f>(SUM('1.  LRAMVA Summary'!G$54:G$80)+SUM('1.  LRAMVA Summary'!G$81:G$82)*(MONTH($E153)-1)/12)*$H153</f>
        <v>0</v>
      </c>
      <c r="M153" s="230">
        <f>(SUM('1.  LRAMVA Summary'!H$54:H$80)+SUM('1.  LRAMVA Summary'!H$81:H$82)*(MONTH($E153)-1)/12)*$H153</f>
        <v>0</v>
      </c>
      <c r="N153" s="230">
        <f>(SUM('1.  LRAMVA Summary'!I$54:I$80)+SUM('1.  LRAMVA Summary'!I$81:I$82)*(MONTH($E153)-1)/12)*$H153</f>
        <v>23.470661747999998</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641.06079734208652</v>
      </c>
    </row>
    <row r="154" spans="2:23" s="9" customFormat="1">
      <c r="B154" s="66"/>
      <c r="E154" s="214">
        <v>43952</v>
      </c>
      <c r="F154" s="214" t="s">
        <v>187</v>
      </c>
      <c r="G154" s="215" t="s">
        <v>66</v>
      </c>
      <c r="H154" s="240">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0">$C$53/12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0"/>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1">$C$54/12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1"/>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SUM(I149:I161)</f>
        <v>6543.7009991592877</v>
      </c>
      <c r="J162" s="219">
        <f>SUM(J149:J161)</f>
        <v>5143.1166475228247</v>
      </c>
      <c r="K162" s="219">
        <f t="shared" ref="K162:O162" si="92">SUM(K149:K161)</f>
        <v>2026.451363719485</v>
      </c>
      <c r="L162" s="219">
        <f t="shared" si="92"/>
        <v>0</v>
      </c>
      <c r="M162" s="219">
        <f t="shared" si="92"/>
        <v>0</v>
      </c>
      <c r="N162" s="219">
        <f t="shared" si="92"/>
        <v>446.59307485649992</v>
      </c>
      <c r="O162" s="219">
        <f t="shared" si="92"/>
        <v>0</v>
      </c>
      <c r="P162" s="219">
        <f t="shared" ref="P162:V162" si="93">SUM(P149:P161)</f>
        <v>0</v>
      </c>
      <c r="Q162" s="219">
        <f t="shared" si="93"/>
        <v>0</v>
      </c>
      <c r="R162" s="219">
        <f t="shared" si="93"/>
        <v>0</v>
      </c>
      <c r="S162" s="219">
        <f t="shared" si="93"/>
        <v>0</v>
      </c>
      <c r="T162" s="219">
        <f t="shared" si="93"/>
        <v>0</v>
      </c>
      <c r="U162" s="219">
        <f t="shared" si="93"/>
        <v>0</v>
      </c>
      <c r="V162" s="219">
        <f t="shared" si="93"/>
        <v>0</v>
      </c>
      <c r="W162" s="219">
        <f>SUM(W149:W161)</f>
        <v>14159.862085258103</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526</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topLeftCell="A10" zoomScale="90" zoomScaleNormal="90" workbookViewId="0">
      <selection activeCell="B32" sqref="B32"/>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613</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607</v>
      </c>
      <c r="C17" s="90"/>
      <c r="D17" s="611" t="s">
        <v>585</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620</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619</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621</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631</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590</v>
      </c>
      <c r="H23" s="10"/>
      <c r="I23" s="10"/>
      <c r="J23" s="10"/>
    </row>
    <row r="24" spans="2:73" s="670" customFormat="1" ht="21" customHeight="1">
      <c r="B24" s="702" t="s">
        <v>594</v>
      </c>
      <c r="C24" s="912" t="s">
        <v>595</v>
      </c>
      <c r="D24" s="912"/>
      <c r="E24" s="912"/>
      <c r="F24" s="912"/>
      <c r="G24" s="912"/>
      <c r="H24" s="678" t="s">
        <v>592</v>
      </c>
      <c r="I24" s="678" t="s">
        <v>591</v>
      </c>
      <c r="J24" s="678" t="s">
        <v>593</v>
      </c>
      <c r="K24" s="669"/>
      <c r="L24" s="670" t="s">
        <v>595</v>
      </c>
      <c r="AQ24" s="670" t="s">
        <v>595</v>
      </c>
      <c r="BU24" s="669"/>
    </row>
    <row r="25" spans="2:73" s="250" customFormat="1" ht="49.5" customHeight="1">
      <c r="B25" s="245" t="s">
        <v>473</v>
      </c>
      <c r="C25" s="245" t="s">
        <v>211</v>
      </c>
      <c r="D25" s="628" t="s">
        <v>474</v>
      </c>
      <c r="E25" s="245" t="s">
        <v>208</v>
      </c>
      <c r="F25" s="245" t="s">
        <v>475</v>
      </c>
      <c r="G25" s="245" t="s">
        <v>476</v>
      </c>
      <c r="H25" s="628" t="s">
        <v>477</v>
      </c>
      <c r="I25" s="636" t="s">
        <v>583</v>
      </c>
      <c r="J25" s="643" t="s">
        <v>584</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75">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75">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75">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75">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75">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75">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75">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75">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75">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75">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75">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75">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75">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75">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75">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75">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75">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U49"/>
  <sheetViews>
    <sheetView topLeftCell="A13" zoomScale="90" zoomScaleNormal="90" workbookViewId="0">
      <selection activeCell="M53" sqref="A53:M53"/>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7109375" style="12" customWidth="1"/>
    <col min="6" max="6" width="12" style="12" customWidth="1"/>
    <col min="7" max="7" width="9.140625" style="12"/>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7109375" style="12" customWidth="1"/>
    <col min="17" max="16384" width="9.140625" style="12"/>
  </cols>
  <sheetData>
    <row r="12" spans="1:17" ht="24" customHeight="1" thickBot="1"/>
    <row r="13" spans="1:17" s="9" customFormat="1" ht="23.45" customHeight="1" thickBot="1">
      <c r="A13" s="588"/>
      <c r="B13" s="588" t="s">
        <v>171</v>
      </c>
      <c r="D13" s="126" t="s">
        <v>175</v>
      </c>
      <c r="E13" s="746"/>
      <c r="F13" s="177"/>
      <c r="G13" s="178"/>
      <c r="H13" s="179"/>
      <c r="K13" s="179"/>
      <c r="L13" s="177"/>
      <c r="M13" s="177"/>
      <c r="N13" s="177"/>
      <c r="O13" s="177"/>
      <c r="P13" s="177"/>
      <c r="Q13" s="180"/>
    </row>
    <row r="14" spans="1:17" s="9" customFormat="1" ht="15.6" customHeight="1">
      <c r="B14" s="551"/>
      <c r="D14" s="17"/>
      <c r="E14" s="17"/>
      <c r="F14" s="177"/>
      <c r="G14" s="178"/>
      <c r="H14" s="179"/>
      <c r="K14" s="179"/>
      <c r="L14" s="177"/>
      <c r="M14" s="177"/>
      <c r="N14" s="177"/>
      <c r="O14" s="177"/>
      <c r="P14" s="177"/>
      <c r="Q14" s="180"/>
    </row>
    <row r="15" spans="1:17" ht="15.75">
      <c r="B15" s="588" t="s">
        <v>505</v>
      </c>
    </row>
    <row r="16" spans="1:17" ht="15.75">
      <c r="B16" s="588"/>
    </row>
    <row r="17" spans="2:21" s="668" customFormat="1" ht="20.45" customHeight="1">
      <c r="B17" s="666" t="s">
        <v>664</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914" t="s">
        <v>718</v>
      </c>
      <c r="C18" s="914"/>
      <c r="D18" s="914"/>
      <c r="E18" s="914"/>
      <c r="F18" s="914"/>
      <c r="G18" s="914"/>
      <c r="H18" s="914"/>
      <c r="I18" s="914"/>
      <c r="J18" s="914"/>
      <c r="K18" s="914"/>
      <c r="L18" s="914"/>
      <c r="M18" s="914"/>
      <c r="N18" s="914"/>
      <c r="O18" s="914"/>
      <c r="P18" s="914"/>
      <c r="Q18" s="914"/>
      <c r="R18" s="914"/>
      <c r="S18" s="914"/>
      <c r="T18" s="914"/>
      <c r="U18" s="914"/>
    </row>
    <row r="21" spans="2:21" ht="21">
      <c r="B21" s="744" t="s">
        <v>702</v>
      </c>
    </row>
    <row r="23" spans="2:21" ht="21">
      <c r="B23" s="744" t="s">
        <v>703</v>
      </c>
      <c r="C23" s="745"/>
      <c r="E23" s="745"/>
      <c r="F23" s="745"/>
      <c r="H23" s="744" t="s">
        <v>704</v>
      </c>
    </row>
    <row r="24" spans="2:21" ht="18.600000000000001" customHeight="1">
      <c r="B24" s="913" t="s">
        <v>680</v>
      </c>
      <c r="C24" s="913"/>
      <c r="D24" s="913"/>
      <c r="E24" s="913"/>
      <c r="F24" s="913"/>
      <c r="H24" s="12" t="s">
        <v>688</v>
      </c>
      <c r="M24" s="12" t="s">
        <v>689</v>
      </c>
    </row>
    <row r="25" spans="2:21" ht="45">
      <c r="B25" s="741" t="s">
        <v>62</v>
      </c>
      <c r="C25" s="741" t="s">
        <v>681</v>
      </c>
      <c r="D25" s="741" t="s">
        <v>682</v>
      </c>
      <c r="E25" s="741" t="s">
        <v>684</v>
      </c>
      <c r="F25" s="741" t="s">
        <v>683</v>
      </c>
      <c r="H25" s="741" t="s">
        <v>685</v>
      </c>
      <c r="I25" s="741" t="s">
        <v>686</v>
      </c>
      <c r="J25" s="741" t="s">
        <v>687</v>
      </c>
      <c r="K25" s="741" t="s">
        <v>681</v>
      </c>
      <c r="M25" s="741" t="s">
        <v>685</v>
      </c>
      <c r="N25" s="741" t="s">
        <v>686</v>
      </c>
      <c r="O25" s="741" t="s">
        <v>687</v>
      </c>
      <c r="P25" s="741" t="s">
        <v>681</v>
      </c>
    </row>
    <row r="26" spans="2:21" ht="18">
      <c r="B26" s="748"/>
      <c r="C26" s="748" t="s">
        <v>692</v>
      </c>
      <c r="D26" s="748" t="s">
        <v>693</v>
      </c>
      <c r="E26" s="748" t="s">
        <v>694</v>
      </c>
      <c r="F26" s="748" t="s">
        <v>695</v>
      </c>
      <c r="H26" s="748"/>
      <c r="I26" s="748" t="s">
        <v>696</v>
      </c>
      <c r="J26" s="748" t="s">
        <v>697</v>
      </c>
      <c r="K26" s="748" t="s">
        <v>698</v>
      </c>
      <c r="M26" s="748"/>
      <c r="N26" s="748" t="s">
        <v>699</v>
      </c>
      <c r="O26" s="748" t="s">
        <v>700</v>
      </c>
      <c r="P26" s="748" t="s">
        <v>701</v>
      </c>
    </row>
    <row r="27" spans="2:21" ht="15.6" customHeight="1">
      <c r="B27" s="743" t="s">
        <v>706</v>
      </c>
      <c r="C27" s="751">
        <f>K49</f>
        <v>0</v>
      </c>
      <c r="D27" s="749"/>
      <c r="E27" s="742"/>
      <c r="F27" s="742"/>
      <c r="H27" s="742"/>
      <c r="I27" s="742"/>
      <c r="J27" s="742"/>
      <c r="K27" s="742">
        <f>I27*J27</f>
        <v>0</v>
      </c>
      <c r="M27" s="742"/>
      <c r="N27" s="742"/>
      <c r="O27" s="742"/>
      <c r="P27" s="742">
        <f>N27*O27</f>
        <v>0</v>
      </c>
    </row>
    <row r="28" spans="2:21" ht="15.6" customHeight="1">
      <c r="B28" s="743" t="s">
        <v>707</v>
      </c>
      <c r="C28" s="752">
        <f>P49</f>
        <v>0</v>
      </c>
      <c r="D28" s="753">
        <f>C28-C27</f>
        <v>0</v>
      </c>
      <c r="E28" s="742"/>
      <c r="F28" s="750">
        <f>D28*E28</f>
        <v>0</v>
      </c>
      <c r="H28" s="742"/>
      <c r="I28" s="742"/>
      <c r="J28" s="742"/>
      <c r="K28" s="742"/>
      <c r="M28" s="742"/>
      <c r="N28" s="742"/>
      <c r="O28" s="742"/>
      <c r="P28" s="742"/>
    </row>
    <row r="29" spans="2:21" ht="15.6" customHeight="1">
      <c r="B29" s="743" t="s">
        <v>708</v>
      </c>
      <c r="C29" s="742"/>
      <c r="D29" s="742"/>
      <c r="E29" s="742"/>
      <c r="F29" s="742"/>
      <c r="H29" s="742"/>
      <c r="I29" s="742"/>
      <c r="J29" s="742"/>
      <c r="K29" s="742"/>
      <c r="M29" s="742"/>
      <c r="N29" s="742"/>
      <c r="O29" s="742"/>
      <c r="P29" s="742"/>
    </row>
    <row r="30" spans="2:21" ht="15.6" customHeight="1">
      <c r="B30" s="743" t="s">
        <v>709</v>
      </c>
      <c r="C30" s="742"/>
      <c r="D30" s="742"/>
      <c r="E30" s="742"/>
      <c r="F30" s="742"/>
      <c r="H30" s="742"/>
      <c r="I30" s="742"/>
      <c r="J30" s="742"/>
      <c r="K30" s="742"/>
      <c r="M30" s="742"/>
      <c r="N30" s="742"/>
      <c r="O30" s="742"/>
      <c r="P30" s="742"/>
    </row>
    <row r="31" spans="2:21" ht="15.6" customHeight="1">
      <c r="B31" s="743" t="s">
        <v>710</v>
      </c>
      <c r="C31" s="742"/>
      <c r="D31" s="742"/>
      <c r="E31" s="742"/>
      <c r="F31" s="742"/>
      <c r="H31" s="742"/>
      <c r="I31" s="742"/>
      <c r="J31" s="742"/>
      <c r="K31" s="742"/>
      <c r="M31" s="742"/>
      <c r="N31" s="742"/>
      <c r="O31" s="742"/>
      <c r="P31" s="742"/>
    </row>
    <row r="32" spans="2:21" ht="15.6" customHeight="1">
      <c r="B32" s="743" t="s">
        <v>711</v>
      </c>
      <c r="C32" s="742"/>
      <c r="D32" s="742"/>
      <c r="E32" s="742"/>
      <c r="F32" s="742"/>
      <c r="H32" s="742"/>
      <c r="I32" s="742"/>
      <c r="J32" s="742"/>
      <c r="K32" s="742"/>
      <c r="M32" s="742"/>
      <c r="N32" s="742"/>
      <c r="O32" s="742"/>
      <c r="P32" s="742"/>
    </row>
    <row r="33" spans="2:16" ht="15.6" customHeight="1">
      <c r="B33" s="743" t="s">
        <v>712</v>
      </c>
      <c r="C33" s="742"/>
      <c r="D33" s="742"/>
      <c r="E33" s="742"/>
      <c r="F33" s="742"/>
      <c r="H33" s="742"/>
      <c r="I33" s="742"/>
      <c r="J33" s="742"/>
      <c r="K33" s="742"/>
      <c r="M33" s="742"/>
      <c r="N33" s="742"/>
      <c r="O33" s="742"/>
      <c r="P33" s="742"/>
    </row>
    <row r="34" spans="2:16" ht="15.6" customHeight="1">
      <c r="B34" s="743" t="s">
        <v>713</v>
      </c>
      <c r="C34" s="742"/>
      <c r="D34" s="742"/>
      <c r="E34" s="742"/>
      <c r="F34" s="742"/>
      <c r="H34" s="742"/>
      <c r="I34" s="742"/>
      <c r="J34" s="742"/>
      <c r="K34" s="742"/>
      <c r="M34" s="742"/>
      <c r="N34" s="742"/>
      <c r="O34" s="742"/>
      <c r="P34" s="742"/>
    </row>
    <row r="35" spans="2:16" ht="15.6" customHeight="1">
      <c r="B35" s="743" t="s">
        <v>714</v>
      </c>
      <c r="C35" s="742"/>
      <c r="D35" s="742"/>
      <c r="E35" s="742"/>
      <c r="F35" s="742"/>
      <c r="H35" s="742"/>
      <c r="I35" s="742"/>
      <c r="J35" s="742"/>
      <c r="K35" s="742"/>
      <c r="M35" s="742"/>
      <c r="N35" s="742"/>
      <c r="O35" s="742"/>
      <c r="P35" s="742"/>
    </row>
    <row r="36" spans="2:16" ht="15.6" customHeight="1">
      <c r="B36" s="743" t="s">
        <v>715</v>
      </c>
      <c r="C36" s="742"/>
      <c r="D36" s="742"/>
      <c r="E36" s="742"/>
      <c r="F36" s="742"/>
      <c r="H36" s="742"/>
      <c r="I36" s="742"/>
      <c r="J36" s="742"/>
      <c r="K36" s="742"/>
      <c r="M36" s="742"/>
      <c r="N36" s="742"/>
      <c r="O36" s="742"/>
      <c r="P36" s="742"/>
    </row>
    <row r="37" spans="2:16" ht="15.6" customHeight="1">
      <c r="B37" s="743" t="s">
        <v>716</v>
      </c>
      <c r="C37" s="742"/>
      <c r="D37" s="742"/>
      <c r="E37" s="742"/>
      <c r="F37" s="742"/>
      <c r="H37" s="742"/>
      <c r="I37" s="742"/>
      <c r="J37" s="742"/>
      <c r="K37" s="742"/>
      <c r="M37" s="742"/>
      <c r="N37" s="742"/>
      <c r="O37" s="742"/>
      <c r="P37" s="742"/>
    </row>
    <row r="38" spans="2:16" ht="15.6" customHeight="1">
      <c r="B38" s="743" t="s">
        <v>717</v>
      </c>
      <c r="C38" s="742"/>
      <c r="D38" s="742"/>
      <c r="E38" s="742"/>
      <c r="F38" s="742"/>
      <c r="H38" s="742"/>
      <c r="I38" s="742"/>
      <c r="J38" s="742"/>
      <c r="K38" s="742"/>
      <c r="M38" s="742"/>
      <c r="N38" s="742"/>
      <c r="O38" s="742"/>
      <c r="P38" s="742"/>
    </row>
    <row r="39" spans="2:16" ht="16.149999999999999" customHeight="1">
      <c r="B39" s="754" t="s">
        <v>26</v>
      </c>
      <c r="C39" s="755"/>
      <c r="D39" s="755"/>
      <c r="E39" s="755"/>
      <c r="F39" s="756">
        <f>SUM(F28:F38)</f>
        <v>0</v>
      </c>
      <c r="H39" s="742"/>
      <c r="I39" s="742"/>
      <c r="J39" s="742"/>
      <c r="K39" s="742"/>
      <c r="M39" s="742"/>
      <c r="N39" s="742"/>
      <c r="O39" s="742"/>
      <c r="P39" s="742"/>
    </row>
    <row r="40" spans="2:16">
      <c r="B40" s="743" t="s">
        <v>705</v>
      </c>
      <c r="C40" s="742"/>
      <c r="D40" s="742"/>
      <c r="E40" s="742"/>
      <c r="F40" s="742"/>
      <c r="H40" s="742"/>
      <c r="I40" s="742"/>
      <c r="J40" s="742"/>
      <c r="K40" s="742"/>
      <c r="M40" s="742"/>
      <c r="N40" s="742"/>
      <c r="O40" s="742"/>
      <c r="P40" s="742"/>
    </row>
    <row r="41" spans="2:16">
      <c r="B41" s="743" t="s">
        <v>705</v>
      </c>
      <c r="C41" s="742"/>
      <c r="D41" s="742"/>
      <c r="E41" s="742"/>
      <c r="F41" s="742"/>
      <c r="H41" s="742"/>
      <c r="I41" s="742"/>
      <c r="J41" s="742"/>
      <c r="K41" s="742"/>
      <c r="M41" s="742"/>
      <c r="N41" s="742"/>
      <c r="O41" s="742"/>
      <c r="P41" s="742"/>
    </row>
    <row r="42" spans="2:16">
      <c r="B42" s="743" t="s">
        <v>705</v>
      </c>
      <c r="C42" s="742"/>
      <c r="D42" s="742"/>
      <c r="E42" s="742"/>
      <c r="F42" s="742"/>
      <c r="H42" s="742"/>
      <c r="I42" s="742"/>
      <c r="J42" s="742"/>
      <c r="K42" s="742"/>
      <c r="M42" s="742"/>
      <c r="N42" s="742"/>
      <c r="O42" s="742"/>
      <c r="P42" s="742"/>
    </row>
    <row r="43" spans="2:16">
      <c r="B43" s="743" t="s">
        <v>705</v>
      </c>
      <c r="C43" s="742"/>
      <c r="D43" s="742"/>
      <c r="E43" s="742"/>
      <c r="F43" s="742"/>
      <c r="H43" s="742"/>
      <c r="I43" s="742"/>
      <c r="J43" s="742"/>
      <c r="K43" s="742"/>
      <c r="M43" s="742"/>
      <c r="N43" s="742"/>
      <c r="O43" s="742"/>
      <c r="P43" s="742"/>
    </row>
    <row r="44" spans="2:16">
      <c r="H44" s="742"/>
      <c r="I44" s="742"/>
      <c r="J44" s="742"/>
      <c r="K44" s="742"/>
      <c r="M44" s="742"/>
      <c r="N44" s="742"/>
      <c r="O44" s="742"/>
      <c r="P44" s="742"/>
    </row>
    <row r="45" spans="2:16">
      <c r="H45" s="742"/>
      <c r="I45" s="742"/>
      <c r="J45" s="742"/>
      <c r="K45" s="742"/>
      <c r="M45" s="742"/>
      <c r="N45" s="742"/>
      <c r="O45" s="742"/>
      <c r="P45" s="742"/>
    </row>
    <row r="46" spans="2:16">
      <c r="H46" s="742"/>
      <c r="I46" s="742"/>
      <c r="J46" s="742"/>
      <c r="K46" s="742"/>
      <c r="M46" s="742"/>
      <c r="N46" s="742"/>
      <c r="O46" s="742"/>
      <c r="P46" s="742"/>
    </row>
    <row r="47" spans="2:16">
      <c r="H47" s="742"/>
      <c r="I47" s="742"/>
      <c r="J47" s="742"/>
      <c r="K47" s="742"/>
      <c r="M47" s="742"/>
      <c r="N47" s="742"/>
      <c r="O47" s="742"/>
      <c r="P47" s="742"/>
    </row>
    <row r="48" spans="2:16">
      <c r="H48" s="742"/>
      <c r="I48" s="742"/>
      <c r="J48" s="742"/>
      <c r="K48" s="742"/>
      <c r="M48" s="742"/>
      <c r="N48" s="742"/>
      <c r="O48" s="742"/>
      <c r="P48" s="742"/>
    </row>
    <row r="49" spans="8:16">
      <c r="H49" s="754" t="s">
        <v>26</v>
      </c>
      <c r="I49" s="755"/>
      <c r="J49" s="755"/>
      <c r="K49" s="751">
        <f>SUM(K27:K48)</f>
        <v>0</v>
      </c>
      <c r="M49" s="754" t="s">
        <v>26</v>
      </c>
      <c r="N49" s="755"/>
      <c r="O49" s="755"/>
      <c r="P49" s="752">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17" activePane="bottomLeft" state="frozen"/>
      <selection pane="bottomLeft" activeCell="V35" sqref="V35"/>
    </sheetView>
  </sheetViews>
  <sheetFormatPr defaultColWidth="9.140625" defaultRowHeight="15"/>
  <cols>
    <col min="1" max="1" width="9.140625" style="12"/>
    <col min="2" max="2" width="36.85546875" style="704" customWidth="1"/>
    <col min="3" max="3" width="9.140625" style="10"/>
    <col min="4" max="16384" width="9.140625" style="12"/>
  </cols>
  <sheetData>
    <row r="16" spans="2:21" ht="26.25" customHeight="1">
      <c r="B16" s="705" t="s">
        <v>561</v>
      </c>
      <c r="C16" s="853" t="s">
        <v>505</v>
      </c>
      <c r="D16" s="854"/>
      <c r="E16" s="854"/>
      <c r="F16" s="854"/>
      <c r="G16" s="854"/>
      <c r="H16" s="854"/>
      <c r="I16" s="854"/>
      <c r="J16" s="854"/>
      <c r="K16" s="854"/>
      <c r="L16" s="854"/>
      <c r="M16" s="854"/>
      <c r="N16" s="854"/>
      <c r="O16" s="854"/>
      <c r="P16" s="854"/>
      <c r="Q16" s="854"/>
      <c r="R16" s="854"/>
      <c r="S16" s="854"/>
      <c r="T16" s="854"/>
      <c r="U16" s="854"/>
    </row>
    <row r="17" spans="2:21" ht="55.5" customHeight="1">
      <c r="B17" s="706" t="s">
        <v>634</v>
      </c>
      <c r="C17" s="855" t="s">
        <v>719</v>
      </c>
      <c r="D17" s="855"/>
      <c r="E17" s="855"/>
      <c r="F17" s="855"/>
      <c r="G17" s="855"/>
      <c r="H17" s="855"/>
      <c r="I17" s="855"/>
      <c r="J17" s="855"/>
      <c r="K17" s="855"/>
      <c r="L17" s="855"/>
      <c r="M17" s="855"/>
      <c r="N17" s="855"/>
      <c r="O17" s="855"/>
      <c r="P17" s="855"/>
      <c r="Q17" s="855"/>
      <c r="R17" s="855"/>
      <c r="S17" s="855"/>
      <c r="T17" s="855"/>
      <c r="U17" s="856"/>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638</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635</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849" t="s">
        <v>636</v>
      </c>
      <c r="D23" s="849"/>
      <c r="E23" s="849"/>
      <c r="F23" s="849"/>
      <c r="G23" s="849"/>
      <c r="H23" s="849"/>
      <c r="I23" s="849"/>
      <c r="J23" s="849"/>
      <c r="K23" s="849"/>
      <c r="L23" s="849"/>
      <c r="M23" s="849"/>
      <c r="N23" s="849"/>
      <c r="O23" s="849"/>
      <c r="P23" s="849"/>
      <c r="Q23" s="849"/>
      <c r="R23" s="849"/>
      <c r="S23" s="849"/>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639</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849" t="s">
        <v>637</v>
      </c>
      <c r="D27" s="849"/>
      <c r="E27" s="849"/>
      <c r="F27" s="849"/>
      <c r="G27" s="849"/>
      <c r="H27" s="849"/>
      <c r="I27" s="849"/>
      <c r="J27" s="849"/>
      <c r="K27" s="849"/>
      <c r="L27" s="849"/>
      <c r="M27" s="849"/>
      <c r="N27" s="849"/>
      <c r="O27" s="849"/>
      <c r="P27" s="849"/>
      <c r="Q27" s="849"/>
      <c r="R27" s="849"/>
      <c r="S27" s="849"/>
      <c r="T27" s="849"/>
      <c r="U27" s="850"/>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849" t="s">
        <v>640</v>
      </c>
      <c r="D29" s="849"/>
      <c r="E29" s="849"/>
      <c r="F29" s="849"/>
      <c r="G29" s="849"/>
      <c r="H29" s="849"/>
      <c r="I29" s="849"/>
      <c r="J29" s="849"/>
      <c r="K29" s="849"/>
      <c r="L29" s="849"/>
      <c r="M29" s="849"/>
      <c r="N29" s="849"/>
      <c r="O29" s="849"/>
      <c r="P29" s="849"/>
      <c r="Q29" s="849"/>
      <c r="R29" s="849"/>
      <c r="S29" s="849"/>
      <c r="T29" s="849"/>
      <c r="U29" s="850"/>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641</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642</v>
      </c>
      <c r="C33" s="857" t="s">
        <v>643</v>
      </c>
      <c r="D33" s="857"/>
      <c r="E33" s="857"/>
      <c r="F33" s="857"/>
      <c r="G33" s="857"/>
      <c r="H33" s="857"/>
      <c r="I33" s="857"/>
      <c r="J33" s="857"/>
      <c r="K33" s="857"/>
      <c r="L33" s="857"/>
      <c r="M33" s="857"/>
      <c r="N33" s="857"/>
      <c r="O33" s="857"/>
      <c r="P33" s="857"/>
      <c r="Q33" s="857"/>
      <c r="R33" s="857"/>
      <c r="S33" s="857"/>
      <c r="T33" s="857"/>
      <c r="U33" s="858"/>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644</v>
      </c>
      <c r="C35" s="720" t="s">
        <v>645</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646</v>
      </c>
      <c r="C37" s="851" t="s">
        <v>647</v>
      </c>
      <c r="D37" s="851"/>
      <c r="E37" s="851"/>
      <c r="F37" s="851"/>
      <c r="G37" s="851"/>
      <c r="H37" s="851"/>
      <c r="I37" s="851"/>
      <c r="J37" s="851"/>
      <c r="K37" s="851"/>
      <c r="L37" s="851"/>
      <c r="M37" s="851"/>
      <c r="N37" s="851"/>
      <c r="O37" s="851"/>
      <c r="P37" s="851"/>
      <c r="Q37" s="851"/>
      <c r="R37" s="851"/>
      <c r="S37" s="851"/>
      <c r="T37" s="851"/>
      <c r="U37" s="852"/>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648</v>
      </c>
      <c r="C39" s="722" t="s">
        <v>649</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650</v>
      </c>
      <c r="C41" s="859" t="s">
        <v>651</v>
      </c>
      <c r="D41" s="859"/>
      <c r="E41" s="859"/>
      <c r="F41" s="859"/>
      <c r="G41" s="859"/>
      <c r="H41" s="859"/>
      <c r="I41" s="859"/>
      <c r="J41" s="859"/>
      <c r="K41" s="859"/>
      <c r="L41" s="859"/>
      <c r="M41" s="859"/>
      <c r="N41" s="859"/>
      <c r="O41" s="859"/>
      <c r="P41" s="859"/>
      <c r="Q41" s="859"/>
      <c r="R41" s="859"/>
      <c r="S41" s="859"/>
      <c r="T41" s="859"/>
      <c r="U41" s="860"/>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652</v>
      </c>
      <c r="C43" s="720" t="s">
        <v>653</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847" t="s">
        <v>669</v>
      </c>
      <c r="D45" s="847"/>
      <c r="E45" s="847"/>
      <c r="F45" s="847"/>
      <c r="G45" s="847"/>
      <c r="H45" s="847"/>
      <c r="I45" s="847"/>
      <c r="J45" s="847"/>
      <c r="K45" s="847"/>
      <c r="L45" s="847"/>
      <c r="M45" s="847"/>
      <c r="N45" s="847"/>
      <c r="O45" s="847"/>
      <c r="P45" s="847"/>
      <c r="Q45" s="847"/>
      <c r="R45" s="847"/>
      <c r="S45" s="847"/>
      <c r="T45" s="847"/>
      <c r="U45" s="848"/>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847" t="s">
        <v>654</v>
      </c>
      <c r="D47" s="847"/>
      <c r="E47" s="847"/>
      <c r="F47" s="847"/>
      <c r="G47" s="847"/>
      <c r="H47" s="847"/>
      <c r="I47" s="847"/>
      <c r="J47" s="847"/>
      <c r="K47" s="847"/>
      <c r="L47" s="847"/>
      <c r="M47" s="847"/>
      <c r="N47" s="847"/>
      <c r="O47" s="847"/>
      <c r="P47" s="847"/>
      <c r="Q47" s="847"/>
      <c r="R47" s="847"/>
      <c r="S47" s="847"/>
      <c r="T47" s="847"/>
      <c r="U47" s="848"/>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847" t="s">
        <v>655</v>
      </c>
      <c r="D49" s="847"/>
      <c r="E49" s="847"/>
      <c r="F49" s="847"/>
      <c r="G49" s="847"/>
      <c r="H49" s="847"/>
      <c r="I49" s="847"/>
      <c r="J49" s="847"/>
      <c r="K49" s="847"/>
      <c r="L49" s="847"/>
      <c r="M49" s="847"/>
      <c r="N49" s="847"/>
      <c r="O49" s="847"/>
      <c r="P49" s="847"/>
      <c r="Q49" s="847"/>
      <c r="R49" s="847"/>
      <c r="S49" s="847"/>
      <c r="T49" s="847"/>
      <c r="U49" s="848"/>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847" t="s">
        <v>656</v>
      </c>
      <c r="D51" s="847"/>
      <c r="E51" s="847"/>
      <c r="F51" s="847"/>
      <c r="G51" s="847"/>
      <c r="H51" s="847"/>
      <c r="I51" s="847"/>
      <c r="J51" s="847"/>
      <c r="K51" s="847"/>
      <c r="L51" s="847"/>
      <c r="M51" s="847"/>
      <c r="N51" s="847"/>
      <c r="O51" s="847"/>
      <c r="P51" s="847"/>
      <c r="Q51" s="847"/>
      <c r="R51" s="847"/>
      <c r="S51" s="847"/>
      <c r="T51" s="847"/>
      <c r="U51" s="848"/>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849" t="s">
        <v>668</v>
      </c>
      <c r="D53" s="849"/>
      <c r="E53" s="849"/>
      <c r="F53" s="849"/>
      <c r="G53" s="849"/>
      <c r="H53" s="849"/>
      <c r="I53" s="849"/>
      <c r="J53" s="849"/>
      <c r="K53" s="849"/>
      <c r="L53" s="849"/>
      <c r="M53" s="849"/>
      <c r="N53" s="849"/>
      <c r="O53" s="849"/>
      <c r="P53" s="849"/>
      <c r="Q53" s="849"/>
      <c r="R53" s="849"/>
      <c r="S53" s="849"/>
      <c r="T53" s="849"/>
      <c r="U53" s="850"/>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657</v>
      </c>
      <c r="C55" s="851" t="s">
        <v>658</v>
      </c>
      <c r="D55" s="851"/>
      <c r="E55" s="851"/>
      <c r="F55" s="851"/>
      <c r="G55" s="851"/>
      <c r="H55" s="851"/>
      <c r="I55" s="851"/>
      <c r="J55" s="851"/>
      <c r="K55" s="851"/>
      <c r="L55" s="851"/>
      <c r="M55" s="851"/>
      <c r="N55" s="851"/>
      <c r="O55" s="851"/>
      <c r="P55" s="851"/>
      <c r="Q55" s="851"/>
      <c r="R55" s="851"/>
      <c r="S55" s="851"/>
      <c r="T55" s="851"/>
      <c r="U55" s="852"/>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659</v>
      </c>
      <c r="C57" s="851" t="s">
        <v>660</v>
      </c>
      <c r="D57" s="851"/>
      <c r="E57" s="851"/>
      <c r="F57" s="851"/>
      <c r="G57" s="851"/>
      <c r="H57" s="851"/>
      <c r="I57" s="851"/>
      <c r="J57" s="851"/>
      <c r="K57" s="851"/>
      <c r="L57" s="851"/>
      <c r="M57" s="851"/>
      <c r="N57" s="851"/>
      <c r="O57" s="851"/>
      <c r="P57" s="851"/>
      <c r="Q57" s="851"/>
      <c r="R57" s="851"/>
      <c r="S57" s="851"/>
      <c r="T57" s="851"/>
      <c r="U57" s="852"/>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661</v>
      </c>
      <c r="C59" s="727" t="s">
        <v>662</v>
      </c>
      <c r="D59" s="728"/>
      <c r="E59" s="728"/>
      <c r="F59" s="728"/>
      <c r="G59" s="728"/>
      <c r="H59" s="728"/>
      <c r="I59" s="728"/>
      <c r="J59" s="728"/>
      <c r="K59" s="728"/>
      <c r="L59" s="728"/>
      <c r="M59" s="728"/>
      <c r="N59" s="728"/>
      <c r="O59" s="728"/>
      <c r="P59" s="728"/>
      <c r="Q59" s="728"/>
      <c r="R59" s="728"/>
      <c r="S59" s="728"/>
      <c r="T59" s="728"/>
      <c r="U59" s="729"/>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3" zoomScale="80" zoomScaleNormal="80" workbookViewId="0">
      <selection activeCell="C33" sqref="C33"/>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62" t="s">
        <v>691</v>
      </c>
      <c r="C3" s="863"/>
      <c r="D3" s="863"/>
      <c r="E3" s="863"/>
      <c r="F3" s="864"/>
      <c r="G3" s="122"/>
    </row>
    <row r="4" spans="2:20" ht="16.5" customHeight="1">
      <c r="B4" s="865"/>
      <c r="C4" s="866"/>
      <c r="D4" s="866"/>
      <c r="E4" s="866"/>
      <c r="F4" s="867"/>
      <c r="G4" s="122"/>
    </row>
    <row r="5" spans="2:20" ht="71.25" customHeight="1">
      <c r="B5" s="865"/>
      <c r="C5" s="866"/>
      <c r="D5" s="866"/>
      <c r="E5" s="866"/>
      <c r="F5" s="867"/>
      <c r="G5" s="122"/>
    </row>
    <row r="6" spans="2:20" ht="21.75" customHeight="1">
      <c r="B6" s="868"/>
      <c r="C6" s="869"/>
      <c r="D6" s="869"/>
      <c r="E6" s="869"/>
      <c r="F6" s="870"/>
      <c r="G6" s="122"/>
    </row>
    <row r="8" spans="2:20" ht="21">
      <c r="B8" s="861" t="s">
        <v>481</v>
      </c>
      <c r="C8" s="861"/>
      <c r="D8" s="861"/>
      <c r="E8" s="861"/>
      <c r="F8" s="861"/>
      <c r="G8" s="861"/>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c r="C13" s="124" t="s">
        <v>627</v>
      </c>
      <c r="G13" s="109"/>
      <c r="L13" s="33"/>
      <c r="M13" s="33"/>
      <c r="N13" s="33"/>
      <c r="O13" s="33"/>
      <c r="P13" s="33"/>
      <c r="Q13" s="68"/>
      <c r="S13" s="8"/>
      <c r="T13" s="8"/>
    </row>
    <row r="14" spans="2:20" s="9" customFormat="1" ht="26.25" customHeight="1" thickBot="1">
      <c r="B14" s="102"/>
      <c r="C14" s="172" t="s">
        <v>622</v>
      </c>
      <c r="G14" s="123"/>
      <c r="L14" s="33"/>
      <c r="M14" s="33"/>
      <c r="N14" s="33"/>
      <c r="O14" s="33"/>
      <c r="P14" s="33"/>
      <c r="Q14" s="68"/>
      <c r="S14" s="8"/>
      <c r="T14" s="8"/>
    </row>
    <row r="15" spans="2:20" s="9" customFormat="1" ht="26.25" customHeight="1" thickBot="1">
      <c r="B15" s="102"/>
      <c r="C15" s="172" t="s">
        <v>623</v>
      </c>
      <c r="G15" s="123"/>
      <c r="L15" s="33"/>
      <c r="M15" s="33"/>
      <c r="N15" s="33"/>
      <c r="O15" s="33"/>
      <c r="P15" s="33"/>
      <c r="Q15" s="68"/>
      <c r="S15" s="8"/>
      <c r="T15" s="8"/>
    </row>
    <row r="16" spans="2:20" s="9" customFormat="1" ht="26.25" customHeight="1" thickBot="1">
      <c r="B16" s="102"/>
      <c r="C16" s="172" t="s">
        <v>624</v>
      </c>
      <c r="G16" s="123"/>
      <c r="L16" s="33"/>
      <c r="M16" s="33"/>
      <c r="N16" s="33"/>
      <c r="O16" s="33"/>
      <c r="P16" s="33"/>
      <c r="Q16" s="68"/>
      <c r="S16" s="8"/>
      <c r="T16" s="8"/>
    </row>
    <row r="17" spans="2:20" s="9" customFormat="1" ht="26.25" customHeight="1" thickBot="1">
      <c r="B17" s="102"/>
      <c r="C17" s="124" t="s">
        <v>625</v>
      </c>
      <c r="G17" s="109"/>
      <c r="L17" s="33"/>
      <c r="M17" s="33"/>
      <c r="N17" s="33"/>
      <c r="O17" s="33"/>
      <c r="P17" s="33"/>
      <c r="Q17" s="68"/>
      <c r="S17" s="8"/>
      <c r="T17" s="8"/>
    </row>
    <row r="18" spans="2:20" s="9" customFormat="1" ht="26.25" customHeight="1" thickBot="1">
      <c r="B18" s="102"/>
      <c r="C18" s="124" t="s">
        <v>626</v>
      </c>
      <c r="G18" s="123"/>
      <c r="L18" s="33"/>
      <c r="M18" s="33"/>
      <c r="N18" s="33"/>
      <c r="O18" s="33"/>
      <c r="P18" s="33"/>
      <c r="Q18" s="68"/>
      <c r="S18" s="8"/>
      <c r="T18" s="8"/>
    </row>
    <row r="19" spans="2:20" s="9" customFormat="1" ht="26.25" customHeight="1" thickBot="1">
      <c r="B19" s="102"/>
      <c r="C19" s="124" t="s">
        <v>628</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7" t="s">
        <v>543</v>
      </c>
      <c r="C22" s="653" t="s">
        <v>437</v>
      </c>
      <c r="D22" s="656" t="s">
        <v>443</v>
      </c>
      <c r="E22" s="660" t="s">
        <v>587</v>
      </c>
      <c r="F22" s="656" t="s">
        <v>448</v>
      </c>
      <c r="G22" s="174"/>
      <c r="M22" s="645"/>
      <c r="T22" s="645"/>
    </row>
    <row r="23" spans="2:20" s="103" customFormat="1" ht="35.25" customHeight="1">
      <c r="B23" s="648" t="s">
        <v>458</v>
      </c>
      <c r="C23" s="654" t="s">
        <v>438</v>
      </c>
      <c r="D23" s="657" t="s">
        <v>444</v>
      </c>
      <c r="E23" s="661" t="s">
        <v>587</v>
      </c>
      <c r="F23" s="657" t="s">
        <v>448</v>
      </c>
      <c r="G23" s="174"/>
      <c r="M23" s="645"/>
      <c r="T23" s="645"/>
    </row>
    <row r="24" spans="2:20" s="103" customFormat="1" ht="34.5" customHeight="1">
      <c r="B24" s="648" t="s">
        <v>455</v>
      </c>
      <c r="C24" s="654" t="s">
        <v>438</v>
      </c>
      <c r="D24" s="657" t="s">
        <v>445</v>
      </c>
      <c r="E24" s="661" t="s">
        <v>587</v>
      </c>
      <c r="F24" s="657" t="s">
        <v>448</v>
      </c>
      <c r="G24" s="174"/>
      <c r="M24" s="645"/>
      <c r="T24" s="645"/>
    </row>
    <row r="25" spans="2:20" s="103" customFormat="1" ht="32.25" customHeight="1">
      <c r="B25" s="649" t="s">
        <v>456</v>
      </c>
      <c r="C25" s="654" t="s">
        <v>437</v>
      </c>
      <c r="D25" s="657" t="s">
        <v>446</v>
      </c>
      <c r="E25" s="662" t="s">
        <v>606</v>
      </c>
      <c r="F25" s="665"/>
      <c r="G25" s="174"/>
      <c r="M25" s="645"/>
      <c r="T25" s="645"/>
    </row>
    <row r="26" spans="2:20" s="103" customFormat="1" ht="30.75" customHeight="1">
      <c r="B26" s="650" t="s">
        <v>541</v>
      </c>
      <c r="C26" s="654" t="s">
        <v>437</v>
      </c>
      <c r="D26" s="657"/>
      <c r="E26" s="662"/>
      <c r="F26" s="665"/>
      <c r="G26" s="174"/>
      <c r="M26" s="645"/>
      <c r="T26" s="645"/>
    </row>
    <row r="27" spans="2:20" s="103" customFormat="1" ht="32.25" customHeight="1">
      <c r="B27" s="651" t="s">
        <v>542</v>
      </c>
      <c r="C27" s="654" t="s">
        <v>437</v>
      </c>
      <c r="D27" s="658" t="s">
        <v>538</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555</v>
      </c>
      <c r="E30" s="663"/>
      <c r="F30" s="657" t="s">
        <v>554</v>
      </c>
      <c r="G30" s="646"/>
      <c r="M30" s="645"/>
    </row>
    <row r="31" spans="2:20" s="103" customFormat="1" ht="27.75" customHeight="1">
      <c r="B31" s="652" t="s">
        <v>539</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549</v>
      </c>
      <c r="G1" s="120" t="s">
        <v>570</v>
      </c>
      <c r="H1" s="120" t="s">
        <v>581</v>
      </c>
    </row>
    <row r="2" spans="1:8">
      <c r="A2" s="12" t="s">
        <v>29</v>
      </c>
      <c r="B2" s="12" t="s">
        <v>27</v>
      </c>
      <c r="C2" s="10">
        <v>2006</v>
      </c>
      <c r="D2" s="12" t="s">
        <v>416</v>
      </c>
      <c r="E2" s="10">
        <f>'2. LRAMVA Threshold'!D9</f>
        <v>0</v>
      </c>
      <c r="F2" s="26" t="s">
        <v>170</v>
      </c>
      <c r="G2" s="12" t="s">
        <v>571</v>
      </c>
      <c r="H2" s="12" t="s">
        <v>589</v>
      </c>
    </row>
    <row r="3" spans="1:8">
      <c r="A3" s="12" t="s">
        <v>371</v>
      </c>
      <c r="B3" s="12" t="s">
        <v>27</v>
      </c>
      <c r="C3" s="10">
        <v>2007</v>
      </c>
      <c r="D3" s="12" t="s">
        <v>417</v>
      </c>
      <c r="E3" s="10">
        <f>'2. LRAMVA Threshold'!D24</f>
        <v>2018</v>
      </c>
      <c r="F3" s="12" t="s">
        <v>550</v>
      </c>
      <c r="G3" s="12" t="s">
        <v>572</v>
      </c>
      <c r="H3" s="12" t="s">
        <v>582</v>
      </c>
    </row>
    <row r="4" spans="1:8">
      <c r="A4" s="12" t="s">
        <v>372</v>
      </c>
      <c r="B4" s="12" t="s">
        <v>28</v>
      </c>
      <c r="C4" s="10">
        <v>2008</v>
      </c>
      <c r="D4" s="12" t="s">
        <v>418</v>
      </c>
      <c r="F4" s="12" t="s">
        <v>169</v>
      </c>
      <c r="G4" s="12" t="s">
        <v>573</v>
      </c>
    </row>
    <row r="5" spans="1:8">
      <c r="A5" s="12" t="s">
        <v>373</v>
      </c>
      <c r="B5" s="12" t="s">
        <v>28</v>
      </c>
      <c r="C5" s="10">
        <v>2009</v>
      </c>
      <c r="F5" s="12" t="s">
        <v>368</v>
      </c>
      <c r="G5" s="12" t="s">
        <v>574</v>
      </c>
    </row>
    <row r="6" spans="1:8">
      <c r="A6" s="12" t="s">
        <v>374</v>
      </c>
      <c r="B6" s="12" t="s">
        <v>28</v>
      </c>
      <c r="C6" s="10">
        <v>2010</v>
      </c>
      <c r="F6" s="12" t="s">
        <v>369</v>
      </c>
      <c r="G6" s="12" t="s">
        <v>575</v>
      </c>
    </row>
    <row r="7" spans="1:8">
      <c r="A7" s="12" t="s">
        <v>375</v>
      </c>
      <c r="B7" s="12" t="s">
        <v>28</v>
      </c>
      <c r="C7" s="10">
        <v>2011</v>
      </c>
      <c r="F7" s="12" t="s">
        <v>370</v>
      </c>
      <c r="G7" s="12" t="s">
        <v>576</v>
      </c>
    </row>
    <row r="8" spans="1:8">
      <c r="A8" s="12" t="s">
        <v>376</v>
      </c>
      <c r="B8" s="12" t="s">
        <v>28</v>
      </c>
      <c r="C8" s="10">
        <v>2012</v>
      </c>
      <c r="F8" s="12" t="s">
        <v>558</v>
      </c>
      <c r="G8" s="12" t="s">
        <v>577</v>
      </c>
    </row>
    <row r="9" spans="1:8">
      <c r="A9" s="12" t="s">
        <v>377</v>
      </c>
      <c r="B9" s="12" t="s">
        <v>28</v>
      </c>
      <c r="C9" s="10">
        <v>2013</v>
      </c>
      <c r="G9" s="12" t="s">
        <v>578</v>
      </c>
    </row>
    <row r="10" spans="1:8">
      <c r="A10" s="12" t="s">
        <v>378</v>
      </c>
      <c r="B10" s="12" t="s">
        <v>28</v>
      </c>
      <c r="C10" s="10">
        <v>2014</v>
      </c>
      <c r="G10" s="12" t="s">
        <v>579</v>
      </c>
    </row>
    <row r="11" spans="1:8">
      <c r="A11" s="12" t="s">
        <v>379</v>
      </c>
      <c r="B11" s="12" t="s">
        <v>28</v>
      </c>
      <c r="C11" s="10">
        <v>2015</v>
      </c>
      <c r="G11" s="12" t="s">
        <v>580</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opLeftCell="A37" zoomScale="60" zoomScaleNormal="60" workbookViewId="0">
      <selection activeCell="K45" sqref="K45"/>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7.285156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720</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721</v>
      </c>
      <c r="E14" s="130"/>
      <c r="F14" s="124" t="s">
        <v>548</v>
      </c>
      <c r="H14" s="542" t="s">
        <v>724</v>
      </c>
      <c r="J14" s="124" t="s">
        <v>515</v>
      </c>
      <c r="L14" s="132"/>
      <c r="N14" s="103"/>
      <c r="Q14" s="99"/>
      <c r="R14" s="96"/>
    </row>
    <row r="15" spans="2:22" ht="26.25" customHeight="1" thickBot="1">
      <c r="B15" s="124" t="s">
        <v>424</v>
      </c>
      <c r="C15" s="106"/>
      <c r="D15" s="542" t="s">
        <v>722</v>
      </c>
      <c r="F15" s="124" t="s">
        <v>414</v>
      </c>
      <c r="G15" s="127"/>
      <c r="H15" s="542" t="s">
        <v>725</v>
      </c>
      <c r="I15" s="17"/>
      <c r="J15" s="124" t="s">
        <v>516</v>
      </c>
      <c r="L15" s="132"/>
      <c r="M15" s="103"/>
      <c r="Q15" s="108"/>
      <c r="R15" s="96"/>
    </row>
    <row r="16" spans="2:22" ht="28.5" customHeight="1" thickBot="1">
      <c r="B16" s="124" t="s">
        <v>454</v>
      </c>
      <c r="C16" s="106"/>
      <c r="D16" s="543" t="s">
        <v>723</v>
      </c>
      <c r="E16" s="103"/>
      <c r="F16" s="124" t="s">
        <v>434</v>
      </c>
      <c r="G16" s="125"/>
      <c r="H16" s="543" t="s">
        <v>726</v>
      </c>
      <c r="I16" s="103"/>
      <c r="K16" s="195"/>
      <c r="L16" s="195"/>
      <c r="M16" s="195"/>
      <c r="N16" s="195"/>
      <c r="Q16" s="115"/>
      <c r="R16" s="96"/>
    </row>
    <row r="17" spans="1:21" ht="29.25" customHeight="1">
      <c r="B17" s="124" t="s">
        <v>421</v>
      </c>
      <c r="C17" s="106"/>
      <c r="D17" s="733">
        <v>498223</v>
      </c>
      <c r="E17" s="121"/>
      <c r="F17" s="740" t="s">
        <v>672</v>
      </c>
      <c r="G17" s="195"/>
      <c r="H17" s="734">
        <v>1</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435</v>
      </c>
      <c r="G19" s="603" t="s">
        <v>363</v>
      </c>
      <c r="H19" s="242">
        <f>SUM(R54,R57,R60,R63,R66,R69,R72,R75)</f>
        <v>329452.7389278363</v>
      </c>
      <c r="I19" s="17"/>
      <c r="J19" s="115"/>
      <c r="K19" s="115"/>
      <c r="L19" s="115"/>
      <c r="M19" s="115"/>
      <c r="N19" s="115"/>
      <c r="P19" s="115"/>
      <c r="Q19" s="115"/>
      <c r="R19" s="96"/>
    </row>
    <row r="20" spans="1:21" ht="27.75" customHeight="1" thickBot="1">
      <c r="E20" s="9"/>
      <c r="F20" s="124" t="s">
        <v>436</v>
      </c>
      <c r="G20" s="603" t="s">
        <v>364</v>
      </c>
      <c r="H20" s="131">
        <f>-SUM(R55,R58,R61,R64,R67,R70,R73,R76)</f>
        <v>115850.9412</v>
      </c>
      <c r="I20" s="17"/>
      <c r="J20" s="115"/>
      <c r="P20" s="115"/>
      <c r="Q20" s="115"/>
      <c r="R20" s="96"/>
    </row>
    <row r="21" spans="1:21" ht="27.75" customHeight="1" thickBot="1">
      <c r="C21" s="32"/>
      <c r="D21" s="32"/>
      <c r="E21" s="32"/>
      <c r="F21" s="124" t="s">
        <v>408</v>
      </c>
      <c r="G21" s="603" t="s">
        <v>365</v>
      </c>
      <c r="H21" s="188">
        <f>R84</f>
        <v>14159.862085258099</v>
      </c>
      <c r="I21" s="103"/>
      <c r="P21" s="115"/>
      <c r="Q21" s="115"/>
      <c r="R21" s="96"/>
    </row>
    <row r="22" spans="1:21" ht="27.75" customHeight="1">
      <c r="C22" s="32"/>
      <c r="D22" s="32"/>
      <c r="E22" s="32"/>
      <c r="F22" s="124" t="s">
        <v>510</v>
      </c>
      <c r="G22" s="603" t="s">
        <v>449</v>
      </c>
      <c r="H22" s="188">
        <f>H19-H20+H21</f>
        <v>227761.65981309439</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66.5" customHeight="1">
      <c r="A26" s="28"/>
      <c r="B26" s="873" t="s">
        <v>679</v>
      </c>
      <c r="C26" s="873"/>
      <c r="D26" s="873"/>
      <c r="E26" s="873"/>
      <c r="F26" s="873"/>
      <c r="G26" s="873"/>
    </row>
    <row r="27" spans="1:21" ht="14.25" customHeight="1">
      <c r="A27" s="28"/>
      <c r="B27" s="548"/>
      <c r="C27" s="548"/>
      <c r="D27" s="538"/>
      <c r="E27" s="538"/>
      <c r="F27" s="538"/>
      <c r="G27" s="548"/>
    </row>
    <row r="28" spans="1:21" s="17" customFormat="1" ht="27" customHeight="1">
      <c r="B28" s="876" t="s">
        <v>507</v>
      </c>
      <c r="C28" s="877"/>
      <c r="D28" s="133" t="s">
        <v>41</v>
      </c>
      <c r="E28" s="134" t="s">
        <v>670</v>
      </c>
      <c r="F28" s="134" t="s">
        <v>408</v>
      </c>
      <c r="G28" s="135" t="s">
        <v>409</v>
      </c>
      <c r="T28" s="136"/>
      <c r="U28" s="136"/>
    </row>
    <row r="29" spans="1:21" ht="20.25" customHeight="1">
      <c r="B29" s="871" t="s">
        <v>29</v>
      </c>
      <c r="C29" s="872"/>
      <c r="D29" s="638" t="s">
        <v>27</v>
      </c>
      <c r="E29" s="138">
        <f>SUM(D54:D76)</f>
        <v>113275.17186854145</v>
      </c>
      <c r="F29" s="139">
        <f>D84</f>
        <v>6543.7009991592877</v>
      </c>
      <c r="G29" s="138">
        <f>E29+F29</f>
        <v>119818.87286770075</v>
      </c>
    </row>
    <row r="30" spans="1:21" ht="20.25" customHeight="1">
      <c r="B30" s="871" t="s">
        <v>740</v>
      </c>
      <c r="C30" s="872"/>
      <c r="D30" s="638" t="s">
        <v>27</v>
      </c>
      <c r="E30" s="140">
        <f>SUM(E54:E76)</f>
        <v>70330.610946895235</v>
      </c>
      <c r="F30" s="141">
        <f>E84</f>
        <v>5143.1166475228247</v>
      </c>
      <c r="G30" s="140">
        <f>E30+F30</f>
        <v>75473.727594418058</v>
      </c>
    </row>
    <row r="31" spans="1:21" ht="20.25" customHeight="1">
      <c r="B31" s="871" t="s">
        <v>741</v>
      </c>
      <c r="C31" s="872"/>
      <c r="D31" s="638" t="s">
        <v>28</v>
      </c>
      <c r="E31" s="140">
        <f>SUM(F54:F76)</f>
        <v>25900.620352399612</v>
      </c>
      <c r="F31" s="141">
        <f>F84</f>
        <v>2026.451363719485</v>
      </c>
      <c r="G31" s="140">
        <f t="shared" ref="G31:G34" si="0">E31+F31</f>
        <v>27927.071716119099</v>
      </c>
    </row>
    <row r="32" spans="1:21" ht="20.25" customHeight="1">
      <c r="B32" s="871" t="s">
        <v>395</v>
      </c>
      <c r="C32" s="872"/>
      <c r="D32" s="638" t="s">
        <v>28</v>
      </c>
      <c r="E32" s="140">
        <f>SUM(G54:G76)</f>
        <v>0</v>
      </c>
      <c r="F32" s="141">
        <f>G84</f>
        <v>0</v>
      </c>
      <c r="G32" s="140">
        <f t="shared" si="0"/>
        <v>0</v>
      </c>
    </row>
    <row r="33" spans="2:22" ht="20.25" customHeight="1">
      <c r="B33" s="871" t="s">
        <v>30</v>
      </c>
      <c r="C33" s="872"/>
      <c r="D33" s="638" t="s">
        <v>28</v>
      </c>
      <c r="E33" s="140">
        <f>SUM(H54:H76)</f>
        <v>0</v>
      </c>
      <c r="F33" s="141">
        <f>H84</f>
        <v>0</v>
      </c>
      <c r="G33" s="140">
        <f>E33+F33</f>
        <v>0</v>
      </c>
    </row>
    <row r="34" spans="2:22" ht="20.25" customHeight="1">
      <c r="B34" s="871" t="s">
        <v>31</v>
      </c>
      <c r="C34" s="872"/>
      <c r="D34" s="638" t="s">
        <v>28</v>
      </c>
      <c r="E34" s="140">
        <f>SUM(I54:I76)</f>
        <v>4095.3945599999988</v>
      </c>
      <c r="F34" s="141">
        <f>I84</f>
        <v>446.59307485649992</v>
      </c>
      <c r="G34" s="140">
        <f t="shared" si="0"/>
        <v>4541.9876348564985</v>
      </c>
    </row>
    <row r="35" spans="2:22" ht="20.25" customHeight="1">
      <c r="B35" s="871" t="s">
        <v>32</v>
      </c>
      <c r="C35" s="872"/>
      <c r="D35" s="638" t="s">
        <v>27</v>
      </c>
      <c r="E35" s="140">
        <f>SUM(J54:J76)</f>
        <v>0</v>
      </c>
      <c r="F35" s="141">
        <f>J84</f>
        <v>0</v>
      </c>
      <c r="G35" s="140">
        <f>E35+F35</f>
        <v>0</v>
      </c>
    </row>
    <row r="36" spans="2:22" ht="20.25" customHeight="1">
      <c r="B36" s="871"/>
      <c r="C36" s="872"/>
      <c r="D36" s="638"/>
      <c r="E36" s="140">
        <f>SUM(K54:K83)</f>
        <v>0</v>
      </c>
      <c r="F36" s="141">
        <f>K84</f>
        <v>0</v>
      </c>
      <c r="G36" s="140">
        <f t="shared" ref="G36:G42" si="1">E36+F36</f>
        <v>0</v>
      </c>
    </row>
    <row r="37" spans="2:22" ht="20.25" customHeight="1">
      <c r="B37" s="871"/>
      <c r="C37" s="872"/>
      <c r="D37" s="638"/>
      <c r="E37" s="140">
        <f>SUM(L54:L83)</f>
        <v>0</v>
      </c>
      <c r="F37" s="141">
        <f>L84</f>
        <v>0</v>
      </c>
      <c r="G37" s="140">
        <f t="shared" si="1"/>
        <v>0</v>
      </c>
    </row>
    <row r="38" spans="2:22" ht="20.25" customHeight="1">
      <c r="B38" s="871"/>
      <c r="C38" s="872"/>
      <c r="D38" s="638"/>
      <c r="E38" s="140">
        <f>SUM(M54:M83)</f>
        <v>0</v>
      </c>
      <c r="F38" s="141">
        <f>M84</f>
        <v>0</v>
      </c>
      <c r="G38" s="140">
        <f t="shared" si="1"/>
        <v>0</v>
      </c>
    </row>
    <row r="39" spans="2:22" ht="20.25" customHeight="1">
      <c r="B39" s="871"/>
      <c r="C39" s="872"/>
      <c r="D39" s="638"/>
      <c r="E39" s="140">
        <f>SUM(N54:N83)</f>
        <v>0</v>
      </c>
      <c r="F39" s="141">
        <f>N84</f>
        <v>0</v>
      </c>
      <c r="G39" s="140">
        <f t="shared" si="1"/>
        <v>0</v>
      </c>
    </row>
    <row r="40" spans="2:22" ht="20.25" customHeight="1">
      <c r="B40" s="871"/>
      <c r="C40" s="872"/>
      <c r="D40" s="638"/>
      <c r="E40" s="140">
        <f>SUM(O54:O83)</f>
        <v>0</v>
      </c>
      <c r="F40" s="141">
        <f>O84</f>
        <v>0</v>
      </c>
      <c r="G40" s="140">
        <f t="shared" si="1"/>
        <v>0</v>
      </c>
    </row>
    <row r="41" spans="2:22" ht="20.25" customHeight="1">
      <c r="B41" s="871"/>
      <c r="C41" s="872"/>
      <c r="D41" s="638"/>
      <c r="E41" s="140">
        <f>SUM(P54:P83)</f>
        <v>0</v>
      </c>
      <c r="F41" s="141">
        <f>P84</f>
        <v>0</v>
      </c>
      <c r="G41" s="140">
        <f t="shared" si="1"/>
        <v>0</v>
      </c>
    </row>
    <row r="42" spans="2:22" ht="20.25" customHeight="1">
      <c r="B42" s="871"/>
      <c r="C42" s="872"/>
      <c r="D42" s="639"/>
      <c r="E42" s="142">
        <f>SUM(Q54:Q83)</f>
        <v>0</v>
      </c>
      <c r="F42" s="143">
        <f>Q84</f>
        <v>0</v>
      </c>
      <c r="G42" s="142">
        <f t="shared" si="1"/>
        <v>0</v>
      </c>
    </row>
    <row r="43" spans="2:22" s="8" customFormat="1" ht="21" customHeight="1">
      <c r="B43" s="874" t="s">
        <v>26</v>
      </c>
      <c r="C43" s="875"/>
      <c r="D43" s="137"/>
      <c r="E43" s="144">
        <f>SUM(E29:E42)</f>
        <v>213601.7977278363</v>
      </c>
      <c r="F43" s="144">
        <f>SUM(F29:F42)</f>
        <v>14159.862085258099</v>
      </c>
      <c r="G43" s="144">
        <f>SUM(G29:G42)</f>
        <v>227761.65981309439</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73" t="s">
        <v>609</v>
      </c>
      <c r="C48" s="873"/>
      <c r="D48" s="873"/>
      <c r="E48" s="873"/>
      <c r="F48" s="873"/>
      <c r="G48" s="873"/>
      <c r="H48" s="873"/>
      <c r="I48" s="873"/>
      <c r="J48" s="873"/>
      <c r="K48" s="873"/>
      <c r="L48" s="873"/>
      <c r="M48" s="617"/>
      <c r="N48" s="105"/>
      <c r="O48" s="105"/>
      <c r="P48" s="105"/>
      <c r="Q48" s="105"/>
      <c r="R48" s="105"/>
      <c r="T48" s="37"/>
      <c r="U48" s="19"/>
      <c r="V48" s="38"/>
    </row>
    <row r="49" spans="2:22" s="28" customFormat="1" ht="40.9" customHeight="1">
      <c r="B49" s="873" t="s">
        <v>564</v>
      </c>
      <c r="C49" s="873"/>
      <c r="D49" s="873"/>
      <c r="E49" s="873"/>
      <c r="F49" s="873"/>
      <c r="G49" s="873"/>
      <c r="H49" s="873"/>
      <c r="I49" s="873"/>
      <c r="J49" s="873"/>
      <c r="K49" s="873"/>
      <c r="L49" s="873"/>
      <c r="M49" s="617"/>
      <c r="N49" s="105"/>
      <c r="O49" s="105"/>
      <c r="P49" s="105"/>
      <c r="Q49" s="105"/>
      <c r="R49" s="105"/>
      <c r="T49" s="37"/>
      <c r="U49" s="19"/>
      <c r="V49" s="38"/>
    </row>
    <row r="50" spans="2:22" s="28" customFormat="1" ht="18" customHeight="1">
      <c r="B50" s="873" t="s">
        <v>678</v>
      </c>
      <c r="C50" s="873"/>
      <c r="D50" s="873"/>
      <c r="E50" s="873"/>
      <c r="F50" s="873"/>
      <c r="G50" s="873"/>
      <c r="H50" s="873"/>
      <c r="I50" s="873"/>
      <c r="J50" s="873"/>
      <c r="K50" s="873"/>
      <c r="L50" s="873"/>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General Service &lt;50 kW</v>
      </c>
      <c r="F52" s="135" t="str">
        <f>IF($B31&lt;&gt;"",$B31,"")</f>
        <v>General Service 50 - 4,999 kW</v>
      </c>
      <c r="G52" s="135" t="str">
        <f>IF($B32&lt;&gt;"",$B32,"")</f>
        <v>Embedded Distributor</v>
      </c>
      <c r="H52" s="135" t="str">
        <f>IF($B33&lt;&gt;"",$B33,"")</f>
        <v>Sentinel Lighting</v>
      </c>
      <c r="I52" s="135" t="str">
        <f>IF($B34&lt;&gt;"",$B34,"")</f>
        <v>Street Lighting</v>
      </c>
      <c r="J52" s="135" t="str">
        <f>IF($B35&lt;&gt;"",$B35,"")</f>
        <v>Unmetered Scattered Load</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v>
      </c>
      <c r="J53" s="576" t="str">
        <f>D35</f>
        <v>kWh</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c r="E54" s="150"/>
      <c r="F54" s="150"/>
      <c r="G54" s="150">
        <f>'4.  2011-2014 LRAM'!AB131</f>
        <v>0</v>
      </c>
      <c r="H54" s="150">
        <f>'4.  2011-2014 LRAM'!AC131</f>
        <v>0</v>
      </c>
      <c r="I54" s="150"/>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c r="E55" s="156"/>
      <c r="F55" s="156"/>
      <c r="G55" s="156">
        <f>-'4.  2011-2014 LRAM'!AB132</f>
        <v>0</v>
      </c>
      <c r="H55" s="156">
        <f>-'4.  2011-2014 LRAM'!AC132</f>
        <v>0</v>
      </c>
      <c r="I55" s="156"/>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c r="E57" s="156"/>
      <c r="F57" s="156"/>
      <c r="G57" s="156">
        <f>'4.  2011-2014 LRAM'!AB261</f>
        <v>0</v>
      </c>
      <c r="H57" s="156">
        <f>'4.  2011-2014 LRAM'!AC261</f>
        <v>0</v>
      </c>
      <c r="I57" s="156"/>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c r="E58" s="156"/>
      <c r="F58" s="156"/>
      <c r="G58" s="156">
        <f>-'4.  2011-2014 LRAM'!AB262</f>
        <v>0</v>
      </c>
      <c r="H58" s="156">
        <f>-'4.  2011-2014 LRAM'!AC262</f>
        <v>0</v>
      </c>
      <c r="I58" s="156"/>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c r="E60" s="156"/>
      <c r="F60" s="156"/>
      <c r="G60" s="156">
        <f>'4.  2011-2014 LRAM'!AB391</f>
        <v>0</v>
      </c>
      <c r="H60" s="156">
        <f>'4.  2011-2014 LRAM'!AC391</f>
        <v>0</v>
      </c>
      <c r="I60" s="156"/>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c r="E61" s="156"/>
      <c r="F61" s="156"/>
      <c r="G61" s="156">
        <f>-'4.  2011-2014 LRAM'!AB392</f>
        <v>0</v>
      </c>
      <c r="H61" s="156">
        <f>-'4.  2011-2014 LRAM'!AC392</f>
        <v>0</v>
      </c>
      <c r="I61" s="156"/>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c r="E63" s="156"/>
      <c r="F63" s="156"/>
      <c r="G63" s="156">
        <f>'4.  2011-2014 LRAM'!AB521</f>
        <v>0</v>
      </c>
      <c r="H63" s="156">
        <f>'4.  2011-2014 LRAM'!AC521</f>
        <v>0</v>
      </c>
      <c r="I63" s="156"/>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c r="E64" s="156"/>
      <c r="F64" s="156"/>
      <c r="G64" s="156">
        <f>-'4.  2011-2014 LRAM'!AB522</f>
        <v>0</v>
      </c>
      <c r="H64" s="156">
        <f>-'4.  2011-2014 LRAM'!AC522</f>
        <v>0</v>
      </c>
      <c r="I64" s="156"/>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c r="E66" s="164"/>
      <c r="F66" s="164"/>
      <c r="G66" s="164">
        <f>'5.  2015-2020 LRAM'!AB204</f>
        <v>0</v>
      </c>
      <c r="H66" s="164">
        <f>'5.  2015-2020 LRAM'!AC204</f>
        <v>0</v>
      </c>
      <c r="I66" s="164"/>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c r="E67" s="164"/>
      <c r="F67" s="164"/>
      <c r="G67" s="164">
        <f>-'5.  2015-2020 LRAM'!AB205</f>
        <v>0</v>
      </c>
      <c r="H67" s="164">
        <f>-'5.  2015-2020 LRAM'!AC205</f>
        <v>0</v>
      </c>
      <c r="I67" s="164"/>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c r="E69" s="156"/>
      <c r="F69" s="156"/>
      <c r="G69" s="156">
        <f>'5.  2015-2020 LRAM'!AB388</f>
        <v>0</v>
      </c>
      <c r="H69" s="156">
        <f>'5.  2015-2020 LRAM'!AC388</f>
        <v>0</v>
      </c>
      <c r="I69" s="156"/>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c r="E70" s="156"/>
      <c r="F70" s="156"/>
      <c r="G70" s="156">
        <f>-'5.  2015-2020 LRAM'!AB389</f>
        <v>0</v>
      </c>
      <c r="H70" s="156">
        <f>-'5.  2015-2020 LRAM'!AC389</f>
        <v>0</v>
      </c>
      <c r="I70" s="156"/>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118245.24686854146</v>
      </c>
      <c r="E72" s="156">
        <f>'5.  2015-2020 LRAM'!Z572</f>
        <v>69246.378951895225</v>
      </c>
      <c r="F72" s="156">
        <f>'5.  2015-2020 LRAM'!AA572</f>
        <v>27921.345472399611</v>
      </c>
      <c r="G72" s="156">
        <f>'5.  2015-2020 LRAM'!AB572</f>
        <v>0</v>
      </c>
      <c r="H72" s="156">
        <f>'5.  2015-2020 LRAM'!AC572</f>
        <v>0</v>
      </c>
      <c r="I72" s="156">
        <f>'5.  2015-2020 LRAM'!AD572</f>
        <v>8768.5041600000004</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224181.47545283631</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53868.813099999999</v>
      </c>
      <c r="E75" s="156">
        <f>'5.  2015-2020 LRAM'!Z756</f>
        <v>30679.803495</v>
      </c>
      <c r="F75" s="156">
        <f>'5.  2015-2020 LRAM'!AA756</f>
        <v>11952.564480000001</v>
      </c>
      <c r="G75" s="156">
        <f>'5.  2015-2020 LRAM'!AB756</f>
        <v>0</v>
      </c>
      <c r="H75" s="156">
        <f>'5.  2015-2020 LRAM'!AC756</f>
        <v>0</v>
      </c>
      <c r="I75" s="156">
        <f>'5.  2015-2020 LRAM'!AD756</f>
        <v>8770.0823999999993</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105271.263475</v>
      </c>
      <c r="U75" s="152"/>
      <c r="V75" s="153"/>
    </row>
    <row r="76" spans="2:22" s="163" customFormat="1" ht="16.5" customHeight="1">
      <c r="B76" s="154" t="s">
        <v>228</v>
      </c>
      <c r="C76" s="155"/>
      <c r="D76" s="156">
        <f>-'5.  2015-2020 LRAM'!Y757</f>
        <v>-58838.888100000004</v>
      </c>
      <c r="E76" s="156">
        <f>-'5.  2015-2020 LRAM'!Z757</f>
        <v>-29595.571499999998</v>
      </c>
      <c r="F76" s="156">
        <f>-'5.  2015-2020 LRAM'!AA757</f>
        <v>-13973.2896</v>
      </c>
      <c r="G76" s="156">
        <f>-'5.  2015-2020 LRAM'!AB757</f>
        <v>0</v>
      </c>
      <c r="H76" s="156">
        <f>-'5.  2015-2020 LRAM'!AC757</f>
        <v>0</v>
      </c>
      <c r="I76" s="156">
        <f>-'5.  2015-2020 LRAM'!AD757</f>
        <v>-13443.192000000001</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-115850.9412</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18669.159277116229</v>
      </c>
      <c r="E78" s="156">
        <f>'5.  2015-2020 LRAM'!Z940</f>
        <v>77674.074830079102</v>
      </c>
      <c r="F78" s="156">
        <f>'5.  2015-2020 LRAM'!AA940</f>
        <v>34108.235529052647</v>
      </c>
      <c r="G78" s="156">
        <f>'5.  2015-2020 LRAM'!AB940</f>
        <v>0</v>
      </c>
      <c r="H78" s="156">
        <f>'5.  2015-2020 LRAM'!AC940</f>
        <v>0</v>
      </c>
      <c r="I78" s="156">
        <f>'5.  2015-2020 LRAM'!AD940</f>
        <v>8824.2357599999996</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139275.70539624797</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6543.7009991592877</v>
      </c>
      <c r="E84" s="679">
        <f>'6.  Carrying Charges'!J162</f>
        <v>5143.1166475228247</v>
      </c>
      <c r="F84" s="679">
        <f>'6.  Carrying Charges'!K162</f>
        <v>2026.451363719485</v>
      </c>
      <c r="G84" s="679">
        <f>'6.  Carrying Charges'!L162</f>
        <v>0</v>
      </c>
      <c r="H84" s="679">
        <f>'6.  Carrying Charges'!M162</f>
        <v>0</v>
      </c>
      <c r="I84" s="679">
        <f>'6.  Carrying Charges'!N162</f>
        <v>446.59307485649992</v>
      </c>
      <c r="J84" s="679">
        <f>'6.  Carrying Charges'!O162</f>
        <v>0</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14159.862085258099</v>
      </c>
      <c r="U84" s="152"/>
      <c r="V84" s="153"/>
    </row>
    <row r="85" spans="2:22" s="163" customFormat="1" ht="21.75" customHeight="1">
      <c r="B85" s="623" t="s">
        <v>240</v>
      </c>
      <c r="C85" s="624"/>
      <c r="D85" s="623">
        <f>SUM(D54:D77)+D84</f>
        <v>119818.87286770075</v>
      </c>
      <c r="E85" s="623">
        <f>SUM(E54:E77)+E84</f>
        <v>75473.727594418058</v>
      </c>
      <c r="F85" s="623">
        <f>SUM(F54:F77)+F84</f>
        <v>27927.071716119099</v>
      </c>
      <c r="G85" s="623">
        <f>SUM(G54:G77)+G84</f>
        <v>0</v>
      </c>
      <c r="H85" s="623">
        <f>SUM(H54:H77)+H84</f>
        <v>0</v>
      </c>
      <c r="I85" s="623">
        <f t="shared" ref="I85:O85" si="2">SUM(I54:I77)+I84</f>
        <v>4541.9876348564985</v>
      </c>
      <c r="J85" s="623">
        <f t="shared" si="2"/>
        <v>0</v>
      </c>
      <c r="K85" s="623">
        <f t="shared" si="2"/>
        <v>0</v>
      </c>
      <c r="L85" s="623">
        <f t="shared" si="2"/>
        <v>0</v>
      </c>
      <c r="M85" s="623">
        <f t="shared" si="2"/>
        <v>0</v>
      </c>
      <c r="N85" s="623">
        <f>SUM(N54:N77)+N84</f>
        <v>0</v>
      </c>
      <c r="O85" s="623">
        <f t="shared" si="2"/>
        <v>0</v>
      </c>
      <c r="P85" s="623">
        <f>SUM(P54:P77)+P84</f>
        <v>0</v>
      </c>
      <c r="Q85" s="623">
        <f>SUM(Q54:Q77)+Q84</f>
        <v>0</v>
      </c>
      <c r="R85" s="623">
        <f>SUM(R54:R77)+R84</f>
        <v>227761.65981309439</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19458.529841002255</v>
      </c>
      <c r="D93" s="556">
        <f>SUM('4.  2011-2014 LRAM'!Y259:AL259)</f>
        <v>20614.905334608975</v>
      </c>
      <c r="E93" s="556">
        <f>SUM('4.  2011-2014 LRAM'!Y388:AL388)</f>
        <v>21168.78424505475</v>
      </c>
      <c r="F93" s="557">
        <f>SUM('4.  2011-2014 LRAM'!Y517:AL517)</f>
        <v>20725.094951485335</v>
      </c>
      <c r="G93" s="557">
        <f>SUM('5.  2015-2020 LRAM'!Y199:AL199)</f>
        <v>20292.919852468971</v>
      </c>
      <c r="H93" s="556">
        <f>SUM('5.  2015-2020 LRAM'!Y382:AL382)</f>
        <v>17707.197718321622</v>
      </c>
      <c r="I93" s="557">
        <f>SUM('5.  2015-2020 LRAM'!Y565:AL565)</f>
        <v>13991.7018932597</v>
      </c>
      <c r="J93" s="556">
        <f>SUM('5.  2015-2020 LRAM'!Y748:AL748)</f>
        <v>0</v>
      </c>
      <c r="K93" s="556">
        <f>SUM('5.  2015-2020 LRAM'!Y931:AL931)</f>
        <v>9442.4217069890165</v>
      </c>
      <c r="L93" s="556">
        <f>SUM('5.  2015-2020 LRAM'!Y1114:AL1114)</f>
        <v>0</v>
      </c>
      <c r="M93" s="556">
        <f>SUM(C93:L93)</f>
        <v>143401.55554319063</v>
      </c>
      <c r="T93" s="197"/>
      <c r="U93" s="197"/>
    </row>
    <row r="94" spans="2:22" s="90" customFormat="1" ht="23.25" hidden="1" customHeight="1">
      <c r="B94" s="198">
        <v>2012</v>
      </c>
      <c r="C94" s="558"/>
      <c r="D94" s="557">
        <f>SUM('4.  2011-2014 LRAM'!Y260:AL260)</f>
        <v>20996.173583423806</v>
      </c>
      <c r="E94" s="556">
        <f>SUM('4.  2011-2014 LRAM'!Y389:AL389)</f>
        <v>21600.525115924822</v>
      </c>
      <c r="F94" s="557">
        <f>SUM('4.  2011-2014 LRAM'!Y518:AL518)</f>
        <v>21593.858447831146</v>
      </c>
      <c r="G94" s="557">
        <f>SUM('5.  2015-2020 LRAM'!Y200:AL200)</f>
        <v>20992.065830637825</v>
      </c>
      <c r="H94" s="556">
        <f>SUM('5.  2015-2020 LRAM'!Y383:AL383)</f>
        <v>19265.913762055836</v>
      </c>
      <c r="I94" s="557">
        <f>SUM('5.  2015-2020 LRAM'!Y566:AL566)</f>
        <v>16821.334910916732</v>
      </c>
      <c r="J94" s="556">
        <f>SUM('5.  2015-2020 LRAM'!Y749:AL749)</f>
        <v>0</v>
      </c>
      <c r="K94" s="556">
        <f>SUM('5.  2015-2020 LRAM'!Y932:AL932)</f>
        <v>13329.96720492046</v>
      </c>
      <c r="L94" s="556">
        <f>SUM('5.  2015-2020 LRAM'!Y1115:AL1115)</f>
        <v>0</v>
      </c>
      <c r="M94" s="556">
        <f>SUM(D94:L94)</f>
        <v>134599.83885571064</v>
      </c>
      <c r="T94" s="197"/>
      <c r="U94" s="197"/>
    </row>
    <row r="95" spans="2:22" s="90" customFormat="1" ht="23.25" hidden="1" customHeight="1">
      <c r="B95" s="198">
        <v>2013</v>
      </c>
      <c r="C95" s="559"/>
      <c r="D95" s="559"/>
      <c r="E95" s="557">
        <f>SUM('4.  2011-2014 LRAM'!Y390:AL390)</f>
        <v>26329.855526778156</v>
      </c>
      <c r="F95" s="557">
        <f>SUM('4.  2011-2014 LRAM'!Y519:AL519)</f>
        <v>24706.328564342613</v>
      </c>
      <c r="G95" s="557">
        <f>SUM('5.  2015-2020 LRAM'!Y201:AL201)</f>
        <v>24320.974918336822</v>
      </c>
      <c r="H95" s="556">
        <f>SUM('5.  2015-2020 LRAM'!Y384:AL384)</f>
        <v>20509.066613652238</v>
      </c>
      <c r="I95" s="557">
        <f>SUM('5.  2015-2020 LRAM'!Y567:AL567)</f>
        <v>16324.097249576123</v>
      </c>
      <c r="J95" s="556">
        <f>SUM('5.  2015-2020 LRAM'!Y750:AL750)</f>
        <v>0</v>
      </c>
      <c r="K95" s="556">
        <f>SUM('5.  2015-2020 LRAM'!Y933:AL933)</f>
        <v>11222.373873519278</v>
      </c>
      <c r="L95" s="556">
        <f>SUM('5.  2015-2020 LRAM'!Y1116:AL1116)</f>
        <v>0</v>
      </c>
      <c r="M95" s="556">
        <f>SUM(C95:L95)</f>
        <v>123412.69674620523</v>
      </c>
      <c r="T95" s="197"/>
      <c r="U95" s="197"/>
    </row>
    <row r="96" spans="2:22" s="90" customFormat="1" ht="23.25" hidden="1" customHeight="1">
      <c r="B96" s="198">
        <v>2014</v>
      </c>
      <c r="C96" s="559"/>
      <c r="D96" s="559"/>
      <c r="E96" s="559"/>
      <c r="F96" s="557">
        <f>SUM('4.  2011-2014 LRAM'!Y520:AL520)</f>
        <v>36775.395446252856</v>
      </c>
      <c r="G96" s="557">
        <f>SUM('5.  2015-2020 LRAM'!Y202:AL202)</f>
        <v>35006.509794940801</v>
      </c>
      <c r="H96" s="556">
        <f>SUM('5.  2015-2020 LRAM'!Y385:AL385)</f>
        <v>31383.218825266638</v>
      </c>
      <c r="I96" s="557">
        <f>SUM('5.  2015-2020 LRAM'!Y568:AL568)</f>
        <v>26976.542139083729</v>
      </c>
      <c r="J96" s="556">
        <f>SUM('5.  2015-2020 LRAM'!Y751:AL751)</f>
        <v>0</v>
      </c>
      <c r="K96" s="556">
        <f>SUM('5.  2015-2020 LRAM'!Y934:AL934)</f>
        <v>18191.456220819222</v>
      </c>
      <c r="L96" s="556">
        <f>SUM('5.  2015-2020 LRAM'!Y1117:AL1117)</f>
        <v>0</v>
      </c>
      <c r="M96" s="556">
        <f>SUM(F96:L96)</f>
        <v>148333.12242636323</v>
      </c>
      <c r="T96" s="197"/>
      <c r="U96" s="197"/>
    </row>
    <row r="97" spans="2:21" s="90" customFormat="1" ht="23.25" hidden="1" customHeight="1">
      <c r="B97" s="198">
        <v>2015</v>
      </c>
      <c r="C97" s="559"/>
      <c r="D97" s="559"/>
      <c r="E97" s="559"/>
      <c r="F97" s="559"/>
      <c r="G97" s="557">
        <f>SUM('5.  2015-2020 LRAM'!Y203:AL203)</f>
        <v>41806.436300000001</v>
      </c>
      <c r="H97" s="556">
        <f>SUM('5.  2015-2020 LRAM'!Y386:AL386)</f>
        <v>38544.051775</v>
      </c>
      <c r="I97" s="557">
        <f>SUM('5.  2015-2020 LRAM'!Y569:AL569)</f>
        <v>33905.632424999996</v>
      </c>
      <c r="J97" s="556">
        <f>SUM('5.  2015-2020 LRAM'!Y752:AL752)</f>
        <v>0</v>
      </c>
      <c r="K97" s="556">
        <f>SUM('5.  2015-2020 LRAM'!Y935:AL935)</f>
        <v>22429.151400000002</v>
      </c>
      <c r="L97" s="556">
        <f>SUM('5.  2015-2020 LRAM'!Y1118:AL1118)</f>
        <v>0</v>
      </c>
      <c r="M97" s="556">
        <f>SUM(G97:L97)</f>
        <v>136685.27189999999</v>
      </c>
      <c r="T97" s="197"/>
      <c r="U97" s="197"/>
    </row>
    <row r="98" spans="2:21" s="90" customFormat="1" ht="23.25" hidden="1" customHeight="1">
      <c r="B98" s="198">
        <v>2016</v>
      </c>
      <c r="C98" s="559"/>
      <c r="D98" s="559"/>
      <c r="E98" s="559"/>
      <c r="F98" s="559"/>
      <c r="G98" s="559"/>
      <c r="H98" s="556">
        <f>SUM('5.  2015-2020 LRAM'!Y387:AL387)</f>
        <v>61379.900475000009</v>
      </c>
      <c r="I98" s="557">
        <f>SUM('5.  2015-2020 LRAM'!Y570:AL570)</f>
        <v>48981.811484999998</v>
      </c>
      <c r="J98" s="556">
        <f>SUM('5.  2015-2020 LRAM'!Y753:AL753)</f>
        <v>36340.708035000003</v>
      </c>
      <c r="K98" s="556">
        <f>SUM('5.  2015-2020 LRAM'!Y936:AL936)</f>
        <v>23002.41417</v>
      </c>
      <c r="L98" s="556">
        <f>SUM('5.  2015-2020 LRAM'!Y1119:AL1119)</f>
        <v>0</v>
      </c>
      <c r="M98" s="556">
        <f>SUM(H98:L98)</f>
        <v>169704.83416500001</v>
      </c>
      <c r="T98" s="197"/>
      <c r="U98" s="197"/>
    </row>
    <row r="99" spans="2:21" s="90" customFormat="1" ht="23.25" hidden="1" customHeight="1">
      <c r="B99" s="198">
        <v>2017</v>
      </c>
      <c r="C99" s="559"/>
      <c r="D99" s="559"/>
      <c r="E99" s="559"/>
      <c r="F99" s="559"/>
      <c r="G99" s="559"/>
      <c r="H99" s="559"/>
      <c r="I99" s="556">
        <f>SUM('5.  2015-2020 LRAM'!Y571:AL571)</f>
        <v>67180.355349999998</v>
      </c>
      <c r="J99" s="556">
        <f>SUM('5.  2015-2020 LRAM'!Y754:AL754)</f>
        <v>47813.241850000006</v>
      </c>
      <c r="K99" s="556">
        <f>SUM('5.  2015-2020 LRAM'!Y937:AL937)</f>
        <v>26548.121000000003</v>
      </c>
      <c r="L99" s="556">
        <f>SUM('5.  2015-2020 LRAM'!Y1120:AL1120)</f>
        <v>0</v>
      </c>
      <c r="M99" s="556">
        <f>SUM(I99:L99)</f>
        <v>141541.7182</v>
      </c>
      <c r="T99" s="197"/>
      <c r="U99" s="197"/>
    </row>
    <row r="100" spans="2:21" s="90" customFormat="1" ht="23.25" hidden="1" customHeight="1">
      <c r="B100" s="198">
        <v>2018</v>
      </c>
      <c r="C100" s="559"/>
      <c r="D100" s="559"/>
      <c r="E100" s="559"/>
      <c r="F100" s="559"/>
      <c r="G100" s="559"/>
      <c r="H100" s="559"/>
      <c r="I100" s="559"/>
      <c r="J100" s="556">
        <f>SUM('5.  2015-2020 LRAM'!Y755:AL755)</f>
        <v>21117.313589999998</v>
      </c>
      <c r="K100" s="556">
        <f>SUM('5.  2015-2020 LRAM'!Y938:AL938)</f>
        <v>15109.79982</v>
      </c>
      <c r="L100" s="556">
        <f>SUM('5.  2015-2020 LRAM'!Y1121:AL1121)</f>
        <v>0</v>
      </c>
      <c r="M100" s="556">
        <f>SUM(J100:L100)</f>
        <v>36227.113409999998</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519</v>
      </c>
      <c r="C103" s="555">
        <f>C93</f>
        <v>19458.529841002255</v>
      </c>
      <c r="D103" s="556">
        <f>D93+D94</f>
        <v>41611.078918032785</v>
      </c>
      <c r="E103" s="556">
        <f>E93+E94+E95</f>
        <v>69099.164887757739</v>
      </c>
      <c r="F103" s="556">
        <f>F93+F94+F95+F96</f>
        <v>103800.67740991196</v>
      </c>
      <c r="G103" s="556">
        <f>G93+G94+G95+G96+G97</f>
        <v>142418.90669638442</v>
      </c>
      <c r="H103" s="556">
        <f>H93+H94+H95+H96+H97+H98</f>
        <v>188789.34916929633</v>
      </c>
      <c r="I103" s="556">
        <f>I93+I94+I95+I96+I97+I98+I99</f>
        <v>224181.47545283628</v>
      </c>
      <c r="J103" s="556">
        <f>J93+J94+J95+J96+J97+J98+J99+J100</f>
        <v>105271.26347500001</v>
      </c>
      <c r="K103" s="556">
        <f>K93+K94+K95+K96+K97+K98+K99+K100+K101</f>
        <v>139275.70539624797</v>
      </c>
      <c r="L103" s="556">
        <f>SUM(L93:L102)</f>
        <v>0</v>
      </c>
      <c r="M103" s="556">
        <f>SUM(M93:M102)</f>
        <v>1033906.1512464698</v>
      </c>
      <c r="T103" s="199"/>
      <c r="U103" s="199"/>
    </row>
    <row r="104" spans="2:21" s="27" customFormat="1" ht="24.75" hidden="1" customHeight="1">
      <c r="B104" s="572" t="s">
        <v>518</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0</v>
      </c>
      <c r="J104" s="554">
        <f>'5.  2015-2020 LRAM'!AM757</f>
        <v>115850.9412</v>
      </c>
      <c r="K104" s="554">
        <f>'5.  2015-2020 LRAM'!AM941</f>
        <v>0</v>
      </c>
      <c r="L104" s="554">
        <f>'5.  2015-2020 LRAM'!AM1125</f>
        <v>0</v>
      </c>
      <c r="M104" s="556">
        <f>SUM(C104:L104)</f>
        <v>115850.9412</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1317.0661682854134</v>
      </c>
      <c r="J105" s="554">
        <f>'6.  Carrying Charges'!W132</f>
        <v>5395.4878104439167</v>
      </c>
      <c r="K105" s="554">
        <f>'6.  Carrying Charges'!W147</f>
        <v>11595.618895889756</v>
      </c>
      <c r="L105" s="554">
        <f>'6.  Carrying Charges'!W162</f>
        <v>14159.862085258103</v>
      </c>
      <c r="M105" s="556">
        <f>SUM(C105:L105)</f>
        <v>32468.034959877186</v>
      </c>
    </row>
    <row r="106" spans="2:21" ht="23.25" hidden="1" customHeight="1">
      <c r="B106" s="571" t="s">
        <v>26</v>
      </c>
      <c r="C106" s="554">
        <f>C103-C104+C105</f>
        <v>19458.529841002255</v>
      </c>
      <c r="D106" s="554">
        <f t="shared" ref="D106:J106" si="3">D103-D104+D105</f>
        <v>41611.078918032785</v>
      </c>
      <c r="E106" s="554">
        <f t="shared" si="3"/>
        <v>69099.164887757739</v>
      </c>
      <c r="F106" s="554">
        <f t="shared" si="3"/>
        <v>103800.67740991196</v>
      </c>
      <c r="G106" s="554">
        <f t="shared" si="3"/>
        <v>142418.90669638442</v>
      </c>
      <c r="H106" s="554">
        <f t="shared" si="3"/>
        <v>188789.34916929633</v>
      </c>
      <c r="I106" s="554">
        <f t="shared" si="3"/>
        <v>225498.54162112169</v>
      </c>
      <c r="J106" s="554">
        <f t="shared" si="3"/>
        <v>-5184.1899145560701</v>
      </c>
      <c r="K106" s="554">
        <f>K103-K104+K105</f>
        <v>150871.32429213772</v>
      </c>
      <c r="L106" s="554">
        <f>L103-L104+L105</f>
        <v>14159.862085258103</v>
      </c>
      <c r="M106" s="554">
        <f>M103-M104+M105</f>
        <v>950523.24500634696</v>
      </c>
    </row>
    <row r="107" spans="2:21" hidden="1"/>
    <row r="108" spans="2:21">
      <c r="B108" s="589"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abSelected="1" topLeftCell="A13" zoomScale="80" zoomScaleNormal="80" workbookViewId="0">
      <selection activeCell="E49" sqref="E49:F49"/>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551</v>
      </c>
    </row>
    <row r="19" spans="2:8" ht="15.75">
      <c r="B19" s="537" t="s">
        <v>614</v>
      </c>
    </row>
    <row r="20" spans="2:8" ht="13.5" customHeight="1"/>
    <row r="21" spans="2:8" ht="40.9" customHeight="1">
      <c r="B21" s="873" t="s">
        <v>677</v>
      </c>
      <c r="C21" s="873"/>
      <c r="D21" s="873"/>
      <c r="E21" s="873"/>
      <c r="F21" s="873"/>
      <c r="G21" s="873"/>
      <c r="H21" s="873"/>
    </row>
    <row r="23" spans="2:8" s="609" customFormat="1" ht="15.75">
      <c r="B23" s="619" t="s">
        <v>546</v>
      </c>
      <c r="C23" s="619" t="s">
        <v>561</v>
      </c>
      <c r="D23" s="619" t="s">
        <v>545</v>
      </c>
      <c r="E23" s="882" t="s">
        <v>34</v>
      </c>
      <c r="F23" s="883"/>
      <c r="G23" s="882" t="s">
        <v>544</v>
      </c>
      <c r="H23" s="883"/>
    </row>
    <row r="24" spans="2:8">
      <c r="B24" s="608">
        <v>1</v>
      </c>
      <c r="C24" s="644" t="s">
        <v>369</v>
      </c>
      <c r="D24" s="607" t="s">
        <v>755</v>
      </c>
      <c r="E24" s="878" t="s">
        <v>752</v>
      </c>
      <c r="F24" s="879"/>
      <c r="G24" s="880" t="s">
        <v>751</v>
      </c>
      <c r="H24" s="881"/>
    </row>
    <row r="25" spans="2:8">
      <c r="B25" s="608">
        <v>2</v>
      </c>
      <c r="C25" s="644" t="s">
        <v>369</v>
      </c>
      <c r="D25" s="607" t="s">
        <v>756</v>
      </c>
      <c r="E25" s="878" t="s">
        <v>753</v>
      </c>
      <c r="F25" s="879"/>
      <c r="G25" s="880" t="s">
        <v>754</v>
      </c>
      <c r="H25" s="881"/>
    </row>
    <row r="26" spans="2:8">
      <c r="B26" s="608">
        <v>3</v>
      </c>
      <c r="C26" s="644" t="s">
        <v>369</v>
      </c>
      <c r="D26" s="607" t="s">
        <v>757</v>
      </c>
      <c r="E26" s="878" t="s">
        <v>758</v>
      </c>
      <c r="F26" s="879"/>
      <c r="G26" s="880" t="s">
        <v>751</v>
      </c>
      <c r="H26" s="881"/>
    </row>
    <row r="27" spans="2:8">
      <c r="B27" s="608">
        <v>4</v>
      </c>
      <c r="C27" s="644"/>
      <c r="D27" s="607"/>
      <c r="E27" s="878"/>
      <c r="F27" s="879"/>
      <c r="G27" s="880"/>
      <c r="H27" s="881"/>
    </row>
    <row r="28" spans="2:8">
      <c r="B28" s="608">
        <v>5</v>
      </c>
      <c r="C28" s="644"/>
      <c r="D28" s="607"/>
      <c r="E28" s="878"/>
      <c r="F28" s="879"/>
      <c r="G28" s="880"/>
      <c r="H28" s="881"/>
    </row>
    <row r="29" spans="2:8">
      <c r="B29" s="608">
        <v>6</v>
      </c>
      <c r="C29" s="644"/>
      <c r="D29" s="607"/>
      <c r="E29" s="878"/>
      <c r="F29" s="879"/>
      <c r="G29" s="880"/>
      <c r="H29" s="881"/>
    </row>
    <row r="30" spans="2:8">
      <c r="B30" s="608">
        <v>7</v>
      </c>
      <c r="C30" s="644"/>
      <c r="D30" s="607"/>
      <c r="E30" s="878"/>
      <c r="F30" s="879"/>
      <c r="G30" s="880"/>
      <c r="H30" s="881"/>
    </row>
    <row r="31" spans="2:8">
      <c r="B31" s="608">
        <v>8</v>
      </c>
      <c r="C31" s="644"/>
      <c r="D31" s="607"/>
      <c r="E31" s="878"/>
      <c r="F31" s="879"/>
      <c r="G31" s="880"/>
      <c r="H31" s="881"/>
    </row>
    <row r="32" spans="2:8">
      <c r="B32" s="608">
        <v>9</v>
      </c>
      <c r="C32" s="644"/>
      <c r="D32" s="607"/>
      <c r="E32" s="878"/>
      <c r="F32" s="879"/>
      <c r="G32" s="880"/>
      <c r="H32" s="881"/>
    </row>
    <row r="33" spans="2:8">
      <c r="B33" s="608">
        <v>10</v>
      </c>
      <c r="C33" s="644"/>
      <c r="D33" s="607"/>
      <c r="E33" s="878"/>
      <c r="F33" s="879"/>
      <c r="G33" s="880"/>
      <c r="H33" s="881"/>
    </row>
    <row r="34" spans="2:8">
      <c r="B34" s="608" t="s">
        <v>480</v>
      </c>
      <c r="C34" s="644"/>
      <c r="D34" s="607"/>
      <c r="E34" s="878"/>
      <c r="F34" s="879"/>
      <c r="G34" s="880"/>
      <c r="H34" s="881"/>
    </row>
    <row r="36" spans="2:8" ht="30.75" customHeight="1">
      <c r="B36" s="537" t="s">
        <v>610</v>
      </c>
    </row>
    <row r="37" spans="2:8" ht="23.25" customHeight="1">
      <c r="B37" s="568" t="s">
        <v>615</v>
      </c>
      <c r="C37" s="605"/>
      <c r="D37" s="605"/>
      <c r="E37" s="605"/>
      <c r="F37" s="605"/>
      <c r="G37" s="605"/>
      <c r="H37" s="605"/>
    </row>
    <row r="39" spans="2:8" s="90" customFormat="1" ht="15.75">
      <c r="B39" s="619" t="s">
        <v>546</v>
      </c>
      <c r="C39" s="619" t="s">
        <v>561</v>
      </c>
      <c r="D39" s="619" t="s">
        <v>545</v>
      </c>
      <c r="E39" s="882" t="s">
        <v>34</v>
      </c>
      <c r="F39" s="883"/>
      <c r="G39" s="882" t="s">
        <v>544</v>
      </c>
      <c r="H39" s="883"/>
    </row>
    <row r="40" spans="2:8">
      <c r="B40" s="608">
        <v>1</v>
      </c>
      <c r="C40" s="644" t="s">
        <v>369</v>
      </c>
      <c r="D40" s="607" t="s">
        <v>761</v>
      </c>
      <c r="E40" s="878" t="s">
        <v>762</v>
      </c>
      <c r="F40" s="879"/>
      <c r="G40" s="880" t="s">
        <v>763</v>
      </c>
      <c r="H40" s="881"/>
    </row>
    <row r="41" spans="2:8">
      <c r="B41" s="608">
        <v>2</v>
      </c>
      <c r="C41" s="644" t="s">
        <v>370</v>
      </c>
      <c r="D41" s="607" t="s">
        <v>764</v>
      </c>
      <c r="E41" s="878" t="s">
        <v>765</v>
      </c>
      <c r="F41" s="879"/>
      <c r="G41" s="880" t="s">
        <v>766</v>
      </c>
      <c r="H41" s="881"/>
    </row>
    <row r="42" spans="2:8">
      <c r="B42" s="608">
        <v>3</v>
      </c>
      <c r="C42" s="644" t="s">
        <v>370</v>
      </c>
      <c r="D42" s="607" t="s">
        <v>767</v>
      </c>
      <c r="E42" s="878" t="s">
        <v>768</v>
      </c>
      <c r="F42" s="879"/>
      <c r="G42" s="880" t="s">
        <v>769</v>
      </c>
      <c r="H42" s="881"/>
    </row>
    <row r="43" spans="2:8">
      <c r="B43" s="608">
        <v>4</v>
      </c>
      <c r="C43" s="644"/>
      <c r="D43" s="607"/>
      <c r="E43" s="878"/>
      <c r="F43" s="879"/>
      <c r="G43" s="880"/>
      <c r="H43" s="881"/>
    </row>
    <row r="44" spans="2:8">
      <c r="B44" s="608">
        <v>5</v>
      </c>
      <c r="C44" s="644"/>
      <c r="D44" s="607"/>
      <c r="E44" s="878"/>
      <c r="F44" s="879"/>
      <c r="G44" s="880"/>
      <c r="H44" s="881"/>
    </row>
    <row r="45" spans="2:8">
      <c r="B45" s="608">
        <v>6</v>
      </c>
      <c r="C45" s="644"/>
      <c r="D45" s="607"/>
      <c r="E45" s="878"/>
      <c r="F45" s="879"/>
      <c r="G45" s="880"/>
      <c r="H45" s="881"/>
    </row>
    <row r="46" spans="2:8">
      <c r="B46" s="608">
        <v>7</v>
      </c>
      <c r="C46" s="644"/>
      <c r="D46" s="607"/>
      <c r="E46" s="878"/>
      <c r="F46" s="879"/>
      <c r="G46" s="880"/>
      <c r="H46" s="881"/>
    </row>
    <row r="47" spans="2:8">
      <c r="B47" s="608">
        <v>8</v>
      </c>
      <c r="C47" s="644"/>
      <c r="D47" s="607"/>
      <c r="E47" s="878"/>
      <c r="F47" s="879"/>
      <c r="G47" s="880"/>
      <c r="H47" s="881"/>
    </row>
    <row r="48" spans="2:8">
      <c r="B48" s="608">
        <v>9</v>
      </c>
      <c r="C48" s="644"/>
      <c r="D48" s="607"/>
      <c r="E48" s="878"/>
      <c r="F48" s="879"/>
      <c r="G48" s="880"/>
      <c r="H48" s="881"/>
    </row>
    <row r="49" spans="2:8">
      <c r="B49" s="608">
        <v>10</v>
      </c>
      <c r="C49" s="644"/>
      <c r="D49" s="607"/>
      <c r="E49" s="878"/>
      <c r="F49" s="879"/>
      <c r="G49" s="880"/>
      <c r="H49" s="881"/>
    </row>
    <row r="50" spans="2:8">
      <c r="B50" s="608" t="s">
        <v>480</v>
      </c>
      <c r="C50" s="644"/>
      <c r="D50" s="607"/>
      <c r="E50" s="878"/>
      <c r="F50" s="879"/>
      <c r="G50" s="880"/>
      <c r="H50" s="881"/>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22" zoomScale="80" zoomScaleNormal="80" workbookViewId="0">
      <selection activeCell="J39" sqref="J39"/>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row>
    <row r="10" spans="2:17" s="17" customFormat="1" ht="16.5" customHeight="1"/>
    <row r="11" spans="2:17" s="17" customFormat="1" ht="36.75" customHeight="1">
      <c r="B11" s="884" t="s">
        <v>563</v>
      </c>
      <c r="C11" s="884"/>
      <c r="D11" s="884"/>
      <c r="E11" s="884"/>
      <c r="F11" s="884"/>
      <c r="G11" s="884"/>
      <c r="H11" s="884"/>
      <c r="I11" s="884"/>
      <c r="J11" s="884"/>
      <c r="K11" s="884"/>
      <c r="L11" s="884"/>
      <c r="M11" s="884"/>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General Service &lt;50 kW</v>
      </c>
      <c r="F13" s="243" t="str">
        <f>'1.  LRAMVA Summary'!F52</f>
        <v>General Service 50 - 4,999 kW</v>
      </c>
      <c r="G13" s="243" t="str">
        <f>'1.  LRAMVA Summary'!G52</f>
        <v>Embedded Distributor</v>
      </c>
      <c r="H13" s="243" t="str">
        <f>'1.  LRAMVA Summary'!H52</f>
        <v>Sentinel Lighting</v>
      </c>
      <c r="I13" s="243" t="str">
        <f>'1.  LRAMVA Summary'!I52</f>
        <v>Street Lighting</v>
      </c>
      <c r="J13" s="243" t="str">
        <f>'1.  LRAMVA Summary'!J52</f>
        <v>Unmetered Scattered Load</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v>
      </c>
      <c r="J14" s="579" t="str">
        <f>'1.  LRAMVA Summary'!J53</f>
        <v>kWh</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0</v>
      </c>
      <c r="D15" s="451"/>
      <c r="E15" s="451"/>
      <c r="F15" s="451"/>
      <c r="G15" s="451"/>
      <c r="H15" s="451"/>
      <c r="I15" s="451"/>
      <c r="J15" s="451"/>
      <c r="K15" s="451"/>
      <c r="L15" s="451"/>
      <c r="M15" s="451"/>
      <c r="N15" s="451"/>
      <c r="O15" s="451"/>
      <c r="P15" s="452"/>
      <c r="Q15" s="452"/>
    </row>
    <row r="16" spans="2:17" s="456" customFormat="1" ht="15.75" customHeight="1">
      <c r="B16" s="461" t="s">
        <v>28</v>
      </c>
      <c r="C16" s="626">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671</v>
      </c>
      <c r="C20" s="453"/>
      <c r="D20" s="454"/>
    </row>
    <row r="21" spans="2:17" s="438" customFormat="1" ht="21" customHeight="1">
      <c r="B21" s="460" t="s">
        <v>366</v>
      </c>
      <c r="C21" s="453" t="s">
        <v>413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2018</v>
      </c>
    </row>
    <row r="25" spans="2:17" s="2" customFormat="1" ht="15.75" customHeight="1">
      <c r="D25" s="20"/>
    </row>
    <row r="26" spans="2:17" s="2" customFormat="1" ht="42" customHeight="1">
      <c r="B26" s="884" t="s">
        <v>562</v>
      </c>
      <c r="C26" s="884"/>
      <c r="D26" s="884"/>
      <c r="E26" s="884"/>
      <c r="F26" s="884"/>
      <c r="G26" s="884"/>
      <c r="H26" s="884"/>
      <c r="I26" s="884"/>
      <c r="J26" s="884"/>
      <c r="K26" s="884"/>
      <c r="L26" s="884"/>
      <c r="M26" s="884"/>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General Service &lt;50 kW</v>
      </c>
      <c r="F28" s="243" t="str">
        <f>'1.  LRAMVA Summary'!F52</f>
        <v>General Service 50 - 4,999 kW</v>
      </c>
      <c r="G28" s="243" t="str">
        <f>'1.  LRAMVA Summary'!G52</f>
        <v>Embedded Distributor</v>
      </c>
      <c r="H28" s="243" t="str">
        <f>'1.  LRAMVA Summary'!H52</f>
        <v>Sentinel Lighting</v>
      </c>
      <c r="I28" s="243" t="str">
        <f>'1.  LRAMVA Summary'!I52</f>
        <v>Street Lighting</v>
      </c>
      <c r="J28" s="243" t="str">
        <f>'1.  LRAMVA Summary'!J52</f>
        <v>Unmetered Scattered Load</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v>
      </c>
      <c r="J29" s="579" t="str">
        <f>'1.  LRAMVA Summary'!J53</f>
        <v>kWh</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16493468</v>
      </c>
      <c r="D30" s="462">
        <v>11101677</v>
      </c>
      <c r="E30" s="462">
        <v>2445915</v>
      </c>
      <c r="F30" s="462">
        <v>2467565</v>
      </c>
      <c r="G30" s="462"/>
      <c r="H30" s="462"/>
      <c r="I30" s="462">
        <v>478311</v>
      </c>
      <c r="J30" s="462"/>
      <c r="K30" s="462"/>
      <c r="L30" s="462"/>
      <c r="M30" s="462"/>
      <c r="N30" s="462"/>
      <c r="O30" s="462"/>
      <c r="P30" s="462"/>
      <c r="Q30" s="452"/>
    </row>
    <row r="31" spans="2:17" s="463" customFormat="1" ht="15" customHeight="1">
      <c r="B31" s="461" t="s">
        <v>28</v>
      </c>
      <c r="C31" s="626">
        <f>SUM(D31:Q31)</f>
        <v>7759</v>
      </c>
      <c r="D31" s="450"/>
      <c r="E31" s="450"/>
      <c r="F31" s="450">
        <v>6247</v>
      </c>
      <c r="G31" s="450"/>
      <c r="H31" s="450"/>
      <c r="I31" s="450">
        <v>1512</v>
      </c>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11101677</v>
      </c>
      <c r="E33" s="192">
        <f>IF(E29="kw",HLOOKUP(E29,E29:E31,3,FALSE),HLOOKUP(E29,E29:E31,2,FALSE))</f>
        <v>2445915</v>
      </c>
      <c r="F33" s="192">
        <f>IF(F29="kw",HLOOKUP(F29,F29:F31,3,FALSE),HLOOKUP(F29,F29:F31,2,FALSE))</f>
        <v>6247</v>
      </c>
      <c r="G33" s="192">
        <f>IF(G29="kw",HLOOKUP(G29,G29:G31,3,FALSE),HLOOKUP(G29,G29:G31,2,FALSE))</f>
        <v>0</v>
      </c>
      <c r="H33" s="192">
        <f t="shared" ref="H33:Q33" si="2">IF(H29="kw",HLOOKUP(H29,H29:H31,3,FALSE),HLOOKUP(H29,H29:H31,2,FALSE))</f>
        <v>0</v>
      </c>
      <c r="I33" s="192">
        <f t="shared" si="2"/>
        <v>1512</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671</v>
      </c>
      <c r="C35" s="453" t="s">
        <v>759</v>
      </c>
      <c r="D35" s="454"/>
      <c r="E35" s="93"/>
      <c r="F35" s="93"/>
      <c r="G35" s="93"/>
      <c r="H35" s="93"/>
      <c r="I35" s="93"/>
      <c r="J35" s="93"/>
      <c r="K35" s="93"/>
      <c r="L35" s="93"/>
      <c r="M35" s="93"/>
      <c r="N35" s="93"/>
      <c r="O35" s="93"/>
      <c r="P35" s="93"/>
      <c r="Q35" s="93"/>
    </row>
    <row r="36" spans="2:32" s="438" customFormat="1" ht="21" customHeight="1">
      <c r="B36" s="460" t="s">
        <v>366</v>
      </c>
      <c r="C36" s="453" t="s">
        <v>760</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84" t="s">
        <v>608</v>
      </c>
      <c r="C40" s="884"/>
      <c r="D40" s="884"/>
      <c r="E40" s="884"/>
      <c r="F40" s="884"/>
      <c r="G40" s="884"/>
      <c r="H40" s="884"/>
      <c r="I40" s="884"/>
      <c r="J40" s="884"/>
      <c r="K40" s="884"/>
      <c r="L40" s="884"/>
      <c r="M40" s="884"/>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605</v>
      </c>
      <c r="D42" s="243" t="str">
        <f>'1.  LRAMVA Summary'!D52</f>
        <v>Residential</v>
      </c>
      <c r="E42" s="243" t="str">
        <f>'1.  LRAMVA Summary'!E52</f>
        <v>General Service &lt;50 kW</v>
      </c>
      <c r="F42" s="243" t="str">
        <f>'1.  LRAMVA Summary'!F52</f>
        <v>General Service 50 - 4,999 kW</v>
      </c>
      <c r="G42" s="243" t="str">
        <f>'1.  LRAMVA Summary'!G52</f>
        <v>Embedded Distributor</v>
      </c>
      <c r="H42" s="243" t="str">
        <f>'1.  LRAMVA Summary'!H52</f>
        <v>Sentinel Lighting</v>
      </c>
      <c r="I42" s="243" t="str">
        <f>'1.  LRAMVA Summary'!I52</f>
        <v>Street Lighting</v>
      </c>
      <c r="J42" s="243" t="str">
        <f>'1.  LRAMVA Summary'!J52</f>
        <v>Unmetered Scattered Load</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v>
      </c>
      <c r="J43" s="583" t="str">
        <f>'1.  LRAMVA Summary'!J53</f>
        <v>kWh</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2018</v>
      </c>
      <c r="D51" s="190">
        <f t="shared" ref="D51:Q51" si="11">IF(ISBLANK($C$51),0,IF($C$51=$D$9,HLOOKUP(D43,D14:D18,5,FALSE),HLOOKUP(D43,D29:D33,5,FALSE)))</f>
        <v>11101677</v>
      </c>
      <c r="E51" s="190">
        <f t="shared" si="11"/>
        <v>2445915</v>
      </c>
      <c r="F51" s="190">
        <f t="shared" si="11"/>
        <v>6247</v>
      </c>
      <c r="G51" s="190">
        <f t="shared" si="11"/>
        <v>0</v>
      </c>
      <c r="H51" s="190">
        <f t="shared" si="11"/>
        <v>0</v>
      </c>
      <c r="I51" s="190">
        <f t="shared" si="11"/>
        <v>1512</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80" zoomScaleNormal="80" workbookViewId="0">
      <pane ySplit="14" topLeftCell="A15" activePane="bottomLeft" state="frozen"/>
      <selection pane="bottomLeft" activeCell="O30" sqref="O30"/>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90" t="s">
        <v>171</v>
      </c>
      <c r="C4" s="85" t="s">
        <v>175</v>
      </c>
      <c r="D4" s="85"/>
      <c r="E4" s="49"/>
    </row>
    <row r="5" spans="1:26" s="18" customFormat="1" ht="26.25" hidden="1" customHeight="1" outlineLevel="1" thickBot="1">
      <c r="A5" s="4"/>
      <c r="B5" s="890"/>
      <c r="C5" s="86" t="s">
        <v>172</v>
      </c>
      <c r="D5" s="86"/>
      <c r="E5" s="49"/>
    </row>
    <row r="6" spans="1:26" ht="26.25" hidden="1" customHeight="1" outlineLevel="1" thickBot="1">
      <c r="B6" s="890"/>
      <c r="C6" s="893" t="s">
        <v>551</v>
      </c>
      <c r="D6" s="894"/>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888" t="s">
        <v>616</v>
      </c>
      <c r="C12" s="888"/>
      <c r="D12" s="888"/>
      <c r="E12" s="888"/>
      <c r="F12" s="888"/>
      <c r="G12" s="888"/>
      <c r="H12" s="888"/>
      <c r="I12" s="888"/>
      <c r="J12" s="888"/>
      <c r="K12" s="888"/>
      <c r="L12" s="888"/>
      <c r="M12" s="888"/>
      <c r="N12" s="888"/>
      <c r="O12" s="888"/>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759" t="s">
        <v>742</v>
      </c>
      <c r="E14" s="759" t="s">
        <v>743</v>
      </c>
      <c r="F14" s="759" t="s">
        <v>744</v>
      </c>
      <c r="G14" s="759" t="s">
        <v>745</v>
      </c>
      <c r="H14" s="759" t="s">
        <v>746</v>
      </c>
      <c r="I14" s="759" t="s">
        <v>747</v>
      </c>
      <c r="J14" s="759" t="s">
        <v>748</v>
      </c>
      <c r="K14" s="759" t="s">
        <v>749</v>
      </c>
      <c r="L14" s="845" t="s">
        <v>721</v>
      </c>
      <c r="M14" s="845" t="s">
        <v>750</v>
      </c>
      <c r="N14" s="472" t="s">
        <v>565</v>
      </c>
      <c r="O14" s="472" t="s">
        <v>566</v>
      </c>
      <c r="P14" s="7"/>
    </row>
    <row r="15" spans="1:26" s="7" customFormat="1" ht="18.75" customHeight="1">
      <c r="B15" s="473" t="s">
        <v>188</v>
      </c>
      <c r="C15" s="891"/>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86"/>
      <c r="D16" s="477">
        <v>4</v>
      </c>
      <c r="E16" s="477">
        <v>4</v>
      </c>
      <c r="F16" s="477">
        <v>4</v>
      </c>
      <c r="G16" s="477">
        <v>4</v>
      </c>
      <c r="H16" s="477">
        <v>4</v>
      </c>
      <c r="I16" s="477">
        <v>4</v>
      </c>
      <c r="J16" s="477">
        <v>4</v>
      </c>
      <c r="K16" s="477">
        <v>4</v>
      </c>
      <c r="L16" s="477">
        <v>4</v>
      </c>
      <c r="M16" s="477">
        <v>4</v>
      </c>
      <c r="N16" s="477"/>
      <c r="O16" s="478"/>
    </row>
    <row r="17" spans="1:15" s="111" customFormat="1" ht="17.25" customHeight="1">
      <c r="B17" s="479" t="s">
        <v>560</v>
      </c>
      <c r="C17" s="892"/>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80" t="str">
        <f>'1.  LRAMVA Summary'!B29</f>
        <v>Residential</v>
      </c>
      <c r="C18" s="885" t="str">
        <f>'2. LRAMVA Threshold'!D43</f>
        <v>kWh</v>
      </c>
      <c r="D18" s="760">
        <v>1.4800000000000001E-2</v>
      </c>
      <c r="E18" s="760">
        <v>1.4800000000000001E-2</v>
      </c>
      <c r="F18" s="760">
        <v>1.49E-2</v>
      </c>
      <c r="G18" s="760">
        <v>1.4999999999999999E-2</v>
      </c>
      <c r="H18" s="760">
        <v>1.52E-2</v>
      </c>
      <c r="I18" s="760">
        <v>1.52E-2</v>
      </c>
      <c r="J18" s="760">
        <v>1.1599999999999999E-2</v>
      </c>
      <c r="K18" s="760">
        <v>7.7999999999999996E-3</v>
      </c>
      <c r="L18" s="46">
        <v>4.0000000000000001E-3</v>
      </c>
      <c r="M18" s="46">
        <v>0</v>
      </c>
      <c r="N18" s="46"/>
      <c r="O18" s="69"/>
    </row>
    <row r="19" spans="1:15" s="7" customFormat="1" ht="15" hidden="1" customHeight="1" outlineLevel="1">
      <c r="B19" s="536" t="s">
        <v>511</v>
      </c>
      <c r="C19" s="886"/>
      <c r="D19" s="46"/>
      <c r="E19" s="46"/>
      <c r="F19" s="46"/>
      <c r="G19" s="46"/>
      <c r="H19" s="46"/>
      <c r="I19" s="46"/>
      <c r="J19" s="46"/>
      <c r="K19" s="46"/>
      <c r="L19" s="46"/>
      <c r="M19" s="46"/>
      <c r="N19" s="46"/>
      <c r="O19" s="69"/>
    </row>
    <row r="20" spans="1:15" s="7" customFormat="1" ht="15" hidden="1" customHeight="1" outlineLevel="1">
      <c r="B20" s="536" t="s">
        <v>512</v>
      </c>
      <c r="C20" s="886"/>
      <c r="D20" s="46"/>
      <c r="E20" s="46"/>
      <c r="F20" s="46"/>
      <c r="G20" s="46"/>
      <c r="H20" s="46"/>
      <c r="I20" s="46"/>
      <c r="J20" s="46"/>
      <c r="K20" s="46"/>
      <c r="L20" s="46"/>
      <c r="M20" s="46"/>
      <c r="N20" s="46"/>
      <c r="O20" s="69"/>
    </row>
    <row r="21" spans="1:15" s="7" customFormat="1" ht="15" hidden="1" customHeight="1" outlineLevel="1">
      <c r="B21" s="536" t="s">
        <v>490</v>
      </c>
      <c r="C21" s="886"/>
      <c r="D21" s="46"/>
      <c r="E21" s="46"/>
      <c r="F21" s="46"/>
      <c r="G21" s="46"/>
      <c r="H21" s="46"/>
      <c r="I21" s="46"/>
      <c r="J21" s="46"/>
      <c r="K21" s="46"/>
      <c r="L21" s="46"/>
      <c r="M21" s="46"/>
      <c r="N21" s="46"/>
      <c r="O21" s="69"/>
    </row>
    <row r="22" spans="1:15" s="7" customFormat="1" ht="14.25" customHeight="1" collapsed="1">
      <c r="B22" s="536" t="s">
        <v>513</v>
      </c>
      <c r="C22" s="887"/>
      <c r="D22" s="65">
        <f>SUM(D18:D21)</f>
        <v>1.4800000000000001E-2</v>
      </c>
      <c r="E22" s="65">
        <f>SUM(E18:E21)</f>
        <v>1.4800000000000001E-2</v>
      </c>
      <c r="F22" s="65">
        <f>SUM(F18:F21)</f>
        <v>1.49E-2</v>
      </c>
      <c r="G22" s="65">
        <f t="shared" ref="G22:N22" si="2">SUM(G18:G21)</f>
        <v>1.4999999999999999E-2</v>
      </c>
      <c r="H22" s="65">
        <f t="shared" si="2"/>
        <v>1.52E-2</v>
      </c>
      <c r="I22" s="65">
        <f t="shared" si="2"/>
        <v>1.52E-2</v>
      </c>
      <c r="J22" s="65">
        <f t="shared" si="2"/>
        <v>1.1599999999999999E-2</v>
      </c>
      <c r="K22" s="65">
        <f t="shared" si="2"/>
        <v>7.7999999999999996E-3</v>
      </c>
      <c r="L22" s="65">
        <f t="shared" si="2"/>
        <v>4.0000000000000001E-3</v>
      </c>
      <c r="M22" s="65">
        <f t="shared" si="2"/>
        <v>0</v>
      </c>
      <c r="N22" s="65">
        <f t="shared" si="2"/>
        <v>0</v>
      </c>
      <c r="O22" s="76"/>
    </row>
    <row r="23" spans="1:15" s="63" customFormat="1">
      <c r="A23" s="62"/>
      <c r="B23" s="492" t="s">
        <v>514</v>
      </c>
      <c r="C23" s="482"/>
      <c r="D23" s="483"/>
      <c r="E23" s="484">
        <f>ROUND(SUM(D22*E16+E22*E17)/12,4)</f>
        <v>1.4800000000000001E-2</v>
      </c>
      <c r="F23" s="484">
        <f>ROUND(SUM(E22*F16+F22*F17)/12,4)</f>
        <v>1.49E-2</v>
      </c>
      <c r="G23" s="484">
        <f>ROUND(SUM(F22*G16+G22*G17)/12,4)</f>
        <v>1.4999999999999999E-2</v>
      </c>
      <c r="H23" s="484">
        <f>ROUND(SUM(G22*H16+H22*H17)/12,4)</f>
        <v>1.5100000000000001E-2</v>
      </c>
      <c r="I23" s="484">
        <f>ROUND(SUM(H22*I16+I22*I17)/12,4)</f>
        <v>1.52E-2</v>
      </c>
      <c r="J23" s="484">
        <f t="shared" ref="J23:N23" si="3">ROUND(SUM(I22*J16+J22*J17)/12,4)</f>
        <v>1.2800000000000001E-2</v>
      </c>
      <c r="K23" s="484">
        <f t="shared" si="3"/>
        <v>9.1000000000000004E-3</v>
      </c>
      <c r="L23" s="484">
        <f t="shared" si="3"/>
        <v>5.3E-3</v>
      </c>
      <c r="M23" s="484">
        <f t="shared" si="3"/>
        <v>1.2999999999999999E-3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General Service &lt;50 kW</v>
      </c>
      <c r="C25" s="885" t="str">
        <f>'2. LRAMVA Threshold'!E43</f>
        <v>kWh</v>
      </c>
      <c r="D25" s="761">
        <v>7.0000000000000001E-3</v>
      </c>
      <c r="E25" s="761">
        <v>8.8000000000000005E-3</v>
      </c>
      <c r="F25" s="761">
        <v>1.1299999999999999E-2</v>
      </c>
      <c r="G25" s="761">
        <v>1.14E-2</v>
      </c>
      <c r="H25" s="761">
        <v>1.1599999999999999E-2</v>
      </c>
      <c r="I25" s="761">
        <v>1.1599999999999999E-2</v>
      </c>
      <c r="J25" s="761">
        <v>1.18E-2</v>
      </c>
      <c r="K25" s="761">
        <v>1.2E-2</v>
      </c>
      <c r="L25" s="46">
        <v>1.21E-2</v>
      </c>
      <c r="M25" s="46">
        <v>1.23E-2</v>
      </c>
      <c r="N25" s="46"/>
      <c r="O25" s="69"/>
    </row>
    <row r="26" spans="1:15" s="18" customFormat="1" hidden="1" outlineLevel="1">
      <c r="A26" s="4"/>
      <c r="B26" s="536" t="s">
        <v>511</v>
      </c>
      <c r="C26" s="886"/>
      <c r="D26" s="46"/>
      <c r="E26" s="46"/>
      <c r="F26" s="46"/>
      <c r="G26" s="46"/>
      <c r="H26" s="46"/>
      <c r="I26" s="46"/>
      <c r="J26" s="46"/>
      <c r="K26" s="46"/>
      <c r="L26" s="46"/>
      <c r="M26" s="46"/>
      <c r="N26" s="46"/>
      <c r="O26" s="69"/>
    </row>
    <row r="27" spans="1:15" s="18" customFormat="1" hidden="1" outlineLevel="1">
      <c r="A27" s="4"/>
      <c r="B27" s="536" t="s">
        <v>512</v>
      </c>
      <c r="C27" s="886"/>
      <c r="D27" s="46"/>
      <c r="E27" s="46"/>
      <c r="F27" s="46"/>
      <c r="G27" s="46"/>
      <c r="H27" s="46"/>
      <c r="I27" s="46"/>
      <c r="J27" s="46"/>
      <c r="K27" s="46"/>
      <c r="L27" s="46"/>
      <c r="M27" s="46"/>
      <c r="N27" s="46"/>
      <c r="O27" s="69"/>
    </row>
    <row r="28" spans="1:15" s="18" customFormat="1" hidden="1" outlineLevel="1">
      <c r="A28" s="4"/>
      <c r="B28" s="536" t="s">
        <v>490</v>
      </c>
      <c r="C28" s="886"/>
      <c r="D28" s="46"/>
      <c r="E28" s="46"/>
      <c r="F28" s="46"/>
      <c r="G28" s="46"/>
      <c r="H28" s="46"/>
      <c r="I28" s="46"/>
      <c r="J28" s="46"/>
      <c r="K28" s="46"/>
      <c r="L28" s="46"/>
      <c r="M28" s="46"/>
      <c r="N28" s="46"/>
      <c r="O28" s="69"/>
    </row>
    <row r="29" spans="1:15" s="18" customFormat="1" collapsed="1">
      <c r="A29" s="4"/>
      <c r="B29" s="536" t="s">
        <v>513</v>
      </c>
      <c r="C29" s="887"/>
      <c r="D29" s="65">
        <f>SUM(D25:D28)</f>
        <v>7.0000000000000001E-3</v>
      </c>
      <c r="E29" s="65">
        <f t="shared" ref="E29:N29" si="4">SUM(E25:E28)</f>
        <v>8.8000000000000005E-3</v>
      </c>
      <c r="F29" s="65">
        <f t="shared" si="4"/>
        <v>1.1299999999999999E-2</v>
      </c>
      <c r="G29" s="65">
        <f t="shared" si="4"/>
        <v>1.14E-2</v>
      </c>
      <c r="H29" s="65">
        <f t="shared" si="4"/>
        <v>1.1599999999999999E-2</v>
      </c>
      <c r="I29" s="65">
        <f t="shared" si="4"/>
        <v>1.1599999999999999E-2</v>
      </c>
      <c r="J29" s="65">
        <f t="shared" si="4"/>
        <v>1.18E-2</v>
      </c>
      <c r="K29" s="65">
        <f t="shared" si="4"/>
        <v>1.2E-2</v>
      </c>
      <c r="L29" s="65">
        <f t="shared" si="4"/>
        <v>1.21E-2</v>
      </c>
      <c r="M29" s="65">
        <f t="shared" si="4"/>
        <v>1.23E-2</v>
      </c>
      <c r="N29" s="65">
        <f t="shared" si="4"/>
        <v>0</v>
      </c>
      <c r="O29" s="76"/>
    </row>
    <row r="30" spans="1:15" s="18" customFormat="1">
      <c r="A30" s="4"/>
      <c r="B30" s="492" t="s">
        <v>514</v>
      </c>
      <c r="C30" s="488"/>
      <c r="D30" s="71"/>
      <c r="E30" s="484">
        <f>ROUND(SUM(D29*E16+E29*E17)/12,4)</f>
        <v>8.2000000000000007E-3</v>
      </c>
      <c r="F30" s="484">
        <f t="shared" ref="F30:N30" si="5">ROUND(SUM(E29*F16+F29*F17)/12,4)</f>
        <v>1.0500000000000001E-2</v>
      </c>
      <c r="G30" s="484">
        <f t="shared" si="5"/>
        <v>1.14E-2</v>
      </c>
      <c r="H30" s="484">
        <f t="shared" si="5"/>
        <v>1.15E-2</v>
      </c>
      <c r="I30" s="484">
        <f t="shared" si="5"/>
        <v>1.1599999999999999E-2</v>
      </c>
      <c r="J30" s="484">
        <f>ROUND(SUM(I29*J16+J29*J17)/12,4)</f>
        <v>1.17E-2</v>
      </c>
      <c r="K30" s="484">
        <f t="shared" si="5"/>
        <v>1.1900000000000001E-2</v>
      </c>
      <c r="L30" s="484">
        <f t="shared" si="5"/>
        <v>1.21E-2</v>
      </c>
      <c r="M30" s="484">
        <f t="shared" si="5"/>
        <v>1.2200000000000001E-2</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General Service 50 - 4,999 kW</v>
      </c>
      <c r="C32" s="885" t="str">
        <f>'2. LRAMVA Threshold'!F43</f>
        <v>kW</v>
      </c>
      <c r="D32" s="762">
        <v>2.8494000000000002</v>
      </c>
      <c r="E32" s="762">
        <v>2.4899</v>
      </c>
      <c r="F32" s="762">
        <v>2.0385</v>
      </c>
      <c r="G32" s="762">
        <v>2.0981000000000001</v>
      </c>
      <c r="H32" s="762">
        <v>2.1305999999999998</v>
      </c>
      <c r="I32" s="762">
        <v>2.1305999999999998</v>
      </c>
      <c r="J32" s="762">
        <v>2.1720999999999999</v>
      </c>
      <c r="K32" s="762">
        <v>2.2101000000000002</v>
      </c>
      <c r="L32" s="46">
        <v>2.2501000000000002</v>
      </c>
      <c r="M32" s="46">
        <v>2.2805</v>
      </c>
      <c r="N32" s="46"/>
      <c r="O32" s="69"/>
    </row>
    <row r="33" spans="1:15" s="18" customFormat="1" hidden="1" outlineLevel="1">
      <c r="A33" s="4"/>
      <c r="B33" s="536" t="s">
        <v>511</v>
      </c>
      <c r="C33" s="886"/>
      <c r="D33" s="46"/>
      <c r="E33" s="46"/>
      <c r="F33" s="46"/>
      <c r="G33" s="46"/>
      <c r="H33" s="46"/>
      <c r="I33" s="46"/>
      <c r="J33" s="46"/>
      <c r="K33" s="46"/>
      <c r="L33" s="46"/>
      <c r="M33" s="46"/>
      <c r="N33" s="46"/>
      <c r="O33" s="69"/>
    </row>
    <row r="34" spans="1:15" s="18" customFormat="1" hidden="1" outlineLevel="1">
      <c r="A34" s="4"/>
      <c r="B34" s="536" t="s">
        <v>512</v>
      </c>
      <c r="C34" s="886"/>
      <c r="D34" s="46"/>
      <c r="E34" s="46"/>
      <c r="F34" s="46"/>
      <c r="G34" s="46"/>
      <c r="H34" s="46"/>
      <c r="I34" s="46"/>
      <c r="J34" s="46"/>
      <c r="K34" s="46"/>
      <c r="L34" s="46"/>
      <c r="M34" s="46"/>
      <c r="N34" s="46"/>
      <c r="O34" s="69"/>
    </row>
    <row r="35" spans="1:15" s="18" customFormat="1" hidden="1" outlineLevel="1">
      <c r="A35" s="4"/>
      <c r="B35" s="536" t="s">
        <v>490</v>
      </c>
      <c r="C35" s="886"/>
      <c r="D35" s="46"/>
      <c r="E35" s="46"/>
      <c r="F35" s="46"/>
      <c r="G35" s="46"/>
      <c r="H35" s="46"/>
      <c r="I35" s="46"/>
      <c r="J35" s="46"/>
      <c r="K35" s="46"/>
      <c r="L35" s="46"/>
      <c r="M35" s="46"/>
      <c r="N35" s="46"/>
      <c r="O35" s="69"/>
    </row>
    <row r="36" spans="1:15" s="18" customFormat="1" collapsed="1">
      <c r="A36" s="4"/>
      <c r="B36" s="536" t="s">
        <v>513</v>
      </c>
      <c r="C36" s="887"/>
      <c r="D36" s="65">
        <f>SUM(D32:D35)</f>
        <v>2.8494000000000002</v>
      </c>
      <c r="E36" s="65">
        <f>SUM(E32:E35)</f>
        <v>2.4899</v>
      </c>
      <c r="F36" s="65">
        <f t="shared" ref="F36:M36" si="6">SUM(F32:F35)</f>
        <v>2.0385</v>
      </c>
      <c r="G36" s="65">
        <f t="shared" si="6"/>
        <v>2.0981000000000001</v>
      </c>
      <c r="H36" s="65">
        <f t="shared" si="6"/>
        <v>2.1305999999999998</v>
      </c>
      <c r="I36" s="65">
        <f t="shared" si="6"/>
        <v>2.1305999999999998</v>
      </c>
      <c r="J36" s="65">
        <f t="shared" si="6"/>
        <v>2.1720999999999999</v>
      </c>
      <c r="K36" s="65">
        <f t="shared" si="6"/>
        <v>2.2101000000000002</v>
      </c>
      <c r="L36" s="65">
        <f t="shared" si="6"/>
        <v>2.2501000000000002</v>
      </c>
      <c r="M36" s="65">
        <f t="shared" si="6"/>
        <v>2.2805</v>
      </c>
      <c r="N36" s="65">
        <f>SUM(N32:N35)</f>
        <v>0</v>
      </c>
      <c r="O36" s="76"/>
    </row>
    <row r="37" spans="1:15" s="18" customFormat="1">
      <c r="A37" s="4"/>
      <c r="B37" s="492" t="s">
        <v>514</v>
      </c>
      <c r="C37" s="488"/>
      <c r="D37" s="71"/>
      <c r="E37" s="484">
        <f t="shared" ref="E37:N37" si="7">ROUND(SUM(D36*E16+E36*E17)/12,4)</f>
        <v>2.6097000000000001</v>
      </c>
      <c r="F37" s="484">
        <f t="shared" si="7"/>
        <v>2.1890000000000001</v>
      </c>
      <c r="G37" s="484">
        <f t="shared" si="7"/>
        <v>2.0781999999999998</v>
      </c>
      <c r="H37" s="484">
        <f t="shared" si="7"/>
        <v>2.1198000000000001</v>
      </c>
      <c r="I37" s="484">
        <f t="shared" si="7"/>
        <v>2.1305999999999998</v>
      </c>
      <c r="J37" s="484">
        <f t="shared" si="7"/>
        <v>2.1583000000000001</v>
      </c>
      <c r="K37" s="484">
        <f t="shared" si="7"/>
        <v>2.1974</v>
      </c>
      <c r="L37" s="484">
        <f t="shared" si="7"/>
        <v>2.2368000000000001</v>
      </c>
      <c r="M37" s="484">
        <f t="shared" si="7"/>
        <v>2.2704</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Embedded Distributor</v>
      </c>
      <c r="C39" s="885" t="str">
        <f>'2. LRAMVA Threshold'!G43</f>
        <v>kW</v>
      </c>
      <c r="D39" s="46"/>
      <c r="E39" s="46"/>
      <c r="F39" s="46"/>
      <c r="G39" s="46"/>
      <c r="H39" s="46"/>
      <c r="I39" s="46"/>
      <c r="J39" s="46"/>
      <c r="K39" s="46"/>
      <c r="L39" s="46">
        <v>1.2176</v>
      </c>
      <c r="M39" s="46">
        <v>1.2350000000000001</v>
      </c>
      <c r="N39" s="46"/>
      <c r="O39" s="69"/>
    </row>
    <row r="40" spans="1:15" s="18" customFormat="1" hidden="1" outlineLevel="1">
      <c r="A40" s="4"/>
      <c r="B40" s="536" t="s">
        <v>511</v>
      </c>
      <c r="C40" s="886"/>
      <c r="D40" s="46"/>
      <c r="E40" s="46"/>
      <c r="F40" s="46"/>
      <c r="G40" s="46"/>
      <c r="H40" s="46"/>
      <c r="I40" s="46"/>
      <c r="J40" s="46"/>
      <c r="K40" s="46"/>
      <c r="L40" s="46"/>
      <c r="M40" s="46"/>
      <c r="N40" s="46"/>
      <c r="O40" s="69"/>
    </row>
    <row r="41" spans="1:15" s="18" customFormat="1" hidden="1" outlineLevel="1">
      <c r="A41" s="4"/>
      <c r="B41" s="536" t="s">
        <v>512</v>
      </c>
      <c r="C41" s="886"/>
      <c r="D41" s="46"/>
      <c r="E41" s="46"/>
      <c r="F41" s="46"/>
      <c r="G41" s="46"/>
      <c r="H41" s="46"/>
      <c r="I41" s="46"/>
      <c r="J41" s="46"/>
      <c r="K41" s="46"/>
      <c r="L41" s="46"/>
      <c r="M41" s="46"/>
      <c r="N41" s="46"/>
      <c r="O41" s="69"/>
    </row>
    <row r="42" spans="1:15" s="18" customFormat="1" hidden="1" outlineLevel="1">
      <c r="A42" s="4"/>
      <c r="B42" s="536" t="s">
        <v>490</v>
      </c>
      <c r="C42" s="886"/>
      <c r="D42" s="46"/>
      <c r="E42" s="46"/>
      <c r="F42" s="46"/>
      <c r="G42" s="46"/>
      <c r="H42" s="46"/>
      <c r="I42" s="46"/>
      <c r="J42" s="46"/>
      <c r="K42" s="46"/>
      <c r="L42" s="46"/>
      <c r="M42" s="46"/>
      <c r="N42" s="46"/>
      <c r="O42" s="69"/>
    </row>
    <row r="43" spans="1:15" s="18" customFormat="1" collapsed="1">
      <c r="A43" s="4"/>
      <c r="B43" s="536" t="s">
        <v>513</v>
      </c>
      <c r="C43" s="887"/>
      <c r="D43" s="65">
        <f>SUM(D39:D42)</f>
        <v>0</v>
      </c>
      <c r="E43" s="65">
        <f t="shared" ref="E43:N43" si="8">SUM(E39:E42)</f>
        <v>0</v>
      </c>
      <c r="F43" s="65">
        <f t="shared" si="8"/>
        <v>0</v>
      </c>
      <c r="G43" s="65">
        <f t="shared" si="8"/>
        <v>0</v>
      </c>
      <c r="H43" s="65">
        <f t="shared" si="8"/>
        <v>0</v>
      </c>
      <c r="I43" s="65">
        <f t="shared" si="8"/>
        <v>0</v>
      </c>
      <c r="J43" s="65">
        <f t="shared" si="8"/>
        <v>0</v>
      </c>
      <c r="K43" s="65">
        <f t="shared" si="8"/>
        <v>0</v>
      </c>
      <c r="L43" s="65">
        <f t="shared" si="8"/>
        <v>1.2176</v>
      </c>
      <c r="M43" s="65">
        <f t="shared" si="8"/>
        <v>1.2350000000000001</v>
      </c>
      <c r="N43" s="65">
        <f t="shared" si="8"/>
        <v>0</v>
      </c>
      <c r="O43" s="76"/>
    </row>
    <row r="44" spans="1:15" s="14" customFormat="1">
      <c r="A44" s="72"/>
      <c r="B44" s="492" t="s">
        <v>514</v>
      </c>
      <c r="C44" s="488"/>
      <c r="D44" s="71"/>
      <c r="E44" s="484">
        <f t="shared" ref="E44:N44" si="9">ROUND(SUM(D43*E16+E43*E17)/12,4)</f>
        <v>0</v>
      </c>
      <c r="F44" s="484">
        <f t="shared" si="9"/>
        <v>0</v>
      </c>
      <c r="G44" s="484">
        <f t="shared" si="9"/>
        <v>0</v>
      </c>
      <c r="H44" s="484">
        <f t="shared" si="9"/>
        <v>0</v>
      </c>
      <c r="I44" s="484">
        <f t="shared" si="9"/>
        <v>0</v>
      </c>
      <c r="J44" s="484">
        <f t="shared" si="9"/>
        <v>0</v>
      </c>
      <c r="K44" s="484">
        <f t="shared" si="9"/>
        <v>0</v>
      </c>
      <c r="L44" s="484">
        <f t="shared" si="9"/>
        <v>0.81169999999999998</v>
      </c>
      <c r="M44" s="484">
        <f t="shared" si="9"/>
        <v>1.2292000000000001</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Sentinel Lighting</v>
      </c>
      <c r="C46" s="885" t="str">
        <f>'2. LRAMVA Threshold'!H43</f>
        <v>kW</v>
      </c>
      <c r="D46" s="844">
        <v>5.8682999999999996</v>
      </c>
      <c r="E46" s="844">
        <v>6.9763000000000002</v>
      </c>
      <c r="F46" s="844">
        <v>7.8680000000000003</v>
      </c>
      <c r="G46" s="844">
        <v>9.2956000000000003</v>
      </c>
      <c r="H46" s="844">
        <v>9.4397000000000002</v>
      </c>
      <c r="I46" s="844">
        <v>9.4397000000000002</v>
      </c>
      <c r="J46" s="844">
        <v>9.6237999999999992</v>
      </c>
      <c r="K46" s="844">
        <v>9.7921999999999993</v>
      </c>
      <c r="L46" s="46">
        <v>8.9772999999999996</v>
      </c>
      <c r="M46" s="46">
        <v>9.0984999999999996</v>
      </c>
      <c r="N46" s="46"/>
      <c r="O46" s="69"/>
    </row>
    <row r="47" spans="1:15" s="18" customFormat="1" hidden="1" outlineLevel="1">
      <c r="A47" s="4"/>
      <c r="B47" s="536" t="s">
        <v>511</v>
      </c>
      <c r="C47" s="886"/>
      <c r="D47" s="46"/>
      <c r="E47" s="46"/>
      <c r="F47" s="46"/>
      <c r="G47" s="46"/>
      <c r="H47" s="46"/>
      <c r="I47" s="46"/>
      <c r="J47" s="46"/>
      <c r="K47" s="46"/>
      <c r="L47" s="46"/>
      <c r="M47" s="46"/>
      <c r="N47" s="46"/>
      <c r="O47" s="69"/>
    </row>
    <row r="48" spans="1:15" s="18" customFormat="1" hidden="1" outlineLevel="1">
      <c r="A48" s="4"/>
      <c r="B48" s="536" t="s">
        <v>512</v>
      </c>
      <c r="C48" s="886"/>
      <c r="D48" s="46"/>
      <c r="E48" s="46"/>
      <c r="F48" s="46"/>
      <c r="G48" s="46"/>
      <c r="H48" s="46"/>
      <c r="I48" s="46"/>
      <c r="J48" s="46"/>
      <c r="K48" s="46"/>
      <c r="L48" s="46"/>
      <c r="M48" s="46"/>
      <c r="N48" s="46"/>
      <c r="O48" s="69"/>
    </row>
    <row r="49" spans="1:15" s="18" customFormat="1" hidden="1" outlineLevel="1">
      <c r="A49" s="4"/>
      <c r="B49" s="536" t="s">
        <v>490</v>
      </c>
      <c r="C49" s="886"/>
      <c r="D49" s="46"/>
      <c r="E49" s="46"/>
      <c r="F49" s="46"/>
      <c r="G49" s="46"/>
      <c r="H49" s="46"/>
      <c r="I49" s="46"/>
      <c r="J49" s="46"/>
      <c r="K49" s="46"/>
      <c r="L49" s="46"/>
      <c r="M49" s="46"/>
      <c r="N49" s="46"/>
      <c r="O49" s="69"/>
    </row>
    <row r="50" spans="1:15" s="18" customFormat="1" collapsed="1">
      <c r="A50" s="4"/>
      <c r="B50" s="536" t="s">
        <v>513</v>
      </c>
      <c r="C50" s="887"/>
      <c r="D50" s="65">
        <f>SUM(D46:D49)</f>
        <v>5.8682999999999996</v>
      </c>
      <c r="E50" s="65">
        <f t="shared" ref="E50:N50" si="10">SUM(E46:E49)</f>
        <v>6.9763000000000002</v>
      </c>
      <c r="F50" s="65">
        <f t="shared" si="10"/>
        <v>7.8680000000000003</v>
      </c>
      <c r="G50" s="65">
        <f t="shared" si="10"/>
        <v>9.2956000000000003</v>
      </c>
      <c r="H50" s="65">
        <f t="shared" si="10"/>
        <v>9.4397000000000002</v>
      </c>
      <c r="I50" s="65">
        <f t="shared" si="10"/>
        <v>9.4397000000000002</v>
      </c>
      <c r="J50" s="65">
        <f t="shared" si="10"/>
        <v>9.6237999999999992</v>
      </c>
      <c r="K50" s="65">
        <f t="shared" si="10"/>
        <v>9.7921999999999993</v>
      </c>
      <c r="L50" s="65">
        <f t="shared" si="10"/>
        <v>8.9772999999999996</v>
      </c>
      <c r="M50" s="65">
        <f t="shared" si="10"/>
        <v>9.0984999999999996</v>
      </c>
      <c r="N50" s="65">
        <f t="shared" si="10"/>
        <v>0</v>
      </c>
      <c r="O50" s="76"/>
    </row>
    <row r="51" spans="1:15" s="14" customFormat="1">
      <c r="A51" s="72"/>
      <c r="B51" s="492" t="s">
        <v>514</v>
      </c>
      <c r="C51" s="488"/>
      <c r="D51" s="71"/>
      <c r="E51" s="484">
        <f t="shared" ref="E51:N51" si="11">ROUND(SUM(D50*E16+E50*E17)/12,4)</f>
        <v>6.6070000000000002</v>
      </c>
      <c r="F51" s="484">
        <f t="shared" si="11"/>
        <v>7.5708000000000002</v>
      </c>
      <c r="G51" s="484">
        <f t="shared" si="11"/>
        <v>8.8196999999999992</v>
      </c>
      <c r="H51" s="484">
        <f t="shared" si="11"/>
        <v>9.3917000000000002</v>
      </c>
      <c r="I51" s="484">
        <f t="shared" si="11"/>
        <v>9.4397000000000002</v>
      </c>
      <c r="J51" s="484">
        <f t="shared" si="11"/>
        <v>9.5624000000000002</v>
      </c>
      <c r="K51" s="484">
        <f t="shared" si="11"/>
        <v>9.7361000000000004</v>
      </c>
      <c r="L51" s="484">
        <f t="shared" si="11"/>
        <v>9.2489000000000008</v>
      </c>
      <c r="M51" s="484">
        <f t="shared" si="11"/>
        <v>9.0580999999999996</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Street Lighting</v>
      </c>
      <c r="C53" s="885" t="str">
        <f>'2. LRAMVA Threshold'!I43</f>
        <v>kW</v>
      </c>
      <c r="D53" s="843">
        <v>4.7426000000000004</v>
      </c>
      <c r="E53" s="843">
        <v>5.9607999999999999</v>
      </c>
      <c r="F53" s="843">
        <v>7.2325999999999997</v>
      </c>
      <c r="G53" s="843">
        <v>8.4871999999999996</v>
      </c>
      <c r="H53" s="843">
        <v>8.6188000000000002</v>
      </c>
      <c r="I53" s="843">
        <v>8.6188000000000002</v>
      </c>
      <c r="J53" s="843">
        <v>8.7868999999999993</v>
      </c>
      <c r="K53" s="843">
        <v>8.9406999999999996</v>
      </c>
      <c r="L53" s="46">
        <v>8.8660999999999994</v>
      </c>
      <c r="M53" s="46">
        <v>8.9857999999999993</v>
      </c>
      <c r="N53" s="46"/>
      <c r="O53" s="69"/>
    </row>
    <row r="54" spans="1:15" s="18" customFormat="1" hidden="1" outlineLevel="1">
      <c r="A54" s="4"/>
      <c r="B54" s="536" t="s">
        <v>511</v>
      </c>
      <c r="C54" s="886"/>
      <c r="D54" s="46"/>
      <c r="E54" s="46"/>
      <c r="F54" s="46"/>
      <c r="G54" s="46"/>
      <c r="H54" s="46"/>
      <c r="I54" s="46"/>
      <c r="J54" s="46"/>
      <c r="K54" s="46"/>
      <c r="L54" s="46"/>
      <c r="M54" s="46"/>
      <c r="N54" s="46"/>
      <c r="O54" s="69"/>
    </row>
    <row r="55" spans="1:15" s="18" customFormat="1" hidden="1" outlineLevel="1">
      <c r="A55" s="4"/>
      <c r="B55" s="536" t="s">
        <v>512</v>
      </c>
      <c r="C55" s="886"/>
      <c r="D55" s="46"/>
      <c r="E55" s="46"/>
      <c r="F55" s="46"/>
      <c r="G55" s="46"/>
      <c r="H55" s="46"/>
      <c r="I55" s="46"/>
      <c r="J55" s="46"/>
      <c r="K55" s="46"/>
      <c r="L55" s="46"/>
      <c r="M55" s="46"/>
      <c r="N55" s="46"/>
      <c r="O55" s="69"/>
    </row>
    <row r="56" spans="1:15" s="18" customFormat="1" hidden="1" outlineLevel="1">
      <c r="A56" s="4"/>
      <c r="B56" s="536" t="s">
        <v>490</v>
      </c>
      <c r="C56" s="886"/>
      <c r="D56" s="46"/>
      <c r="E56" s="46"/>
      <c r="F56" s="46"/>
      <c r="G56" s="46"/>
      <c r="H56" s="46"/>
      <c r="I56" s="46"/>
      <c r="J56" s="46"/>
      <c r="K56" s="46"/>
      <c r="L56" s="46"/>
      <c r="M56" s="46"/>
      <c r="N56" s="46"/>
      <c r="O56" s="69"/>
    </row>
    <row r="57" spans="1:15" s="18" customFormat="1" collapsed="1">
      <c r="A57" s="4"/>
      <c r="B57" s="536" t="s">
        <v>513</v>
      </c>
      <c r="C57" s="887"/>
      <c r="D57" s="65">
        <f>SUM(D53:D56)</f>
        <v>4.7426000000000004</v>
      </c>
      <c r="E57" s="65">
        <f t="shared" ref="E57:N57" si="12">SUM(E53:E56)</f>
        <v>5.9607999999999999</v>
      </c>
      <c r="F57" s="65">
        <f t="shared" si="12"/>
        <v>7.2325999999999997</v>
      </c>
      <c r="G57" s="65">
        <f t="shared" si="12"/>
        <v>8.4871999999999996</v>
      </c>
      <c r="H57" s="65">
        <f t="shared" si="12"/>
        <v>8.6188000000000002</v>
      </c>
      <c r="I57" s="65">
        <f t="shared" si="12"/>
        <v>8.6188000000000002</v>
      </c>
      <c r="J57" s="65">
        <f t="shared" si="12"/>
        <v>8.7868999999999993</v>
      </c>
      <c r="K57" s="65">
        <f t="shared" si="12"/>
        <v>8.9406999999999996</v>
      </c>
      <c r="L57" s="65">
        <f t="shared" si="12"/>
        <v>8.8660999999999994</v>
      </c>
      <c r="M57" s="65">
        <f t="shared" si="12"/>
        <v>8.9857999999999993</v>
      </c>
      <c r="N57" s="65">
        <f t="shared" si="12"/>
        <v>0</v>
      </c>
      <c r="O57" s="77"/>
    </row>
    <row r="58" spans="1:15" s="14" customFormat="1">
      <c r="A58" s="72"/>
      <c r="B58" s="492" t="s">
        <v>514</v>
      </c>
      <c r="C58" s="488"/>
      <c r="D58" s="71"/>
      <c r="E58" s="484">
        <f t="shared" ref="E58:N58" si="13">ROUND(SUM(D57*E16+E57*E17)/12,4)</f>
        <v>5.5547000000000004</v>
      </c>
      <c r="F58" s="484">
        <f t="shared" si="13"/>
        <v>6.8087</v>
      </c>
      <c r="G58" s="484">
        <f t="shared" si="13"/>
        <v>8.0690000000000008</v>
      </c>
      <c r="H58" s="484">
        <f t="shared" si="13"/>
        <v>8.5748999999999995</v>
      </c>
      <c r="I58" s="484">
        <f t="shared" si="13"/>
        <v>8.6188000000000002</v>
      </c>
      <c r="J58" s="484">
        <f t="shared" si="13"/>
        <v>8.7309000000000001</v>
      </c>
      <c r="K58" s="484">
        <f t="shared" si="13"/>
        <v>8.8894000000000002</v>
      </c>
      <c r="L58" s="484">
        <f t="shared" si="13"/>
        <v>8.891</v>
      </c>
      <c r="M58" s="484">
        <f t="shared" si="13"/>
        <v>8.9459</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t="str">
        <f>'1.  LRAMVA Summary'!B35</f>
        <v>Unmetered Scattered Load</v>
      </c>
      <c r="C60" s="885" t="str">
        <f>'2. LRAMVA Threshold'!J43</f>
        <v>kWh</v>
      </c>
      <c r="D60" s="842">
        <v>2.7799999999999998E-2</v>
      </c>
      <c r="E60" s="842">
        <v>2.7900000000000001E-2</v>
      </c>
      <c r="F60" s="842">
        <v>2.81E-2</v>
      </c>
      <c r="G60" s="842">
        <v>2.8199999999999999E-2</v>
      </c>
      <c r="H60" s="842">
        <v>2.86E-2</v>
      </c>
      <c r="I60" s="842">
        <v>2.86E-2</v>
      </c>
      <c r="J60" s="842">
        <v>2.92E-2</v>
      </c>
      <c r="K60" s="842">
        <v>2.9700000000000001E-2</v>
      </c>
      <c r="L60" s="46">
        <v>2.7400000000000001E-2</v>
      </c>
      <c r="M60" s="46">
        <v>2.7799999999999998E-2</v>
      </c>
      <c r="N60" s="46"/>
      <c r="O60" s="69"/>
    </row>
    <row r="61" spans="1:15" s="18" customFormat="1" hidden="1" outlineLevel="1">
      <c r="A61" s="4"/>
      <c r="B61" s="536" t="s">
        <v>511</v>
      </c>
      <c r="C61" s="886"/>
      <c r="D61" s="46"/>
      <c r="E61" s="46"/>
      <c r="F61" s="46"/>
      <c r="G61" s="46"/>
      <c r="H61" s="46"/>
      <c r="I61" s="46"/>
      <c r="J61" s="46"/>
      <c r="K61" s="46"/>
      <c r="L61" s="46"/>
      <c r="M61" s="46"/>
      <c r="N61" s="46"/>
      <c r="O61" s="69"/>
    </row>
    <row r="62" spans="1:15" s="18" customFormat="1" hidden="1" outlineLevel="1">
      <c r="A62" s="4"/>
      <c r="B62" s="536" t="s">
        <v>512</v>
      </c>
      <c r="C62" s="886"/>
      <c r="D62" s="46"/>
      <c r="E62" s="46"/>
      <c r="F62" s="46"/>
      <c r="G62" s="46"/>
      <c r="H62" s="46"/>
      <c r="I62" s="46"/>
      <c r="J62" s="46"/>
      <c r="K62" s="46"/>
      <c r="L62" s="46"/>
      <c r="M62" s="46"/>
      <c r="N62" s="46"/>
      <c r="O62" s="69"/>
    </row>
    <row r="63" spans="1:15" s="18" customFormat="1" hidden="1" outlineLevel="1">
      <c r="A63" s="4"/>
      <c r="B63" s="536" t="s">
        <v>490</v>
      </c>
      <c r="C63" s="886"/>
      <c r="D63" s="46"/>
      <c r="E63" s="46"/>
      <c r="F63" s="46"/>
      <c r="G63" s="46"/>
      <c r="H63" s="46"/>
      <c r="I63" s="46"/>
      <c r="J63" s="46"/>
      <c r="K63" s="46"/>
      <c r="L63" s="46"/>
      <c r="M63" s="46"/>
      <c r="N63" s="46"/>
      <c r="O63" s="69"/>
    </row>
    <row r="64" spans="1:15" s="18" customFormat="1" collapsed="1">
      <c r="A64" s="4"/>
      <c r="B64" s="536" t="s">
        <v>513</v>
      </c>
      <c r="C64" s="887"/>
      <c r="D64" s="65">
        <f>SUM(D60:D63)</f>
        <v>2.7799999999999998E-2</v>
      </c>
      <c r="E64" s="65">
        <f t="shared" ref="E64:N64" si="14">SUM(E60:E63)</f>
        <v>2.7900000000000001E-2</v>
      </c>
      <c r="F64" s="65">
        <f t="shared" si="14"/>
        <v>2.81E-2</v>
      </c>
      <c r="G64" s="65">
        <f t="shared" si="14"/>
        <v>2.8199999999999999E-2</v>
      </c>
      <c r="H64" s="65">
        <f t="shared" si="14"/>
        <v>2.86E-2</v>
      </c>
      <c r="I64" s="65">
        <f t="shared" si="14"/>
        <v>2.86E-2</v>
      </c>
      <c r="J64" s="65">
        <f t="shared" si="14"/>
        <v>2.92E-2</v>
      </c>
      <c r="K64" s="65">
        <f t="shared" si="14"/>
        <v>2.9700000000000001E-2</v>
      </c>
      <c r="L64" s="65">
        <f t="shared" si="14"/>
        <v>2.7400000000000001E-2</v>
      </c>
      <c r="M64" s="65">
        <f t="shared" si="14"/>
        <v>2.7799999999999998E-2</v>
      </c>
      <c r="N64" s="65">
        <f t="shared" si="14"/>
        <v>0</v>
      </c>
      <c r="O64" s="77"/>
    </row>
    <row r="65" spans="1:15" s="14" customFormat="1">
      <c r="A65" s="72"/>
      <c r="B65" s="492" t="s">
        <v>514</v>
      </c>
      <c r="C65" s="488"/>
      <c r="D65" s="71"/>
      <c r="E65" s="484">
        <f t="shared" ref="E65:N65" si="15">ROUND(SUM(D64*E16+E64*E17)/12,4)</f>
        <v>2.7900000000000001E-2</v>
      </c>
      <c r="F65" s="484">
        <f t="shared" si="15"/>
        <v>2.8000000000000001E-2</v>
      </c>
      <c r="G65" s="484">
        <f t="shared" si="15"/>
        <v>2.8199999999999999E-2</v>
      </c>
      <c r="H65" s="484">
        <f t="shared" si="15"/>
        <v>2.8500000000000001E-2</v>
      </c>
      <c r="I65" s="484">
        <f>ROUND(SUM(H64*I16+I64*I17)/12,4)</f>
        <v>2.86E-2</v>
      </c>
      <c r="J65" s="484">
        <f t="shared" si="15"/>
        <v>2.9000000000000001E-2</v>
      </c>
      <c r="K65" s="484">
        <f t="shared" si="15"/>
        <v>2.9499999999999998E-2</v>
      </c>
      <c r="L65" s="484">
        <f t="shared" si="15"/>
        <v>2.8199999999999999E-2</v>
      </c>
      <c r="M65" s="484">
        <f t="shared" si="15"/>
        <v>2.7699999999999999E-2</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885">
        <f>'2. LRAMVA Threshold'!K43</f>
        <v>0</v>
      </c>
      <c r="D67" s="46"/>
      <c r="E67" s="46"/>
      <c r="F67" s="46"/>
      <c r="G67" s="46"/>
      <c r="H67" s="46"/>
      <c r="I67" s="46"/>
      <c r="J67" s="46"/>
      <c r="K67" s="46"/>
      <c r="L67" s="46"/>
      <c r="M67" s="46"/>
      <c r="N67" s="46"/>
      <c r="O67" s="69"/>
    </row>
    <row r="68" spans="1:15" s="18" customFormat="1" hidden="1" outlineLevel="1">
      <c r="A68" s="4"/>
      <c r="B68" s="536" t="s">
        <v>511</v>
      </c>
      <c r="C68" s="886"/>
      <c r="D68" s="46"/>
      <c r="E68" s="46"/>
      <c r="F68" s="46"/>
      <c r="G68" s="46"/>
      <c r="H68" s="46"/>
      <c r="I68" s="46"/>
      <c r="J68" s="46"/>
      <c r="K68" s="46"/>
      <c r="L68" s="46"/>
      <c r="M68" s="46"/>
      <c r="N68" s="46"/>
      <c r="O68" s="69"/>
    </row>
    <row r="69" spans="1:15" s="18" customFormat="1" hidden="1" outlineLevel="1">
      <c r="A69" s="4"/>
      <c r="B69" s="536" t="s">
        <v>512</v>
      </c>
      <c r="C69" s="886"/>
      <c r="D69" s="46"/>
      <c r="E69" s="46"/>
      <c r="F69" s="46"/>
      <c r="G69" s="46"/>
      <c r="H69" s="46"/>
      <c r="I69" s="46"/>
      <c r="J69" s="46"/>
      <c r="K69" s="46"/>
      <c r="L69" s="46"/>
      <c r="M69" s="46"/>
      <c r="N69" s="46"/>
      <c r="O69" s="69"/>
    </row>
    <row r="70" spans="1:15" s="18" customFormat="1" hidden="1" outlineLevel="1">
      <c r="A70" s="4"/>
      <c r="B70" s="536" t="s">
        <v>490</v>
      </c>
      <c r="C70" s="886"/>
      <c r="D70" s="46"/>
      <c r="E70" s="46"/>
      <c r="F70" s="46"/>
      <c r="G70" s="46"/>
      <c r="H70" s="46"/>
      <c r="I70" s="46"/>
      <c r="J70" s="46"/>
      <c r="K70" s="46"/>
      <c r="L70" s="46"/>
      <c r="M70" s="46"/>
      <c r="N70" s="46"/>
      <c r="O70" s="69"/>
    </row>
    <row r="71" spans="1:15" s="18" customFormat="1" collapsed="1">
      <c r="A71" s="4"/>
      <c r="B71" s="536" t="s">
        <v>513</v>
      </c>
      <c r="C71" s="887"/>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514</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85">
        <f>'2. LRAMVA Threshold'!L43</f>
        <v>0</v>
      </c>
      <c r="D74" s="46"/>
      <c r="E74" s="46"/>
      <c r="F74" s="46"/>
      <c r="G74" s="46"/>
      <c r="H74" s="46"/>
      <c r="I74" s="46"/>
      <c r="J74" s="46"/>
      <c r="K74" s="46"/>
      <c r="L74" s="46"/>
      <c r="M74" s="46"/>
      <c r="N74" s="46"/>
      <c r="O74" s="69"/>
    </row>
    <row r="75" spans="1:15" s="18" customFormat="1" hidden="1" outlineLevel="1">
      <c r="A75" s="4"/>
      <c r="B75" s="536" t="s">
        <v>511</v>
      </c>
      <c r="C75" s="886"/>
      <c r="D75" s="46"/>
      <c r="E75" s="46"/>
      <c r="F75" s="46"/>
      <c r="G75" s="46"/>
      <c r="H75" s="46"/>
      <c r="I75" s="46"/>
      <c r="J75" s="46"/>
      <c r="K75" s="46"/>
      <c r="L75" s="46"/>
      <c r="M75" s="46"/>
      <c r="N75" s="46"/>
      <c r="O75" s="69"/>
    </row>
    <row r="76" spans="1:15" s="18" customFormat="1" hidden="1" outlineLevel="1">
      <c r="A76" s="4"/>
      <c r="B76" s="536" t="s">
        <v>512</v>
      </c>
      <c r="C76" s="886"/>
      <c r="D76" s="46"/>
      <c r="E76" s="46"/>
      <c r="F76" s="46"/>
      <c r="G76" s="46"/>
      <c r="H76" s="46"/>
      <c r="I76" s="46"/>
      <c r="J76" s="46"/>
      <c r="K76" s="46"/>
      <c r="L76" s="46"/>
      <c r="M76" s="46"/>
      <c r="N76" s="46"/>
      <c r="O76" s="69"/>
    </row>
    <row r="77" spans="1:15" s="18" customFormat="1" hidden="1" outlineLevel="1">
      <c r="A77" s="4"/>
      <c r="B77" s="536" t="s">
        <v>490</v>
      </c>
      <c r="C77" s="886"/>
      <c r="D77" s="46"/>
      <c r="E77" s="46"/>
      <c r="F77" s="46"/>
      <c r="G77" s="46"/>
      <c r="H77" s="46"/>
      <c r="I77" s="46"/>
      <c r="J77" s="46"/>
      <c r="K77" s="46"/>
      <c r="L77" s="46"/>
      <c r="M77" s="46"/>
      <c r="N77" s="46"/>
      <c r="O77" s="69"/>
    </row>
    <row r="78" spans="1:15" s="18" customFormat="1" collapsed="1">
      <c r="A78" s="4"/>
      <c r="B78" s="536" t="s">
        <v>513</v>
      </c>
      <c r="C78" s="887"/>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85">
        <f>'2. LRAMVA Threshold'!M43</f>
        <v>0</v>
      </c>
      <c r="D81" s="46"/>
      <c r="E81" s="46"/>
      <c r="F81" s="46"/>
      <c r="G81" s="46"/>
      <c r="H81" s="46"/>
      <c r="I81" s="46"/>
      <c r="J81" s="46"/>
      <c r="K81" s="46"/>
      <c r="L81" s="46"/>
      <c r="M81" s="46"/>
      <c r="N81" s="46"/>
      <c r="O81" s="69"/>
    </row>
    <row r="82" spans="1:15" s="18" customFormat="1" hidden="1" outlineLevel="1">
      <c r="A82" s="4"/>
      <c r="B82" s="536" t="s">
        <v>511</v>
      </c>
      <c r="C82" s="886"/>
      <c r="D82" s="46"/>
      <c r="E82" s="46"/>
      <c r="F82" s="46"/>
      <c r="G82" s="46"/>
      <c r="H82" s="46"/>
      <c r="I82" s="46"/>
      <c r="J82" s="46"/>
      <c r="K82" s="46"/>
      <c r="L82" s="46"/>
      <c r="M82" s="46"/>
      <c r="N82" s="46"/>
      <c r="O82" s="69"/>
    </row>
    <row r="83" spans="1:15" s="18" customFormat="1" hidden="1" outlineLevel="1">
      <c r="A83" s="4"/>
      <c r="B83" s="536" t="s">
        <v>512</v>
      </c>
      <c r="C83" s="886"/>
      <c r="D83" s="46"/>
      <c r="E83" s="46"/>
      <c r="F83" s="46"/>
      <c r="G83" s="46"/>
      <c r="H83" s="46"/>
      <c r="I83" s="46"/>
      <c r="J83" s="46"/>
      <c r="K83" s="46"/>
      <c r="L83" s="46"/>
      <c r="M83" s="46"/>
      <c r="N83" s="46"/>
      <c r="O83" s="69"/>
    </row>
    <row r="84" spans="1:15" s="18" customFormat="1" hidden="1" outlineLevel="1">
      <c r="A84" s="4"/>
      <c r="B84" s="536" t="s">
        <v>490</v>
      </c>
      <c r="C84" s="886"/>
      <c r="D84" s="46"/>
      <c r="E84" s="46"/>
      <c r="F84" s="46"/>
      <c r="G84" s="46"/>
      <c r="H84" s="46"/>
      <c r="I84" s="46"/>
      <c r="J84" s="46"/>
      <c r="K84" s="46"/>
      <c r="L84" s="46"/>
      <c r="M84" s="46"/>
      <c r="N84" s="46"/>
      <c r="O84" s="69"/>
    </row>
    <row r="85" spans="1:15" s="18" customFormat="1" collapsed="1">
      <c r="A85" s="4"/>
      <c r="B85" s="536" t="s">
        <v>513</v>
      </c>
      <c r="C85" s="887"/>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85">
        <f>'2. LRAMVA Threshold'!N43</f>
        <v>0</v>
      </c>
      <c r="D88" s="46"/>
      <c r="E88" s="46"/>
      <c r="F88" s="46"/>
      <c r="G88" s="46"/>
      <c r="H88" s="46"/>
      <c r="I88" s="46"/>
      <c r="J88" s="46"/>
      <c r="K88" s="46"/>
      <c r="L88" s="46"/>
      <c r="M88" s="46"/>
      <c r="N88" s="46"/>
      <c r="O88" s="69"/>
    </row>
    <row r="89" spans="1:15" s="18" customFormat="1" outlineLevel="1">
      <c r="A89" s="4"/>
      <c r="B89" s="536" t="s">
        <v>511</v>
      </c>
      <c r="C89" s="886"/>
      <c r="D89" s="46"/>
      <c r="E89" s="46"/>
      <c r="F89" s="46"/>
      <c r="G89" s="46"/>
      <c r="H89" s="46"/>
      <c r="I89" s="46"/>
      <c r="J89" s="46"/>
      <c r="K89" s="46"/>
      <c r="L89" s="46"/>
      <c r="M89" s="46"/>
      <c r="N89" s="46"/>
      <c r="O89" s="69"/>
    </row>
    <row r="90" spans="1:15" s="18" customFormat="1" outlineLevel="1">
      <c r="A90" s="4"/>
      <c r="B90" s="536" t="s">
        <v>512</v>
      </c>
      <c r="C90" s="886"/>
      <c r="D90" s="46"/>
      <c r="E90" s="46"/>
      <c r="F90" s="46"/>
      <c r="G90" s="46"/>
      <c r="H90" s="46"/>
      <c r="I90" s="46"/>
      <c r="J90" s="46"/>
      <c r="K90" s="46"/>
      <c r="L90" s="46"/>
      <c r="M90" s="46"/>
      <c r="N90" s="46"/>
      <c r="O90" s="69"/>
    </row>
    <row r="91" spans="1:15" s="18" customFormat="1" outlineLevel="1">
      <c r="A91" s="4"/>
      <c r="B91" s="536" t="s">
        <v>490</v>
      </c>
      <c r="C91" s="886"/>
      <c r="D91" s="46"/>
      <c r="E91" s="46"/>
      <c r="F91" s="46"/>
      <c r="G91" s="46"/>
      <c r="H91" s="46"/>
      <c r="I91" s="46"/>
      <c r="J91" s="46"/>
      <c r="K91" s="46"/>
      <c r="L91" s="46"/>
      <c r="M91" s="46"/>
      <c r="N91" s="46"/>
      <c r="O91" s="69"/>
    </row>
    <row r="92" spans="1:15" s="18" customFormat="1">
      <c r="A92" s="4"/>
      <c r="B92" s="536" t="s">
        <v>513</v>
      </c>
      <c r="C92" s="887"/>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85">
        <f>'2. LRAMVA Threshold'!O43</f>
        <v>0</v>
      </c>
      <c r="D95" s="46"/>
      <c r="E95" s="46"/>
      <c r="F95" s="46"/>
      <c r="G95" s="46"/>
      <c r="H95" s="46"/>
      <c r="I95" s="46"/>
      <c r="J95" s="46"/>
      <c r="K95" s="46"/>
      <c r="L95" s="46"/>
      <c r="M95" s="46"/>
      <c r="N95" s="46"/>
      <c r="O95" s="69"/>
    </row>
    <row r="96" spans="1:15" s="18" customFormat="1" outlineLevel="1">
      <c r="A96" s="4"/>
      <c r="B96" s="536" t="s">
        <v>511</v>
      </c>
      <c r="C96" s="886"/>
      <c r="D96" s="46"/>
      <c r="E96" s="46"/>
      <c r="F96" s="46"/>
      <c r="G96" s="46"/>
      <c r="H96" s="46"/>
      <c r="I96" s="46"/>
      <c r="J96" s="46"/>
      <c r="K96" s="46"/>
      <c r="L96" s="46"/>
      <c r="M96" s="46"/>
      <c r="N96" s="46"/>
      <c r="O96" s="69"/>
    </row>
    <row r="97" spans="1:15" s="18" customFormat="1" outlineLevel="1">
      <c r="A97" s="4"/>
      <c r="B97" s="536" t="s">
        <v>512</v>
      </c>
      <c r="C97" s="886"/>
      <c r="D97" s="46"/>
      <c r="E97" s="46"/>
      <c r="F97" s="46"/>
      <c r="G97" s="46"/>
      <c r="H97" s="46"/>
      <c r="I97" s="46"/>
      <c r="J97" s="46"/>
      <c r="K97" s="46"/>
      <c r="L97" s="46"/>
      <c r="M97" s="46"/>
      <c r="N97" s="46"/>
      <c r="O97" s="69"/>
    </row>
    <row r="98" spans="1:15" s="18" customFormat="1" outlineLevel="1">
      <c r="A98" s="4"/>
      <c r="B98" s="536" t="s">
        <v>490</v>
      </c>
      <c r="C98" s="886"/>
      <c r="D98" s="46"/>
      <c r="E98" s="46"/>
      <c r="F98" s="46"/>
      <c r="G98" s="46"/>
      <c r="H98" s="46"/>
      <c r="I98" s="46"/>
      <c r="J98" s="46"/>
      <c r="K98" s="46"/>
      <c r="L98" s="46"/>
      <c r="M98" s="46"/>
      <c r="N98" s="46"/>
      <c r="O98" s="69"/>
    </row>
    <row r="99" spans="1:15" s="18" customFormat="1">
      <c r="A99" s="4"/>
      <c r="B99" s="536" t="s">
        <v>513</v>
      </c>
      <c r="C99" s="887"/>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85">
        <f>'2. LRAMVA Threshold'!P43</f>
        <v>0</v>
      </c>
      <c r="D102" s="46"/>
      <c r="E102" s="46"/>
      <c r="F102" s="46"/>
      <c r="G102" s="46"/>
      <c r="H102" s="46"/>
      <c r="I102" s="46"/>
      <c r="J102" s="46"/>
      <c r="K102" s="46"/>
      <c r="L102" s="46"/>
      <c r="M102" s="46"/>
      <c r="N102" s="46"/>
      <c r="O102" s="69"/>
    </row>
    <row r="103" spans="1:15" s="18" customFormat="1" outlineLevel="1">
      <c r="A103" s="4"/>
      <c r="B103" s="536" t="s">
        <v>511</v>
      </c>
      <c r="C103" s="886"/>
      <c r="D103" s="46"/>
      <c r="E103" s="46"/>
      <c r="F103" s="46"/>
      <c r="G103" s="46"/>
      <c r="H103" s="46"/>
      <c r="I103" s="46"/>
      <c r="J103" s="46"/>
      <c r="K103" s="46"/>
      <c r="L103" s="46"/>
      <c r="M103" s="46"/>
      <c r="N103" s="46"/>
      <c r="O103" s="69"/>
    </row>
    <row r="104" spans="1:15" s="18" customFormat="1" outlineLevel="1">
      <c r="A104" s="4"/>
      <c r="B104" s="536" t="s">
        <v>512</v>
      </c>
      <c r="C104" s="886"/>
      <c r="D104" s="46"/>
      <c r="E104" s="46"/>
      <c r="F104" s="46"/>
      <c r="G104" s="46"/>
      <c r="H104" s="46"/>
      <c r="I104" s="46"/>
      <c r="J104" s="46"/>
      <c r="K104" s="46"/>
      <c r="L104" s="46"/>
      <c r="M104" s="46"/>
      <c r="N104" s="46"/>
      <c r="O104" s="69"/>
    </row>
    <row r="105" spans="1:15" s="18" customFormat="1" outlineLevel="1">
      <c r="A105" s="4"/>
      <c r="B105" s="536" t="s">
        <v>490</v>
      </c>
      <c r="C105" s="886"/>
      <c r="D105" s="46"/>
      <c r="E105" s="46"/>
      <c r="F105" s="46"/>
      <c r="G105" s="46"/>
      <c r="H105" s="46"/>
      <c r="I105" s="46"/>
      <c r="J105" s="46"/>
      <c r="K105" s="46"/>
      <c r="L105" s="46"/>
      <c r="M105" s="46"/>
      <c r="N105" s="46"/>
      <c r="O105" s="69"/>
    </row>
    <row r="106" spans="1:15" s="18" customFormat="1">
      <c r="A106" s="4"/>
      <c r="B106" s="536" t="s">
        <v>513</v>
      </c>
      <c r="C106" s="887"/>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85">
        <f>'2. LRAMVA Threshold'!Q43</f>
        <v>0</v>
      </c>
      <c r="D109" s="46"/>
      <c r="E109" s="46"/>
      <c r="F109" s="46"/>
      <c r="G109" s="46"/>
      <c r="H109" s="46"/>
      <c r="I109" s="46"/>
      <c r="J109" s="46"/>
      <c r="K109" s="46"/>
      <c r="L109" s="46"/>
      <c r="M109" s="46"/>
      <c r="N109" s="46"/>
      <c r="O109" s="69"/>
    </row>
    <row r="110" spans="1:15" s="18" customFormat="1" outlineLevel="1">
      <c r="A110" s="4"/>
      <c r="B110" s="536" t="s">
        <v>511</v>
      </c>
      <c r="C110" s="886"/>
      <c r="D110" s="46"/>
      <c r="E110" s="46"/>
      <c r="F110" s="46"/>
      <c r="G110" s="46"/>
      <c r="H110" s="46"/>
      <c r="I110" s="46"/>
      <c r="J110" s="46"/>
      <c r="K110" s="46"/>
      <c r="L110" s="46"/>
      <c r="M110" s="46"/>
      <c r="N110" s="46"/>
      <c r="O110" s="69"/>
    </row>
    <row r="111" spans="1:15" s="18" customFormat="1" outlineLevel="1">
      <c r="A111" s="4"/>
      <c r="B111" s="536" t="s">
        <v>512</v>
      </c>
      <c r="C111" s="886"/>
      <c r="D111" s="46"/>
      <c r="E111" s="46"/>
      <c r="F111" s="46"/>
      <c r="G111" s="46"/>
      <c r="H111" s="46"/>
      <c r="I111" s="46"/>
      <c r="J111" s="46"/>
      <c r="K111" s="46"/>
      <c r="L111" s="46"/>
      <c r="M111" s="46"/>
      <c r="N111" s="46"/>
      <c r="O111" s="69"/>
    </row>
    <row r="112" spans="1:15" s="18" customFormat="1" outlineLevel="1">
      <c r="A112" s="4"/>
      <c r="B112" s="536" t="s">
        <v>490</v>
      </c>
      <c r="C112" s="886"/>
      <c r="D112" s="46"/>
      <c r="E112" s="46"/>
      <c r="F112" s="46"/>
      <c r="G112" s="46"/>
      <c r="H112" s="46"/>
      <c r="I112" s="46"/>
      <c r="J112" s="46"/>
      <c r="K112" s="46"/>
      <c r="L112" s="46"/>
      <c r="M112" s="46"/>
      <c r="N112" s="46"/>
      <c r="O112" s="69"/>
    </row>
    <row r="113" spans="1:17" s="18" customFormat="1">
      <c r="A113" s="4"/>
      <c r="B113" s="536" t="s">
        <v>513</v>
      </c>
      <c r="C113" s="887"/>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612</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599999999999994" customHeight="1">
      <c r="A120" s="72"/>
      <c r="B120" s="889" t="s">
        <v>673</v>
      </c>
      <c r="C120" s="889"/>
      <c r="D120" s="889"/>
      <c r="E120" s="889"/>
      <c r="F120" s="889"/>
      <c r="G120" s="889"/>
      <c r="H120" s="889"/>
      <c r="I120" s="889"/>
      <c r="J120" s="889"/>
      <c r="K120" s="889"/>
      <c r="L120" s="889"/>
      <c r="M120" s="889"/>
      <c r="N120" s="889"/>
      <c r="O120" s="889"/>
      <c r="P120" s="889"/>
    </row>
    <row r="121" spans="1:17" s="18" customFormat="1" ht="9" customHeight="1">
      <c r="A121" s="4"/>
      <c r="B121" s="118"/>
      <c r="C121" s="78"/>
    </row>
    <row r="122" spans="1:17" ht="63.75" customHeight="1">
      <c r="B122" s="244" t="s">
        <v>234</v>
      </c>
      <c r="C122" s="244" t="str">
        <f>'1.  LRAMVA Summary'!D52</f>
        <v>Residential</v>
      </c>
      <c r="D122" s="244" t="str">
        <f>'1.  LRAMVA Summary'!E52</f>
        <v>General Service &lt;50 kW</v>
      </c>
      <c r="E122" s="244" t="str">
        <f>'1.  LRAMVA Summary'!F52</f>
        <v>General Service 50 - 4,999 kW</v>
      </c>
      <c r="F122" s="244" t="str">
        <f>'1.  LRAMVA Summary'!G52</f>
        <v>Embedded Distributor</v>
      </c>
      <c r="G122" s="244" t="str">
        <f>'1.  LRAMVA Summary'!H52</f>
        <v>Sentinel Lighting</v>
      </c>
      <c r="H122" s="244" t="str">
        <f>'1.  LRAMVA Summary'!I52</f>
        <v>Street Lighting</v>
      </c>
      <c r="I122" s="244" t="str">
        <f>'1.  LRAMVA Summary'!J52</f>
        <v>Unmetered Scattered Load</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v>
      </c>
      <c r="I123" s="586" t="str">
        <f>'1.  LRAMVA Summary'!J53</f>
        <v>kWh</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1.4800000000000001E-2</v>
      </c>
      <c r="D124" s="682">
        <f>HLOOKUP(B124,$E$15:$O$114,16,FALSE)</f>
        <v>8.2000000000000007E-3</v>
      </c>
      <c r="E124" s="683">
        <f>HLOOKUP(B124,$E$15:$O$114,23,FALSE)</f>
        <v>2.6097000000000001</v>
      </c>
      <c r="F124" s="682">
        <f>HLOOKUP(B124,$E$15:$O$114,30,FALSE)</f>
        <v>0</v>
      </c>
      <c r="G124" s="683">
        <f>HLOOKUP(B124,$E$15:$O$114,37,FALSE)</f>
        <v>6.6070000000000002</v>
      </c>
      <c r="H124" s="682">
        <f>HLOOKUP(B124,$E$15:$O$114,44,FALSE)</f>
        <v>5.5547000000000004</v>
      </c>
      <c r="I124" s="683">
        <f>HLOOKUP(B124,$E$15:$O$114,51,FALSE)</f>
        <v>2.7900000000000001E-2</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1.49E-2</v>
      </c>
      <c r="D125" s="685">
        <f>HLOOKUP(B125,$E$15:$O$114,16,FALSE)</f>
        <v>1.0500000000000001E-2</v>
      </c>
      <c r="E125" s="686">
        <f>HLOOKUP(B125,$E$15:$O$114,23,FALSE)</f>
        <v>2.1890000000000001</v>
      </c>
      <c r="F125" s="685">
        <f>HLOOKUP(B125,$E$15:$O$114,30,FALSE)</f>
        <v>0</v>
      </c>
      <c r="G125" s="686">
        <f>HLOOKUP(B125,$E$15:$O$114,37,FALSE)</f>
        <v>7.5708000000000002</v>
      </c>
      <c r="H125" s="685">
        <f>HLOOKUP(B125,$E$15:$O$114,44,FALSE)</f>
        <v>6.8087</v>
      </c>
      <c r="I125" s="686">
        <f>HLOOKUP(B125,$E$15:$O$114,51,FALSE)</f>
        <v>2.8000000000000001E-2</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1.4999999999999999E-2</v>
      </c>
      <c r="D126" s="685">
        <f t="shared" ref="D126:D133" si="32">HLOOKUP(B126,$E$15:$O$114,16,FALSE)</f>
        <v>1.14E-2</v>
      </c>
      <c r="E126" s="686">
        <f t="shared" ref="E126:E133" si="33">HLOOKUP(B126,$E$15:$O$114,23,FALSE)</f>
        <v>2.0781999999999998</v>
      </c>
      <c r="F126" s="685">
        <f t="shared" ref="F126:F133" si="34">HLOOKUP(B126,$E$15:$O$114,30,FALSE)</f>
        <v>0</v>
      </c>
      <c r="G126" s="686">
        <f t="shared" ref="G126:G132" si="35">HLOOKUP(B126,$E$15:$O$114,37,FALSE)</f>
        <v>8.8196999999999992</v>
      </c>
      <c r="H126" s="685">
        <f t="shared" ref="H126:H133" si="36">HLOOKUP(B126,$E$15:$O$114,44,FALSE)</f>
        <v>8.0690000000000008</v>
      </c>
      <c r="I126" s="686">
        <f t="shared" ref="I126:I133" si="37">HLOOKUP(B126,$E$15:$O$114,51,FALSE)</f>
        <v>2.8199999999999999E-2</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1.5100000000000001E-2</v>
      </c>
      <c r="D127" s="685">
        <f>HLOOKUP(B127,$E$15:$O$114,16,FALSE)</f>
        <v>1.15E-2</v>
      </c>
      <c r="E127" s="686">
        <f>HLOOKUP(B127,$E$15:$O$114,23,FALSE)</f>
        <v>2.1198000000000001</v>
      </c>
      <c r="F127" s="685">
        <f>HLOOKUP(B127,$E$15:$O$114,30,FALSE)</f>
        <v>0</v>
      </c>
      <c r="G127" s="686">
        <f>HLOOKUP(B127,$E$15:$O$114,37,FALSE)</f>
        <v>9.3917000000000002</v>
      </c>
      <c r="H127" s="685">
        <f>HLOOKUP(B127,$E$15:$O$114,44,FALSE)</f>
        <v>8.5748999999999995</v>
      </c>
      <c r="I127" s="686">
        <f>HLOOKUP(B127,$E$15:$O$114,51,FALSE)</f>
        <v>2.8500000000000001E-2</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1.52E-2</v>
      </c>
      <c r="D128" s="685">
        <f t="shared" si="32"/>
        <v>1.1599999999999999E-2</v>
      </c>
      <c r="E128" s="686">
        <f t="shared" si="33"/>
        <v>2.1305999999999998</v>
      </c>
      <c r="F128" s="685">
        <f t="shared" si="34"/>
        <v>0</v>
      </c>
      <c r="G128" s="686">
        <f t="shared" si="35"/>
        <v>9.4397000000000002</v>
      </c>
      <c r="H128" s="685">
        <f t="shared" si="36"/>
        <v>8.6188000000000002</v>
      </c>
      <c r="I128" s="686">
        <f t="shared" si="37"/>
        <v>2.86E-2</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1.2800000000000001E-2</v>
      </c>
      <c r="D129" s="685">
        <f t="shared" si="32"/>
        <v>1.17E-2</v>
      </c>
      <c r="E129" s="686">
        <f t="shared" si="33"/>
        <v>2.1583000000000001</v>
      </c>
      <c r="F129" s="685">
        <f t="shared" si="34"/>
        <v>0</v>
      </c>
      <c r="G129" s="686">
        <f t="shared" si="35"/>
        <v>9.5624000000000002</v>
      </c>
      <c r="H129" s="685">
        <f t="shared" si="36"/>
        <v>8.7309000000000001</v>
      </c>
      <c r="I129" s="686">
        <f t="shared" si="37"/>
        <v>2.9000000000000001E-2</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9.1000000000000004E-3</v>
      </c>
      <c r="D130" s="685">
        <f t="shared" si="32"/>
        <v>1.1900000000000001E-2</v>
      </c>
      <c r="E130" s="686">
        <f t="shared" si="33"/>
        <v>2.1974</v>
      </c>
      <c r="F130" s="685">
        <f t="shared" si="34"/>
        <v>0</v>
      </c>
      <c r="G130" s="686">
        <f t="shared" si="35"/>
        <v>9.7361000000000004</v>
      </c>
      <c r="H130" s="685">
        <f t="shared" si="36"/>
        <v>8.8894000000000002</v>
      </c>
      <c r="I130" s="686">
        <f t="shared" si="37"/>
        <v>2.9499999999999998E-2</v>
      </c>
      <c r="J130" s="686">
        <f t="shared" si="38"/>
        <v>0</v>
      </c>
      <c r="K130" s="686">
        <f t="shared" si="39"/>
        <v>0</v>
      </c>
      <c r="L130" s="686">
        <f t="shared" si="43"/>
        <v>0</v>
      </c>
      <c r="M130" s="686">
        <f t="shared" si="40"/>
        <v>0</v>
      </c>
      <c r="N130" s="686">
        <f t="shared" si="41"/>
        <v>0</v>
      </c>
      <c r="O130" s="686">
        <f t="shared" si="42"/>
        <v>0</v>
      </c>
      <c r="P130" s="686">
        <f t="shared" si="31"/>
        <v>0</v>
      </c>
    </row>
    <row r="131" spans="2:16">
      <c r="B131" s="501">
        <v>2018</v>
      </c>
      <c r="C131" s="684">
        <f t="shared" ref="C131:C133" si="44">HLOOKUP(B131,$E$15:$O$114,9,FALSE)</f>
        <v>5.3E-3</v>
      </c>
      <c r="D131" s="685">
        <f t="shared" si="32"/>
        <v>1.21E-2</v>
      </c>
      <c r="E131" s="686">
        <f t="shared" si="33"/>
        <v>2.2368000000000001</v>
      </c>
      <c r="F131" s="685">
        <f t="shared" si="34"/>
        <v>0.81169999999999998</v>
      </c>
      <c r="G131" s="686">
        <f t="shared" si="35"/>
        <v>9.2489000000000008</v>
      </c>
      <c r="H131" s="685">
        <f t="shared" si="36"/>
        <v>8.891</v>
      </c>
      <c r="I131" s="686">
        <f t="shared" si="37"/>
        <v>2.8199999999999999E-2</v>
      </c>
      <c r="J131" s="686">
        <f t="shared" si="38"/>
        <v>0</v>
      </c>
      <c r="K131" s="686">
        <f t="shared" si="39"/>
        <v>0</v>
      </c>
      <c r="L131" s="686">
        <f t="shared" si="43"/>
        <v>0</v>
      </c>
      <c r="M131" s="686">
        <f t="shared" si="40"/>
        <v>0</v>
      </c>
      <c r="N131" s="686">
        <f t="shared" si="41"/>
        <v>0</v>
      </c>
      <c r="O131" s="686">
        <f t="shared" si="42"/>
        <v>0</v>
      </c>
      <c r="P131" s="686">
        <f t="shared" si="31"/>
        <v>0</v>
      </c>
    </row>
    <row r="132" spans="2:16" hidden="1">
      <c r="B132" s="501">
        <v>2019</v>
      </c>
      <c r="C132" s="684">
        <f t="shared" si="44"/>
        <v>1.2999999999999999E-3</v>
      </c>
      <c r="D132" s="685">
        <f t="shared" si="32"/>
        <v>1.2200000000000001E-2</v>
      </c>
      <c r="E132" s="686">
        <f t="shared" si="33"/>
        <v>2.2704</v>
      </c>
      <c r="F132" s="685">
        <f t="shared" si="34"/>
        <v>1.2292000000000001</v>
      </c>
      <c r="G132" s="686">
        <f t="shared" si="35"/>
        <v>9.0580999999999996</v>
      </c>
      <c r="H132" s="685">
        <f t="shared" si="36"/>
        <v>8.9459</v>
      </c>
      <c r="I132" s="686">
        <f t="shared" si="37"/>
        <v>2.7699999999999999E-2</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629</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ignoredErrors>
    <ignoredError sqref="D17:P17 O18:P37 D19:N24 C25 C18:C24 C38:N38 C26:C37 B18:B81 D18:K18 N18 D26:N31 D25:K25 N25 D33:N37 D32:K32 N32 C40:N45 C39:K39 N39 C61:N65 C60:K60 N60 C47:N52 C46:K46 N46 C54:N59 C53:K53 N53"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44"/>
  <sheetViews>
    <sheetView topLeftCell="A7" zoomScale="90" zoomScaleNormal="90" workbookViewId="0">
      <selection activeCell="E45" sqref="E45"/>
    </sheetView>
  </sheetViews>
  <sheetFormatPr defaultColWidth="9.140625" defaultRowHeight="15"/>
  <cols>
    <col min="1" max="2" width="9.140625" style="12"/>
    <col min="3" max="3" width="45.7109375" style="12" customWidth="1"/>
    <col min="4" max="4" width="22.140625" style="12" customWidth="1"/>
    <col min="5" max="16384" width="9.140625" style="12"/>
  </cols>
  <sheetData>
    <row r="14" spans="2:24" ht="15.75">
      <c r="B14" s="588" t="s">
        <v>505</v>
      </c>
    </row>
    <row r="15" spans="2:24" ht="15.75">
      <c r="B15" s="588"/>
    </row>
    <row r="16" spans="2:24" s="668" customFormat="1" ht="28.5" customHeight="1">
      <c r="B16" s="895" t="s">
        <v>632</v>
      </c>
      <c r="C16" s="895"/>
      <c r="D16" s="895"/>
      <c r="E16" s="895"/>
      <c r="F16" s="895"/>
      <c r="G16" s="895"/>
      <c r="H16" s="895"/>
      <c r="I16" s="895"/>
      <c r="J16" s="895"/>
      <c r="K16" s="895"/>
      <c r="L16" s="895"/>
      <c r="M16" s="895"/>
      <c r="N16" s="895"/>
      <c r="O16" s="895"/>
      <c r="P16" s="895"/>
      <c r="Q16" s="895"/>
      <c r="R16" s="895"/>
      <c r="S16" s="895"/>
      <c r="T16" s="895"/>
      <c r="U16" s="895"/>
      <c r="V16" s="895"/>
      <c r="W16" s="895"/>
      <c r="X16" s="895"/>
    </row>
    <row r="17" spans="3:5">
      <c r="C17" s="758" t="s">
        <v>211</v>
      </c>
      <c r="D17" s="758" t="s">
        <v>739</v>
      </c>
      <c r="E17" s="758" t="s">
        <v>544</v>
      </c>
    </row>
    <row r="18" spans="3:5">
      <c r="C18" s="757" t="s">
        <v>1</v>
      </c>
      <c r="D18" s="757" t="s">
        <v>727</v>
      </c>
      <c r="E18" s="757" t="s">
        <v>728</v>
      </c>
    </row>
    <row r="19" spans="3:5">
      <c r="C19" s="757" t="s">
        <v>2</v>
      </c>
      <c r="D19" s="757" t="s">
        <v>727</v>
      </c>
      <c r="E19" s="757" t="s">
        <v>728</v>
      </c>
    </row>
    <row r="20" spans="3:5">
      <c r="C20" s="757" t="s">
        <v>3</v>
      </c>
      <c r="D20" s="757" t="s">
        <v>727</v>
      </c>
      <c r="E20" s="757" t="s">
        <v>728</v>
      </c>
    </row>
    <row r="21" spans="3:5">
      <c r="C21" s="757" t="s">
        <v>4</v>
      </c>
      <c r="D21" s="757" t="s">
        <v>727</v>
      </c>
      <c r="E21" s="757" t="s">
        <v>728</v>
      </c>
    </row>
    <row r="22" spans="3:5">
      <c r="C22" s="757" t="s">
        <v>5</v>
      </c>
      <c r="D22" s="757" t="s">
        <v>727</v>
      </c>
      <c r="E22" s="757" t="s">
        <v>728</v>
      </c>
    </row>
    <row r="23" spans="3:5">
      <c r="C23" s="757" t="s">
        <v>7</v>
      </c>
      <c r="D23" s="757" t="s">
        <v>727</v>
      </c>
      <c r="E23" s="757" t="s">
        <v>728</v>
      </c>
    </row>
    <row r="24" spans="3:5">
      <c r="C24" s="757" t="s">
        <v>22</v>
      </c>
      <c r="D24" s="757" t="s">
        <v>729</v>
      </c>
      <c r="E24" s="757" t="s">
        <v>730</v>
      </c>
    </row>
    <row r="25" spans="3:5">
      <c r="C25" s="757" t="s">
        <v>21</v>
      </c>
      <c r="D25" s="757" t="s">
        <v>731</v>
      </c>
      <c r="E25" s="757" t="s">
        <v>732</v>
      </c>
    </row>
    <row r="26" spans="3:5">
      <c r="C26" s="757" t="s">
        <v>13</v>
      </c>
      <c r="D26" s="757" t="s">
        <v>733</v>
      </c>
      <c r="E26" s="757" t="s">
        <v>734</v>
      </c>
    </row>
    <row r="27" spans="3:5">
      <c r="C27" s="757" t="s">
        <v>14</v>
      </c>
      <c r="D27" s="757" t="s">
        <v>727</v>
      </c>
      <c r="E27" s="757" t="s">
        <v>728</v>
      </c>
    </row>
    <row r="28" spans="3:5">
      <c r="C28" s="757" t="s">
        <v>17</v>
      </c>
      <c r="D28" s="757" t="s">
        <v>733</v>
      </c>
      <c r="E28" s="757" t="s">
        <v>735</v>
      </c>
    </row>
    <row r="29" spans="3:5">
      <c r="C29" s="757" t="s">
        <v>492</v>
      </c>
      <c r="D29" s="757" t="s">
        <v>727</v>
      </c>
      <c r="E29" s="757" t="s">
        <v>728</v>
      </c>
    </row>
    <row r="30" spans="3:5">
      <c r="C30" s="757" t="s">
        <v>95</v>
      </c>
      <c r="D30" s="757" t="s">
        <v>727</v>
      </c>
      <c r="E30" s="757" t="s">
        <v>728</v>
      </c>
    </row>
    <row r="31" spans="3:5">
      <c r="C31" s="757" t="s">
        <v>96</v>
      </c>
      <c r="D31" s="757" t="s">
        <v>727</v>
      </c>
      <c r="E31" s="757" t="s">
        <v>728</v>
      </c>
    </row>
    <row r="32" spans="3:5">
      <c r="C32" s="757" t="s">
        <v>97</v>
      </c>
      <c r="D32" s="757" t="s">
        <v>727</v>
      </c>
      <c r="E32" s="757" t="s">
        <v>728</v>
      </c>
    </row>
    <row r="33" spans="3:5">
      <c r="C33" s="757" t="s">
        <v>676</v>
      </c>
      <c r="D33" s="757" t="s">
        <v>727</v>
      </c>
      <c r="E33" s="757" t="s">
        <v>728</v>
      </c>
    </row>
    <row r="34" spans="3:5">
      <c r="C34" s="757" t="s">
        <v>98</v>
      </c>
      <c r="D34" s="757" t="s">
        <v>727</v>
      </c>
      <c r="E34" s="757" t="s">
        <v>728</v>
      </c>
    </row>
    <row r="35" spans="3:5">
      <c r="C35" s="757" t="s">
        <v>99</v>
      </c>
      <c r="D35" s="757" t="s">
        <v>736</v>
      </c>
      <c r="E35" s="757" t="s">
        <v>737</v>
      </c>
    </row>
    <row r="36" spans="3:5">
      <c r="C36" s="757" t="s">
        <v>100</v>
      </c>
      <c r="D36" s="757" t="s">
        <v>729</v>
      </c>
      <c r="E36" s="757" t="s">
        <v>730</v>
      </c>
    </row>
    <row r="37" spans="3:5">
      <c r="C37" s="757" t="s">
        <v>101</v>
      </c>
      <c r="D37" s="757" t="s">
        <v>731</v>
      </c>
      <c r="E37" s="757" t="s">
        <v>732</v>
      </c>
    </row>
    <row r="38" spans="3:5">
      <c r="C38" s="757" t="s">
        <v>105</v>
      </c>
      <c r="D38" s="757" t="s">
        <v>733</v>
      </c>
      <c r="E38" s="757" t="s">
        <v>735</v>
      </c>
    </row>
    <row r="39" spans="3:5">
      <c r="C39" s="757" t="s">
        <v>491</v>
      </c>
      <c r="D39" s="757" t="s">
        <v>733</v>
      </c>
      <c r="E39" s="757" t="s">
        <v>738</v>
      </c>
    </row>
    <row r="40" spans="3:5">
      <c r="C40" s="757" t="s">
        <v>113</v>
      </c>
      <c r="D40" s="757" t="s">
        <v>727</v>
      </c>
      <c r="E40" s="757" t="s">
        <v>728</v>
      </c>
    </row>
    <row r="41" spans="3:5">
      <c r="C41" s="757" t="s">
        <v>114</v>
      </c>
      <c r="D41" s="757" t="s">
        <v>727</v>
      </c>
      <c r="E41" s="757" t="s">
        <v>728</v>
      </c>
    </row>
    <row r="42" spans="3:5">
      <c r="C42" s="757" t="s">
        <v>118</v>
      </c>
      <c r="D42" s="757" t="s">
        <v>729</v>
      </c>
      <c r="E42" s="757" t="s">
        <v>730</v>
      </c>
    </row>
    <row r="43" spans="3:5">
      <c r="C43" s="12" t="s">
        <v>127</v>
      </c>
      <c r="D43" s="12" t="s">
        <v>727</v>
      </c>
      <c r="E43" s="12" t="s">
        <v>728</v>
      </c>
    </row>
    <row r="44" spans="3:5">
      <c r="C44" s="12" t="s">
        <v>125</v>
      </c>
      <c r="D44" s="12" t="s">
        <v>731</v>
      </c>
      <c r="E44" s="12" t="s">
        <v>732</v>
      </c>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Kris Taylor</cp:lastModifiedBy>
  <cp:lastPrinted>2017-05-24T00:43:43Z</cp:lastPrinted>
  <dcterms:created xsi:type="dcterms:W3CDTF">2012-03-05T18:56:04Z</dcterms:created>
  <dcterms:modified xsi:type="dcterms:W3CDTF">2020-01-16T14:46:51Z</dcterms:modified>
</cp:coreProperties>
</file>