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ulatory\2020 IRM\Board Staff Questions &amp; Response\"/>
    </mc:Choice>
  </mc:AlternateContent>
  <bookViews>
    <workbookView xWindow="23880" yWindow="-2640" windowWidth="29040" windowHeight="15840" activeTab="6"/>
  </bookViews>
  <sheets>
    <sheet name="Rates" sheetId="2" r:id="rId1"/>
    <sheet name="Billing Determinants" sheetId="3" r:id="rId2"/>
    <sheet name="Rate Check" sheetId="4" r:id="rId3"/>
    <sheet name="Impact" sheetId="7" r:id="rId4"/>
    <sheet name="Causality" sheetId="8" r:id="rId5"/>
    <sheet name="Rider" sheetId="9" r:id="rId6"/>
    <sheet name="Bil Impacts" sheetId="10" r:id="rId7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4" l="1"/>
  <c r="K8" i="9" l="1"/>
  <c r="I22" i="8" l="1"/>
  <c r="E22" i="8"/>
  <c r="E10" i="8"/>
  <c r="I38" i="2"/>
  <c r="J38" i="2"/>
  <c r="I39" i="2"/>
  <c r="J39" i="2"/>
  <c r="I40" i="2"/>
  <c r="J40" i="2"/>
  <c r="I42" i="2"/>
  <c r="J42" i="2"/>
  <c r="I43" i="2"/>
  <c r="J43" i="2"/>
  <c r="I44" i="2"/>
  <c r="J44" i="2"/>
  <c r="J37" i="2"/>
  <c r="I37" i="2"/>
  <c r="I27" i="2"/>
  <c r="J27" i="2"/>
  <c r="I28" i="2"/>
  <c r="J28" i="2"/>
  <c r="I29" i="2"/>
  <c r="J29" i="2"/>
  <c r="I31" i="2"/>
  <c r="J31" i="2"/>
  <c r="I32" i="2"/>
  <c r="J32" i="2"/>
  <c r="I33" i="2"/>
  <c r="J33" i="2"/>
  <c r="J26" i="2"/>
  <c r="I26" i="2"/>
  <c r="I25" i="7"/>
  <c r="I24" i="7"/>
  <c r="I24" i="8" s="1"/>
  <c r="I21" i="7"/>
  <c r="I21" i="8" s="1"/>
  <c r="I20" i="7"/>
  <c r="I20" i="8" s="1"/>
  <c r="I23" i="7"/>
  <c r="I23" i="8" s="1"/>
  <c r="I19" i="7"/>
  <c r="I19" i="8" s="1"/>
  <c r="I18" i="7"/>
  <c r="I18" i="8" s="1"/>
  <c r="E18" i="7"/>
  <c r="E18" i="8" s="1"/>
  <c r="E19" i="7"/>
  <c r="E23" i="7"/>
  <c r="E23" i="8" s="1"/>
  <c r="E25" i="7"/>
  <c r="E25" i="8" s="1"/>
  <c r="E24" i="7"/>
  <c r="E24" i="8" s="1"/>
  <c r="E21" i="7"/>
  <c r="E21" i="8" s="1"/>
  <c r="E20" i="7"/>
  <c r="E20" i="8" s="1"/>
  <c r="I12" i="7"/>
  <c r="I12" i="8" s="1"/>
  <c r="I11" i="7"/>
  <c r="I11" i="8" s="1"/>
  <c r="I9" i="7"/>
  <c r="I9" i="8" s="1"/>
  <c r="I8" i="7"/>
  <c r="I8" i="8" s="1"/>
  <c r="I7" i="7"/>
  <c r="I10" i="7"/>
  <c r="I10" i="8" s="1"/>
  <c r="I6" i="7"/>
  <c r="I6" i="8" s="1"/>
  <c r="I5" i="7"/>
  <c r="I5" i="8" s="1"/>
  <c r="E12" i="7"/>
  <c r="E12" i="8" s="1"/>
  <c r="E11" i="7"/>
  <c r="E11" i="8" s="1"/>
  <c r="E9" i="7"/>
  <c r="E9" i="8" s="1"/>
  <c r="E8" i="7"/>
  <c r="E8" i="8" s="1"/>
  <c r="E7" i="7"/>
  <c r="E10" i="7"/>
  <c r="E6" i="7"/>
  <c r="E6" i="8" s="1"/>
  <c r="E5" i="7"/>
  <c r="E5" i="8" s="1"/>
  <c r="H25" i="7"/>
  <c r="D25" i="7"/>
  <c r="H24" i="7"/>
  <c r="D24" i="7"/>
  <c r="F24" i="7" s="1"/>
  <c r="H23" i="7"/>
  <c r="J23" i="7" s="1"/>
  <c r="D23" i="7"/>
  <c r="H22" i="7"/>
  <c r="J22" i="7" s="1"/>
  <c r="D22" i="7"/>
  <c r="F22" i="7" s="1"/>
  <c r="H21" i="7"/>
  <c r="D21" i="7"/>
  <c r="H20" i="7"/>
  <c r="J20" i="7" s="1"/>
  <c r="D20" i="7"/>
  <c r="F20" i="7" s="1"/>
  <c r="H19" i="7"/>
  <c r="D19" i="7"/>
  <c r="H18" i="7"/>
  <c r="D18" i="7"/>
  <c r="D26" i="7" s="1"/>
  <c r="H12" i="7"/>
  <c r="J12" i="7" s="1"/>
  <c r="D12" i="7"/>
  <c r="H11" i="7"/>
  <c r="J11" i="7" s="1"/>
  <c r="D11" i="7"/>
  <c r="F11" i="7" s="1"/>
  <c r="H10" i="7"/>
  <c r="J10" i="7" s="1"/>
  <c r="D10" i="7"/>
  <c r="F10" i="7" s="1"/>
  <c r="H9" i="7"/>
  <c r="J9" i="7" s="1"/>
  <c r="D9" i="7"/>
  <c r="F9" i="7" s="1"/>
  <c r="H8" i="7"/>
  <c r="J8" i="7" s="1"/>
  <c r="D8" i="7"/>
  <c r="F8" i="7" s="1"/>
  <c r="H7" i="7"/>
  <c r="D7" i="7"/>
  <c r="H6" i="7"/>
  <c r="J6" i="7" s="1"/>
  <c r="D6" i="7"/>
  <c r="F6" i="7" s="1"/>
  <c r="H5" i="7"/>
  <c r="D5" i="7"/>
  <c r="J22" i="2"/>
  <c r="I22" i="2"/>
  <c r="J21" i="2"/>
  <c r="I21" i="2"/>
  <c r="J20" i="2"/>
  <c r="I20" i="2"/>
  <c r="J18" i="2"/>
  <c r="I18" i="2"/>
  <c r="J17" i="2"/>
  <c r="I17" i="2"/>
  <c r="J16" i="2"/>
  <c r="I16" i="2"/>
  <c r="J15" i="2"/>
  <c r="I15" i="2"/>
  <c r="I5" i="2"/>
  <c r="I6" i="2"/>
  <c r="I7" i="2"/>
  <c r="I8" i="2"/>
  <c r="I9" i="2"/>
  <c r="I10" i="2"/>
  <c r="I11" i="2"/>
  <c r="J5" i="2"/>
  <c r="J6" i="2"/>
  <c r="J7" i="2"/>
  <c r="J8" i="2"/>
  <c r="J9" i="2"/>
  <c r="J10" i="2"/>
  <c r="J11" i="2"/>
  <c r="J4" i="2"/>
  <c r="I4" i="2"/>
  <c r="I31" i="8" l="1"/>
  <c r="E38" i="8"/>
  <c r="D13" i="7"/>
  <c r="F5" i="7"/>
  <c r="E36" i="8"/>
  <c r="I32" i="8"/>
  <c r="I37" i="8"/>
  <c r="H26" i="7"/>
  <c r="E34" i="8"/>
  <c r="F19" i="7"/>
  <c r="J25" i="7"/>
  <c r="H13" i="7"/>
  <c r="J5" i="7"/>
  <c r="F12" i="7"/>
  <c r="F25" i="7"/>
  <c r="E37" i="8"/>
  <c r="E7" i="8"/>
  <c r="E13" i="8" s="1"/>
  <c r="F7" i="7"/>
  <c r="I7" i="8"/>
  <c r="I13" i="8" s="1"/>
  <c r="J7" i="7"/>
  <c r="I36" i="8"/>
  <c r="F18" i="7"/>
  <c r="F23" i="7"/>
  <c r="J19" i="7"/>
  <c r="J24" i="7"/>
  <c r="E31" i="8"/>
  <c r="E19" i="8"/>
  <c r="E32" i="8" s="1"/>
  <c r="I25" i="8"/>
  <c r="I38" i="8" s="1"/>
  <c r="I34" i="8"/>
  <c r="J18" i="7"/>
  <c r="I33" i="8"/>
  <c r="F21" i="7"/>
  <c r="J21" i="7"/>
  <c r="E26" i="8"/>
  <c r="I26" i="7"/>
  <c r="E26" i="7"/>
  <c r="I13" i="7"/>
  <c r="E13" i="7"/>
  <c r="F13" i="7" s="1"/>
  <c r="F26" i="7"/>
  <c r="I25" i="4"/>
  <c r="J25" i="8" s="1"/>
  <c r="H25" i="4"/>
  <c r="H25" i="8" s="1"/>
  <c r="I24" i="4"/>
  <c r="J24" i="8" s="1"/>
  <c r="K24" i="8" s="1"/>
  <c r="H24" i="4"/>
  <c r="I22" i="4"/>
  <c r="J22" i="8" s="1"/>
  <c r="K22" i="8" s="1"/>
  <c r="H22" i="4"/>
  <c r="H22" i="8" s="1"/>
  <c r="I21" i="4"/>
  <c r="J21" i="8" s="1"/>
  <c r="H21" i="4"/>
  <c r="H21" i="8" s="1"/>
  <c r="I20" i="4"/>
  <c r="H20" i="4"/>
  <c r="H20" i="8" s="1"/>
  <c r="I23" i="4"/>
  <c r="J23" i="8" s="1"/>
  <c r="K23" i="8" s="1"/>
  <c r="H23" i="4"/>
  <c r="I19" i="4"/>
  <c r="H19" i="4"/>
  <c r="H19" i="8" s="1"/>
  <c r="I18" i="4"/>
  <c r="J18" i="8" s="1"/>
  <c r="K18" i="8" s="1"/>
  <c r="H18" i="4"/>
  <c r="H18" i="8" s="1"/>
  <c r="E25" i="4"/>
  <c r="F25" i="8" s="1"/>
  <c r="G25" i="8" s="1"/>
  <c r="D25" i="4"/>
  <c r="D25" i="8" s="1"/>
  <c r="D38" i="8" s="1"/>
  <c r="E24" i="4"/>
  <c r="F24" i="8" s="1"/>
  <c r="G24" i="8" s="1"/>
  <c r="D24" i="4"/>
  <c r="E22" i="4"/>
  <c r="D22" i="4"/>
  <c r="D22" i="8" s="1"/>
  <c r="E21" i="4"/>
  <c r="F21" i="8" s="1"/>
  <c r="D21" i="4"/>
  <c r="D21" i="8" s="1"/>
  <c r="E20" i="4"/>
  <c r="D20" i="4"/>
  <c r="D20" i="8" s="1"/>
  <c r="E23" i="4"/>
  <c r="F23" i="8" s="1"/>
  <c r="G23" i="8" s="1"/>
  <c r="D23" i="4"/>
  <c r="E19" i="4"/>
  <c r="D19" i="4"/>
  <c r="D19" i="8" s="1"/>
  <c r="E18" i="4"/>
  <c r="D18" i="4"/>
  <c r="D18" i="8" s="1"/>
  <c r="I12" i="4"/>
  <c r="H12" i="4"/>
  <c r="H12" i="8" s="1"/>
  <c r="I11" i="4"/>
  <c r="J11" i="8" s="1"/>
  <c r="H11" i="4"/>
  <c r="H11" i="8" s="1"/>
  <c r="I9" i="4"/>
  <c r="H9" i="4"/>
  <c r="H9" i="8" s="1"/>
  <c r="I8" i="4"/>
  <c r="J8" i="8" s="1"/>
  <c r="H8" i="4"/>
  <c r="H8" i="8" s="1"/>
  <c r="I7" i="4"/>
  <c r="H7" i="4"/>
  <c r="H7" i="8" s="1"/>
  <c r="I10" i="4"/>
  <c r="J10" i="8" s="1"/>
  <c r="H10" i="4"/>
  <c r="H10" i="8" s="1"/>
  <c r="I6" i="4"/>
  <c r="H6" i="4"/>
  <c r="H6" i="8" s="1"/>
  <c r="I5" i="4"/>
  <c r="J5" i="8" s="1"/>
  <c r="H5" i="4"/>
  <c r="H5" i="8" s="1"/>
  <c r="E9" i="4"/>
  <c r="D9" i="4"/>
  <c r="D9" i="8" s="1"/>
  <c r="E8" i="4"/>
  <c r="D8" i="4"/>
  <c r="D8" i="8" s="1"/>
  <c r="E7" i="4"/>
  <c r="D7" i="4"/>
  <c r="D7" i="8" s="1"/>
  <c r="E12" i="4"/>
  <c r="E11" i="4"/>
  <c r="D12" i="4"/>
  <c r="D12" i="8" s="1"/>
  <c r="D11" i="4"/>
  <c r="D11" i="8" s="1"/>
  <c r="E10" i="4"/>
  <c r="D10" i="4"/>
  <c r="D10" i="8" s="1"/>
  <c r="E6" i="4"/>
  <c r="D6" i="4"/>
  <c r="D6" i="8" s="1"/>
  <c r="J11" i="4"/>
  <c r="D5" i="4"/>
  <c r="E33" i="8" l="1"/>
  <c r="E39" i="8" s="1"/>
  <c r="D32" i="8"/>
  <c r="F6" i="4"/>
  <c r="F20" i="8"/>
  <c r="G20" i="8" s="1"/>
  <c r="F20" i="4"/>
  <c r="J20" i="8"/>
  <c r="J20" i="4"/>
  <c r="K25" i="8"/>
  <c r="I26" i="8"/>
  <c r="J13" i="7"/>
  <c r="D33" i="8"/>
  <c r="D34" i="8"/>
  <c r="H31" i="8"/>
  <c r="H34" i="8"/>
  <c r="D5" i="8"/>
  <c r="D13" i="8" s="1"/>
  <c r="F5" i="4"/>
  <c r="J7" i="8"/>
  <c r="J7" i="4"/>
  <c r="F23" i="4"/>
  <c r="D23" i="8"/>
  <c r="D36" i="8" s="1"/>
  <c r="J24" i="4"/>
  <c r="H24" i="8"/>
  <c r="H37" i="8" s="1"/>
  <c r="J21" i="4"/>
  <c r="J26" i="7"/>
  <c r="K21" i="8"/>
  <c r="H32" i="8"/>
  <c r="H33" i="8"/>
  <c r="H38" i="8"/>
  <c r="F24" i="4"/>
  <c r="D24" i="8"/>
  <c r="D37" i="8" s="1"/>
  <c r="J23" i="4"/>
  <c r="H23" i="8"/>
  <c r="H36" i="8" s="1"/>
  <c r="G21" i="8"/>
  <c r="H13" i="8"/>
  <c r="I39" i="8"/>
  <c r="J10" i="4"/>
  <c r="F21" i="4"/>
  <c r="J19" i="4"/>
  <c r="J19" i="8"/>
  <c r="K19" i="8" s="1"/>
  <c r="K20" i="8"/>
  <c r="F22" i="4"/>
  <c r="F22" i="8"/>
  <c r="G22" i="8" s="1"/>
  <c r="F19" i="4"/>
  <c r="F19" i="8"/>
  <c r="G19" i="8" s="1"/>
  <c r="F18" i="4"/>
  <c r="F26" i="4" s="1"/>
  <c r="F18" i="8"/>
  <c r="K5" i="8"/>
  <c r="J31" i="8"/>
  <c r="K8" i="8"/>
  <c r="J37" i="8"/>
  <c r="K37" i="8" s="1"/>
  <c r="H10" i="9" s="1"/>
  <c r="J10" i="9" s="1"/>
  <c r="K11" i="8"/>
  <c r="J36" i="8"/>
  <c r="K36" i="8" s="1"/>
  <c r="H9" i="9" s="1"/>
  <c r="J9" i="9" s="1"/>
  <c r="K10" i="8"/>
  <c r="J6" i="4"/>
  <c r="J6" i="8"/>
  <c r="J33" i="8"/>
  <c r="K33" i="8" s="1"/>
  <c r="H6" i="9" s="1"/>
  <c r="J6" i="9" s="1"/>
  <c r="K7" i="8"/>
  <c r="J9" i="4"/>
  <c r="J9" i="8"/>
  <c r="J34" i="8" s="1"/>
  <c r="K34" i="8" s="1"/>
  <c r="H7" i="9" s="1"/>
  <c r="J7" i="9" s="1"/>
  <c r="J12" i="4"/>
  <c r="J12" i="8"/>
  <c r="F12" i="4"/>
  <c r="F12" i="8"/>
  <c r="F8" i="4"/>
  <c r="F8" i="8"/>
  <c r="F9" i="8"/>
  <c r="F9" i="4"/>
  <c r="F10" i="8"/>
  <c r="F10" i="4"/>
  <c r="F5" i="8"/>
  <c r="G5" i="8" s="1"/>
  <c r="F6" i="8"/>
  <c r="F7" i="8"/>
  <c r="F7" i="4"/>
  <c r="F11" i="4"/>
  <c r="F11" i="8"/>
  <c r="F25" i="4"/>
  <c r="J22" i="4"/>
  <c r="J8" i="4"/>
  <c r="H26" i="4"/>
  <c r="I26" i="4"/>
  <c r="J25" i="4"/>
  <c r="E26" i="4"/>
  <c r="J18" i="4"/>
  <c r="D26" i="4"/>
  <c r="H13" i="4"/>
  <c r="I13" i="4"/>
  <c r="J5" i="4"/>
  <c r="E13" i="4"/>
  <c r="D13" i="4"/>
  <c r="H39" i="8" l="1"/>
  <c r="D31" i="8"/>
  <c r="J26" i="8"/>
  <c r="D26" i="8"/>
  <c r="F34" i="8"/>
  <c r="G34" i="8" s="1"/>
  <c r="D39" i="8"/>
  <c r="H26" i="8"/>
  <c r="K26" i="8"/>
  <c r="J26" i="4"/>
  <c r="F26" i="8"/>
  <c r="G18" i="8"/>
  <c r="G26" i="8" s="1"/>
  <c r="K9" i="8"/>
  <c r="K35" i="8"/>
  <c r="H8" i="9" s="1"/>
  <c r="K6" i="8"/>
  <c r="J32" i="8"/>
  <c r="K32" i="8" s="1"/>
  <c r="H5" i="9" s="1"/>
  <c r="J5" i="9" s="1"/>
  <c r="K31" i="8"/>
  <c r="K12" i="8"/>
  <c r="J38" i="8"/>
  <c r="K38" i="8" s="1"/>
  <c r="H11" i="9" s="1"/>
  <c r="J11" i="9" s="1"/>
  <c r="J13" i="8"/>
  <c r="F37" i="8"/>
  <c r="G37" i="8" s="1"/>
  <c r="G10" i="9" s="1"/>
  <c r="G11" i="8"/>
  <c r="G8" i="8"/>
  <c r="G7" i="9"/>
  <c r="I7" i="9" s="1"/>
  <c r="K7" i="9" s="1"/>
  <c r="G6" i="8"/>
  <c r="F32" i="8"/>
  <c r="G32" i="8" s="1"/>
  <c r="G5" i="9" s="1"/>
  <c r="I5" i="9" s="1"/>
  <c r="G10" i="8"/>
  <c r="F36" i="8"/>
  <c r="G36" i="8" s="1"/>
  <c r="G9" i="9" s="1"/>
  <c r="I9" i="9" s="1"/>
  <c r="K9" i="9" s="1"/>
  <c r="G12" i="8"/>
  <c r="F38" i="8"/>
  <c r="G38" i="8" s="1"/>
  <c r="G11" i="9" s="1"/>
  <c r="I11" i="9" s="1"/>
  <c r="F33" i="8"/>
  <c r="G7" i="8"/>
  <c r="F31" i="8"/>
  <c r="G31" i="8" s="1"/>
  <c r="F13" i="8"/>
  <c r="G9" i="8"/>
  <c r="G35" i="8"/>
  <c r="G8" i="9" s="1"/>
  <c r="J13" i="4"/>
  <c r="F13" i="4"/>
  <c r="I10" i="9" l="1"/>
  <c r="K10" i="9" s="1"/>
  <c r="K13" i="8"/>
  <c r="K5" i="9"/>
  <c r="K11" i="9"/>
  <c r="J39" i="8"/>
  <c r="H4" i="9"/>
  <c r="K39" i="8"/>
  <c r="F39" i="8"/>
  <c r="G33" i="8"/>
  <c r="G6" i="9" s="1"/>
  <c r="I6" i="9" s="1"/>
  <c r="K6" i="9" s="1"/>
  <c r="G4" i="9"/>
  <c r="G13" i="8"/>
  <c r="G39" i="8" l="1"/>
  <c r="J4" i="9"/>
  <c r="I4" i="9"/>
  <c r="K4" i="9" l="1"/>
</calcChain>
</file>

<file path=xl/sharedStrings.xml><?xml version="1.0" encoding="utf-8"?>
<sst xmlns="http://schemas.openxmlformats.org/spreadsheetml/2006/main" count="305" uniqueCount="62">
  <si>
    <t>Residential</t>
  </si>
  <si>
    <t>General Service Less Than 50 kW</t>
  </si>
  <si>
    <t>General Service 50 to 4,999 kW</t>
  </si>
  <si>
    <t>General Service 50 to 4,999 kW – Interval Metered</t>
  </si>
  <si>
    <t>Embedded Distributor</t>
  </si>
  <si>
    <t>Unmetered Scattered Load</t>
  </si>
  <si>
    <t>Sentinel Lighting</t>
  </si>
  <si>
    <t>Street Lighting</t>
  </si>
  <si>
    <t>Network</t>
  </si>
  <si>
    <t>Connection</t>
  </si>
  <si>
    <t>Approved</t>
  </si>
  <si>
    <t>2018 Approved</t>
  </si>
  <si>
    <t>2017 Approved</t>
  </si>
  <si>
    <t>Residential Service Classification</t>
  </si>
  <si>
    <t>General Service Less Than 50 kW Service Classification</t>
  </si>
  <si>
    <t>General Service 50 To 2,999 kW Service Classification</t>
  </si>
  <si>
    <t>General Service 3,000 To 4,999 kW Service Classification</t>
  </si>
  <si>
    <t>Unmetered Scattered Load Service Classification</t>
  </si>
  <si>
    <t>Sentinel Lighting Service Classification</t>
  </si>
  <si>
    <t>Street Lighting Service Classification</t>
  </si>
  <si>
    <t>General Service 50 To 2,999 kW Service Classification - Int</t>
  </si>
  <si>
    <t>2018 Revised</t>
  </si>
  <si>
    <t>2017 Revised</t>
  </si>
  <si>
    <t>2019 Approved</t>
  </si>
  <si>
    <t>2020 Proposed</t>
  </si>
  <si>
    <t>Revised</t>
  </si>
  <si>
    <t>Billed kW</t>
  </si>
  <si>
    <t>Adj. Billed kWh</t>
  </si>
  <si>
    <t>Actual</t>
  </si>
  <si>
    <t>Net</t>
  </si>
  <si>
    <t xml:space="preserve">Network </t>
  </si>
  <si>
    <t>Total</t>
  </si>
  <si>
    <t>2017 % Increase</t>
  </si>
  <si>
    <t>2018 % Increase</t>
  </si>
  <si>
    <t>2019 % Increase</t>
  </si>
  <si>
    <t>2020 % Increase</t>
  </si>
  <si>
    <t>Determinant</t>
  </si>
  <si>
    <t>Rider</t>
  </si>
  <si>
    <t>Allocation</t>
  </si>
  <si>
    <t># Years</t>
  </si>
  <si>
    <t>2017/2018 Total</t>
  </si>
  <si>
    <t>Unit</t>
  </si>
  <si>
    <t>kWh</t>
  </si>
  <si>
    <t>kW</t>
  </si>
  <si>
    <t>RATE CLASSES / CATEGORIES 
(eg: Residential TOU, Residential Retailer)</t>
  </si>
  <si>
    <t>Units</t>
  </si>
  <si>
    <t>Sub-Total</t>
  </si>
  <si>
    <t>A</t>
  </si>
  <si>
    <t>B</t>
  </si>
  <si>
    <t>C</t>
  </si>
  <si>
    <t>Total Bill</t>
  </si>
  <si>
    <t>$</t>
  </si>
  <si>
    <t>%</t>
  </si>
  <si>
    <t>RESIDENTIAL SERVICE CLASSIFICATION - RPP</t>
  </si>
  <si>
    <t>GENERAL SERVICE LESS THAN 50 KW SERVICE CLASSIFICATION - RPP</t>
  </si>
  <si>
    <t>GENERAL SERVICE 50 to 4,999 kW SERVICE CLASSIFICATION - Non-RPP (Other)</t>
  </si>
  <si>
    <t>EMBEDDED DISTRIBUTOR SERVICE CLASSIFICATION - Non-RPP (Other)</t>
  </si>
  <si>
    <t>UNMETERED SCATTERED LOAD SERVICE CLASSIFICATION - RPP</t>
  </si>
  <si>
    <t>SENTINEL LIGHTING SERVICE CLASSIFICATION - RPP</t>
  </si>
  <si>
    <t>STREET LIGHTING SERVICE CLASSIFICATION - Non-RPP (Other)</t>
  </si>
  <si>
    <t>24 Month</t>
  </si>
  <si>
    <t>12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</si>
</sst>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_-;\-&quot;$&quot;* #,##0.0000_-;_-&quot;$&quot;* &quot;-&quot;??_-;_-@_-"/>
    <numFmt numFmtId="165" formatCode="_(* #,##0.0_);_(* \(#,##0.0\);_(* &quot;-&quot;??_);_(@_)"/>
    <numFmt numFmtId="166" formatCode="#,##0.0"/>
    <numFmt numFmtId="167" formatCode="mm/dd/yyyy"/>
    <numFmt numFmtId="168" formatCode="0\-0"/>
    <numFmt numFmtId="169" formatCode="##\-#"/>
    <numFmt numFmtId="170" formatCode="_(* #,##0_);_(* \(#,##0\);_(* &quot;-&quot;??_);_(@_)"/>
    <numFmt numFmtId="171" formatCode="&quot;£ &quot;#,##0.00;[Red]\-&quot;£ &quot;#,##0.00"/>
    <numFmt numFmtId="172" formatCode="_-* #,##0_-;\-* #,##0_-;_-* &quot;-&quot;??_-;_-@_-"/>
    <numFmt numFmtId="173" formatCode="_-&quot;$&quot;* #,##0_-;\-&quot;$&quot;* #,##0_-;_-&quot;$&quot;* &quot;-&quot;??_-;_-@_-"/>
    <numFmt numFmtId="174" formatCode="_-&quot;$&quot;* #,##0.00000_-;\-&quot;$&quot;* #,##0.00000_-;_-&quot;$&quot;* &quot;-&quot;??_-;_-@_-"/>
    <numFmt numFmtId="176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6" fillId="0" borderId="0"/>
    <xf numFmtId="166" fontId="16" fillId="0" borderId="0"/>
    <xf numFmtId="167" fontId="16" fillId="0" borderId="0"/>
    <xf numFmtId="168" fontId="16" fillId="0" borderId="0"/>
    <xf numFmtId="3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4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38" fontId="17" fillId="33" borderId="0" applyNumberFormat="0" applyBorder="0" applyAlignment="0" applyProtection="0"/>
    <xf numFmtId="10" fontId="17" fillId="34" borderId="10" applyNumberFormat="0" applyBorder="0" applyAlignment="0" applyProtection="0"/>
    <xf numFmtId="169" fontId="16" fillId="0" borderId="0"/>
    <xf numFmtId="170" fontId="16" fillId="0" borderId="0"/>
    <xf numFmtId="171" fontId="16" fillId="0" borderId="0"/>
    <xf numFmtId="10" fontId="16" fillId="0" borderId="0" applyFont="0" applyFill="0" applyBorder="0" applyAlignment="0" applyProtection="0"/>
    <xf numFmtId="165" fontId="16" fillId="0" borderId="0"/>
    <xf numFmtId="169" fontId="16" fillId="0" borderId="0"/>
    <xf numFmtId="165" fontId="16" fillId="0" borderId="0"/>
    <xf numFmtId="169" fontId="16" fillId="0" borderId="0"/>
    <xf numFmtId="0" fontId="16" fillId="0" borderId="0"/>
    <xf numFmtId="165" fontId="16" fillId="0" borderId="0"/>
    <xf numFmtId="167" fontId="16" fillId="0" borderId="0"/>
    <xf numFmtId="169" fontId="16" fillId="0" borderId="0"/>
    <xf numFmtId="165" fontId="16" fillId="0" borderId="0"/>
    <xf numFmtId="169" fontId="16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6" fillId="3" borderId="0" applyNumberFormat="0" applyBorder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5" borderId="4" applyNumberFormat="0" applyAlignment="0" applyProtection="0"/>
    <xf numFmtId="0" fontId="10" fillId="0" borderId="6" applyNumberFormat="0" applyFill="0" applyAlignment="0" applyProtection="0"/>
    <xf numFmtId="0" fontId="19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8" fillId="6" borderId="5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2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165" fontId="16" fillId="0" borderId="0"/>
    <xf numFmtId="169" fontId="16" fillId="0" borderId="0"/>
    <xf numFmtId="165" fontId="16" fillId="0" borderId="0"/>
    <xf numFmtId="169" fontId="16" fillId="0" borderId="0"/>
    <xf numFmtId="165" fontId="16" fillId="0" borderId="0"/>
    <xf numFmtId="169" fontId="16" fillId="0" borderId="0"/>
    <xf numFmtId="0" fontId="1" fillId="0" borderId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67">
    <xf numFmtId="0" fontId="0" fillId="0" borderId="0" xfId="0"/>
    <xf numFmtId="164" fontId="0" fillId="0" borderId="0" xfId="2" applyNumberFormat="1" applyFont="1"/>
    <xf numFmtId="173" fontId="0" fillId="0" borderId="0" xfId="0" applyNumberFormat="1"/>
    <xf numFmtId="173" fontId="0" fillId="0" borderId="0" xfId="2" applyNumberFormat="1" applyFont="1"/>
    <xf numFmtId="172" fontId="0" fillId="0" borderId="0" xfId="1" applyNumberFormat="1" applyFont="1"/>
    <xf numFmtId="10" fontId="0" fillId="0" borderId="0" xfId="3" applyNumberFormat="1" applyFont="1"/>
    <xf numFmtId="0" fontId="0" fillId="0" borderId="0" xfId="0"/>
    <xf numFmtId="0" fontId="0" fillId="0" borderId="0" xfId="0" applyProtection="1"/>
    <xf numFmtId="0" fontId="16" fillId="0" borderId="0" xfId="55" applyProtection="1"/>
    <xf numFmtId="0" fontId="16" fillId="0" borderId="0" xfId="55" applyFill="1" applyProtection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/>
    <xf numFmtId="3" fontId="0" fillId="0" borderId="13" xfId="0" applyNumberFormat="1" applyBorder="1"/>
    <xf numFmtId="173" fontId="0" fillId="0" borderId="13" xfId="2" applyNumberFormat="1" applyFont="1" applyBorder="1"/>
    <xf numFmtId="174" fontId="0" fillId="0" borderId="13" xfId="2" applyNumberFormat="1" applyFont="1" applyBorder="1"/>
    <xf numFmtId="174" fontId="0" fillId="0" borderId="13" xfId="0" applyNumberFormat="1" applyBorder="1"/>
    <xf numFmtId="0" fontId="0" fillId="0" borderId="14" xfId="0" applyBorder="1"/>
    <xf numFmtId="3" fontId="0" fillId="0" borderId="14" xfId="0" applyNumberFormat="1" applyBorder="1"/>
    <xf numFmtId="173" fontId="0" fillId="0" borderId="14" xfId="2" applyNumberFormat="1" applyFont="1" applyBorder="1"/>
    <xf numFmtId="174" fontId="0" fillId="0" borderId="14" xfId="2" applyNumberFormat="1" applyFont="1" applyBorder="1"/>
    <xf numFmtId="174" fontId="0" fillId="0" borderId="14" xfId="0" applyNumberFormat="1" applyBorder="1"/>
    <xf numFmtId="0" fontId="11" fillId="35" borderId="15" xfId="0" applyFont="1" applyFill="1" applyBorder="1"/>
    <xf numFmtId="0" fontId="0" fillId="0" borderId="16" xfId="0" applyBorder="1"/>
    <xf numFmtId="3" fontId="0" fillId="0" borderId="16" xfId="0" applyNumberFormat="1" applyBorder="1"/>
    <xf numFmtId="173" fontId="0" fillId="0" borderId="16" xfId="2" applyNumberFormat="1" applyFont="1" applyBorder="1"/>
    <xf numFmtId="174" fontId="0" fillId="0" borderId="16" xfId="2" applyNumberFormat="1" applyFont="1" applyBorder="1"/>
    <xf numFmtId="174" fontId="0" fillId="0" borderId="16" xfId="0" applyNumberFormat="1" applyBorder="1"/>
    <xf numFmtId="0" fontId="11" fillId="35" borderId="11" xfId="0" applyFont="1" applyFill="1" applyBorder="1"/>
    <xf numFmtId="0" fontId="11" fillId="35" borderId="11" xfId="0" applyFont="1" applyFill="1" applyBorder="1" applyAlignment="1">
      <alignment horizontal="center"/>
    </xf>
    <xf numFmtId="0" fontId="11" fillId="35" borderId="17" xfId="0" applyFont="1" applyFill="1" applyBorder="1"/>
    <xf numFmtId="0" fontId="11" fillId="35" borderId="18" xfId="0" applyFont="1" applyFill="1" applyBorder="1"/>
    <xf numFmtId="0" fontId="0" fillId="0" borderId="12" xfId="0" applyBorder="1"/>
    <xf numFmtId="173" fontId="0" fillId="0" borderId="12" xfId="2" applyNumberFormat="1" applyFont="1" applyBorder="1"/>
    <xf numFmtId="0" fontId="11" fillId="36" borderId="14" xfId="0" applyFont="1" applyFill="1" applyBorder="1"/>
    <xf numFmtId="173" fontId="11" fillId="36" borderId="14" xfId="2" applyNumberFormat="1" applyFont="1" applyFill="1" applyBorder="1"/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11" fillId="35" borderId="17" xfId="0" applyFont="1" applyFill="1" applyBorder="1" applyAlignment="1">
      <alignment horizontal="center"/>
    </xf>
    <xf numFmtId="0" fontId="11" fillId="35" borderId="11" xfId="0" applyFont="1" applyFill="1" applyBorder="1" applyAlignment="1">
      <alignment horizontal="center"/>
    </xf>
    <xf numFmtId="173" fontId="0" fillId="0" borderId="13" xfId="2" applyNumberFormat="1" applyFont="1" applyFill="1" applyBorder="1"/>
    <xf numFmtId="173" fontId="0" fillId="0" borderId="0" xfId="2" applyNumberFormat="1" applyFont="1" applyFill="1"/>
    <xf numFmtId="0" fontId="0" fillId="0" borderId="0" xfId="0" applyFill="1"/>
    <xf numFmtId="0" fontId="0" fillId="0" borderId="0" xfId="0" applyAlignment="1">
      <alignment horizontal="center"/>
    </xf>
    <xf numFmtId="0" fontId="11" fillId="35" borderId="19" xfId="0" applyFont="1" applyFill="1" applyBorder="1" applyAlignment="1">
      <alignment horizontal="center"/>
    </xf>
    <xf numFmtId="0" fontId="11" fillId="35" borderId="20" xfId="0" applyFont="1" applyFill="1" applyBorder="1" applyAlignment="1">
      <alignment horizontal="center"/>
    </xf>
    <xf numFmtId="0" fontId="11" fillId="35" borderId="21" xfId="0" applyFont="1" applyFill="1" applyBorder="1" applyAlignment="1">
      <alignment horizontal="center"/>
    </xf>
    <xf numFmtId="0" fontId="11" fillId="35" borderId="11" xfId="0" applyFont="1" applyFill="1" applyBorder="1" applyAlignment="1">
      <alignment horizontal="center"/>
    </xf>
    <xf numFmtId="0" fontId="22" fillId="0" borderId="22" xfId="55" applyFont="1" applyBorder="1" applyAlignment="1" applyProtection="1">
      <alignment horizontal="left" vertical="center" wrapText="1"/>
    </xf>
    <xf numFmtId="0" fontId="22" fillId="0" borderId="23" xfId="55" applyFont="1" applyBorder="1" applyAlignment="1" applyProtection="1">
      <alignment horizontal="left" vertical="center"/>
    </xf>
    <xf numFmtId="0" fontId="22" fillId="0" borderId="24" xfId="55" applyFont="1" applyBorder="1" applyAlignment="1" applyProtection="1">
      <alignment horizontal="left" vertical="center"/>
    </xf>
    <xf numFmtId="0" fontId="22" fillId="0" borderId="10" xfId="55" applyFont="1" applyBorder="1" applyAlignment="1" applyProtection="1">
      <alignment horizontal="center" vertical="center"/>
    </xf>
    <xf numFmtId="0" fontId="22" fillId="37" borderId="10" xfId="55" applyFont="1" applyFill="1" applyBorder="1" applyAlignment="1" applyProtection="1">
      <alignment horizontal="center" vertical="center"/>
    </xf>
    <xf numFmtId="0" fontId="22" fillId="0" borderId="25" xfId="55" applyFont="1" applyBorder="1" applyAlignment="1" applyProtection="1">
      <alignment horizontal="left" vertical="center"/>
    </xf>
    <xf numFmtId="0" fontId="22" fillId="0" borderId="0" xfId="55" applyFont="1" applyBorder="1" applyAlignment="1" applyProtection="1">
      <alignment horizontal="left" vertical="center"/>
    </xf>
    <xf numFmtId="0" fontId="22" fillId="0" borderId="26" xfId="55" applyFont="1" applyBorder="1" applyAlignment="1" applyProtection="1">
      <alignment horizontal="left" vertical="center"/>
    </xf>
    <xf numFmtId="0" fontId="22" fillId="38" borderId="10" xfId="55" applyFont="1" applyFill="1" applyBorder="1" applyAlignment="1" applyProtection="1">
      <alignment horizontal="center" vertical="center"/>
    </xf>
    <xf numFmtId="0" fontId="22" fillId="0" borderId="27" xfId="55" applyFont="1" applyBorder="1" applyAlignment="1" applyProtection="1">
      <alignment horizontal="left" vertical="center"/>
    </xf>
    <xf numFmtId="0" fontId="22" fillId="0" borderId="28" xfId="55" applyFont="1" applyBorder="1" applyAlignment="1" applyProtection="1">
      <alignment horizontal="left" vertical="center"/>
    </xf>
    <xf numFmtId="0" fontId="22" fillId="0" borderId="29" xfId="55" applyFont="1" applyBorder="1" applyAlignment="1" applyProtection="1">
      <alignment horizontal="left" vertical="center"/>
    </xf>
    <xf numFmtId="0" fontId="22" fillId="39" borderId="10" xfId="55" applyFont="1" applyFill="1" applyBorder="1" applyAlignment="1" applyProtection="1">
      <alignment horizontal="center" vertical="center"/>
    </xf>
    <xf numFmtId="0" fontId="16" fillId="40" borderId="10" xfId="55" applyFont="1" applyFill="1" applyBorder="1" applyAlignment="1" applyProtection="1">
      <alignment horizontal="left" vertical="top"/>
    </xf>
    <xf numFmtId="0" fontId="16" fillId="40" borderId="10" xfId="55" applyFill="1" applyBorder="1" applyAlignment="1" applyProtection="1">
      <alignment horizontal="left" vertical="top"/>
    </xf>
    <xf numFmtId="0" fontId="16" fillId="0" borderId="10" xfId="55" applyBorder="1" applyAlignment="1" applyProtection="1">
      <alignment horizontal="center" vertical="center"/>
    </xf>
    <xf numFmtId="44" fontId="0" fillId="0" borderId="10" xfId="61" applyFont="1" applyBorder="1" applyAlignment="1" applyProtection="1">
      <alignment horizontal="center" vertical="center"/>
    </xf>
    <xf numFmtId="176" fontId="0" fillId="0" borderId="10" xfId="62" applyNumberFormat="1" applyFont="1" applyBorder="1" applyAlignment="1" applyProtection="1">
      <alignment horizontal="center" vertical="center"/>
    </xf>
  </cellXfs>
  <cellStyles count="156">
    <cellStyle name="$" xfId="37"/>
    <cellStyle name="$.00" xfId="38"/>
    <cellStyle name="$_9. Rev2Cost_GDPIPI" xfId="56"/>
    <cellStyle name="$_9. Rev2Cost_GDPIPI 2" xfId="113"/>
    <cellStyle name="$_lists" xfId="51"/>
    <cellStyle name="$_lists 2" xfId="111"/>
    <cellStyle name="$_lists_4. Current Monthly Fixed Charge" xfId="53"/>
    <cellStyle name="$_Sheet4" xfId="59"/>
    <cellStyle name="$_Sheet4 2" xfId="115"/>
    <cellStyle name="$M" xfId="39"/>
    <cellStyle name="$M.00" xfId="40"/>
    <cellStyle name="$M_9. Rev2Cost_GDPIPI" xfId="57"/>
    <cellStyle name="20% - Accent1" xfId="20" builtinId="30" customBuiltin="1"/>
    <cellStyle name="20% - Accent1 2" xfId="63"/>
    <cellStyle name="20% - Accent2" xfId="23" builtinId="34" customBuiltin="1"/>
    <cellStyle name="20% - Accent2 2" xfId="64"/>
    <cellStyle name="20% - Accent3" xfId="26" builtinId="38" customBuiltin="1"/>
    <cellStyle name="20% - Accent3 2" xfId="65"/>
    <cellStyle name="20% - Accent4" xfId="29" builtinId="42" customBuiltin="1"/>
    <cellStyle name="20% - Accent4 2" xfId="66"/>
    <cellStyle name="20% - Accent5" xfId="32" builtinId="46" customBuiltin="1"/>
    <cellStyle name="20% - Accent5 2" xfId="67"/>
    <cellStyle name="20% - Accent6" xfId="35" builtinId="50" customBuiltin="1"/>
    <cellStyle name="20% - Accent6 2" xfId="68"/>
    <cellStyle name="40% - Accent1" xfId="21" builtinId="31" customBuiltin="1"/>
    <cellStyle name="40% - Accent1 2" xfId="69"/>
    <cellStyle name="40% - Accent2" xfId="24" builtinId="35" customBuiltin="1"/>
    <cellStyle name="40% - Accent2 2" xfId="70"/>
    <cellStyle name="40% - Accent3" xfId="27" builtinId="39" customBuiltin="1"/>
    <cellStyle name="40% - Accent3 2" xfId="71"/>
    <cellStyle name="40% - Accent4" xfId="30" builtinId="43" customBuiltin="1"/>
    <cellStyle name="40% - Accent4 2" xfId="72"/>
    <cellStyle name="40% - Accent5" xfId="33" builtinId="47" customBuiltin="1"/>
    <cellStyle name="40% - Accent5 2" xfId="73"/>
    <cellStyle name="40% - Accent6" xfId="36" builtinId="51" customBuiltin="1"/>
    <cellStyle name="40% - Accent6 2" xfId="74"/>
    <cellStyle name="60% - Accent1 2" xfId="75"/>
    <cellStyle name="60% - Accent1 3" xfId="141"/>
    <cellStyle name="60% - Accent2 2" xfId="76"/>
    <cellStyle name="60% - Accent2 3" xfId="142"/>
    <cellStyle name="60% - Accent3 2" xfId="77"/>
    <cellStyle name="60% - Accent3 3" xfId="143"/>
    <cellStyle name="60% - Accent4 2" xfId="78"/>
    <cellStyle name="60% - Accent4 3" xfId="144"/>
    <cellStyle name="60% - Accent5 2" xfId="79"/>
    <cellStyle name="60% - Accent5 3" xfId="145"/>
    <cellStyle name="60% - Accent6 2" xfId="80"/>
    <cellStyle name="60% - Accent6 3" xfId="146"/>
    <cellStyle name="Accent1" xfId="19" builtinId="29" customBuiltin="1"/>
    <cellStyle name="Accent1 2" xfId="81"/>
    <cellStyle name="Accent2" xfId="22" builtinId="33" customBuiltin="1"/>
    <cellStyle name="Accent2 2" xfId="82"/>
    <cellStyle name="Accent3" xfId="25" builtinId="37" customBuiltin="1"/>
    <cellStyle name="Accent3 2" xfId="83"/>
    <cellStyle name="Accent4" xfId="28" builtinId="41" customBuiltin="1"/>
    <cellStyle name="Accent4 2" xfId="84"/>
    <cellStyle name="Accent5" xfId="31" builtinId="45" customBuiltin="1"/>
    <cellStyle name="Accent5 2" xfId="85"/>
    <cellStyle name="Accent6" xfId="34" builtinId="49" customBuiltin="1"/>
    <cellStyle name="Accent6 2" xfId="86"/>
    <cellStyle name="Bad" xfId="9" builtinId="27" customBuiltin="1"/>
    <cellStyle name="Bad 2" xfId="87"/>
    <cellStyle name="Calculation" xfId="12" builtinId="22" customBuiltin="1"/>
    <cellStyle name="Calculation 2" xfId="88"/>
    <cellStyle name="Check Cell" xfId="14" builtinId="23" customBuiltin="1"/>
    <cellStyle name="Check Cell 2" xfId="89"/>
    <cellStyle name="Comma" xfId="1" builtinId="3"/>
    <cellStyle name="Comma 2" xfId="90"/>
    <cellStyle name="Comma 2 2" xfId="149"/>
    <cellStyle name="Comma 3" xfId="91"/>
    <cellStyle name="Comma 3 2" xfId="118"/>
    <cellStyle name="Comma 3 2 2" xfId="154"/>
    <cellStyle name="Comma 3 3" xfId="152"/>
    <cellStyle name="Comma 4" xfId="110"/>
    <cellStyle name="Comma 4 2" xfId="153"/>
    <cellStyle name="Comma0" xfId="41"/>
    <cellStyle name="Currency" xfId="2" builtinId="4"/>
    <cellStyle name="Currency 2" xfId="61"/>
    <cellStyle name="Currency 2 2" xfId="151"/>
    <cellStyle name="Currency 3" xfId="119"/>
    <cellStyle name="Currency 3 2" xfId="155"/>
    <cellStyle name="Currency 4" xfId="150"/>
    <cellStyle name="Currency0" xfId="42"/>
    <cellStyle name="Date" xfId="43"/>
    <cellStyle name="Explanatory Text" xfId="17" builtinId="53" customBuiltin="1"/>
    <cellStyle name="Explanatory Text 2" xfId="92"/>
    <cellStyle name="Fixed" xfId="44"/>
    <cellStyle name="Followed Hyperlink 2" xfId="148"/>
    <cellStyle name="Good" xfId="8" builtinId="26" customBuiltin="1"/>
    <cellStyle name="Good 2" xfId="93"/>
    <cellStyle name="Grey" xfId="45"/>
    <cellStyle name="Heading 1" xfId="4" builtinId="16" customBuiltin="1"/>
    <cellStyle name="Heading 1 2" xfId="94"/>
    <cellStyle name="Heading 2" xfId="5" builtinId="17" customBuiltin="1"/>
    <cellStyle name="Heading 2 2" xfId="95"/>
    <cellStyle name="Heading 3" xfId="6" builtinId="18" customBuiltin="1"/>
    <cellStyle name="Heading 3 2" xfId="96"/>
    <cellStyle name="Heading 4" xfId="7" builtinId="19" customBuiltin="1"/>
    <cellStyle name="Heading 4 2" xfId="97"/>
    <cellStyle name="Hyperlink 2" xfId="147"/>
    <cellStyle name="Input" xfId="10" builtinId="20" customBuiltin="1"/>
    <cellStyle name="Input [yellow]" xfId="46"/>
    <cellStyle name="Input 2" xfId="98"/>
    <cellStyle name="Linked Cell" xfId="13" builtinId="24" customBuiltin="1"/>
    <cellStyle name="Linked Cell 2" xfId="99"/>
    <cellStyle name="M" xfId="47"/>
    <cellStyle name="M.00" xfId="48"/>
    <cellStyle name="M_9. Rev2Cost_GDPIPI" xfId="58"/>
    <cellStyle name="M_9. Rev2Cost_GDPIPI 2" xfId="114"/>
    <cellStyle name="M_lists" xfId="52"/>
    <cellStyle name="M_lists 2" xfId="112"/>
    <cellStyle name="M_lists_4. Current Monthly Fixed Charge" xfId="54"/>
    <cellStyle name="M_Sheet4" xfId="60"/>
    <cellStyle name="M_Sheet4 2" xfId="116"/>
    <cellStyle name="Neutral 2" xfId="100"/>
    <cellStyle name="Neutral 3" xfId="140"/>
    <cellStyle name="Normal" xfId="0" builtinId="0"/>
    <cellStyle name="Normal - Style1" xfId="49"/>
    <cellStyle name="Normal 167" xfId="123"/>
    <cellStyle name="Normal 168" xfId="124"/>
    <cellStyle name="Normal 169" xfId="125"/>
    <cellStyle name="Normal 170" xfId="126"/>
    <cellStyle name="Normal 171" xfId="127"/>
    <cellStyle name="Normal 19" xfId="128"/>
    <cellStyle name="Normal 2" xfId="55"/>
    <cellStyle name="Normal 25" xfId="129"/>
    <cellStyle name="Normal 3" xfId="101"/>
    <cellStyle name="Normal 30" xfId="130"/>
    <cellStyle name="Normal 31" xfId="135"/>
    <cellStyle name="Normal 4" xfId="102"/>
    <cellStyle name="Normal 41" xfId="131"/>
    <cellStyle name="Normal 42" xfId="136"/>
    <cellStyle name="Normal 5" xfId="103"/>
    <cellStyle name="Normal 5 2" xfId="120"/>
    <cellStyle name="Normal 50" xfId="132"/>
    <cellStyle name="Normal 51" xfId="134"/>
    <cellStyle name="Normal 52" xfId="137"/>
    <cellStyle name="Normal 6" xfId="117"/>
    <cellStyle name="Normal 60" xfId="133"/>
    <cellStyle name="Normal 61" xfId="138"/>
    <cellStyle name="Note" xfId="16" builtinId="10" customBuiltin="1"/>
    <cellStyle name="Note 2" xfId="104"/>
    <cellStyle name="Output" xfId="11" builtinId="21" customBuiltin="1"/>
    <cellStyle name="Output 2" xfId="105"/>
    <cellStyle name="Percent" xfId="3" builtinId="5"/>
    <cellStyle name="Percent [2]" xfId="50"/>
    <cellStyle name="Percent 2" xfId="62"/>
    <cellStyle name="Percent 3" xfId="106"/>
    <cellStyle name="Percent 3 2" xfId="121"/>
    <cellStyle name="Percent 4" xfId="122"/>
    <cellStyle name="Title 2" xfId="107"/>
    <cellStyle name="Title 3" xfId="139"/>
    <cellStyle name="Total" xfId="18" builtinId="25" customBuiltin="1"/>
    <cellStyle name="Total 2" xfId="108"/>
    <cellStyle name="Warning Text" xfId="15" builtinId="11" customBuiltin="1"/>
    <cellStyle name="Warning Text 2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4"/>
  <sheetViews>
    <sheetView showGridLines="0" workbookViewId="0">
      <selection activeCell="B46" sqref="B46"/>
    </sheetView>
  </sheetViews>
  <sheetFormatPr defaultRowHeight="15" x14ac:dyDescent="0.25"/>
  <cols>
    <col min="2" max="2" width="49.7109375" bestFit="1" customWidth="1"/>
    <col min="3" max="3" width="12.140625" customWidth="1"/>
    <col min="4" max="4" width="11.140625" bestFit="1" customWidth="1"/>
    <col min="5" max="5" width="7.42578125" style="6" customWidth="1"/>
    <col min="6" max="6" width="11.28515625" customWidth="1"/>
    <col min="7" max="7" width="11.140625" bestFit="1" customWidth="1"/>
  </cols>
  <sheetData>
    <row r="2" spans="2:10" x14ac:dyDescent="0.25">
      <c r="C2" s="44" t="s">
        <v>12</v>
      </c>
      <c r="D2" s="44"/>
      <c r="E2" s="10"/>
      <c r="F2" s="44" t="s">
        <v>22</v>
      </c>
      <c r="G2" s="44"/>
      <c r="I2" s="44" t="s">
        <v>32</v>
      </c>
      <c r="J2" s="44"/>
    </row>
    <row r="3" spans="2:10" x14ac:dyDescent="0.25">
      <c r="C3" t="s">
        <v>8</v>
      </c>
      <c r="D3" t="s">
        <v>9</v>
      </c>
      <c r="F3" s="6" t="s">
        <v>8</v>
      </c>
      <c r="G3" s="6" t="s">
        <v>9</v>
      </c>
      <c r="I3" s="6" t="s">
        <v>8</v>
      </c>
      <c r="J3" s="6" t="s">
        <v>9</v>
      </c>
    </row>
    <row r="4" spans="2:10" x14ac:dyDescent="0.25">
      <c r="B4" s="8" t="s">
        <v>13</v>
      </c>
      <c r="C4" s="1">
        <v>4.7999999999999996E-3</v>
      </c>
      <c r="D4" s="1">
        <v>3.2000000000000002E-3</v>
      </c>
      <c r="E4" s="1"/>
      <c r="F4" s="1">
        <v>6.3335633156867809E-3</v>
      </c>
      <c r="G4" s="1">
        <v>4.3171762824001916E-3</v>
      </c>
      <c r="I4" s="5">
        <f>(F4-C4)/C4</f>
        <v>0.31949235743474613</v>
      </c>
      <c r="J4" s="5">
        <f>(G4-D4)/D4</f>
        <v>0.34911758825005978</v>
      </c>
    </row>
    <row r="5" spans="2:10" x14ac:dyDescent="0.25">
      <c r="B5" s="8" t="s">
        <v>14</v>
      </c>
      <c r="C5" s="1">
        <v>4.1000000000000003E-3</v>
      </c>
      <c r="D5" s="1">
        <v>3.0000000000000001E-3</v>
      </c>
      <c r="E5" s="1"/>
      <c r="F5" s="1">
        <v>5.480968196446211E-3</v>
      </c>
      <c r="G5" s="1">
        <v>4.0632247181892137E-3</v>
      </c>
      <c r="I5" s="5">
        <f t="shared" ref="I5:I11" si="0">(F5-C5)/C5</f>
        <v>0.33682151132834404</v>
      </c>
      <c r="J5" s="5">
        <f t="shared" ref="J5:J11" si="1">(G5-D5)/D5</f>
        <v>0.35440823939640453</v>
      </c>
    </row>
    <row r="6" spans="2:10" x14ac:dyDescent="0.25">
      <c r="B6" s="8" t="s">
        <v>15</v>
      </c>
      <c r="C6" s="1">
        <v>1.6986000000000001</v>
      </c>
      <c r="D6" s="1">
        <v>1.2157</v>
      </c>
      <c r="E6" s="1"/>
      <c r="F6" s="1">
        <v>2.2454918642636388</v>
      </c>
      <c r="G6" s="1">
        <v>1.6208458036780027</v>
      </c>
      <c r="I6" s="5">
        <f t="shared" si="0"/>
        <v>0.32196624529826834</v>
      </c>
      <c r="J6" s="5">
        <f t="shared" si="1"/>
        <v>0.33326133394587704</v>
      </c>
    </row>
    <row r="7" spans="2:10" x14ac:dyDescent="0.25">
      <c r="B7" s="8" t="s">
        <v>20</v>
      </c>
      <c r="C7" s="1">
        <v>2.0924</v>
      </c>
      <c r="D7" s="1">
        <v>1.3480000000000001</v>
      </c>
      <c r="E7" s="1"/>
      <c r="F7" s="1">
        <v>2.7660619954606518</v>
      </c>
      <c r="G7" s="1">
        <v>1.7972150740882507</v>
      </c>
      <c r="I7" s="5">
        <f t="shared" si="0"/>
        <v>0.32195660268622239</v>
      </c>
      <c r="J7" s="5">
        <f t="shared" si="1"/>
        <v>0.33324560392303454</v>
      </c>
    </row>
    <row r="8" spans="2:10" x14ac:dyDescent="0.25">
      <c r="B8" s="8" t="s">
        <v>16</v>
      </c>
      <c r="C8" s="1">
        <v>2.0924</v>
      </c>
      <c r="D8" s="1">
        <v>1.3480000000000001</v>
      </c>
      <c r="E8" s="1"/>
      <c r="F8" s="1">
        <v>2.7660620791399264</v>
      </c>
      <c r="G8" s="1">
        <v>1.7972149392843673</v>
      </c>
      <c r="I8" s="5">
        <f t="shared" si="0"/>
        <v>0.32195664267822899</v>
      </c>
      <c r="J8" s="5">
        <f t="shared" si="1"/>
        <v>0.33324550392015367</v>
      </c>
    </row>
    <row r="9" spans="2:10" x14ac:dyDescent="0.25">
      <c r="B9" s="8" t="s">
        <v>17</v>
      </c>
      <c r="C9" s="1">
        <v>4.1000000000000003E-3</v>
      </c>
      <c r="D9" s="1">
        <v>3.0000000000000001E-3</v>
      </c>
      <c r="E9" s="1"/>
      <c r="F9" s="1">
        <v>5.4809677037440186E-3</v>
      </c>
      <c r="G9" s="1">
        <v>4.06322492229148E-3</v>
      </c>
      <c r="I9" s="5">
        <f t="shared" si="0"/>
        <v>0.3368213911570776</v>
      </c>
      <c r="J9" s="5">
        <f t="shared" si="1"/>
        <v>0.35440830743049329</v>
      </c>
    </row>
    <row r="10" spans="2:10" x14ac:dyDescent="0.25">
      <c r="B10" s="8" t="s">
        <v>18</v>
      </c>
      <c r="C10" s="1">
        <v>1.3077000000000001</v>
      </c>
      <c r="D10" s="1">
        <v>0.92669999999999997</v>
      </c>
      <c r="E10" s="1"/>
      <c r="F10" s="1">
        <v>1.7286969945074113</v>
      </c>
      <c r="G10" s="1">
        <v>1.2356100464584094</v>
      </c>
      <c r="I10" s="5">
        <f t="shared" si="0"/>
        <v>0.32193698440575913</v>
      </c>
      <c r="J10" s="5">
        <f t="shared" si="1"/>
        <v>0.333344174445246</v>
      </c>
    </row>
    <row r="11" spans="2:10" x14ac:dyDescent="0.25">
      <c r="B11" s="8" t="s">
        <v>19</v>
      </c>
      <c r="C11" s="1">
        <v>1.2894000000000001</v>
      </c>
      <c r="D11" s="1">
        <v>0.92069999999999996</v>
      </c>
      <c r="E11" s="1"/>
      <c r="F11" s="1">
        <v>1.7045809146843649</v>
      </c>
      <c r="G11" s="1">
        <v>1.2276012299376144</v>
      </c>
      <c r="I11" s="5">
        <f t="shared" si="0"/>
        <v>0.32199543561684874</v>
      </c>
      <c r="J11" s="5">
        <f t="shared" si="1"/>
        <v>0.33333466920562016</v>
      </c>
    </row>
    <row r="13" spans="2:10" x14ac:dyDescent="0.25">
      <c r="C13" s="44" t="s">
        <v>11</v>
      </c>
      <c r="D13" s="44"/>
      <c r="E13" s="10"/>
      <c r="F13" s="44" t="s">
        <v>21</v>
      </c>
      <c r="G13" s="44"/>
      <c r="I13" s="44" t="s">
        <v>33</v>
      </c>
      <c r="J13" s="44"/>
    </row>
    <row r="14" spans="2:10" x14ac:dyDescent="0.25">
      <c r="C14" t="s">
        <v>8</v>
      </c>
      <c r="D14" t="s">
        <v>9</v>
      </c>
      <c r="F14" s="6" t="s">
        <v>8</v>
      </c>
      <c r="G14" s="6" t="s">
        <v>9</v>
      </c>
      <c r="I14" s="6" t="s">
        <v>8</v>
      </c>
      <c r="J14" s="6" t="s">
        <v>9</v>
      </c>
    </row>
    <row r="15" spans="2:10" x14ac:dyDescent="0.25">
      <c r="B15" t="s">
        <v>0</v>
      </c>
      <c r="C15" s="1">
        <v>4.5999999999999999E-3</v>
      </c>
      <c r="D15" s="1">
        <v>3.0000000000000001E-3</v>
      </c>
      <c r="E15" s="1"/>
      <c r="F15" s="1">
        <v>6.3245205535028097E-3</v>
      </c>
      <c r="G15" s="1">
        <v>4.2203160091785095E-3</v>
      </c>
      <c r="I15" s="5">
        <f>(F15-C15)/C15</f>
        <v>0.37489577250061085</v>
      </c>
      <c r="J15" s="5">
        <f>(G15-D15)/D15</f>
        <v>0.40677200305950312</v>
      </c>
    </row>
    <row r="16" spans="2:10" x14ac:dyDescent="0.25">
      <c r="B16" t="s">
        <v>1</v>
      </c>
      <c r="C16" s="1">
        <v>3.8999999999999998E-3</v>
      </c>
      <c r="D16" s="1">
        <v>2.8999999999999998E-3</v>
      </c>
      <c r="E16" s="1"/>
      <c r="F16" s="1">
        <v>5.4021946080239913E-3</v>
      </c>
      <c r="G16" s="1">
        <v>3.9565462868323496E-3</v>
      </c>
      <c r="I16" s="5">
        <f t="shared" ref="I16:I22" si="2">(F16-C16)/C16</f>
        <v>0.38517810462153629</v>
      </c>
      <c r="J16" s="5">
        <f t="shared" ref="J16:J22" si="3">(G16-D16)/D16</f>
        <v>0.36432630580425857</v>
      </c>
    </row>
    <row r="17" spans="2:10" x14ac:dyDescent="0.25">
      <c r="B17" t="s">
        <v>2</v>
      </c>
      <c r="C17" s="1">
        <v>1.6326000000000001</v>
      </c>
      <c r="D17" s="1">
        <v>1.1567000000000001</v>
      </c>
      <c r="E17" s="1"/>
      <c r="F17" s="1">
        <v>2.2380898169364838</v>
      </c>
      <c r="G17" s="1">
        <v>1.6033244711046031</v>
      </c>
      <c r="I17" s="5">
        <f t="shared" si="2"/>
        <v>0.37087456629700094</v>
      </c>
      <c r="J17" s="5">
        <f t="shared" si="3"/>
        <v>0.38611953929679521</v>
      </c>
    </row>
    <row r="18" spans="2:10" x14ac:dyDescent="0.25">
      <c r="B18" t="s">
        <v>3</v>
      </c>
      <c r="C18" s="1">
        <v>2.0110999999999999</v>
      </c>
      <c r="D18" s="1">
        <v>1.2826</v>
      </c>
      <c r="E18" s="1"/>
      <c r="F18" s="1">
        <v>2.7569639225189704</v>
      </c>
      <c r="G18" s="1">
        <v>1.7778081083806159</v>
      </c>
      <c r="I18" s="5">
        <f t="shared" si="2"/>
        <v>0.37087361270895058</v>
      </c>
      <c r="J18" s="5">
        <f t="shared" si="3"/>
        <v>0.3860970749887852</v>
      </c>
    </row>
    <row r="19" spans="2:10" x14ac:dyDescent="0.25">
      <c r="B19" t="s">
        <v>4</v>
      </c>
      <c r="C19" s="1">
        <v>0</v>
      </c>
      <c r="D19" s="1">
        <v>0</v>
      </c>
      <c r="E19" s="1"/>
      <c r="F19" s="1">
        <v>0</v>
      </c>
      <c r="G19" s="1">
        <v>0</v>
      </c>
      <c r="I19" s="5">
        <v>0</v>
      </c>
      <c r="J19" s="5">
        <v>0</v>
      </c>
    </row>
    <row r="20" spans="2:10" x14ac:dyDescent="0.25">
      <c r="B20" t="s">
        <v>5</v>
      </c>
      <c r="C20" s="1">
        <v>3.8999999999999998E-3</v>
      </c>
      <c r="D20" s="1">
        <v>2.8999999999999998E-3</v>
      </c>
      <c r="E20" s="1"/>
      <c r="F20" s="1">
        <v>5.4021996676369196E-3</v>
      </c>
      <c r="G20" s="1">
        <v>3.9565454096105014E-3</v>
      </c>
      <c r="I20" s="5">
        <f t="shared" si="2"/>
        <v>0.38517940195818456</v>
      </c>
      <c r="J20" s="5">
        <f t="shared" si="3"/>
        <v>0.36432600331396608</v>
      </c>
    </row>
    <row r="21" spans="2:10" x14ac:dyDescent="0.25">
      <c r="B21" t="s">
        <v>6</v>
      </c>
      <c r="C21" s="1">
        <v>1.2568999999999999</v>
      </c>
      <c r="D21" s="1">
        <v>0.88170000000000004</v>
      </c>
      <c r="E21" s="1"/>
      <c r="F21" s="1">
        <v>1.7230384647856329</v>
      </c>
      <c r="G21" s="1">
        <v>1.2221778854150414</v>
      </c>
      <c r="I21" s="5">
        <f t="shared" si="2"/>
        <v>0.3708636047303947</v>
      </c>
      <c r="J21" s="5">
        <f t="shared" si="3"/>
        <v>0.38616069571854522</v>
      </c>
    </row>
    <row r="22" spans="2:10" x14ac:dyDescent="0.25">
      <c r="B22" t="s">
        <v>7</v>
      </c>
      <c r="C22" s="1">
        <v>1.2393000000000001</v>
      </c>
      <c r="D22" s="1">
        <v>0.876</v>
      </c>
      <c r="E22" s="1"/>
      <c r="F22" s="1">
        <v>1.6989243916376053</v>
      </c>
      <c r="G22" s="1">
        <v>1.2142638999790598</v>
      </c>
      <c r="I22" s="5">
        <f t="shared" si="2"/>
        <v>0.37087419643153818</v>
      </c>
      <c r="J22" s="5">
        <f t="shared" si="3"/>
        <v>0.38614600454230574</v>
      </c>
    </row>
    <row r="24" spans="2:10" x14ac:dyDescent="0.25">
      <c r="C24" s="44" t="s">
        <v>23</v>
      </c>
      <c r="D24" s="44"/>
      <c r="E24" s="10"/>
      <c r="I24" s="44" t="s">
        <v>34</v>
      </c>
      <c r="J24" s="44"/>
    </row>
    <row r="25" spans="2:10" x14ac:dyDescent="0.25">
      <c r="C25" s="6" t="s">
        <v>8</v>
      </c>
      <c r="D25" s="6" t="s">
        <v>9</v>
      </c>
      <c r="I25" s="6" t="s">
        <v>8</v>
      </c>
      <c r="J25" s="6" t="s">
        <v>9</v>
      </c>
    </row>
    <row r="26" spans="2:10" x14ac:dyDescent="0.25">
      <c r="B26" s="6" t="s">
        <v>0</v>
      </c>
      <c r="C26" s="1">
        <v>6.4999999999999997E-3</v>
      </c>
      <c r="D26" s="1">
        <v>4.3E-3</v>
      </c>
      <c r="E26" s="1"/>
      <c r="I26" s="5">
        <f>(C26-F15)/F15</f>
        <v>2.7745889196296693E-2</v>
      </c>
      <c r="J26" s="5">
        <f>(D26-G15)/G15</f>
        <v>1.8881048397368965E-2</v>
      </c>
    </row>
    <row r="27" spans="2:10" x14ac:dyDescent="0.25">
      <c r="B27" s="6" t="s">
        <v>1</v>
      </c>
      <c r="C27" s="1">
        <v>5.4999999999999997E-3</v>
      </c>
      <c r="D27" s="1">
        <v>4.1999999999999997E-3</v>
      </c>
      <c r="E27" s="1"/>
      <c r="I27" s="5">
        <f t="shared" ref="I27:J27" si="4">(C27-F16)/F16</f>
        <v>1.81047516930871E-2</v>
      </c>
      <c r="J27" s="5">
        <f t="shared" si="4"/>
        <v>6.1531875408075067E-2</v>
      </c>
    </row>
    <row r="28" spans="2:10" x14ac:dyDescent="0.25">
      <c r="B28" s="6" t="s">
        <v>2</v>
      </c>
      <c r="C28" s="1">
        <v>2.3069000000000002</v>
      </c>
      <c r="D28" s="1">
        <v>1.669</v>
      </c>
      <c r="E28" s="1"/>
      <c r="I28" s="5">
        <f t="shared" ref="I28:J28" si="5">(C28-F17)/F17</f>
        <v>3.0745049882629081E-2</v>
      </c>
      <c r="J28" s="5">
        <f t="shared" si="5"/>
        <v>4.0962094746891817E-2</v>
      </c>
    </row>
    <row r="29" spans="2:10" x14ac:dyDescent="0.25">
      <c r="B29" s="6" t="s">
        <v>3</v>
      </c>
      <c r="C29" s="1">
        <v>2.8418000000000001</v>
      </c>
      <c r="D29" s="1">
        <v>1.8507</v>
      </c>
      <c r="E29" s="1"/>
      <c r="I29" s="5">
        <f t="shared" ref="I29:J29" si="6">(C29-F18)/F18</f>
        <v>3.0771558810793971E-2</v>
      </c>
      <c r="J29" s="5">
        <f t="shared" si="6"/>
        <v>4.1000989519493471E-2</v>
      </c>
    </row>
    <row r="30" spans="2:10" x14ac:dyDescent="0.25">
      <c r="B30" s="6" t="s">
        <v>4</v>
      </c>
      <c r="C30" s="1">
        <v>0</v>
      </c>
      <c r="D30" s="1">
        <v>0</v>
      </c>
      <c r="E30" s="1"/>
      <c r="I30" s="5">
        <v>0</v>
      </c>
      <c r="J30" s="5">
        <v>0</v>
      </c>
    </row>
    <row r="31" spans="2:10" x14ac:dyDescent="0.25">
      <c r="B31" s="6" t="s">
        <v>5</v>
      </c>
      <c r="C31" s="1">
        <v>5.4999999999999997E-3</v>
      </c>
      <c r="D31" s="1">
        <v>4.1999999999999997E-3</v>
      </c>
      <c r="E31" s="1"/>
      <c r="I31" s="5">
        <f t="shared" ref="I31:J31" si="7">(C31-F20)/F20</f>
        <v>1.8103798152625635E-2</v>
      </c>
      <c r="J31" s="5">
        <f t="shared" si="7"/>
        <v>6.1532110764644293E-2</v>
      </c>
    </row>
    <row r="32" spans="2:10" x14ac:dyDescent="0.25">
      <c r="B32" s="6" t="s">
        <v>6</v>
      </c>
      <c r="C32" s="1">
        <v>1.7761</v>
      </c>
      <c r="D32" s="1">
        <v>1.2722</v>
      </c>
      <c r="E32" s="1"/>
      <c r="I32" s="5">
        <f t="shared" ref="I32:J32" si="8">(C32-F21)/F21</f>
        <v>3.0795328310310576E-2</v>
      </c>
      <c r="J32" s="5">
        <f t="shared" si="8"/>
        <v>4.09286693712115E-2</v>
      </c>
    </row>
    <row r="33" spans="2:10" x14ac:dyDescent="0.25">
      <c r="B33" s="6" t="s">
        <v>7</v>
      </c>
      <c r="C33" s="1">
        <v>1.7512000000000001</v>
      </c>
      <c r="D33" s="1">
        <v>1.264</v>
      </c>
      <c r="E33" s="1"/>
      <c r="I33" s="5">
        <f t="shared" ref="I33:J33" si="9">(C33-F22)/F22</f>
        <v>3.0769826261665432E-2</v>
      </c>
      <c r="J33" s="5">
        <f t="shared" si="9"/>
        <v>4.0959877026565568E-2</v>
      </c>
    </row>
    <row r="35" spans="2:10" x14ac:dyDescent="0.25">
      <c r="B35" s="6"/>
      <c r="C35" s="44" t="s">
        <v>24</v>
      </c>
      <c r="D35" s="44"/>
      <c r="E35" s="10"/>
      <c r="I35" s="44" t="s">
        <v>35</v>
      </c>
      <c r="J35" s="44"/>
    </row>
    <row r="36" spans="2:10" x14ac:dyDescent="0.25">
      <c r="B36" s="6"/>
      <c r="C36" s="6" t="s">
        <v>8</v>
      </c>
      <c r="D36" s="6" t="s">
        <v>9</v>
      </c>
      <c r="I36" s="6" t="s">
        <v>8</v>
      </c>
      <c r="J36" s="6" t="s">
        <v>9</v>
      </c>
    </row>
    <row r="37" spans="2:10" x14ac:dyDescent="0.25">
      <c r="B37" s="6" t="s">
        <v>0</v>
      </c>
      <c r="C37" s="1">
        <v>7.1000000000000004E-3</v>
      </c>
      <c r="D37" s="1">
        <v>5.0000000000000001E-3</v>
      </c>
      <c r="E37" s="1"/>
      <c r="I37" s="5">
        <f>(C37-C26)/C26</f>
        <v>9.2307692307692424E-2</v>
      </c>
      <c r="J37" s="5">
        <f>(D37-D26)/D26</f>
        <v>0.16279069767441862</v>
      </c>
    </row>
    <row r="38" spans="2:10" x14ac:dyDescent="0.25">
      <c r="B38" s="6" t="s">
        <v>1</v>
      </c>
      <c r="C38" s="1">
        <v>6.0000000000000001E-3</v>
      </c>
      <c r="D38" s="1">
        <v>4.8999999999999998E-3</v>
      </c>
      <c r="E38" s="1"/>
      <c r="I38" s="5">
        <f t="shared" ref="I38:J38" si="10">(C38-C27)/C27</f>
        <v>9.0909090909090995E-2</v>
      </c>
      <c r="J38" s="5">
        <f t="shared" si="10"/>
        <v>0.16666666666666671</v>
      </c>
    </row>
    <row r="39" spans="2:10" x14ac:dyDescent="0.25">
      <c r="B39" s="6" t="s">
        <v>2</v>
      </c>
      <c r="C39" s="1">
        <v>2.5127000000000002</v>
      </c>
      <c r="D39" s="1">
        <v>1.9548000000000001</v>
      </c>
      <c r="E39" s="1"/>
      <c r="I39" s="5">
        <f t="shared" ref="I39:J39" si="11">(C39-C28)/C28</f>
        <v>8.9210628982617349E-2</v>
      </c>
      <c r="J39" s="5">
        <f t="shared" si="11"/>
        <v>0.17124026363091674</v>
      </c>
    </row>
    <row r="40" spans="2:10" x14ac:dyDescent="0.25">
      <c r="B40" s="6" t="s">
        <v>3</v>
      </c>
      <c r="C40" s="1">
        <v>3.0952999999999999</v>
      </c>
      <c r="D40" s="1">
        <v>2.1676000000000002</v>
      </c>
      <c r="E40" s="1"/>
      <c r="I40" s="5">
        <f t="shared" ref="I40:J40" si="12">(C40-C29)/C29</f>
        <v>8.9204025617566268E-2</v>
      </c>
      <c r="J40" s="5">
        <f t="shared" si="12"/>
        <v>0.17123250661911718</v>
      </c>
    </row>
    <row r="41" spans="2:10" x14ac:dyDescent="0.25">
      <c r="B41" s="6" t="s">
        <v>4</v>
      </c>
      <c r="C41" s="1">
        <v>0</v>
      </c>
      <c r="D41" s="1">
        <v>0</v>
      </c>
      <c r="E41" s="1"/>
      <c r="I41" s="5">
        <v>0</v>
      </c>
      <c r="J41" s="5">
        <v>0</v>
      </c>
    </row>
    <row r="42" spans="2:10" x14ac:dyDescent="0.25">
      <c r="B42" s="6" t="s">
        <v>5</v>
      </c>
      <c r="C42" s="1">
        <v>6.0000000000000001E-3</v>
      </c>
      <c r="D42" s="1">
        <v>4.8999999999999998E-3</v>
      </c>
      <c r="E42" s="1"/>
      <c r="I42" s="5">
        <f t="shared" ref="I42:J42" si="13">(C42-C31)/C31</f>
        <v>9.0909090909090995E-2</v>
      </c>
      <c r="J42" s="5">
        <f t="shared" si="13"/>
        <v>0.16666666666666671</v>
      </c>
    </row>
    <row r="43" spans="2:10" x14ac:dyDescent="0.25">
      <c r="B43" s="6" t="s">
        <v>6</v>
      </c>
      <c r="C43" s="1">
        <v>1.9345000000000001</v>
      </c>
      <c r="D43" s="1">
        <v>1.49</v>
      </c>
      <c r="E43" s="1"/>
      <c r="I43" s="5">
        <f t="shared" ref="I43:J43" si="14">(C43-C32)/C32</f>
        <v>8.9184167558133048E-2</v>
      </c>
      <c r="J43" s="5">
        <f t="shared" si="14"/>
        <v>0.17119949693444428</v>
      </c>
    </row>
    <row r="44" spans="2:10" x14ac:dyDescent="0.25">
      <c r="B44" s="6" t="s">
        <v>7</v>
      </c>
      <c r="C44" s="1">
        <v>1.9074</v>
      </c>
      <c r="D44" s="1">
        <v>1.4803999999999999</v>
      </c>
      <c r="E44" s="1"/>
      <c r="I44" s="5">
        <f t="shared" ref="I44:J44" si="15">(C44-C33)/C33</f>
        <v>8.9195979899497416E-2</v>
      </c>
      <c r="J44" s="5">
        <f t="shared" si="15"/>
        <v>0.17120253164556956</v>
      </c>
    </row>
  </sheetData>
  <mergeCells count="10">
    <mergeCell ref="I2:J2"/>
    <mergeCell ref="I13:J13"/>
    <mergeCell ref="I24:J24"/>
    <mergeCell ref="I35:J35"/>
    <mergeCell ref="C2:D2"/>
    <mergeCell ref="F2:G2"/>
    <mergeCell ref="C13:D13"/>
    <mergeCell ref="F13:G13"/>
    <mergeCell ref="C24:D24"/>
    <mergeCell ref="C35:D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3"/>
  <sheetViews>
    <sheetView showGridLines="0" workbookViewId="0">
      <selection activeCell="O11" sqref="O11"/>
    </sheetView>
  </sheetViews>
  <sheetFormatPr defaultRowHeight="15" x14ac:dyDescent="0.25"/>
  <cols>
    <col min="3" max="3" width="49.7109375" bestFit="1" customWidth="1"/>
    <col min="4" max="4" width="15.140625" customWidth="1"/>
    <col min="5" max="5" width="15.5703125" customWidth="1"/>
    <col min="7" max="7" width="15.85546875" customWidth="1"/>
    <col min="8" max="8" width="14.140625" customWidth="1"/>
  </cols>
  <sheetData>
    <row r="2" spans="3:8" x14ac:dyDescent="0.25">
      <c r="D2" s="44" t="s">
        <v>12</v>
      </c>
      <c r="E2" s="44"/>
      <c r="G2" s="44" t="s">
        <v>22</v>
      </c>
      <c r="H2" s="44"/>
    </row>
    <row r="3" spans="3:8" x14ac:dyDescent="0.25">
      <c r="D3" s="6" t="s">
        <v>27</v>
      </c>
      <c r="E3" s="6" t="s">
        <v>26</v>
      </c>
      <c r="G3" s="6" t="s">
        <v>27</v>
      </c>
      <c r="H3" s="6" t="s">
        <v>26</v>
      </c>
    </row>
    <row r="4" spans="3:8" x14ac:dyDescent="0.25">
      <c r="C4" s="8" t="s">
        <v>13</v>
      </c>
      <c r="D4" s="4">
        <v>261412167.683826</v>
      </c>
      <c r="E4" s="4"/>
      <c r="G4" s="4">
        <v>261412167.683826</v>
      </c>
      <c r="H4" s="4"/>
    </row>
    <row r="5" spans="3:8" x14ac:dyDescent="0.25">
      <c r="C5" s="8" t="s">
        <v>14</v>
      </c>
      <c r="D5" s="4">
        <v>69825418.075277999</v>
      </c>
      <c r="E5" s="4"/>
      <c r="G5" s="4">
        <v>69825418.075277999</v>
      </c>
      <c r="H5" s="4"/>
    </row>
    <row r="6" spans="3:8" x14ac:dyDescent="0.25">
      <c r="C6" s="8" t="s">
        <v>15</v>
      </c>
      <c r="D6" s="4"/>
      <c r="E6" s="4">
        <v>467566</v>
      </c>
      <c r="G6" s="4"/>
      <c r="H6" s="4">
        <v>95430</v>
      </c>
    </row>
    <row r="7" spans="3:8" x14ac:dyDescent="0.25">
      <c r="C7" s="8" t="s">
        <v>20</v>
      </c>
      <c r="D7" s="4"/>
      <c r="E7" s="4">
        <v>467566</v>
      </c>
      <c r="G7" s="4"/>
      <c r="H7" s="4">
        <v>372136</v>
      </c>
    </row>
    <row r="8" spans="3:8" x14ac:dyDescent="0.25">
      <c r="C8" s="8" t="s">
        <v>16</v>
      </c>
      <c r="D8" s="4"/>
      <c r="E8" s="4">
        <v>37510</v>
      </c>
      <c r="G8" s="4"/>
      <c r="H8" s="4">
        <v>37510</v>
      </c>
    </row>
    <row r="9" spans="3:8" x14ac:dyDescent="0.25">
      <c r="C9" s="8" t="s">
        <v>17</v>
      </c>
      <c r="D9" s="4">
        <v>1660209.662214</v>
      </c>
      <c r="E9" s="4"/>
      <c r="G9" s="4">
        <v>1660209.662214</v>
      </c>
      <c r="H9" s="4"/>
    </row>
    <row r="10" spans="3:8" x14ac:dyDescent="0.25">
      <c r="C10" s="8" t="s">
        <v>18</v>
      </c>
      <c r="D10" s="4"/>
      <c r="E10" s="4">
        <v>896.01</v>
      </c>
      <c r="G10" s="4"/>
      <c r="H10" s="4">
        <v>896.01</v>
      </c>
    </row>
    <row r="11" spans="3:8" x14ac:dyDescent="0.25">
      <c r="C11" s="8" t="s">
        <v>19</v>
      </c>
      <c r="D11" s="4"/>
      <c r="E11" s="4">
        <v>10936</v>
      </c>
      <c r="G11" s="4"/>
      <c r="H11" s="4">
        <v>10936</v>
      </c>
    </row>
    <row r="14" spans="3:8" x14ac:dyDescent="0.25">
      <c r="C14" s="6"/>
      <c r="D14" s="44" t="s">
        <v>11</v>
      </c>
      <c r="E14" s="44"/>
      <c r="F14" s="6"/>
      <c r="G14" s="44" t="s">
        <v>21</v>
      </c>
      <c r="H14" s="44"/>
    </row>
    <row r="15" spans="3:8" x14ac:dyDescent="0.25">
      <c r="C15" s="6"/>
      <c r="D15" s="6" t="s">
        <v>27</v>
      </c>
      <c r="E15" s="6" t="s">
        <v>26</v>
      </c>
      <c r="F15" s="6"/>
      <c r="G15" s="6" t="s">
        <v>27</v>
      </c>
      <c r="H15" s="6" t="s">
        <v>26</v>
      </c>
    </row>
    <row r="16" spans="3:8" x14ac:dyDescent="0.25">
      <c r="C16" s="7" t="s">
        <v>0</v>
      </c>
      <c r="D16" s="4">
        <v>264456781.98100004</v>
      </c>
      <c r="E16" s="4"/>
      <c r="F16" s="6"/>
      <c r="G16" s="4">
        <v>264456781.98100004</v>
      </c>
      <c r="H16" s="4"/>
    </row>
    <row r="17" spans="3:8" x14ac:dyDescent="0.25">
      <c r="C17" s="7" t="s">
        <v>1</v>
      </c>
      <c r="D17" s="4">
        <v>69180712.25150001</v>
      </c>
      <c r="E17" s="4"/>
      <c r="F17" s="6"/>
      <c r="G17" s="4">
        <v>69180712.25150001</v>
      </c>
      <c r="H17" s="4"/>
    </row>
    <row r="18" spans="3:8" x14ac:dyDescent="0.25">
      <c r="C18" s="7" t="s">
        <v>2</v>
      </c>
      <c r="D18" s="4"/>
      <c r="E18" s="4">
        <v>563949</v>
      </c>
      <c r="F18" s="6"/>
      <c r="G18" s="4"/>
      <c r="H18" s="4">
        <v>121475</v>
      </c>
    </row>
    <row r="19" spans="3:8" x14ac:dyDescent="0.25">
      <c r="C19" s="7" t="s">
        <v>3</v>
      </c>
      <c r="D19" s="4"/>
      <c r="E19" s="4">
        <v>563949</v>
      </c>
      <c r="F19" s="6"/>
      <c r="G19" s="4"/>
      <c r="H19" s="4">
        <v>442474</v>
      </c>
    </row>
    <row r="20" spans="3:8" x14ac:dyDescent="0.25">
      <c r="C20" s="7" t="s">
        <v>4</v>
      </c>
      <c r="D20" s="4"/>
      <c r="E20" s="4">
        <v>0</v>
      </c>
      <c r="F20" s="6"/>
      <c r="G20" s="4"/>
      <c r="H20" s="4">
        <v>0</v>
      </c>
    </row>
    <row r="21" spans="3:8" x14ac:dyDescent="0.25">
      <c r="C21" s="7" t="s">
        <v>5</v>
      </c>
      <c r="D21" s="4">
        <v>1609548.0640000002</v>
      </c>
      <c r="E21" s="4"/>
      <c r="F21" s="6"/>
      <c r="G21" s="4">
        <v>1609548.0640000002</v>
      </c>
      <c r="H21" s="4"/>
    </row>
    <row r="22" spans="3:8" x14ac:dyDescent="0.25">
      <c r="C22" s="7" t="s">
        <v>6</v>
      </c>
      <c r="D22" s="4"/>
      <c r="E22" s="4">
        <v>2080</v>
      </c>
      <c r="F22" s="6"/>
      <c r="G22" s="4"/>
      <c r="H22" s="4">
        <v>2080</v>
      </c>
    </row>
    <row r="23" spans="3:8" x14ac:dyDescent="0.25">
      <c r="C23" s="7" t="s">
        <v>7</v>
      </c>
      <c r="D23" s="4"/>
      <c r="E23" s="4">
        <v>13490</v>
      </c>
      <c r="F23" s="6"/>
      <c r="G23" s="4"/>
      <c r="H23" s="4">
        <v>13490</v>
      </c>
    </row>
  </sheetData>
  <mergeCells count="4">
    <mergeCell ref="D2:E2"/>
    <mergeCell ref="G2:H2"/>
    <mergeCell ref="D14:E14"/>
    <mergeCell ref="G14:H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30"/>
  <sheetViews>
    <sheetView showGridLines="0" workbookViewId="0">
      <selection activeCell="J26" sqref="J26"/>
    </sheetView>
  </sheetViews>
  <sheetFormatPr defaultRowHeight="15" x14ac:dyDescent="0.25"/>
  <cols>
    <col min="3" max="3" width="49.7109375" bestFit="1" customWidth="1"/>
    <col min="4" max="4" width="14.28515625" bestFit="1" customWidth="1"/>
    <col min="5" max="5" width="11.5703125" bestFit="1" customWidth="1"/>
    <col min="6" max="6" width="10" bestFit="1" customWidth="1"/>
    <col min="7" max="7" width="6.140625" customWidth="1"/>
    <col min="8" max="8" width="11.85546875" customWidth="1"/>
    <col min="9" max="9" width="11.28515625" customWidth="1"/>
    <col min="10" max="10" width="10" bestFit="1" customWidth="1"/>
  </cols>
  <sheetData>
    <row r="2" spans="3:11" x14ac:dyDescent="0.25">
      <c r="D2">
        <v>2017</v>
      </c>
      <c r="H2" s="6">
        <v>2017</v>
      </c>
    </row>
    <row r="3" spans="3:11" x14ac:dyDescent="0.25">
      <c r="D3" t="s">
        <v>8</v>
      </c>
      <c r="H3" t="s">
        <v>9</v>
      </c>
    </row>
    <row r="4" spans="3:11" x14ac:dyDescent="0.25">
      <c r="D4" t="s">
        <v>10</v>
      </c>
      <c r="E4" t="s">
        <v>25</v>
      </c>
      <c r="F4" t="s">
        <v>29</v>
      </c>
      <c r="H4" s="6" t="s">
        <v>10</v>
      </c>
      <c r="I4" s="6" t="s">
        <v>25</v>
      </c>
      <c r="J4" s="6" t="s">
        <v>29</v>
      </c>
    </row>
    <row r="5" spans="3:11" x14ac:dyDescent="0.25">
      <c r="C5" s="8" t="s">
        <v>13</v>
      </c>
      <c r="D5" s="3">
        <f>'Billing Determinants'!D4*Rates!C4</f>
        <v>1254778.4048823647</v>
      </c>
      <c r="E5" s="3">
        <f>'Billing Determinants'!G4*Rates!F4</f>
        <v>1655670.5155164418</v>
      </c>
      <c r="F5" s="3">
        <f>E5-D5</f>
        <v>400892.11063407711</v>
      </c>
      <c r="G5" s="3"/>
      <c r="H5" s="3">
        <f>'Billing Determinants'!D4*Rates!D4</f>
        <v>836518.93658824323</v>
      </c>
      <c r="I5" s="3">
        <f>'Billing Determinants'!G4*Rates!G4</f>
        <v>1128562.4102554354</v>
      </c>
      <c r="J5" s="3">
        <f>I5-H5</f>
        <v>292043.47366719216</v>
      </c>
    </row>
    <row r="6" spans="3:11" x14ac:dyDescent="0.25">
      <c r="C6" s="8" t="s">
        <v>14</v>
      </c>
      <c r="D6" s="3">
        <f>'Billing Determinants'!D5*Rates!C5</f>
        <v>286284.2141086398</v>
      </c>
      <c r="E6" s="3">
        <f>'Billing Determinants'!G5*Rates!F5</f>
        <v>382710.89577415911</v>
      </c>
      <c r="F6" s="3">
        <f t="shared" ref="F6:F12" si="0">E6-D6</f>
        <v>96426.681665519311</v>
      </c>
      <c r="G6" s="3"/>
      <c r="H6" s="3">
        <f>'Billing Determinants'!D5*Rates!D5</f>
        <v>209476.25422583401</v>
      </c>
      <c r="I6" s="3">
        <f>'Billing Determinants'!G5*Rates!G5</f>
        <v>283716.36468136549</v>
      </c>
      <c r="J6" s="3">
        <f t="shared" ref="J6:J12" si="1">I6-H6</f>
        <v>74240.110455531481</v>
      </c>
    </row>
    <row r="7" spans="3:11" x14ac:dyDescent="0.25">
      <c r="C7" s="8" t="s">
        <v>15</v>
      </c>
      <c r="D7" s="3">
        <f>'Billing Determinants'!E6*Rates!C6</f>
        <v>794207.6076000001</v>
      </c>
      <c r="E7" s="3">
        <f>'Billing Determinants'!H6*Rates!F6</f>
        <v>214287.28860667904</v>
      </c>
      <c r="F7" s="3">
        <f t="shared" si="0"/>
        <v>-579920.31899332104</v>
      </c>
      <c r="G7" s="3"/>
      <c r="H7" s="3">
        <f>'Billing Determinants'!E6*Rates!D6</f>
        <v>568419.98620000004</v>
      </c>
      <c r="I7" s="3">
        <f>'Billing Determinants'!H6*Rates!G6</f>
        <v>154677.31504499179</v>
      </c>
      <c r="J7" s="3">
        <f t="shared" si="1"/>
        <v>-413742.67115500825</v>
      </c>
    </row>
    <row r="8" spans="3:11" x14ac:dyDescent="0.25">
      <c r="C8" s="8" t="s">
        <v>20</v>
      </c>
      <c r="D8" s="3">
        <f>'Billing Determinants'!E7*Rates!C7</f>
        <v>978335.09840000002</v>
      </c>
      <c r="E8" s="3">
        <f>'Billing Determinants'!H7*Rates!F7</f>
        <v>1029351.2467427452</v>
      </c>
      <c r="F8" s="3">
        <f t="shared" si="0"/>
        <v>51016.148342745146</v>
      </c>
      <c r="G8" s="3"/>
      <c r="H8" s="3">
        <f>'Billing Determinants'!E7*Rates!D7</f>
        <v>630278.96799999999</v>
      </c>
      <c r="I8" s="3">
        <f>'Billing Determinants'!H7*Rates!G7</f>
        <v>668808.4288109052</v>
      </c>
      <c r="J8" s="3">
        <f t="shared" si="1"/>
        <v>38529.460810905206</v>
      </c>
    </row>
    <row r="9" spans="3:11" x14ac:dyDescent="0.25">
      <c r="C9" s="8" t="s">
        <v>16</v>
      </c>
      <c r="D9" s="3">
        <f>'Billing Determinants'!E8*Rates!C8</f>
        <v>78485.923999999999</v>
      </c>
      <c r="E9" s="3">
        <f>'Billing Determinants'!H8*Rates!F8</f>
        <v>103754.98858853865</v>
      </c>
      <c r="F9" s="3">
        <f t="shared" si="0"/>
        <v>25269.064588538648</v>
      </c>
      <c r="G9" s="3"/>
      <c r="H9" s="3">
        <f>'Billing Determinants'!E8*Rates!D8</f>
        <v>50563.48</v>
      </c>
      <c r="I9" s="3">
        <f>'Billing Determinants'!H8*Rates!G8</f>
        <v>67413.532372556612</v>
      </c>
      <c r="J9" s="3">
        <f t="shared" si="1"/>
        <v>16850.052372556609</v>
      </c>
    </row>
    <row r="10" spans="3:11" x14ac:dyDescent="0.25">
      <c r="C10" s="8" t="s">
        <v>17</v>
      </c>
      <c r="D10" s="3">
        <f>'Billing Determinants'!D9*Rates!C9</f>
        <v>6806.859615077401</v>
      </c>
      <c r="E10" s="3">
        <f>'Billing Determinants'!G9*Rates!F9</f>
        <v>9099.5555400387002</v>
      </c>
      <c r="F10" s="42">
        <f t="shared" si="0"/>
        <v>2292.6959249612992</v>
      </c>
      <c r="G10" s="42"/>
      <c r="H10" s="42">
        <f>'Billing Determinants'!D9*Rates!D9</f>
        <v>4980.6289866420002</v>
      </c>
      <c r="I10" s="42">
        <f>'Billing Determinants'!G9*Rates!G9</f>
        <v>6745.8052757370442</v>
      </c>
      <c r="J10" s="42">
        <f t="shared" si="1"/>
        <v>1765.176289095044</v>
      </c>
      <c r="K10" s="43"/>
    </row>
    <row r="11" spans="3:11" x14ac:dyDescent="0.25">
      <c r="C11" s="8" t="s">
        <v>18</v>
      </c>
      <c r="D11" s="3">
        <f>'Billing Determinants'!E10*Rates!C10</f>
        <v>1171.7122770000001</v>
      </c>
      <c r="E11" s="3">
        <f>'Billing Determinants'!H10*Rates!F10</f>
        <v>1548.9297940485856</v>
      </c>
      <c r="F11" s="42">
        <f t="shared" si="0"/>
        <v>377.21751704858548</v>
      </c>
      <c r="G11" s="42"/>
      <c r="H11" s="42">
        <f>'Billing Determinants'!E10*Rates!D10</f>
        <v>830.33246699999995</v>
      </c>
      <c r="I11" s="42">
        <f>'Billing Determinants'!H10*Rates!G10</f>
        <v>1107.1189577271994</v>
      </c>
      <c r="J11" s="42">
        <f t="shared" si="1"/>
        <v>276.78649072719941</v>
      </c>
      <c r="K11" s="43"/>
    </row>
    <row r="12" spans="3:11" x14ac:dyDescent="0.25">
      <c r="C12" s="8" t="s">
        <v>19</v>
      </c>
      <c r="D12" s="3">
        <f>'Billing Determinants'!E11*Rates!C11</f>
        <v>14100.878400000001</v>
      </c>
      <c r="E12" s="3">
        <f>'Billing Determinants'!H11*Rates!F11</f>
        <v>18641.296882988216</v>
      </c>
      <c r="F12" s="42">
        <f t="shared" si="0"/>
        <v>4540.4184829882142</v>
      </c>
      <c r="G12" s="42"/>
      <c r="H12" s="42">
        <f>'Billing Determinants'!E11*Rates!D11</f>
        <v>10068.7752</v>
      </c>
      <c r="I12" s="42">
        <f>'Billing Determinants'!H11*Rates!G11</f>
        <v>13425.047050597752</v>
      </c>
      <c r="J12" s="42">
        <f t="shared" si="1"/>
        <v>3356.2718505977518</v>
      </c>
      <c r="K12" s="43"/>
    </row>
    <row r="13" spans="3:11" x14ac:dyDescent="0.25">
      <c r="C13" s="9" t="s">
        <v>31</v>
      </c>
      <c r="D13" s="3">
        <f>SUM(D5:D12)</f>
        <v>3414170.6992830816</v>
      </c>
      <c r="E13" s="3">
        <f>SUM(E5:E12)</f>
        <v>3415064.717445639</v>
      </c>
      <c r="F13" s="42">
        <f>SUM(F5:F12)</f>
        <v>894.01816255727226</v>
      </c>
      <c r="G13" s="42"/>
      <c r="H13" s="42">
        <f>SUM(H5:H12)</f>
        <v>2311137.3616677197</v>
      </c>
      <c r="I13" s="42">
        <f>SUM(I5:I12)</f>
        <v>2324456.022449316</v>
      </c>
      <c r="J13" s="42">
        <f>SUM(J5:J12)</f>
        <v>13318.660781597224</v>
      </c>
      <c r="K13" s="43"/>
    </row>
    <row r="14" spans="3:11" x14ac:dyDescent="0.25">
      <c r="F14" s="43"/>
      <c r="G14" s="43"/>
      <c r="H14" s="43"/>
      <c r="I14" s="43"/>
      <c r="J14" s="43"/>
      <c r="K14" s="43"/>
    </row>
    <row r="15" spans="3:11" x14ac:dyDescent="0.25">
      <c r="D15">
        <v>2018</v>
      </c>
      <c r="F15" s="43"/>
      <c r="G15" s="43"/>
      <c r="H15" s="43">
        <v>2018</v>
      </c>
      <c r="I15" s="43"/>
      <c r="J15" s="43"/>
      <c r="K15" s="43"/>
    </row>
    <row r="16" spans="3:11" x14ac:dyDescent="0.25">
      <c r="D16" s="6" t="s">
        <v>30</v>
      </c>
      <c r="F16" s="43"/>
      <c r="G16" s="43"/>
      <c r="H16" s="43" t="s">
        <v>9</v>
      </c>
      <c r="I16" s="43"/>
      <c r="J16" s="43"/>
      <c r="K16" s="43"/>
    </row>
    <row r="17" spans="3:12" x14ac:dyDescent="0.25">
      <c r="D17" s="6" t="s">
        <v>10</v>
      </c>
      <c r="E17" s="6" t="s">
        <v>25</v>
      </c>
      <c r="F17" s="43" t="s">
        <v>29</v>
      </c>
      <c r="G17" s="43"/>
      <c r="H17" s="43" t="s">
        <v>10</v>
      </c>
      <c r="I17" s="43" t="s">
        <v>25</v>
      </c>
      <c r="J17" s="43" t="s">
        <v>29</v>
      </c>
      <c r="K17" s="43"/>
    </row>
    <row r="18" spans="3:12" x14ac:dyDescent="0.25">
      <c r="C18" s="6" t="s">
        <v>0</v>
      </c>
      <c r="D18" s="3">
        <f>'Billing Determinants'!D16*Rates!C15</f>
        <v>1216501.1971126001</v>
      </c>
      <c r="E18" s="3">
        <f>'Billing Determinants'!G16*Rates!F15</f>
        <v>1672562.3531520462</v>
      </c>
      <c r="F18" s="42">
        <f>E18-D18</f>
        <v>456061.15603944613</v>
      </c>
      <c r="G18" s="42"/>
      <c r="H18" s="42">
        <f>'Billing Determinants'!D16*Rates!D15</f>
        <v>793370.34594300017</v>
      </c>
      <c r="I18" s="42">
        <f>'Billing Determinants'!G16*Rates!G15</f>
        <v>1116091.1907302453</v>
      </c>
      <c r="J18" s="42">
        <f>I18-H18</f>
        <v>322720.84478724515</v>
      </c>
      <c r="K18" s="42"/>
      <c r="L18" s="3"/>
    </row>
    <row r="19" spans="3:12" x14ac:dyDescent="0.25">
      <c r="C19" s="6" t="s">
        <v>1</v>
      </c>
      <c r="D19" s="3">
        <f>'Billing Determinants'!D17*Rates!C16</f>
        <v>269804.77778085001</v>
      </c>
      <c r="E19" s="3">
        <f>'Billing Determinants'!G17*Rates!F16</f>
        <v>373727.67070431262</v>
      </c>
      <c r="F19" s="42">
        <f t="shared" ref="F19:F25" si="2">E19-D19</f>
        <v>103922.89292346261</v>
      </c>
      <c r="G19" s="42"/>
      <c r="H19" s="42">
        <f>'Billing Determinants'!D17*Rates!D16</f>
        <v>200624.06552935002</v>
      </c>
      <c r="I19" s="42">
        <f>'Billing Determinants'!G17*Rates!G16</f>
        <v>273716.69017908961</v>
      </c>
      <c r="J19" s="42">
        <f t="shared" ref="J19:J25" si="3">I19-H19</f>
        <v>73092.624649739591</v>
      </c>
      <c r="K19" s="42"/>
      <c r="L19" s="3"/>
    </row>
    <row r="20" spans="3:12" x14ac:dyDescent="0.25">
      <c r="C20" s="6" t="s">
        <v>2</v>
      </c>
      <c r="D20" s="3">
        <f>'Billing Determinants'!E18*Rates!C17</f>
        <v>920703.13740000001</v>
      </c>
      <c r="E20" s="3">
        <f>'Billing Determinants'!H18*Rates!F17</f>
        <v>271871.96051235939</v>
      </c>
      <c r="F20" s="42">
        <f t="shared" si="2"/>
        <v>-648831.17688764061</v>
      </c>
      <c r="G20" s="42"/>
      <c r="H20" s="42">
        <f>'Billing Determinants'!E18*Rates!D17</f>
        <v>652319.80830000003</v>
      </c>
      <c r="I20" s="42">
        <f>'Billing Determinants'!H18*Rates!G17</f>
        <v>194763.84012743167</v>
      </c>
      <c r="J20" s="42">
        <f t="shared" si="3"/>
        <v>-457555.96817256836</v>
      </c>
      <c r="K20" s="42"/>
      <c r="L20" s="3"/>
    </row>
    <row r="21" spans="3:12" x14ac:dyDescent="0.25">
      <c r="C21" s="6" t="s">
        <v>3</v>
      </c>
      <c r="D21" s="3">
        <f>'Billing Determinants'!E19*Rates!C18</f>
        <v>1134157.8339</v>
      </c>
      <c r="E21" s="3">
        <f>'Billing Determinants'!H19*Rates!F18</f>
        <v>1219884.8546526588</v>
      </c>
      <c r="F21" s="42">
        <f t="shared" si="2"/>
        <v>85727.020752658835</v>
      </c>
      <c r="G21" s="42"/>
      <c r="H21" s="42">
        <f>'Billing Determinants'!E19*Rates!D18</f>
        <v>723320.98739999998</v>
      </c>
      <c r="I21" s="42">
        <f>'Billing Determinants'!H19*Rates!G18</f>
        <v>786633.8649476046</v>
      </c>
      <c r="J21" s="42">
        <f t="shared" si="3"/>
        <v>63312.877547604614</v>
      </c>
      <c r="K21" s="42"/>
      <c r="L21" s="3"/>
    </row>
    <row r="22" spans="3:12" x14ac:dyDescent="0.25">
      <c r="C22" s="6" t="s">
        <v>4</v>
      </c>
      <c r="D22" s="3">
        <f>'Billing Determinants'!E20*Rates!C19</f>
        <v>0</v>
      </c>
      <c r="E22" s="3">
        <f>'Billing Determinants'!H20*Rates!F19</f>
        <v>0</v>
      </c>
      <c r="F22" s="42">
        <f t="shared" si="2"/>
        <v>0</v>
      </c>
      <c r="G22" s="42"/>
      <c r="H22" s="42">
        <f>'Billing Determinants'!E20*Rates!D19</f>
        <v>0</v>
      </c>
      <c r="I22" s="42">
        <f>'Billing Determinants'!H20*Rates!G19</f>
        <v>0</v>
      </c>
      <c r="J22" s="42">
        <f t="shared" si="3"/>
        <v>0</v>
      </c>
      <c r="K22" s="42"/>
      <c r="L22" s="3"/>
    </row>
    <row r="23" spans="3:12" x14ac:dyDescent="0.25">
      <c r="C23" s="6" t="s">
        <v>5</v>
      </c>
      <c r="D23" s="3">
        <f>'Billing Determinants'!D21*Rates!C20</f>
        <v>6277.2374496000002</v>
      </c>
      <c r="E23" s="3">
        <f>'Billing Determinants'!G21*Rates!F20</f>
        <v>8695.1000163864483</v>
      </c>
      <c r="F23" s="42">
        <f t="shared" si="2"/>
        <v>2417.862566786448</v>
      </c>
      <c r="G23" s="42"/>
      <c r="H23" s="42">
        <f>'Billing Determinants'!D21*Rates!D20</f>
        <v>4667.6893856000006</v>
      </c>
      <c r="I23" s="42">
        <f>'Billing Determinants'!G21*Rates!G20</f>
        <v>6368.2500041666708</v>
      </c>
      <c r="J23" s="42">
        <f t="shared" si="3"/>
        <v>1700.5606185666702</v>
      </c>
      <c r="K23" s="42"/>
      <c r="L23" s="3"/>
    </row>
    <row r="24" spans="3:12" x14ac:dyDescent="0.25">
      <c r="C24" s="6" t="s">
        <v>6</v>
      </c>
      <c r="D24" s="3">
        <f>'Billing Determinants'!E22*Rates!C21</f>
        <v>2614.3519999999999</v>
      </c>
      <c r="E24" s="3">
        <f>'Billing Determinants'!H22*Rates!F21</f>
        <v>3583.9200067541165</v>
      </c>
      <c r="F24" s="42">
        <f t="shared" si="2"/>
        <v>969.5680067541166</v>
      </c>
      <c r="G24" s="42"/>
      <c r="H24" s="42">
        <f>'Billing Determinants'!E22*Rates!D21</f>
        <v>1833.9360000000001</v>
      </c>
      <c r="I24" s="42">
        <f>'Billing Determinants'!H22*Rates!G21</f>
        <v>2542.1300016632858</v>
      </c>
      <c r="J24" s="42">
        <f t="shared" si="3"/>
        <v>708.19400166328569</v>
      </c>
      <c r="K24" s="42"/>
      <c r="L24" s="3"/>
    </row>
    <row r="25" spans="3:12" x14ac:dyDescent="0.25">
      <c r="C25" s="6" t="s">
        <v>7</v>
      </c>
      <c r="D25" s="3">
        <f>'Billing Determinants'!E23*Rates!C22</f>
        <v>16718.156999999999</v>
      </c>
      <c r="E25" s="3">
        <f>'Billing Determinants'!H23*Rates!F22</f>
        <v>22918.490043191297</v>
      </c>
      <c r="F25" s="42">
        <f t="shared" si="2"/>
        <v>6200.3330431912982</v>
      </c>
      <c r="G25" s="42"/>
      <c r="H25" s="42">
        <f>'Billing Determinants'!E23*Rates!D22</f>
        <v>11817.24</v>
      </c>
      <c r="I25" s="42">
        <f>'Billing Determinants'!H23*Rates!G22</f>
        <v>16380.420010717517</v>
      </c>
      <c r="J25" s="42">
        <f t="shared" si="3"/>
        <v>4563.1800107175168</v>
      </c>
      <c r="K25" s="42"/>
      <c r="L25" s="3"/>
    </row>
    <row r="26" spans="3:12" x14ac:dyDescent="0.25">
      <c r="D26" s="3">
        <f>SUM(D18:D25)</f>
        <v>3566776.6926430501</v>
      </c>
      <c r="E26" s="3">
        <f>SUM(E18:E25)</f>
        <v>3573244.3490877091</v>
      </c>
      <c r="F26" s="42">
        <f>SUM(F18:F25)</f>
        <v>6467.6564446588818</v>
      </c>
      <c r="G26" s="42"/>
      <c r="H26" s="42">
        <f>SUM(H18:H25)</f>
        <v>2387954.0725579504</v>
      </c>
      <c r="I26" s="42">
        <f>SUM(I18:I25)</f>
        <v>2396496.3860009187</v>
      </c>
      <c r="J26" s="42">
        <f>SUM(J18:J25)</f>
        <v>8542.3134429684669</v>
      </c>
      <c r="K26" s="42"/>
      <c r="L26" s="3"/>
    </row>
    <row r="27" spans="3:12" x14ac:dyDescent="0.25">
      <c r="D27" s="3"/>
      <c r="E27" s="3"/>
      <c r="F27" s="42"/>
      <c r="G27" s="42"/>
      <c r="H27" s="42"/>
      <c r="I27" s="42"/>
      <c r="J27" s="42"/>
      <c r="K27" s="42"/>
      <c r="L27" s="3"/>
    </row>
    <row r="28" spans="3:12" x14ac:dyDescent="0.25">
      <c r="D28" s="3"/>
      <c r="E28" s="3"/>
      <c r="F28" s="42"/>
      <c r="G28" s="42"/>
      <c r="H28" s="42"/>
      <c r="I28" s="42"/>
      <c r="J28" s="42"/>
      <c r="K28" s="42"/>
      <c r="L28" s="3"/>
    </row>
    <row r="29" spans="3:12" x14ac:dyDescent="0.25">
      <c r="D29" s="3"/>
      <c r="E29" s="3"/>
      <c r="F29" s="42"/>
      <c r="G29" s="42"/>
      <c r="H29" s="42"/>
      <c r="I29" s="42"/>
      <c r="J29" s="42"/>
      <c r="K29" s="42"/>
      <c r="L29" s="3"/>
    </row>
    <row r="30" spans="3:12" x14ac:dyDescent="0.25">
      <c r="D30" s="3"/>
      <c r="E30" s="3"/>
      <c r="F30" s="3"/>
      <c r="G30" s="3"/>
      <c r="H30" s="3"/>
      <c r="I30" s="3"/>
      <c r="J30" s="3"/>
      <c r="K30" s="3"/>
      <c r="L3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30"/>
  <sheetViews>
    <sheetView showGridLines="0" workbookViewId="0">
      <selection activeCell="D32" sqref="D32"/>
    </sheetView>
  </sheetViews>
  <sheetFormatPr defaultRowHeight="15" x14ac:dyDescent="0.25"/>
  <cols>
    <col min="1" max="2" width="9.140625" style="6"/>
    <col min="3" max="3" width="49.7109375" style="6" bestFit="1" customWidth="1"/>
    <col min="4" max="4" width="14.28515625" style="6" bestFit="1" customWidth="1"/>
    <col min="5" max="5" width="11.5703125" style="6" bestFit="1" customWidth="1"/>
    <col min="6" max="6" width="10" style="6" bestFit="1" customWidth="1"/>
    <col min="7" max="7" width="6.140625" style="6" customWidth="1"/>
    <col min="8" max="8" width="11.85546875" style="6" customWidth="1"/>
    <col min="9" max="9" width="11.28515625" style="6" customWidth="1"/>
    <col min="10" max="10" width="10" style="6" bestFit="1" customWidth="1"/>
    <col min="11" max="16384" width="9.140625" style="6"/>
  </cols>
  <sheetData>
    <row r="2" spans="3:10" x14ac:dyDescent="0.25">
      <c r="D2" s="44">
        <v>2017</v>
      </c>
      <c r="E2" s="44"/>
      <c r="F2" s="44"/>
      <c r="H2" s="44">
        <v>2017</v>
      </c>
      <c r="I2" s="44"/>
      <c r="J2" s="44"/>
    </row>
    <row r="3" spans="3:10" x14ac:dyDescent="0.25">
      <c r="D3" s="44" t="s">
        <v>8</v>
      </c>
      <c r="E3" s="44"/>
      <c r="F3" s="44"/>
      <c r="H3" s="44" t="s">
        <v>9</v>
      </c>
      <c r="I3" s="44"/>
      <c r="J3" s="44"/>
    </row>
    <row r="4" spans="3:10" x14ac:dyDescent="0.25">
      <c r="D4" s="11" t="s">
        <v>10</v>
      </c>
      <c r="E4" s="11" t="s">
        <v>28</v>
      </c>
      <c r="F4" s="11" t="s">
        <v>29</v>
      </c>
      <c r="H4" s="11" t="s">
        <v>10</v>
      </c>
      <c r="I4" s="11" t="s">
        <v>28</v>
      </c>
      <c r="J4" s="11" t="s">
        <v>29</v>
      </c>
    </row>
    <row r="5" spans="3:10" x14ac:dyDescent="0.25">
      <c r="C5" s="8" t="s">
        <v>13</v>
      </c>
      <c r="D5" s="3">
        <f>'Billing Determinants'!D4*Rates!C4</f>
        <v>1254778.4048823647</v>
      </c>
      <c r="E5" s="3">
        <f>'Billing Determinants'!G4*Rates!C4</f>
        <v>1254778.4048823647</v>
      </c>
      <c r="F5" s="3">
        <f t="shared" ref="F5:F13" si="0">D5-E5</f>
        <v>0</v>
      </c>
      <c r="G5" s="3"/>
      <c r="H5" s="3">
        <f>'Billing Determinants'!D4*Rates!D4</f>
        <v>836518.93658824323</v>
      </c>
      <c r="I5" s="3">
        <f>'Billing Determinants'!G4*Rates!D4</f>
        <v>836518.93658824323</v>
      </c>
      <c r="J5" s="3">
        <f t="shared" ref="J5:J12" si="1">H5-I5</f>
        <v>0</v>
      </c>
    </row>
    <row r="6" spans="3:10" x14ac:dyDescent="0.25">
      <c r="C6" s="8" t="s">
        <v>14</v>
      </c>
      <c r="D6" s="3">
        <f>'Billing Determinants'!D5*Rates!C5</f>
        <v>286284.2141086398</v>
      </c>
      <c r="E6" s="3">
        <f>'Billing Determinants'!G5*Rates!C5</f>
        <v>286284.2141086398</v>
      </c>
      <c r="F6" s="3">
        <f t="shared" si="0"/>
        <v>0</v>
      </c>
      <c r="G6" s="3"/>
      <c r="H6" s="3">
        <f>'Billing Determinants'!D5*Rates!D5</f>
        <v>209476.25422583401</v>
      </c>
      <c r="I6" s="3">
        <f>'Billing Determinants'!G5*Rates!D5</f>
        <v>209476.25422583401</v>
      </c>
      <c r="J6" s="3">
        <f t="shared" si="1"/>
        <v>0</v>
      </c>
    </row>
    <row r="7" spans="3:10" x14ac:dyDescent="0.25">
      <c r="C7" s="8" t="s">
        <v>15</v>
      </c>
      <c r="D7" s="3">
        <f>'Billing Determinants'!E6*Rates!C6</f>
        <v>794207.6076000001</v>
      </c>
      <c r="E7" s="3">
        <f>'Billing Determinants'!H6*Rates!C6</f>
        <v>162097.39800000002</v>
      </c>
      <c r="F7" s="3">
        <f t="shared" si="0"/>
        <v>632110.20960000006</v>
      </c>
      <c r="G7" s="3"/>
      <c r="H7" s="3">
        <f>'Billing Determinants'!E6*Rates!D6</f>
        <v>568419.98620000004</v>
      </c>
      <c r="I7" s="3">
        <f>'Billing Determinants'!H6*Rates!D6</f>
        <v>116014.251</v>
      </c>
      <c r="J7" s="3">
        <f t="shared" si="1"/>
        <v>452405.73520000005</v>
      </c>
    </row>
    <row r="8" spans="3:10" x14ac:dyDescent="0.25">
      <c r="C8" s="8" t="s">
        <v>20</v>
      </c>
      <c r="D8" s="3">
        <f>'Billing Determinants'!E7*Rates!C7</f>
        <v>978335.09840000002</v>
      </c>
      <c r="E8" s="3">
        <f>'Billing Determinants'!H7*Rates!C7</f>
        <v>778657.36640000006</v>
      </c>
      <c r="F8" s="3">
        <f t="shared" si="0"/>
        <v>199677.73199999996</v>
      </c>
      <c r="G8" s="3"/>
      <c r="H8" s="3">
        <f>'Billing Determinants'!E7*Rates!D7</f>
        <v>630278.96799999999</v>
      </c>
      <c r="I8" s="3">
        <f>'Billing Determinants'!H7*Rates!D7</f>
        <v>501639.32800000004</v>
      </c>
      <c r="J8" s="3">
        <f t="shared" si="1"/>
        <v>128639.63999999996</v>
      </c>
    </row>
    <row r="9" spans="3:10" x14ac:dyDescent="0.25">
      <c r="C9" s="8" t="s">
        <v>16</v>
      </c>
      <c r="D9" s="3">
        <f>'Billing Determinants'!E8*Rates!C8</f>
        <v>78485.923999999999</v>
      </c>
      <c r="E9" s="3">
        <f>'Billing Determinants'!E8*Rates!C8</f>
        <v>78485.923999999999</v>
      </c>
      <c r="F9" s="3">
        <f t="shared" si="0"/>
        <v>0</v>
      </c>
      <c r="G9" s="3"/>
      <c r="H9" s="3">
        <f>'Billing Determinants'!E8*Rates!D8</f>
        <v>50563.48</v>
      </c>
      <c r="I9" s="3">
        <f>'Billing Determinants'!H8*Rates!D8</f>
        <v>50563.48</v>
      </c>
      <c r="J9" s="3">
        <f t="shared" si="1"/>
        <v>0</v>
      </c>
    </row>
    <row r="10" spans="3:10" x14ac:dyDescent="0.25">
      <c r="C10" s="8" t="s">
        <v>17</v>
      </c>
      <c r="D10" s="3">
        <f>'Billing Determinants'!D9*Rates!C9</f>
        <v>6806.859615077401</v>
      </c>
      <c r="E10" s="3">
        <f>'Billing Determinants'!G9*Rates!C9</f>
        <v>6806.859615077401</v>
      </c>
      <c r="F10" s="3">
        <f t="shared" si="0"/>
        <v>0</v>
      </c>
      <c r="G10" s="3"/>
      <c r="H10" s="3">
        <f>'Billing Determinants'!D9*Rates!D9</f>
        <v>4980.6289866420002</v>
      </c>
      <c r="I10" s="3">
        <f>'Billing Determinants'!G9*Rates!D9</f>
        <v>4980.6289866420002</v>
      </c>
      <c r="J10" s="3">
        <f t="shared" si="1"/>
        <v>0</v>
      </c>
    </row>
    <row r="11" spans="3:10" x14ac:dyDescent="0.25">
      <c r="C11" s="8" t="s">
        <v>18</v>
      </c>
      <c r="D11" s="3">
        <f>'Billing Determinants'!E10*Rates!C10</f>
        <v>1171.7122770000001</v>
      </c>
      <c r="E11" s="3">
        <f>'Billing Determinants'!E10*Rates!C10</f>
        <v>1171.7122770000001</v>
      </c>
      <c r="F11" s="3">
        <f t="shared" si="0"/>
        <v>0</v>
      </c>
      <c r="G11" s="3"/>
      <c r="H11" s="3">
        <f>'Billing Determinants'!E10*Rates!D10</f>
        <v>830.33246699999995</v>
      </c>
      <c r="I11" s="3">
        <f>'Billing Determinants'!H10*Rates!D10</f>
        <v>830.33246699999995</v>
      </c>
      <c r="J11" s="3">
        <f t="shared" si="1"/>
        <v>0</v>
      </c>
    </row>
    <row r="12" spans="3:10" x14ac:dyDescent="0.25">
      <c r="C12" s="8" t="s">
        <v>19</v>
      </c>
      <c r="D12" s="3">
        <f>'Billing Determinants'!E11*Rates!C11</f>
        <v>14100.878400000001</v>
      </c>
      <c r="E12" s="3">
        <f>'Billing Determinants'!E11*Rates!C11</f>
        <v>14100.878400000001</v>
      </c>
      <c r="F12" s="3">
        <f t="shared" si="0"/>
        <v>0</v>
      </c>
      <c r="G12" s="3"/>
      <c r="H12" s="3">
        <f>'Billing Determinants'!E11*Rates!D11</f>
        <v>10068.7752</v>
      </c>
      <c r="I12" s="3">
        <f>'Billing Determinants'!H11*Rates!D11</f>
        <v>10068.7752</v>
      </c>
      <c r="J12" s="3">
        <f t="shared" si="1"/>
        <v>0</v>
      </c>
    </row>
    <row r="13" spans="3:10" x14ac:dyDescent="0.25">
      <c r="C13" s="9" t="s">
        <v>31</v>
      </c>
      <c r="D13" s="3">
        <f>SUM(D5:D12)</f>
        <v>3414170.6992830816</v>
      </c>
      <c r="E13" s="3">
        <f>SUM(E5:E12)</f>
        <v>2582382.7576830816</v>
      </c>
      <c r="F13" s="3">
        <f t="shared" si="0"/>
        <v>831787.94160000002</v>
      </c>
      <c r="G13" s="3"/>
      <c r="H13" s="3">
        <f>SUM(H5:H12)</f>
        <v>2311137.3616677197</v>
      </c>
      <c r="I13" s="3">
        <f>SUM(I5:I12)</f>
        <v>1730091.9864677193</v>
      </c>
      <c r="J13" s="3">
        <f>SUM(J5:J12)</f>
        <v>581045.37520000001</v>
      </c>
    </row>
    <row r="15" spans="3:10" x14ac:dyDescent="0.25">
      <c r="D15" s="44">
        <v>2018</v>
      </c>
      <c r="E15" s="44"/>
      <c r="F15" s="44"/>
      <c r="H15" s="44">
        <v>2018</v>
      </c>
      <c r="I15" s="44"/>
      <c r="J15" s="44"/>
    </row>
    <row r="16" spans="3:10" x14ac:dyDescent="0.25">
      <c r="D16" s="44" t="s">
        <v>30</v>
      </c>
      <c r="E16" s="44"/>
      <c r="F16" s="44"/>
      <c r="H16" s="44" t="s">
        <v>9</v>
      </c>
      <c r="I16" s="44"/>
      <c r="J16" s="44"/>
    </row>
    <row r="17" spans="3:12" x14ac:dyDescent="0.25">
      <c r="D17" s="11" t="s">
        <v>10</v>
      </c>
      <c r="E17" s="11" t="s">
        <v>28</v>
      </c>
      <c r="F17" s="11" t="s">
        <v>29</v>
      </c>
      <c r="H17" s="11" t="s">
        <v>10</v>
      </c>
      <c r="I17" s="11" t="s">
        <v>28</v>
      </c>
      <c r="J17" s="11" t="s">
        <v>29</v>
      </c>
    </row>
    <row r="18" spans="3:12" x14ac:dyDescent="0.25">
      <c r="C18" s="6" t="s">
        <v>0</v>
      </c>
      <c r="D18" s="3">
        <f>'Billing Determinants'!D16*Rates!C15</f>
        <v>1216501.1971126001</v>
      </c>
      <c r="E18" s="3">
        <f>'Billing Determinants'!G16*Rates!C15</f>
        <v>1216501.1971126001</v>
      </c>
      <c r="F18" s="3">
        <f t="shared" ref="F18:F25" si="2">D18-E18</f>
        <v>0</v>
      </c>
      <c r="G18" s="3"/>
      <c r="H18" s="3">
        <f>'Billing Determinants'!D16*Rates!D15</f>
        <v>793370.34594300017</v>
      </c>
      <c r="I18" s="3">
        <f>'Billing Determinants'!G16*Rates!D15</f>
        <v>793370.34594300017</v>
      </c>
      <c r="J18" s="3">
        <f t="shared" ref="J18:J25" si="3">H18-I18</f>
        <v>0</v>
      </c>
      <c r="K18" s="3"/>
      <c r="L18" s="3"/>
    </row>
    <row r="19" spans="3:12" x14ac:dyDescent="0.25">
      <c r="C19" s="6" t="s">
        <v>1</v>
      </c>
      <c r="D19" s="3">
        <f>'Billing Determinants'!D17*Rates!C16</f>
        <v>269804.77778085001</v>
      </c>
      <c r="E19" s="3">
        <f>'Billing Determinants'!G17*Rates!C16</f>
        <v>269804.77778085001</v>
      </c>
      <c r="F19" s="3">
        <f t="shared" si="2"/>
        <v>0</v>
      </c>
      <c r="G19" s="3"/>
      <c r="H19" s="3">
        <f>'Billing Determinants'!D17*Rates!D16</f>
        <v>200624.06552935002</v>
      </c>
      <c r="I19" s="3">
        <f>'Billing Determinants'!G17*Rates!D16</f>
        <v>200624.06552935002</v>
      </c>
      <c r="J19" s="3">
        <f t="shared" si="3"/>
        <v>0</v>
      </c>
      <c r="K19" s="3"/>
      <c r="L19" s="3"/>
    </row>
    <row r="20" spans="3:12" x14ac:dyDescent="0.25">
      <c r="C20" s="6" t="s">
        <v>2</v>
      </c>
      <c r="D20" s="3">
        <f>'Billing Determinants'!E18*Rates!C17</f>
        <v>920703.13740000001</v>
      </c>
      <c r="E20" s="3">
        <f>'Billing Determinants'!H18*Rates!C17</f>
        <v>198320.08499999999</v>
      </c>
      <c r="F20" s="3">
        <f t="shared" si="2"/>
        <v>722383.05240000004</v>
      </c>
      <c r="G20" s="3"/>
      <c r="H20" s="3">
        <f>'Billing Determinants'!E18*Rates!D17</f>
        <v>652319.80830000003</v>
      </c>
      <c r="I20" s="3">
        <f>'Billing Determinants'!H18*Rates!D17</f>
        <v>140510.13250000001</v>
      </c>
      <c r="J20" s="3">
        <f t="shared" si="3"/>
        <v>511809.67580000003</v>
      </c>
      <c r="K20" s="3"/>
      <c r="L20" s="3"/>
    </row>
    <row r="21" spans="3:12" x14ac:dyDescent="0.25">
      <c r="C21" s="6" t="s">
        <v>3</v>
      </c>
      <c r="D21" s="3">
        <f>'Billing Determinants'!E19*Rates!C18</f>
        <v>1134157.8339</v>
      </c>
      <c r="E21" s="3">
        <f>'Billing Determinants'!H19*Rates!C18</f>
        <v>889859.46139999991</v>
      </c>
      <c r="F21" s="3">
        <f t="shared" si="2"/>
        <v>244298.37250000006</v>
      </c>
      <c r="G21" s="3"/>
      <c r="H21" s="3">
        <f>'Billing Determinants'!E19*Rates!D18</f>
        <v>723320.98739999998</v>
      </c>
      <c r="I21" s="3">
        <f>'Billing Determinants'!H19*Rates!D18</f>
        <v>567517.15240000002</v>
      </c>
      <c r="J21" s="3">
        <f t="shared" si="3"/>
        <v>155803.83499999996</v>
      </c>
      <c r="K21" s="3"/>
      <c r="L21" s="3"/>
    </row>
    <row r="22" spans="3:12" x14ac:dyDescent="0.25">
      <c r="C22" s="6" t="s">
        <v>4</v>
      </c>
      <c r="D22" s="3">
        <f>'Billing Determinants'!E20*Rates!C19</f>
        <v>0</v>
      </c>
      <c r="E22" s="3">
        <v>0</v>
      </c>
      <c r="F22" s="3">
        <f t="shared" si="2"/>
        <v>0</v>
      </c>
      <c r="G22" s="3"/>
      <c r="H22" s="3">
        <f>'Billing Determinants'!E20*Rates!D19</f>
        <v>0</v>
      </c>
      <c r="I22" s="3">
        <v>0</v>
      </c>
      <c r="J22" s="3">
        <f t="shared" si="3"/>
        <v>0</v>
      </c>
      <c r="K22" s="3"/>
      <c r="L22" s="3"/>
    </row>
    <row r="23" spans="3:12" x14ac:dyDescent="0.25">
      <c r="C23" s="6" t="s">
        <v>5</v>
      </c>
      <c r="D23" s="3">
        <f>'Billing Determinants'!D21*Rates!C20</f>
        <v>6277.2374496000002</v>
      </c>
      <c r="E23" s="3">
        <f>'Billing Determinants'!G21*Rates!C20</f>
        <v>6277.2374496000002</v>
      </c>
      <c r="F23" s="3">
        <f t="shared" si="2"/>
        <v>0</v>
      </c>
      <c r="G23" s="3"/>
      <c r="H23" s="3">
        <f>'Billing Determinants'!D21*Rates!D20</f>
        <v>4667.6893856000006</v>
      </c>
      <c r="I23" s="3">
        <f>'Billing Determinants'!G21*Rates!D20</f>
        <v>4667.6893856000006</v>
      </c>
      <c r="J23" s="3">
        <f t="shared" si="3"/>
        <v>0</v>
      </c>
      <c r="K23" s="3"/>
      <c r="L23" s="3"/>
    </row>
    <row r="24" spans="3:12" x14ac:dyDescent="0.25">
      <c r="C24" s="6" t="s">
        <v>6</v>
      </c>
      <c r="D24" s="3">
        <f>'Billing Determinants'!E22*Rates!C21</f>
        <v>2614.3519999999999</v>
      </c>
      <c r="E24" s="3">
        <f>'Billing Determinants'!H22*Rates!C21</f>
        <v>2614.3519999999999</v>
      </c>
      <c r="F24" s="3">
        <f t="shared" si="2"/>
        <v>0</v>
      </c>
      <c r="G24" s="3"/>
      <c r="H24" s="3">
        <f>'Billing Determinants'!E22*Rates!D21</f>
        <v>1833.9360000000001</v>
      </c>
      <c r="I24" s="3">
        <f>'Billing Determinants'!H22*Rates!D21</f>
        <v>1833.9360000000001</v>
      </c>
      <c r="J24" s="3">
        <f t="shared" si="3"/>
        <v>0</v>
      </c>
      <c r="K24" s="3"/>
      <c r="L24" s="3"/>
    </row>
    <row r="25" spans="3:12" x14ac:dyDescent="0.25">
      <c r="C25" s="6" t="s">
        <v>7</v>
      </c>
      <c r="D25" s="3">
        <f>'Billing Determinants'!E23*Rates!C22</f>
        <v>16718.156999999999</v>
      </c>
      <c r="E25" s="3">
        <f>'Billing Determinants'!H23*Rates!C22</f>
        <v>16718.156999999999</v>
      </c>
      <c r="F25" s="3">
        <f t="shared" si="2"/>
        <v>0</v>
      </c>
      <c r="G25" s="3"/>
      <c r="H25" s="3">
        <f>'Billing Determinants'!E23*Rates!D22</f>
        <v>11817.24</v>
      </c>
      <c r="I25" s="3">
        <f>'Billing Determinants'!H23*Rates!D22</f>
        <v>11817.24</v>
      </c>
      <c r="J25" s="3">
        <f t="shared" si="3"/>
        <v>0</v>
      </c>
      <c r="K25" s="3"/>
      <c r="L25" s="3"/>
    </row>
    <row r="26" spans="3:12" x14ac:dyDescent="0.25">
      <c r="D26" s="3">
        <f>SUM(D18:D25)</f>
        <v>3566776.6926430501</v>
      </c>
      <c r="E26" s="3">
        <f>SUM(E18:E25)</f>
        <v>2600095.2677430501</v>
      </c>
      <c r="F26" s="3">
        <f>SUM(F18:F25)</f>
        <v>966681.4249000001</v>
      </c>
      <c r="G26" s="3"/>
      <c r="H26" s="3">
        <f>SUM(H18:H25)</f>
        <v>2387954.0725579504</v>
      </c>
      <c r="I26" s="3">
        <f>SUM(I18:I25)</f>
        <v>1720340.5617579501</v>
      </c>
      <c r="J26" s="3">
        <f>SUM(J18:J25)</f>
        <v>667613.51080000005</v>
      </c>
      <c r="K26" s="3"/>
      <c r="L26" s="3"/>
    </row>
    <row r="27" spans="3:12" x14ac:dyDescent="0.25">
      <c r="D27" s="3"/>
      <c r="E27" s="3"/>
      <c r="F27" s="3"/>
      <c r="G27" s="3"/>
      <c r="H27" s="3"/>
      <c r="I27" s="3"/>
      <c r="J27" s="3"/>
      <c r="K27" s="3"/>
      <c r="L27" s="3"/>
    </row>
    <row r="28" spans="3:12" x14ac:dyDescent="0.25">
      <c r="D28" s="3"/>
      <c r="E28" s="3"/>
      <c r="F28" s="3"/>
      <c r="G28" s="3"/>
      <c r="H28" s="3"/>
      <c r="I28" s="3"/>
      <c r="J28" s="3"/>
      <c r="K28" s="3"/>
      <c r="L28" s="3"/>
    </row>
    <row r="29" spans="3:12" x14ac:dyDescent="0.25">
      <c r="D29" s="3"/>
      <c r="E29" s="3"/>
      <c r="F29" s="3"/>
      <c r="G29" s="3"/>
      <c r="H29" s="3"/>
      <c r="I29" s="3"/>
      <c r="J29" s="3"/>
      <c r="K29" s="3"/>
      <c r="L29" s="3"/>
    </row>
    <row r="30" spans="3:12" x14ac:dyDescent="0.25">
      <c r="D30" s="3"/>
      <c r="E30" s="3"/>
      <c r="F30" s="3"/>
      <c r="G30" s="3"/>
      <c r="H30" s="3"/>
      <c r="I30" s="3"/>
      <c r="J30" s="3"/>
      <c r="K30" s="3"/>
      <c r="L30" s="3"/>
    </row>
  </sheetData>
  <mergeCells count="8">
    <mergeCell ref="D16:F16"/>
    <mergeCell ref="H15:J15"/>
    <mergeCell ref="H16:J16"/>
    <mergeCell ref="D3:F3"/>
    <mergeCell ref="D2:F2"/>
    <mergeCell ref="H2:J2"/>
    <mergeCell ref="H3:J3"/>
    <mergeCell ref="D15:F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39"/>
  <sheetViews>
    <sheetView showGridLines="0" workbookViewId="0">
      <selection activeCell="N12" sqref="N12"/>
    </sheetView>
  </sheetViews>
  <sheetFormatPr defaultRowHeight="15" x14ac:dyDescent="0.25"/>
  <cols>
    <col min="1" max="2" width="9.140625" style="6"/>
    <col min="3" max="3" width="46.85546875" style="6" customWidth="1"/>
    <col min="4" max="4" width="14.28515625" style="6" bestFit="1" customWidth="1"/>
    <col min="5" max="6" width="11.5703125" style="6" bestFit="1" customWidth="1"/>
    <col min="7" max="7" width="11.42578125" style="6" customWidth="1"/>
    <col min="8" max="8" width="11.85546875" style="6" customWidth="1"/>
    <col min="9" max="9" width="11.28515625" style="6" customWidth="1"/>
    <col min="10" max="11" width="11.5703125" style="6" bestFit="1" customWidth="1"/>
    <col min="12" max="12" width="13.28515625" style="6" bestFit="1" customWidth="1"/>
    <col min="13" max="13" width="11.5703125" style="6" bestFit="1" customWidth="1"/>
    <col min="14" max="16384" width="9.140625" style="6"/>
  </cols>
  <sheetData>
    <row r="1" spans="3:11" ht="15.75" thickBot="1" x14ac:dyDescent="0.3"/>
    <row r="2" spans="3:11" ht="15.75" thickBot="1" x14ac:dyDescent="0.3">
      <c r="C2" s="22"/>
      <c r="D2" s="45">
        <v>2017</v>
      </c>
      <c r="E2" s="46"/>
      <c r="F2" s="46"/>
      <c r="G2" s="46"/>
      <c r="H2" s="46">
        <v>2017</v>
      </c>
      <c r="I2" s="46"/>
      <c r="J2" s="46"/>
      <c r="K2" s="47"/>
    </row>
    <row r="3" spans="3:11" ht="15.75" thickBot="1" x14ac:dyDescent="0.3">
      <c r="C3" s="31"/>
      <c r="D3" s="48" t="s">
        <v>8</v>
      </c>
      <c r="E3" s="48"/>
      <c r="F3" s="48"/>
      <c r="G3" s="48"/>
      <c r="H3" s="48" t="s">
        <v>9</v>
      </c>
      <c r="I3" s="48"/>
      <c r="J3" s="48"/>
      <c r="K3" s="48"/>
    </row>
    <row r="4" spans="3:11" ht="15.75" thickBot="1" x14ac:dyDescent="0.3">
      <c r="C4" s="30"/>
      <c r="D4" s="40" t="s">
        <v>10</v>
      </c>
      <c r="E4" s="40" t="s">
        <v>28</v>
      </c>
      <c r="F4" s="40" t="s">
        <v>25</v>
      </c>
      <c r="G4" s="40" t="s">
        <v>29</v>
      </c>
      <c r="H4" s="40" t="s">
        <v>10</v>
      </c>
      <c r="I4" s="40" t="s">
        <v>28</v>
      </c>
      <c r="J4" s="40" t="s">
        <v>25</v>
      </c>
      <c r="K4" s="40" t="s">
        <v>29</v>
      </c>
    </row>
    <row r="5" spans="3:11" x14ac:dyDescent="0.25">
      <c r="C5" s="32" t="s">
        <v>13</v>
      </c>
      <c r="D5" s="33">
        <f>'Rate Check'!D5</f>
        <v>1254778.4048823647</v>
      </c>
      <c r="E5" s="33">
        <f>Impact!E5</f>
        <v>1254778.4048823647</v>
      </c>
      <c r="F5" s="33">
        <f>'Rate Check'!E5</f>
        <v>1655670.5155164418</v>
      </c>
      <c r="G5" s="33">
        <f>F5-E5</f>
        <v>400892.11063407711</v>
      </c>
      <c r="H5" s="33">
        <f>'Rate Check'!H5</f>
        <v>836518.93658824323</v>
      </c>
      <c r="I5" s="33">
        <f>Impact!I5</f>
        <v>836518.93658824323</v>
      </c>
      <c r="J5" s="33">
        <f>'Rate Check'!I5</f>
        <v>1128562.4102554354</v>
      </c>
      <c r="K5" s="33">
        <f>J5-I5</f>
        <v>292043.47366719216</v>
      </c>
    </row>
    <row r="6" spans="3:11" x14ac:dyDescent="0.25">
      <c r="C6" s="12" t="s">
        <v>14</v>
      </c>
      <c r="D6" s="14">
        <f>'Rate Check'!D6</f>
        <v>286284.2141086398</v>
      </c>
      <c r="E6" s="14">
        <f>Impact!E6</f>
        <v>286284.2141086398</v>
      </c>
      <c r="F6" s="14">
        <f>'Rate Check'!E6</f>
        <v>382710.89577415911</v>
      </c>
      <c r="G6" s="14">
        <f t="shared" ref="G6:G12" si="0">F6-E6</f>
        <v>96426.681665519311</v>
      </c>
      <c r="H6" s="14">
        <f>'Rate Check'!H6</f>
        <v>209476.25422583401</v>
      </c>
      <c r="I6" s="14">
        <f>Impact!I6</f>
        <v>209476.25422583401</v>
      </c>
      <c r="J6" s="14">
        <f>'Rate Check'!I6</f>
        <v>283716.36468136549</v>
      </c>
      <c r="K6" s="14">
        <f t="shared" ref="K6:K12" si="1">J6-I6</f>
        <v>74240.110455531481</v>
      </c>
    </row>
    <row r="7" spans="3:11" x14ac:dyDescent="0.25">
      <c r="C7" s="12" t="s">
        <v>15</v>
      </c>
      <c r="D7" s="14">
        <f>'Rate Check'!D7</f>
        <v>794207.6076000001</v>
      </c>
      <c r="E7" s="14">
        <f>Impact!E7</f>
        <v>162097.39800000002</v>
      </c>
      <c r="F7" s="14">
        <f>'Rate Check'!E7</f>
        <v>214287.28860667904</v>
      </c>
      <c r="G7" s="14">
        <f t="shared" si="0"/>
        <v>52189.890606679022</v>
      </c>
      <c r="H7" s="14">
        <f>'Rate Check'!H7</f>
        <v>568419.98620000004</v>
      </c>
      <c r="I7" s="14">
        <f>Impact!I7</f>
        <v>116014.251</v>
      </c>
      <c r="J7" s="14">
        <f>'Rate Check'!I7</f>
        <v>154677.31504499179</v>
      </c>
      <c r="K7" s="14">
        <f t="shared" si="1"/>
        <v>38663.064044991785</v>
      </c>
    </row>
    <row r="8" spans="3:11" x14ac:dyDescent="0.25">
      <c r="C8" s="12" t="s">
        <v>20</v>
      </c>
      <c r="D8" s="41">
        <f>'Rate Check'!D8</f>
        <v>978335.09840000002</v>
      </c>
      <c r="E8" s="14">
        <f>Impact!E8</f>
        <v>778657.36640000006</v>
      </c>
      <c r="F8" s="14">
        <f>'Rate Check'!E8</f>
        <v>1029351.2467427452</v>
      </c>
      <c r="G8" s="14">
        <f t="shared" si="0"/>
        <v>250693.88034274511</v>
      </c>
      <c r="H8" s="14">
        <f>'Rate Check'!H8</f>
        <v>630278.96799999999</v>
      </c>
      <c r="I8" s="14">
        <f>Impact!I8</f>
        <v>501639.32800000004</v>
      </c>
      <c r="J8" s="14">
        <f>'Rate Check'!I8</f>
        <v>668808.4288109052</v>
      </c>
      <c r="K8" s="14">
        <f t="shared" si="1"/>
        <v>167169.10081090516</v>
      </c>
    </row>
    <row r="9" spans="3:11" x14ac:dyDescent="0.25">
      <c r="C9" s="12" t="s">
        <v>16</v>
      </c>
      <c r="D9" s="14">
        <f>'Rate Check'!D9</f>
        <v>78485.923999999999</v>
      </c>
      <c r="E9" s="14">
        <f>Impact!E9</f>
        <v>78485.923999999999</v>
      </c>
      <c r="F9" s="14">
        <f>'Rate Check'!E9</f>
        <v>103754.98858853865</v>
      </c>
      <c r="G9" s="14">
        <f t="shared" si="0"/>
        <v>25269.064588538648</v>
      </c>
      <c r="H9" s="14">
        <f>'Rate Check'!H9</f>
        <v>50563.48</v>
      </c>
      <c r="I9" s="14">
        <f>Impact!I9</f>
        <v>50563.48</v>
      </c>
      <c r="J9" s="14">
        <f>'Rate Check'!I9</f>
        <v>67413.532372556612</v>
      </c>
      <c r="K9" s="14">
        <f t="shared" si="1"/>
        <v>16850.052372556609</v>
      </c>
    </row>
    <row r="10" spans="3:11" x14ac:dyDescent="0.25">
      <c r="C10" s="12" t="s">
        <v>17</v>
      </c>
      <c r="D10" s="14">
        <f>'Rate Check'!D10</f>
        <v>6806.859615077401</v>
      </c>
      <c r="E10" s="14">
        <f>Impact!E10</f>
        <v>6806.859615077401</v>
      </c>
      <c r="F10" s="14">
        <f>'Rate Check'!E10</f>
        <v>9099.5555400387002</v>
      </c>
      <c r="G10" s="14">
        <f t="shared" si="0"/>
        <v>2292.6959249612992</v>
      </c>
      <c r="H10" s="14">
        <f>'Rate Check'!H10</f>
        <v>4980.6289866420002</v>
      </c>
      <c r="I10" s="14">
        <f>Impact!I10</f>
        <v>4980.6289866420002</v>
      </c>
      <c r="J10" s="14">
        <f>'Rate Check'!I10</f>
        <v>6745.8052757370442</v>
      </c>
      <c r="K10" s="14">
        <f t="shared" si="1"/>
        <v>1765.176289095044</v>
      </c>
    </row>
    <row r="11" spans="3:11" x14ac:dyDescent="0.25">
      <c r="C11" s="12" t="s">
        <v>18</v>
      </c>
      <c r="D11" s="14">
        <f>'Rate Check'!D11</f>
        <v>1171.7122770000001</v>
      </c>
      <c r="E11" s="14">
        <f>Impact!E11</f>
        <v>1171.7122770000001</v>
      </c>
      <c r="F11" s="14">
        <f>'Rate Check'!E11</f>
        <v>1548.9297940485856</v>
      </c>
      <c r="G11" s="14">
        <f t="shared" si="0"/>
        <v>377.21751704858548</v>
      </c>
      <c r="H11" s="14">
        <f>'Rate Check'!H11</f>
        <v>830.33246699999995</v>
      </c>
      <c r="I11" s="14">
        <f>Impact!I11</f>
        <v>830.33246699999995</v>
      </c>
      <c r="J11" s="14">
        <f>'Rate Check'!I11</f>
        <v>1107.1189577271994</v>
      </c>
      <c r="K11" s="14">
        <f t="shared" si="1"/>
        <v>276.78649072719941</v>
      </c>
    </row>
    <row r="12" spans="3:11" x14ac:dyDescent="0.25">
      <c r="C12" s="12" t="s">
        <v>19</v>
      </c>
      <c r="D12" s="14">
        <f>'Rate Check'!D12</f>
        <v>14100.878400000001</v>
      </c>
      <c r="E12" s="14">
        <f>Impact!E12</f>
        <v>14100.878400000001</v>
      </c>
      <c r="F12" s="14">
        <f>'Rate Check'!E12</f>
        <v>18641.296882988216</v>
      </c>
      <c r="G12" s="14">
        <f t="shared" si="0"/>
        <v>4540.4184829882142</v>
      </c>
      <c r="H12" s="14">
        <f>'Rate Check'!H12</f>
        <v>10068.7752</v>
      </c>
      <c r="I12" s="14">
        <f>Impact!I12</f>
        <v>10068.7752</v>
      </c>
      <c r="J12" s="14">
        <f>'Rate Check'!I12</f>
        <v>13425.047050597752</v>
      </c>
      <c r="K12" s="14">
        <f t="shared" si="1"/>
        <v>3356.2718505977518</v>
      </c>
    </row>
    <row r="13" spans="3:11" ht="15.75" thickBot="1" x14ac:dyDescent="0.3">
      <c r="C13" s="34" t="s">
        <v>31</v>
      </c>
      <c r="D13" s="35">
        <f>SUM(D5:D12)</f>
        <v>3414170.6992830816</v>
      </c>
      <c r="E13" s="35">
        <f t="shared" ref="E13:K13" si="2">SUM(E5:E12)</f>
        <v>2582382.7576830816</v>
      </c>
      <c r="F13" s="35">
        <f t="shared" si="2"/>
        <v>3415064.717445639</v>
      </c>
      <c r="G13" s="35">
        <f t="shared" si="2"/>
        <v>832681.95976255729</v>
      </c>
      <c r="H13" s="35">
        <f t="shared" si="2"/>
        <v>2311137.3616677197</v>
      </c>
      <c r="I13" s="35">
        <f t="shared" si="2"/>
        <v>1730091.9864677193</v>
      </c>
      <c r="J13" s="35">
        <f t="shared" si="2"/>
        <v>2324456.022449316</v>
      </c>
      <c r="K13" s="35">
        <f t="shared" si="2"/>
        <v>594364.03598159726</v>
      </c>
    </row>
    <row r="14" spans="3:11" ht="15.75" thickBot="1" x14ac:dyDescent="0.3">
      <c r="F14" s="2"/>
    </row>
    <row r="15" spans="3:11" ht="15.75" thickBot="1" x14ac:dyDescent="0.3">
      <c r="C15" s="22"/>
      <c r="D15" s="45">
        <v>2018</v>
      </c>
      <c r="E15" s="46"/>
      <c r="F15" s="46"/>
      <c r="G15" s="46"/>
      <c r="H15" s="46">
        <v>2018</v>
      </c>
      <c r="I15" s="46"/>
      <c r="J15" s="46"/>
      <c r="K15" s="47"/>
    </row>
    <row r="16" spans="3:11" ht="15.75" thickBot="1" x14ac:dyDescent="0.3">
      <c r="C16" s="31"/>
      <c r="D16" s="48" t="s">
        <v>30</v>
      </c>
      <c r="E16" s="48"/>
      <c r="F16" s="48"/>
      <c r="G16" s="48"/>
      <c r="H16" s="48" t="s">
        <v>9</v>
      </c>
      <c r="I16" s="48"/>
      <c r="J16" s="48"/>
      <c r="K16" s="48"/>
    </row>
    <row r="17" spans="3:12" ht="15.75" thickBot="1" x14ac:dyDescent="0.3">
      <c r="C17" s="30"/>
      <c r="D17" s="40" t="s">
        <v>10</v>
      </c>
      <c r="E17" s="40" t="s">
        <v>28</v>
      </c>
      <c r="F17" s="40" t="s">
        <v>25</v>
      </c>
      <c r="G17" s="40" t="s">
        <v>29</v>
      </c>
      <c r="H17" s="40" t="s">
        <v>10</v>
      </c>
      <c r="I17" s="40" t="s">
        <v>28</v>
      </c>
      <c r="J17" s="40" t="s">
        <v>25</v>
      </c>
      <c r="K17" s="40" t="s">
        <v>29</v>
      </c>
    </row>
    <row r="18" spans="3:12" x14ac:dyDescent="0.25">
      <c r="C18" s="32" t="s">
        <v>0</v>
      </c>
      <c r="D18" s="33">
        <f>'Rate Check'!D18</f>
        <v>1216501.1971126001</v>
      </c>
      <c r="E18" s="33">
        <f>Impact!E18</f>
        <v>1216501.1971126001</v>
      </c>
      <c r="F18" s="33">
        <f>'Rate Check'!E18</f>
        <v>1672562.3531520462</v>
      </c>
      <c r="G18" s="33">
        <f>F18-E18</f>
        <v>456061.15603944613</v>
      </c>
      <c r="H18" s="33">
        <f>'Rate Check'!H18</f>
        <v>793370.34594300017</v>
      </c>
      <c r="I18" s="33">
        <f>Impact!I18</f>
        <v>793370.34594300017</v>
      </c>
      <c r="J18" s="33">
        <f>'Rate Check'!I18</f>
        <v>1116091.1907302453</v>
      </c>
      <c r="K18" s="33">
        <f>J18-I18</f>
        <v>322720.84478724515</v>
      </c>
      <c r="L18" s="3"/>
    </row>
    <row r="19" spans="3:12" x14ac:dyDescent="0.25">
      <c r="C19" s="12" t="s">
        <v>1</v>
      </c>
      <c r="D19" s="14">
        <f>'Rate Check'!D19</f>
        <v>269804.77778085001</v>
      </c>
      <c r="E19" s="14">
        <f>Impact!E19</f>
        <v>269804.77778085001</v>
      </c>
      <c r="F19" s="14">
        <f>'Rate Check'!E19</f>
        <v>373727.67070431262</v>
      </c>
      <c r="G19" s="14">
        <f t="shared" ref="G19:G25" si="3">F19-E19</f>
        <v>103922.89292346261</v>
      </c>
      <c r="H19" s="14">
        <f>'Rate Check'!H19</f>
        <v>200624.06552935002</v>
      </c>
      <c r="I19" s="14">
        <f>Impact!I19</f>
        <v>200624.06552935002</v>
      </c>
      <c r="J19" s="14">
        <f>'Rate Check'!I19</f>
        <v>273716.69017908961</v>
      </c>
      <c r="K19" s="14">
        <f t="shared" ref="K19:K25" si="4">J19-I19</f>
        <v>73092.624649739591</v>
      </c>
      <c r="L19" s="3"/>
    </row>
    <row r="20" spans="3:12" x14ac:dyDescent="0.25">
      <c r="C20" s="12" t="s">
        <v>2</v>
      </c>
      <c r="D20" s="14">
        <f>'Rate Check'!D20</f>
        <v>920703.13740000001</v>
      </c>
      <c r="E20" s="14">
        <f>Impact!E20</f>
        <v>198320.08499999999</v>
      </c>
      <c r="F20" s="14">
        <f>'Rate Check'!E20</f>
        <v>271871.96051235939</v>
      </c>
      <c r="G20" s="14">
        <f t="shared" si="3"/>
        <v>73551.875512359402</v>
      </c>
      <c r="H20" s="14">
        <f>'Rate Check'!H20</f>
        <v>652319.80830000003</v>
      </c>
      <c r="I20" s="14">
        <f>Impact!I20</f>
        <v>140510.13250000001</v>
      </c>
      <c r="J20" s="14">
        <f>'Rate Check'!I20</f>
        <v>194763.84012743167</v>
      </c>
      <c r="K20" s="14">
        <f t="shared" si="4"/>
        <v>54253.707627431664</v>
      </c>
      <c r="L20" s="3"/>
    </row>
    <row r="21" spans="3:12" x14ac:dyDescent="0.25">
      <c r="C21" s="12" t="s">
        <v>3</v>
      </c>
      <c r="D21" s="41">
        <f>'Rate Check'!D21</f>
        <v>1134157.8339</v>
      </c>
      <c r="E21" s="14">
        <f>Impact!E21</f>
        <v>889859.46139999991</v>
      </c>
      <c r="F21" s="14">
        <f>'Rate Check'!E21</f>
        <v>1219884.8546526588</v>
      </c>
      <c r="G21" s="14">
        <f t="shared" si="3"/>
        <v>330025.39325265889</v>
      </c>
      <c r="H21" s="14">
        <f>'Rate Check'!H21</f>
        <v>723320.98739999998</v>
      </c>
      <c r="I21" s="14">
        <f>Impact!I21</f>
        <v>567517.15240000002</v>
      </c>
      <c r="J21" s="14">
        <f>'Rate Check'!I21</f>
        <v>786633.8649476046</v>
      </c>
      <c r="K21" s="14">
        <f t="shared" si="4"/>
        <v>219116.71254760458</v>
      </c>
      <c r="L21" s="3"/>
    </row>
    <row r="22" spans="3:12" x14ac:dyDescent="0.25">
      <c r="C22" s="12" t="s">
        <v>4</v>
      </c>
      <c r="D22" s="14">
        <f>'Rate Check'!D22</f>
        <v>0</v>
      </c>
      <c r="E22" s="14">
        <f>Impact!E22</f>
        <v>0</v>
      </c>
      <c r="F22" s="14">
        <f>'Rate Check'!E22</f>
        <v>0</v>
      </c>
      <c r="G22" s="14">
        <f t="shared" si="3"/>
        <v>0</v>
      </c>
      <c r="H22" s="14">
        <f>'Rate Check'!H22</f>
        <v>0</v>
      </c>
      <c r="I22" s="14">
        <f>Impact!I22</f>
        <v>0</v>
      </c>
      <c r="J22" s="14">
        <f>'Rate Check'!I22</f>
        <v>0</v>
      </c>
      <c r="K22" s="14">
        <f t="shared" si="4"/>
        <v>0</v>
      </c>
      <c r="L22" s="3"/>
    </row>
    <row r="23" spans="3:12" x14ac:dyDescent="0.25">
      <c r="C23" s="12" t="s">
        <v>5</v>
      </c>
      <c r="D23" s="14">
        <f>'Rate Check'!D23</f>
        <v>6277.2374496000002</v>
      </c>
      <c r="E23" s="14">
        <f>Impact!E23</f>
        <v>6277.2374496000002</v>
      </c>
      <c r="F23" s="14">
        <f>'Rate Check'!E23</f>
        <v>8695.1000163864483</v>
      </c>
      <c r="G23" s="14">
        <f t="shared" si="3"/>
        <v>2417.862566786448</v>
      </c>
      <c r="H23" s="14">
        <f>'Rate Check'!H23</f>
        <v>4667.6893856000006</v>
      </c>
      <c r="I23" s="14">
        <f>Impact!I23</f>
        <v>4667.6893856000006</v>
      </c>
      <c r="J23" s="14">
        <f>'Rate Check'!I23</f>
        <v>6368.2500041666708</v>
      </c>
      <c r="K23" s="14">
        <f t="shared" si="4"/>
        <v>1700.5606185666702</v>
      </c>
      <c r="L23" s="3"/>
    </row>
    <row r="24" spans="3:12" x14ac:dyDescent="0.25">
      <c r="C24" s="12" t="s">
        <v>6</v>
      </c>
      <c r="D24" s="14">
        <f>'Rate Check'!D24</f>
        <v>2614.3519999999999</v>
      </c>
      <c r="E24" s="14">
        <f>Impact!E24</f>
        <v>2614.3519999999999</v>
      </c>
      <c r="F24" s="14">
        <f>'Rate Check'!E24</f>
        <v>3583.9200067541165</v>
      </c>
      <c r="G24" s="14">
        <f t="shared" si="3"/>
        <v>969.5680067541166</v>
      </c>
      <c r="H24" s="14">
        <f>'Rate Check'!H24</f>
        <v>1833.9360000000001</v>
      </c>
      <c r="I24" s="14">
        <f>Impact!I24</f>
        <v>1833.9360000000001</v>
      </c>
      <c r="J24" s="14">
        <f>'Rate Check'!I24</f>
        <v>2542.1300016632858</v>
      </c>
      <c r="K24" s="14">
        <f t="shared" si="4"/>
        <v>708.19400166328569</v>
      </c>
      <c r="L24" s="3"/>
    </row>
    <row r="25" spans="3:12" x14ac:dyDescent="0.25">
      <c r="C25" s="12" t="s">
        <v>7</v>
      </c>
      <c r="D25" s="14">
        <f>'Rate Check'!D25</f>
        <v>16718.156999999999</v>
      </c>
      <c r="E25" s="14">
        <f>Impact!E25</f>
        <v>16718.156999999999</v>
      </c>
      <c r="F25" s="14">
        <f>'Rate Check'!E25</f>
        <v>22918.490043191297</v>
      </c>
      <c r="G25" s="14">
        <f t="shared" si="3"/>
        <v>6200.3330431912982</v>
      </c>
      <c r="H25" s="14">
        <f>'Rate Check'!H25</f>
        <v>11817.24</v>
      </c>
      <c r="I25" s="14">
        <f>Impact!I25</f>
        <v>11817.24</v>
      </c>
      <c r="J25" s="14">
        <f>'Rate Check'!I25</f>
        <v>16380.420010717517</v>
      </c>
      <c r="K25" s="14">
        <f t="shared" si="4"/>
        <v>4563.1800107175168</v>
      </c>
      <c r="L25" s="3"/>
    </row>
    <row r="26" spans="3:12" ht="15.75" thickBot="1" x14ac:dyDescent="0.3">
      <c r="C26" s="34"/>
      <c r="D26" s="35">
        <f>SUM(D18:D25)</f>
        <v>3566776.6926430501</v>
      </c>
      <c r="E26" s="35">
        <f t="shared" ref="E26:K26" si="5">SUM(E18:E25)</f>
        <v>2600095.2677430501</v>
      </c>
      <c r="F26" s="35">
        <f t="shared" si="5"/>
        <v>3573244.3490877091</v>
      </c>
      <c r="G26" s="35">
        <f t="shared" si="5"/>
        <v>973149.08134465909</v>
      </c>
      <c r="H26" s="35">
        <f t="shared" si="5"/>
        <v>2387954.0725579504</v>
      </c>
      <c r="I26" s="35">
        <f t="shared" si="5"/>
        <v>1720340.5617579501</v>
      </c>
      <c r="J26" s="35">
        <f t="shared" si="5"/>
        <v>2396496.3860009187</v>
      </c>
      <c r="K26" s="35">
        <f t="shared" si="5"/>
        <v>676155.82424296835</v>
      </c>
      <c r="L26" s="3"/>
    </row>
    <row r="27" spans="3:12" ht="15.75" thickBot="1" x14ac:dyDescent="0.3">
      <c r="D27" s="3"/>
      <c r="E27" s="3"/>
      <c r="F27" s="2"/>
      <c r="G27" s="3"/>
      <c r="H27" s="3"/>
      <c r="I27" s="3"/>
      <c r="J27" s="3"/>
      <c r="K27" s="3"/>
      <c r="L27" s="3"/>
    </row>
    <row r="28" spans="3:12" ht="15.75" thickBot="1" x14ac:dyDescent="0.3">
      <c r="C28" s="22"/>
      <c r="D28" s="45" t="s">
        <v>40</v>
      </c>
      <c r="E28" s="46"/>
      <c r="F28" s="46"/>
      <c r="G28" s="46"/>
      <c r="H28" s="46"/>
      <c r="I28" s="46"/>
      <c r="J28" s="46"/>
      <c r="K28" s="47"/>
      <c r="L28" s="3"/>
    </row>
    <row r="29" spans="3:12" ht="15.75" thickBot="1" x14ac:dyDescent="0.3">
      <c r="C29" s="31"/>
      <c r="D29" s="48" t="s">
        <v>30</v>
      </c>
      <c r="E29" s="48"/>
      <c r="F29" s="48"/>
      <c r="G29" s="48"/>
      <c r="H29" s="48" t="s">
        <v>9</v>
      </c>
      <c r="I29" s="48"/>
      <c r="J29" s="48"/>
      <c r="K29" s="48"/>
      <c r="L29" s="3"/>
    </row>
    <row r="30" spans="3:12" ht="15.75" thickBot="1" x14ac:dyDescent="0.3">
      <c r="C30" s="30"/>
      <c r="D30" s="29" t="s">
        <v>10</v>
      </c>
      <c r="E30" s="29" t="s">
        <v>28</v>
      </c>
      <c r="F30" s="29" t="s">
        <v>25</v>
      </c>
      <c r="G30" s="29" t="s">
        <v>29</v>
      </c>
      <c r="H30" s="29" t="s">
        <v>10</v>
      </c>
      <c r="I30" s="29" t="s">
        <v>28</v>
      </c>
      <c r="J30" s="29" t="s">
        <v>25</v>
      </c>
      <c r="K30" s="29" t="s">
        <v>29</v>
      </c>
      <c r="L30" s="3"/>
    </row>
    <row r="31" spans="3:12" x14ac:dyDescent="0.25">
      <c r="C31" s="32" t="s">
        <v>0</v>
      </c>
      <c r="D31" s="33">
        <f>D18+D5</f>
        <v>2471279.6019949648</v>
      </c>
      <c r="E31" s="33">
        <f t="shared" ref="E31:F31" si="6">E18+E5</f>
        <v>2471279.6019949648</v>
      </c>
      <c r="F31" s="33">
        <f t="shared" si="6"/>
        <v>3328232.8686684882</v>
      </c>
      <c r="G31" s="33">
        <f>F31-E31</f>
        <v>856953.26667352347</v>
      </c>
      <c r="H31" s="33">
        <f>H18+H5</f>
        <v>1629889.2825312433</v>
      </c>
      <c r="I31" s="33">
        <f t="shared" ref="I31:J31" si="7">I18+I5</f>
        <v>1629889.2825312433</v>
      </c>
      <c r="J31" s="33">
        <f t="shared" si="7"/>
        <v>2244653.6009856807</v>
      </c>
      <c r="K31" s="33">
        <f>J31-I31</f>
        <v>614764.31845443742</v>
      </c>
    </row>
    <row r="32" spans="3:12" x14ac:dyDescent="0.25">
      <c r="C32" s="12" t="s">
        <v>1</v>
      </c>
      <c r="D32" s="14">
        <f>D19+D6</f>
        <v>556088.99188948981</v>
      </c>
      <c r="E32" s="14">
        <f t="shared" ref="E32:F38" si="8">E19+E6</f>
        <v>556088.99188948981</v>
      </c>
      <c r="F32" s="14">
        <f t="shared" si="8"/>
        <v>756438.56647847174</v>
      </c>
      <c r="G32" s="14">
        <f t="shared" ref="G32:G38" si="9">F32-E32</f>
        <v>200349.57458898192</v>
      </c>
      <c r="H32" s="14">
        <f t="shared" ref="H32:J38" si="10">H19+H6</f>
        <v>410100.319755184</v>
      </c>
      <c r="I32" s="14">
        <f t="shared" si="10"/>
        <v>410100.319755184</v>
      </c>
      <c r="J32" s="14">
        <f t="shared" si="10"/>
        <v>557433.0548604551</v>
      </c>
      <c r="K32" s="14">
        <f t="shared" ref="K32:K38" si="11">J32-I32</f>
        <v>147332.7351052711</v>
      </c>
    </row>
    <row r="33" spans="3:11" x14ac:dyDescent="0.25">
      <c r="C33" s="12" t="s">
        <v>2</v>
      </c>
      <c r="D33" s="14">
        <f>D20+D7</f>
        <v>1714910.7450000001</v>
      </c>
      <c r="E33" s="14">
        <f t="shared" si="8"/>
        <v>360417.48300000001</v>
      </c>
      <c r="F33" s="14">
        <f t="shared" si="8"/>
        <v>486159.24911903846</v>
      </c>
      <c r="G33" s="14">
        <f t="shared" si="9"/>
        <v>125741.76611903845</v>
      </c>
      <c r="H33" s="14">
        <f t="shared" si="10"/>
        <v>1220739.7945000001</v>
      </c>
      <c r="I33" s="14">
        <f t="shared" si="10"/>
        <v>256524.3835</v>
      </c>
      <c r="J33" s="14">
        <f t="shared" si="10"/>
        <v>349441.15517242346</v>
      </c>
      <c r="K33" s="14">
        <f t="shared" si="11"/>
        <v>92916.771672423463</v>
      </c>
    </row>
    <row r="34" spans="3:11" x14ac:dyDescent="0.25">
      <c r="C34" s="12" t="s">
        <v>3</v>
      </c>
      <c r="D34" s="41">
        <f>D21+D8+D9</f>
        <v>2190978.8563000001</v>
      </c>
      <c r="E34" s="14">
        <f>E21+E8+E9</f>
        <v>1747002.7518000002</v>
      </c>
      <c r="F34" s="14">
        <f>F21+F8+F9</f>
        <v>2352991.0899839425</v>
      </c>
      <c r="G34" s="14">
        <f>F34-E34</f>
        <v>605988.33818394225</v>
      </c>
      <c r="H34" s="14">
        <f>H21+H8+H9</f>
        <v>1404163.4353999998</v>
      </c>
      <c r="I34" s="14">
        <f>I21+I8+I9</f>
        <v>1119719.9604</v>
      </c>
      <c r="J34" s="14">
        <f>J21+J8+J9</f>
        <v>1522855.8261310663</v>
      </c>
      <c r="K34" s="14">
        <f t="shared" si="11"/>
        <v>403135.86573106633</v>
      </c>
    </row>
    <row r="35" spans="3:11" x14ac:dyDescent="0.25">
      <c r="C35" s="12" t="s">
        <v>4</v>
      </c>
      <c r="D35" s="14">
        <v>0</v>
      </c>
      <c r="E35" s="14">
        <v>0</v>
      </c>
      <c r="F35" s="14">
        <v>0</v>
      </c>
      <c r="G35" s="14">
        <f t="shared" si="9"/>
        <v>0</v>
      </c>
      <c r="H35" s="14">
        <v>0</v>
      </c>
      <c r="I35" s="14">
        <v>0</v>
      </c>
      <c r="J35" s="14">
        <v>0</v>
      </c>
      <c r="K35" s="14">
        <f t="shared" si="11"/>
        <v>0</v>
      </c>
    </row>
    <row r="36" spans="3:11" x14ac:dyDescent="0.25">
      <c r="C36" s="12" t="s">
        <v>5</v>
      </c>
      <c r="D36" s="14">
        <f>D23+D10</f>
        <v>13084.0970646774</v>
      </c>
      <c r="E36" s="14">
        <f t="shared" si="8"/>
        <v>13084.0970646774</v>
      </c>
      <c r="F36" s="14">
        <f t="shared" si="8"/>
        <v>17794.655556425147</v>
      </c>
      <c r="G36" s="14">
        <f t="shared" si="9"/>
        <v>4710.5584917477463</v>
      </c>
      <c r="H36" s="14">
        <f t="shared" si="10"/>
        <v>9648.3183722419999</v>
      </c>
      <c r="I36" s="14">
        <f t="shared" si="10"/>
        <v>9648.3183722419999</v>
      </c>
      <c r="J36" s="14">
        <f t="shared" si="10"/>
        <v>13114.055279903714</v>
      </c>
      <c r="K36" s="14">
        <f t="shared" si="11"/>
        <v>3465.7369076617142</v>
      </c>
    </row>
    <row r="37" spans="3:11" x14ac:dyDescent="0.25">
      <c r="C37" s="12" t="s">
        <v>6</v>
      </c>
      <c r="D37" s="14">
        <f>D24+D11</f>
        <v>3786.0642769999999</v>
      </c>
      <c r="E37" s="14">
        <f t="shared" si="8"/>
        <v>3786.0642769999999</v>
      </c>
      <c r="F37" s="14">
        <f t="shared" si="8"/>
        <v>5132.8498008027018</v>
      </c>
      <c r="G37" s="14">
        <f t="shared" si="9"/>
        <v>1346.7855238027018</v>
      </c>
      <c r="H37" s="14">
        <f t="shared" si="10"/>
        <v>2664.2684669999999</v>
      </c>
      <c r="I37" s="14">
        <f t="shared" si="10"/>
        <v>2664.2684669999999</v>
      </c>
      <c r="J37" s="14">
        <f t="shared" si="10"/>
        <v>3649.2489593904852</v>
      </c>
      <c r="K37" s="14">
        <f t="shared" si="11"/>
        <v>984.98049239048532</v>
      </c>
    </row>
    <row r="38" spans="3:11" x14ac:dyDescent="0.25">
      <c r="C38" s="12" t="s">
        <v>7</v>
      </c>
      <c r="D38" s="14">
        <f>D25+D12</f>
        <v>30819.035400000001</v>
      </c>
      <c r="E38" s="14">
        <f t="shared" si="8"/>
        <v>30819.035400000001</v>
      </c>
      <c r="F38" s="14">
        <f t="shared" si="8"/>
        <v>41559.786926179513</v>
      </c>
      <c r="G38" s="14">
        <f t="shared" si="9"/>
        <v>10740.751526179512</v>
      </c>
      <c r="H38" s="14">
        <f t="shared" si="10"/>
        <v>21886.015200000002</v>
      </c>
      <c r="I38" s="14">
        <f t="shared" si="10"/>
        <v>21886.015200000002</v>
      </c>
      <c r="J38" s="14">
        <f t="shared" si="10"/>
        <v>29805.46706131527</v>
      </c>
      <c r="K38" s="14">
        <f t="shared" si="11"/>
        <v>7919.4518613152686</v>
      </c>
    </row>
    <row r="39" spans="3:11" ht="15.75" thickBot="1" x14ac:dyDescent="0.3">
      <c r="C39" s="34" t="s">
        <v>31</v>
      </c>
      <c r="D39" s="35">
        <f t="shared" ref="D39:K39" si="12">SUM(D31:D38)</f>
        <v>6980947.3919261321</v>
      </c>
      <c r="E39" s="35">
        <f t="shared" si="12"/>
        <v>5182478.0254261326</v>
      </c>
      <c r="F39" s="35">
        <f t="shared" si="12"/>
        <v>6988309.0665333485</v>
      </c>
      <c r="G39" s="35">
        <f>SUM(G31:G38)</f>
        <v>1805831.0411072162</v>
      </c>
      <c r="H39" s="35">
        <f t="shared" si="12"/>
        <v>4699091.4342256691</v>
      </c>
      <c r="I39" s="35">
        <f t="shared" si="12"/>
        <v>3450432.5482256692</v>
      </c>
      <c r="J39" s="35">
        <f t="shared" si="12"/>
        <v>4720952.4084502356</v>
      </c>
      <c r="K39" s="35">
        <f t="shared" si="12"/>
        <v>1270519.8602245657</v>
      </c>
    </row>
  </sheetData>
  <mergeCells count="9">
    <mergeCell ref="D2:K2"/>
    <mergeCell ref="D3:G3"/>
    <mergeCell ref="H3:K3"/>
    <mergeCell ref="D29:G29"/>
    <mergeCell ref="H29:K29"/>
    <mergeCell ref="D28:K28"/>
    <mergeCell ref="D15:K15"/>
    <mergeCell ref="D16:G16"/>
    <mergeCell ref="H16:K16"/>
  </mergeCells>
  <pageMargins left="0.7" right="0.7" top="0.75" bottom="0.75" header="0.3" footer="0.3"/>
  <ignoredErrors>
    <ignoredError sqref="G35:G38 G32:G33 G31 G3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workbookViewId="0">
      <selection activeCell="K10" sqref="K10"/>
    </sheetView>
  </sheetViews>
  <sheetFormatPr defaultRowHeight="15" x14ac:dyDescent="0.25"/>
  <cols>
    <col min="4" max="4" width="45.85546875" bestFit="1" customWidth="1"/>
    <col min="5" max="5" width="7.7109375" style="6" customWidth="1"/>
    <col min="6" max="6" width="12.28515625" bestFit="1" customWidth="1"/>
    <col min="7" max="7" width="13" customWidth="1"/>
    <col min="8" max="8" width="12.42578125" customWidth="1"/>
    <col min="9" max="9" width="12" bestFit="1" customWidth="1"/>
    <col min="10" max="10" width="11.140625" bestFit="1" customWidth="1"/>
    <col min="11" max="11" width="10" bestFit="1" customWidth="1"/>
  </cols>
  <sheetData>
    <row r="1" spans="1:11" ht="15.75" thickBot="1" x14ac:dyDescent="0.3">
      <c r="A1" t="s">
        <v>39</v>
      </c>
      <c r="B1">
        <v>1</v>
      </c>
    </row>
    <row r="2" spans="1:11" ht="15.75" thickBot="1" x14ac:dyDescent="0.3">
      <c r="D2" s="22"/>
      <c r="E2" s="22"/>
      <c r="F2" s="22"/>
      <c r="G2" s="48" t="s">
        <v>38</v>
      </c>
      <c r="H2" s="48"/>
      <c r="I2" s="48" t="s">
        <v>37</v>
      </c>
      <c r="J2" s="48"/>
      <c r="K2" s="28"/>
    </row>
    <row r="3" spans="1:11" ht="15.75" thickBot="1" x14ac:dyDescent="0.3">
      <c r="D3" s="30"/>
      <c r="E3" s="39" t="s">
        <v>41</v>
      </c>
      <c r="F3" s="39" t="s">
        <v>36</v>
      </c>
      <c r="G3" s="29" t="s">
        <v>30</v>
      </c>
      <c r="H3" s="29" t="s">
        <v>9</v>
      </c>
      <c r="I3" s="29" t="s">
        <v>8</v>
      </c>
      <c r="J3" s="29" t="s">
        <v>9</v>
      </c>
      <c r="K3" s="29" t="s">
        <v>31</v>
      </c>
    </row>
    <row r="4" spans="1:11" x14ac:dyDescent="0.25">
      <c r="D4" s="23" t="s">
        <v>0</v>
      </c>
      <c r="E4" s="36" t="s">
        <v>42</v>
      </c>
      <c r="F4" s="24">
        <v>260542052</v>
      </c>
      <c r="G4" s="25">
        <f>Causality!G31</f>
        <v>856953.26667352347</v>
      </c>
      <c r="H4" s="25">
        <f>Causality!K31</f>
        <v>614764.31845443742</v>
      </c>
      <c r="I4" s="26">
        <f>G4/F4/$B$1</f>
        <v>3.2891169010733187E-3</v>
      </c>
      <c r="J4" s="26">
        <f>H4/F4/$B$1</f>
        <v>2.3595589031993863E-3</v>
      </c>
      <c r="K4" s="27">
        <f>J4+I4</f>
        <v>5.6486758042727046E-3</v>
      </c>
    </row>
    <row r="5" spans="1:11" x14ac:dyDescent="0.25">
      <c r="D5" s="12" t="s">
        <v>1</v>
      </c>
      <c r="E5" s="36" t="s">
        <v>42</v>
      </c>
      <c r="F5" s="13">
        <v>67018257</v>
      </c>
      <c r="G5" s="14">
        <f>Causality!G32</f>
        <v>200349.57458898192</v>
      </c>
      <c r="H5" s="14">
        <f>Causality!K32</f>
        <v>147332.7351052711</v>
      </c>
      <c r="I5" s="15">
        <f t="shared" ref="I5:I11" si="0">G5/F5/$B$1</f>
        <v>2.9894775477222859E-3</v>
      </c>
      <c r="J5" s="15">
        <f t="shared" ref="J5:J11" si="1">H5/F5/$B$1</f>
        <v>2.1983969995708944E-3</v>
      </c>
      <c r="K5" s="16">
        <f t="shared" ref="K5:K11" si="2">J5+I5</f>
        <v>5.1878745472931798E-3</v>
      </c>
    </row>
    <row r="6" spans="1:11" x14ac:dyDescent="0.25">
      <c r="D6" s="12" t="s">
        <v>2</v>
      </c>
      <c r="E6" s="37" t="s">
        <v>43</v>
      </c>
      <c r="F6" s="13">
        <v>112853</v>
      </c>
      <c r="G6" s="14">
        <f>Causality!G33</f>
        <v>125741.76611903845</v>
      </c>
      <c r="H6" s="14">
        <f>Causality!K33</f>
        <v>92916.771672423463</v>
      </c>
      <c r="I6" s="15">
        <f t="shared" si="0"/>
        <v>1.1142084492130333</v>
      </c>
      <c r="J6" s="15">
        <f>H6/F6/$B$1</f>
        <v>0.82334339071556328</v>
      </c>
      <c r="K6" s="16">
        <f t="shared" si="2"/>
        <v>1.9375518399285965</v>
      </c>
    </row>
    <row r="7" spans="1:11" x14ac:dyDescent="0.25">
      <c r="D7" s="12" t="s">
        <v>3</v>
      </c>
      <c r="E7" s="37" t="s">
        <v>43</v>
      </c>
      <c r="F7" s="13">
        <v>377378</v>
      </c>
      <c r="G7" s="14">
        <f>Causality!G34</f>
        <v>605988.33818394225</v>
      </c>
      <c r="H7" s="14">
        <f>Causality!K34</f>
        <v>403135.86573106633</v>
      </c>
      <c r="I7" s="15">
        <f t="shared" si="0"/>
        <v>1.6057860770472636</v>
      </c>
      <c r="J7" s="15">
        <f t="shared" si="1"/>
        <v>1.0682548154133689</v>
      </c>
      <c r="K7" s="16">
        <f t="shared" si="2"/>
        <v>2.6740408924606323</v>
      </c>
    </row>
    <row r="8" spans="1:11" x14ac:dyDescent="0.25">
      <c r="D8" s="12" t="s">
        <v>4</v>
      </c>
      <c r="E8" s="37" t="s">
        <v>43</v>
      </c>
      <c r="F8" s="13">
        <v>0</v>
      </c>
      <c r="G8" s="14">
        <f>Causality!G35</f>
        <v>0</v>
      </c>
      <c r="H8" s="14">
        <f>Causality!K35</f>
        <v>0</v>
      </c>
      <c r="I8" s="15">
        <v>0</v>
      </c>
      <c r="J8" s="15">
        <v>0</v>
      </c>
      <c r="K8" s="16">
        <f t="shared" si="2"/>
        <v>0</v>
      </c>
    </row>
    <row r="9" spans="1:11" x14ac:dyDescent="0.25">
      <c r="D9" s="12" t="s">
        <v>5</v>
      </c>
      <c r="E9" s="36" t="s">
        <v>42</v>
      </c>
      <c r="F9" s="13">
        <v>1607703</v>
      </c>
      <c r="G9" s="14">
        <f>Causality!G36</f>
        <v>4710.5584917477463</v>
      </c>
      <c r="H9" s="14">
        <f>Causality!K36</f>
        <v>3465.7369076617142</v>
      </c>
      <c r="I9" s="15">
        <f t="shared" si="0"/>
        <v>2.9299929724257196E-3</v>
      </c>
      <c r="J9" s="15">
        <f>H9/F9/$B$1</f>
        <v>2.1557071845121358E-3</v>
      </c>
      <c r="K9" s="16">
        <f t="shared" si="2"/>
        <v>5.0857001569378554E-3</v>
      </c>
    </row>
    <row r="10" spans="1:11" x14ac:dyDescent="0.25">
      <c r="D10" s="12" t="s">
        <v>6</v>
      </c>
      <c r="E10" s="37" t="s">
        <v>43</v>
      </c>
      <c r="F10" s="12">
        <v>775</v>
      </c>
      <c r="G10" s="14">
        <f>Causality!G37</f>
        <v>1346.7855238027018</v>
      </c>
      <c r="H10" s="14">
        <f>Causality!K37</f>
        <v>984.98049239048532</v>
      </c>
      <c r="I10" s="15">
        <f>G10/F10/$B$1</f>
        <v>1.7377877726486475</v>
      </c>
      <c r="J10" s="15">
        <f>H10/F10/$B$1</f>
        <v>1.2709425708264326</v>
      </c>
      <c r="K10" s="16">
        <f t="shared" si="2"/>
        <v>3.0087303434750803</v>
      </c>
    </row>
    <row r="11" spans="1:11" ht="15.75" thickBot="1" x14ac:dyDescent="0.3">
      <c r="D11" s="17" t="s">
        <v>7</v>
      </c>
      <c r="E11" s="38" t="s">
        <v>43</v>
      </c>
      <c r="F11" s="18">
        <v>8295</v>
      </c>
      <c r="G11" s="19">
        <f>Causality!G38</f>
        <v>10740.751526179512</v>
      </c>
      <c r="H11" s="19">
        <f>Causality!K38</f>
        <v>7919.4518613152686</v>
      </c>
      <c r="I11" s="20">
        <f t="shared" si="0"/>
        <v>1.2948464769354446</v>
      </c>
      <c r="J11" s="20">
        <f t="shared" si="1"/>
        <v>0.95472596278665078</v>
      </c>
      <c r="K11" s="21">
        <f t="shared" si="2"/>
        <v>2.2495724397220953</v>
      </c>
    </row>
  </sheetData>
  <mergeCells count="2">
    <mergeCell ref="I2:J2"/>
    <mergeCell ref="G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showGridLines="0" tabSelected="1" workbookViewId="0">
      <selection activeCell="B12" sqref="B12:D12"/>
    </sheetView>
  </sheetViews>
  <sheetFormatPr defaultRowHeight="15" x14ac:dyDescent="0.25"/>
  <cols>
    <col min="1" max="1" width="7" style="6" customWidth="1"/>
    <col min="2" max="2" width="25" customWidth="1"/>
    <col min="3" max="3" width="17.85546875" customWidth="1"/>
    <col min="4" max="4" width="29.5703125" customWidth="1"/>
  </cols>
  <sheetData>
    <row r="2" spans="2:13" x14ac:dyDescent="0.25">
      <c r="B2" t="s">
        <v>61</v>
      </c>
    </row>
    <row r="3" spans="2:13" ht="15" customHeight="1" x14ac:dyDescent="0.25">
      <c r="B3" s="49" t="s">
        <v>44</v>
      </c>
      <c r="C3" s="50"/>
      <c r="D3" s="51"/>
      <c r="E3" s="52" t="s">
        <v>45</v>
      </c>
      <c r="F3" s="53" t="s">
        <v>46</v>
      </c>
      <c r="G3" s="53"/>
      <c r="H3" s="53"/>
      <c r="I3" s="53"/>
      <c r="J3" s="53"/>
      <c r="K3" s="53"/>
      <c r="L3" s="53" t="s">
        <v>31</v>
      </c>
      <c r="M3" s="53"/>
    </row>
    <row r="4" spans="2:13" x14ac:dyDescent="0.25">
      <c r="B4" s="54"/>
      <c r="C4" s="55"/>
      <c r="D4" s="56"/>
      <c r="E4" s="52"/>
      <c r="F4" s="57" t="s">
        <v>47</v>
      </c>
      <c r="G4" s="57"/>
      <c r="H4" s="57" t="s">
        <v>48</v>
      </c>
      <c r="I4" s="57"/>
      <c r="J4" s="57" t="s">
        <v>49</v>
      </c>
      <c r="K4" s="57"/>
      <c r="L4" s="57" t="s">
        <v>50</v>
      </c>
      <c r="M4" s="57"/>
    </row>
    <row r="5" spans="2:13" x14ac:dyDescent="0.25">
      <c r="B5" s="58"/>
      <c r="C5" s="59"/>
      <c r="D5" s="60"/>
      <c r="E5" s="52"/>
      <c r="F5" s="61" t="s">
        <v>51</v>
      </c>
      <c r="G5" s="61" t="s">
        <v>52</v>
      </c>
      <c r="H5" s="61" t="s">
        <v>51</v>
      </c>
      <c r="I5" s="61" t="s">
        <v>52</v>
      </c>
      <c r="J5" s="61" t="s">
        <v>51</v>
      </c>
      <c r="K5" s="61" t="s">
        <v>52</v>
      </c>
      <c r="L5" s="61" t="s">
        <v>51</v>
      </c>
      <c r="M5" s="61" t="s">
        <v>52</v>
      </c>
    </row>
    <row r="6" spans="2:13" x14ac:dyDescent="0.25">
      <c r="B6" s="62" t="s">
        <v>53</v>
      </c>
      <c r="C6" s="63"/>
      <c r="D6" s="63"/>
      <c r="E6" s="64" t="s">
        <v>42</v>
      </c>
      <c r="F6" s="65">
        <v>2.4800000000000004</v>
      </c>
      <c r="G6" s="66">
        <v>9.471071223983199E-2</v>
      </c>
      <c r="H6" s="65">
        <v>8.18</v>
      </c>
      <c r="I6" s="66">
        <v>0.25908566593904392</v>
      </c>
      <c r="J6" s="65">
        <v>9.1896125000000026</v>
      </c>
      <c r="K6" s="66">
        <v>0.22996959937712902</v>
      </c>
      <c r="L6" s="65">
        <v>9.6490931250000074</v>
      </c>
      <c r="M6" s="66">
        <v>8.7518905243754719E-2</v>
      </c>
    </row>
    <row r="7" spans="2:13" x14ac:dyDescent="0.25">
      <c r="B7" s="62" t="s">
        <v>54</v>
      </c>
      <c r="C7" s="63"/>
      <c r="D7" s="63"/>
      <c r="E7" s="64" t="s">
        <v>42</v>
      </c>
      <c r="F7" s="65">
        <v>7.289999999999992</v>
      </c>
      <c r="G7" s="66">
        <v>0.12351745171128416</v>
      </c>
      <c r="H7" s="65">
        <v>21.89</v>
      </c>
      <c r="I7" s="66">
        <v>0.30303093227348643</v>
      </c>
      <c r="J7" s="65">
        <v>24.375199999999992</v>
      </c>
      <c r="K7" s="66">
        <v>0.2640135910373671</v>
      </c>
      <c r="L7" s="65">
        <v>25.593960000000038</v>
      </c>
      <c r="M7" s="66">
        <v>9.1859713373665997E-2</v>
      </c>
    </row>
    <row r="8" spans="2:13" x14ac:dyDescent="0.25">
      <c r="B8" s="62" t="s">
        <v>55</v>
      </c>
      <c r="C8" s="63"/>
      <c r="D8" s="63"/>
      <c r="E8" s="64" t="s">
        <v>43</v>
      </c>
      <c r="F8" s="65">
        <v>127.38999999999999</v>
      </c>
      <c r="G8" s="66">
        <v>0.36091908431550318</v>
      </c>
      <c r="H8" s="65">
        <v>67.000000000000057</v>
      </c>
      <c r="I8" s="66">
        <v>0.13465171429719855</v>
      </c>
      <c r="J8" s="65">
        <v>116.16000000000008</v>
      </c>
      <c r="K8" s="66">
        <v>0.12976306176480454</v>
      </c>
      <c r="L8" s="65">
        <v>131.26080000000002</v>
      </c>
      <c r="M8" s="66">
        <v>2.067897388425044E-2</v>
      </c>
    </row>
    <row r="9" spans="2:13" x14ac:dyDescent="0.25">
      <c r="B9" s="62" t="s">
        <v>56</v>
      </c>
      <c r="C9" s="63"/>
      <c r="D9" s="63"/>
      <c r="E9" s="64" t="s">
        <v>43</v>
      </c>
      <c r="F9" s="65">
        <v>579.28000000000009</v>
      </c>
      <c r="G9" s="66">
        <v>0.94803855784495072</v>
      </c>
      <c r="H9" s="65">
        <v>-694.67</v>
      </c>
      <c r="I9" s="66">
        <v>-1.1368836227353813</v>
      </c>
      <c r="J9" s="65">
        <v>-694.67</v>
      </c>
      <c r="K9" s="66">
        <v>-1.1368836227353813</v>
      </c>
      <c r="L9" s="65">
        <v>-784.97709999999643</v>
      </c>
      <c r="M9" s="66">
        <v>-2.868086279988823E-2</v>
      </c>
    </row>
    <row r="10" spans="2:13" x14ac:dyDescent="0.25">
      <c r="B10" s="62" t="s">
        <v>57</v>
      </c>
      <c r="C10" s="63"/>
      <c r="D10" s="63"/>
      <c r="E10" s="64" t="s">
        <v>42</v>
      </c>
      <c r="F10" s="65">
        <v>19.300000000000182</v>
      </c>
      <c r="G10" s="66">
        <v>1.5119585739018858E-2</v>
      </c>
      <c r="H10" s="65">
        <v>24.340000000000146</v>
      </c>
      <c r="I10" s="66">
        <v>1.9002020777862783E-2</v>
      </c>
      <c r="J10" s="65">
        <v>25.209819999999809</v>
      </c>
      <c r="K10" s="66">
        <v>1.9573640327330208E-2</v>
      </c>
      <c r="L10" s="65">
        <v>28.487096599999632</v>
      </c>
      <c r="M10" s="66">
        <v>1.8219540574020168E-2</v>
      </c>
    </row>
    <row r="11" spans="2:13" x14ac:dyDescent="0.25">
      <c r="B11" s="62" t="s">
        <v>58</v>
      </c>
      <c r="C11" s="63"/>
      <c r="D11" s="63"/>
      <c r="E11" s="64" t="s">
        <v>43</v>
      </c>
      <c r="F11" s="65">
        <v>6.9815300000001344</v>
      </c>
      <c r="G11" s="66">
        <v>1.2710547405960077E-2</v>
      </c>
      <c r="H11" s="65">
        <v>7.3552200000001449</v>
      </c>
      <c r="I11" s="66">
        <v>1.3385898312922553E-2</v>
      </c>
      <c r="J11" s="65">
        <v>7.3928400000002057</v>
      </c>
      <c r="K11" s="66">
        <v>1.3446903753145053E-2</v>
      </c>
      <c r="L11" s="65">
        <v>8.3539092000002029</v>
      </c>
      <c r="M11" s="66">
        <v>1.2401179318463422E-2</v>
      </c>
    </row>
    <row r="12" spans="2:13" x14ac:dyDescent="0.25">
      <c r="B12" s="62" t="s">
        <v>59</v>
      </c>
      <c r="C12" s="63"/>
      <c r="D12" s="63"/>
      <c r="E12" s="64" t="s">
        <v>43</v>
      </c>
      <c r="F12" s="65">
        <v>110.4144800000031</v>
      </c>
      <c r="G12" s="66">
        <v>1.2093791054795818E-2</v>
      </c>
      <c r="H12" s="65">
        <v>110.41369000000122</v>
      </c>
      <c r="I12" s="66">
        <v>1.209338731339811E-2</v>
      </c>
      <c r="J12" s="65">
        <v>110.45095000000219</v>
      </c>
      <c r="K12" s="66">
        <v>1.2097068821388886E-2</v>
      </c>
      <c r="L12" s="65">
        <v>124.80957350000244</v>
      </c>
      <c r="M12" s="66">
        <v>1.124297304349196E-2</v>
      </c>
    </row>
    <row r="13" spans="2:13" x14ac:dyDescent="0.25">
      <c r="B13" s="62" t="s">
        <v>53</v>
      </c>
      <c r="C13" s="63"/>
      <c r="D13" s="63"/>
      <c r="E13" s="64" t="s">
        <v>42</v>
      </c>
      <c r="F13" s="65">
        <v>2.5673999999999992</v>
      </c>
      <c r="G13" s="66">
        <v>9.9207468575027685E-2</v>
      </c>
      <c r="H13" s="65">
        <v>4.9461999999999975</v>
      </c>
      <c r="I13" s="66">
        <v>0.17379704683655328</v>
      </c>
      <c r="J13" s="65">
        <v>5.3675449499999992</v>
      </c>
      <c r="K13" s="66">
        <v>0.16794552146975852</v>
      </c>
      <c r="L13" s="65">
        <v>5.6359221975000011</v>
      </c>
      <c r="M13" s="66">
        <v>9.0592055318051673E-2</v>
      </c>
    </row>
    <row r="16" spans="2:13" x14ac:dyDescent="0.25">
      <c r="B16" t="s">
        <v>60</v>
      </c>
    </row>
    <row r="17" spans="2:13" x14ac:dyDescent="0.25">
      <c r="B17" s="49" t="s">
        <v>44</v>
      </c>
      <c r="C17" s="50"/>
      <c r="D17" s="51"/>
      <c r="E17" s="52" t="s">
        <v>45</v>
      </c>
      <c r="F17" s="53" t="s">
        <v>46</v>
      </c>
      <c r="G17" s="53"/>
      <c r="H17" s="53"/>
      <c r="I17" s="53"/>
      <c r="J17" s="53"/>
      <c r="K17" s="53"/>
      <c r="L17" s="53" t="s">
        <v>31</v>
      </c>
      <c r="M17" s="53"/>
    </row>
    <row r="18" spans="2:13" x14ac:dyDescent="0.25">
      <c r="B18" s="54"/>
      <c r="C18" s="55"/>
      <c r="D18" s="56"/>
      <c r="E18" s="52"/>
      <c r="F18" s="57" t="s">
        <v>47</v>
      </c>
      <c r="G18" s="57"/>
      <c r="H18" s="57" t="s">
        <v>48</v>
      </c>
      <c r="I18" s="57"/>
      <c r="J18" s="57" t="s">
        <v>49</v>
      </c>
      <c r="K18" s="57"/>
      <c r="L18" s="57" t="s">
        <v>50</v>
      </c>
      <c r="M18" s="57"/>
    </row>
    <row r="19" spans="2:13" x14ac:dyDescent="0.25">
      <c r="B19" s="58"/>
      <c r="C19" s="59"/>
      <c r="D19" s="60"/>
      <c r="E19" s="52"/>
      <c r="F19" s="61" t="s">
        <v>51</v>
      </c>
      <c r="G19" s="61" t="s">
        <v>52</v>
      </c>
      <c r="H19" s="61" t="s">
        <v>51</v>
      </c>
      <c r="I19" s="61" t="s">
        <v>52</v>
      </c>
      <c r="J19" s="61" t="s">
        <v>51</v>
      </c>
      <c r="K19" s="61" t="s">
        <v>52</v>
      </c>
      <c r="L19" s="61" t="s">
        <v>51</v>
      </c>
      <c r="M19" s="61" t="s">
        <v>52</v>
      </c>
    </row>
    <row r="20" spans="2:13" x14ac:dyDescent="0.25">
      <c r="B20" s="62" t="s">
        <v>53</v>
      </c>
      <c r="C20" s="63"/>
      <c r="D20" s="63"/>
      <c r="E20" s="64" t="s">
        <v>42</v>
      </c>
      <c r="F20" s="65">
        <v>2.4800000000000004</v>
      </c>
      <c r="G20" s="66">
        <v>9.471071223983199E-2</v>
      </c>
      <c r="H20" s="65">
        <v>6.0799999999999983</v>
      </c>
      <c r="I20" s="66">
        <v>0.19257223091801792</v>
      </c>
      <c r="J20" s="65">
        <v>7.0896125000000012</v>
      </c>
      <c r="K20" s="66">
        <v>0.17741720299567429</v>
      </c>
      <c r="L20" s="65">
        <v>7.4440931249999949</v>
      </c>
      <c r="M20" s="66">
        <v>6.7519182620860027E-2</v>
      </c>
    </row>
    <row r="21" spans="2:13" x14ac:dyDescent="0.25">
      <c r="B21" s="62" t="s">
        <v>54</v>
      </c>
      <c r="C21" s="63"/>
      <c r="D21" s="63"/>
      <c r="E21" s="64" t="s">
        <v>42</v>
      </c>
      <c r="F21" s="65">
        <v>7.289999999999992</v>
      </c>
      <c r="G21" s="66">
        <v>0.12351745171128416</v>
      </c>
      <c r="H21" s="65">
        <v>16.689999999999998</v>
      </c>
      <c r="I21" s="66">
        <v>0.23104551208974364</v>
      </c>
      <c r="J21" s="65">
        <v>19.175200000000004</v>
      </c>
      <c r="K21" s="66">
        <v>0.20769115374888103</v>
      </c>
      <c r="L21" s="65">
        <v>20.133960000000002</v>
      </c>
      <c r="M21" s="66">
        <v>7.2263135313052521E-2</v>
      </c>
    </row>
    <row r="22" spans="2:13" x14ac:dyDescent="0.25">
      <c r="B22" s="62" t="s">
        <v>55</v>
      </c>
      <c r="C22" s="63"/>
      <c r="D22" s="63"/>
      <c r="E22" s="64" t="s">
        <v>43</v>
      </c>
      <c r="F22" s="65">
        <v>127.38999999999999</v>
      </c>
      <c r="G22" s="66">
        <v>0.36091908431550318</v>
      </c>
      <c r="H22" s="65">
        <v>-29.879999999999939</v>
      </c>
      <c r="I22" s="66">
        <v>-6.0050645122392256E-2</v>
      </c>
      <c r="J22" s="65">
        <v>19.280000000000086</v>
      </c>
      <c r="K22" s="66">
        <v>2.1537808460962819E-2</v>
      </c>
      <c r="L22" s="65">
        <v>21.786399999999958</v>
      </c>
      <c r="M22" s="66">
        <v>3.4322539298239298E-3</v>
      </c>
    </row>
    <row r="23" spans="2:13" x14ac:dyDescent="0.25">
      <c r="B23" s="62" t="s">
        <v>56</v>
      </c>
      <c r="C23" s="63"/>
      <c r="D23" s="63"/>
      <c r="E23" s="64" t="s">
        <v>43</v>
      </c>
      <c r="F23" s="65">
        <v>579.28000000000009</v>
      </c>
      <c r="G23" s="66">
        <v>0.94803855784495072</v>
      </c>
      <c r="H23" s="65">
        <v>-694.67</v>
      </c>
      <c r="I23" s="66">
        <v>-1.1368836227353813</v>
      </c>
      <c r="J23" s="65">
        <v>-694.67</v>
      </c>
      <c r="K23" s="66">
        <v>-1.1368836227353813</v>
      </c>
      <c r="L23" s="65">
        <v>-784.97709999999643</v>
      </c>
      <c r="M23" s="66">
        <v>-2.868086279988823E-2</v>
      </c>
    </row>
    <row r="24" spans="2:13" x14ac:dyDescent="0.25">
      <c r="B24" s="62" t="s">
        <v>57</v>
      </c>
      <c r="C24" s="63"/>
      <c r="D24" s="63"/>
      <c r="E24" s="64" t="s">
        <v>42</v>
      </c>
      <c r="F24" s="65">
        <v>19.300000000000182</v>
      </c>
      <c r="G24" s="66">
        <v>1.5119585739018858E-2</v>
      </c>
      <c r="H24" s="65">
        <v>22.520000000000209</v>
      </c>
      <c r="I24" s="66">
        <v>1.7581163020438426E-2</v>
      </c>
      <c r="J24" s="65">
        <v>23.389819999999872</v>
      </c>
      <c r="K24" s="66">
        <v>1.8160539186753241E-2</v>
      </c>
      <c r="L24" s="65">
        <v>26.430496599999742</v>
      </c>
      <c r="M24" s="66">
        <v>1.6904197432152619E-2</v>
      </c>
    </row>
    <row r="25" spans="2:13" x14ac:dyDescent="0.25">
      <c r="B25" s="62" t="s">
        <v>58</v>
      </c>
      <c r="C25" s="63"/>
      <c r="D25" s="63"/>
      <c r="E25" s="64" t="s">
        <v>43</v>
      </c>
      <c r="F25" s="65">
        <v>6.9815300000001344</v>
      </c>
      <c r="G25" s="66">
        <v>1.2710547405960077E-2</v>
      </c>
      <c r="H25" s="65">
        <v>7.2047900000001164</v>
      </c>
      <c r="I25" s="66">
        <v>1.3112128026892593E-2</v>
      </c>
      <c r="J25" s="65">
        <v>7.2424100000001772</v>
      </c>
      <c r="K25" s="66">
        <v>1.3173285261254801E-2</v>
      </c>
      <c r="L25" s="65">
        <v>8.1839233000001741</v>
      </c>
      <c r="M25" s="66">
        <v>1.2148839296918694E-2</v>
      </c>
    </row>
    <row r="26" spans="2:13" x14ac:dyDescent="0.25">
      <c r="B26" s="62" t="s">
        <v>59</v>
      </c>
      <c r="C26" s="63"/>
      <c r="D26" s="63"/>
      <c r="E26" s="64" t="s">
        <v>43</v>
      </c>
      <c r="F26" s="65">
        <v>110.4144800000031</v>
      </c>
      <c r="G26" s="66">
        <v>1.2093791054795818E-2</v>
      </c>
      <c r="H26" s="65">
        <v>110.30121000000145</v>
      </c>
      <c r="I26" s="66">
        <v>1.2081067607345279E-2</v>
      </c>
      <c r="J26" s="65">
        <v>110.33847000000242</v>
      </c>
      <c r="K26" s="66">
        <v>1.2084749522179354E-2</v>
      </c>
      <c r="L26" s="65">
        <v>124.68247110000448</v>
      </c>
      <c r="M26" s="66">
        <v>1.1231523530310664E-2</v>
      </c>
    </row>
    <row r="27" spans="2:13" x14ac:dyDescent="0.25">
      <c r="B27" s="62" t="s">
        <v>53</v>
      </c>
      <c r="C27" s="63"/>
      <c r="D27" s="63"/>
      <c r="E27" s="64" t="s">
        <v>42</v>
      </c>
      <c r="F27" s="65">
        <v>2.5673999999999992</v>
      </c>
      <c r="G27" s="66">
        <v>9.9207468575027685E-2</v>
      </c>
      <c r="H27" s="65">
        <v>4.0697999999999936</v>
      </c>
      <c r="I27" s="66">
        <v>0.14300255169936593</v>
      </c>
      <c r="J27" s="65">
        <v>4.4911449499999954</v>
      </c>
      <c r="K27" s="66">
        <v>0.14052377532935648</v>
      </c>
      <c r="L27" s="65">
        <v>4.7157021974999864</v>
      </c>
      <c r="M27" s="66">
        <v>7.5800399538673111E-2</v>
      </c>
    </row>
  </sheetData>
  <mergeCells count="32">
    <mergeCell ref="B12:D12"/>
    <mergeCell ref="B13:D13"/>
    <mergeCell ref="B6:D6"/>
    <mergeCell ref="B7:D7"/>
    <mergeCell ref="B8:D8"/>
    <mergeCell ref="B9:D9"/>
    <mergeCell ref="B10:D10"/>
    <mergeCell ref="B11:D11"/>
    <mergeCell ref="B26:D26"/>
    <mergeCell ref="B27:D27"/>
    <mergeCell ref="B3:D5"/>
    <mergeCell ref="E3:E5"/>
    <mergeCell ref="F3:K3"/>
    <mergeCell ref="L3:M3"/>
    <mergeCell ref="F4:G4"/>
    <mergeCell ref="H4:I4"/>
    <mergeCell ref="J4:K4"/>
    <mergeCell ref="L4:M4"/>
    <mergeCell ref="B20:D20"/>
    <mergeCell ref="B21:D21"/>
    <mergeCell ref="B22:D22"/>
    <mergeCell ref="B23:D23"/>
    <mergeCell ref="B24:D24"/>
    <mergeCell ref="B25:D25"/>
    <mergeCell ref="B17:D19"/>
    <mergeCell ref="E17:E19"/>
    <mergeCell ref="F17:K17"/>
    <mergeCell ref="L17:M17"/>
    <mergeCell ref="F18:G18"/>
    <mergeCell ref="H18:I18"/>
    <mergeCell ref="J18:K18"/>
    <mergeCell ref="L18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Rates</vt:lpstr>
      <vt:lpstr>Billing Determinants</vt:lpstr>
      <vt:lpstr>Rate Check</vt:lpstr>
      <vt:lpstr>Impact</vt:lpstr>
      <vt:lpstr>Causality</vt:lpstr>
      <vt:lpstr>Rider</vt:lpstr>
      <vt:lpstr>Bil Impacts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Taylor</dc:creator>
  <cp:lastModifiedBy>Kris Taylor</cp:lastModifiedBy>
  <dcterms:created xsi:type="dcterms:W3CDTF">2019-10-02T12:26:51Z</dcterms:created>
  <dcterms:modified xsi:type="dcterms:W3CDTF">2020-01-10T16:02:36Z</dcterms:modified>
</cp:coreProperties>
</file>