
<file path=[Content_Types].xml><?xml version="1.0" encoding="utf-8"?>
<Types xmlns="http://schemas.openxmlformats.org/package/2006/content-types">
  <Default Extension="bin" ContentType="application/vnd.openxmlformats-officedocument.spreadsheetml.printerSettings"/>
  <Default Extension="wmf" ContentType="image/x-wmf"/>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2.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40"/>
  <workbookPr/>
  <mc:AlternateContent xmlns:mc="http://schemas.openxmlformats.org/markup-compatibility/2006">
    <mc:Choice Requires="x15">
      <x15ac:absPath xmlns:x15ac="http://schemas.microsoft.com/office/spreadsheetml/2010/11/ac" url="\\torontohydro.com\YDrive\THC\Finance\Treasury and Risk Mgmt\Rates\RATE FILING\2020 COS Filing\2020 CIR  - DRO\10 DVAs Rate Riders\08 Round 02 (DRO Reply)\03 For OEB\"/>
    </mc:Choice>
  </mc:AlternateContent>
  <xr:revisionPtr revIDLastSave="0" documentId="8_{59D33359-A1F6-498D-B93F-BD1F6821EDEC}" xr6:coauthVersionLast="36" xr6:coauthVersionMax="36" xr10:uidLastSave="{00000000-0000-0000-0000-000000000000}"/>
  <bookViews>
    <workbookView xWindow="0" yWindow="0" windowWidth="28800" windowHeight="10395" firstSheet="5" activeTab="10" xr2:uid="{00000000-000D-0000-FFFF-FFFF00000000}"/>
  </bookViews>
  <sheets>
    <sheet name="2a. Group 1 - Cont Schedule" sheetId="1" r:id="rId1"/>
    <sheet name="2b. Group 2 - Cont Schedule" sheetId="2" r:id="rId2"/>
    <sheet name="3. Appendix A" sheetId="3" r:id="rId3"/>
    <sheet name="4. Billing Determinants" sheetId="6" r:id="rId4"/>
    <sheet name="5. Allocation of Balances" sheetId="7" r:id="rId5"/>
    <sheet name="6. Class A Consumption Data" sheetId="8" r:id="rId6"/>
    <sheet name="6.1a GA Allocation" sheetId="9" r:id="rId7"/>
    <sheet name="6.2a CBR B Allocation" sheetId="10" r:id="rId8"/>
    <sheet name="6.2 CBR B" sheetId="11" r:id="rId9"/>
    <sheet name="7. Group 1 Rate Rider Calc" sheetId="12" r:id="rId10"/>
    <sheet name="8. Group 2 Rate Rider Calc" sheetId="4" r:id="rId11"/>
  </sheets>
  <externalReferences>
    <externalReference r:id="rId12"/>
    <externalReference r:id="rId13"/>
    <externalReference r:id="rId14"/>
    <externalReference r:id="rId15"/>
    <externalReference r:id="rId16"/>
    <externalReference r:id="rId17"/>
    <externalReference r:id="rId18"/>
  </externalReferences>
  <definedNames>
    <definedName name="Allocators" localSheetId="10">'8. Group 2 Rate Rider Calc'!$C$5:$C$22</definedName>
    <definedName name="Allocators">#REF!</definedName>
    <definedName name="BI_LDCLIST" localSheetId="0">#REF!</definedName>
    <definedName name="BI_LDCLIST">#REF!</definedName>
    <definedName name="BridgeYear">'[1]LDC Info'!$E$26</definedName>
    <definedName name="contactf" localSheetId="0">#REF!</definedName>
    <definedName name="contactf">#REF!</definedName>
    <definedName name="CustomerAdministration" localSheetId="0">[2]lists!#REF!</definedName>
    <definedName name="CustomerAdministration">[2]lists!#REF!</definedName>
    <definedName name="DRC">'[2]17. Regulatory Charges'!$D$29</definedName>
    <definedName name="EBNUMBER">'[1]LDC Info'!$E$16</definedName>
    <definedName name="Entegrus_SA">'[3]2016 List'!$C$5:$C$8</definedName>
    <definedName name="forecast_wholesale_lineplus">'[3]14. RTSR - Forecast Wholesale'!$P$113</definedName>
    <definedName name="forecast_wholesale_network">'[3]14. RTSR - Forecast Wholesale'!$F$109</definedName>
    <definedName name="G1LDCBR">#REF!</definedName>
    <definedName name="Group1Desposing" localSheetId="0">'[2]4. Billing Det. for Def-Var'!#REF!</definedName>
    <definedName name="Group1Desposing">'[2]4. Billing Det. for Def-Var'!#REF!</definedName>
    <definedName name="histdate">[4]Financials!$E$76</definedName>
    <definedName name="Incr2000" localSheetId="0">#REF!</definedName>
    <definedName name="Incr2000">#REF!</definedName>
    <definedName name="Lakeland_SA">'[3]2016 List'!$C$10:$C$11</definedName>
    <definedName name="LDCList">OFFSET('[2]2016 List'!$A$1,0,0,COUNTA('[2]2016 List'!$A:$A),1)</definedName>
    <definedName name="LIMIT" localSheetId="0">#REF!</definedName>
    <definedName name="LIMIT">#REF!</definedName>
    <definedName name="LossFactors">[2]lists!$L$2:$L$15</definedName>
    <definedName name="man_beg_bud" localSheetId="0">#REF!</definedName>
    <definedName name="man_beg_bud">#REF!</definedName>
    <definedName name="man_end_bud" localSheetId="0">#REF!</definedName>
    <definedName name="man_end_bud">#REF!</definedName>
    <definedName name="man12ACT" localSheetId="0">#REF!</definedName>
    <definedName name="man12ACT">#REF!</definedName>
    <definedName name="MANBUD" localSheetId="0">#REF!</definedName>
    <definedName name="MANBUD">#REF!</definedName>
    <definedName name="manCYACT" localSheetId="0">#REF!</definedName>
    <definedName name="manCYACT">#REF!</definedName>
    <definedName name="manCYBUD" localSheetId="0">#REF!</definedName>
    <definedName name="manCYBUD">#REF!</definedName>
    <definedName name="manCYF" localSheetId="0">#REF!</definedName>
    <definedName name="manCYF">#REF!</definedName>
    <definedName name="MANEND" localSheetId="0">#REF!</definedName>
    <definedName name="MANEND">#REF!</definedName>
    <definedName name="manNYbud" localSheetId="0">#REF!</definedName>
    <definedName name="manNYbud">#REF!</definedName>
    <definedName name="manpower_costs" localSheetId="0">#REF!</definedName>
    <definedName name="manpower_costs">#REF!</definedName>
    <definedName name="manPYACT" localSheetId="0">#REF!</definedName>
    <definedName name="manPYACT">#REF!</definedName>
    <definedName name="MANSTART" localSheetId="0">#REF!</definedName>
    <definedName name="MANSTART">#REF!</definedName>
    <definedName name="mat_beg_bud" localSheetId="0">#REF!</definedName>
    <definedName name="mat_beg_bud">#REF!</definedName>
    <definedName name="mat_end_bud" localSheetId="0">#REF!</definedName>
    <definedName name="mat_end_bud">#REF!</definedName>
    <definedName name="mat12ACT" localSheetId="0">#REF!</definedName>
    <definedName name="mat12ACT">#REF!</definedName>
    <definedName name="MATBUD" localSheetId="0">#REF!</definedName>
    <definedName name="MATBUD">#REF!</definedName>
    <definedName name="matCYACT" localSheetId="0">#REF!</definedName>
    <definedName name="matCYACT">#REF!</definedName>
    <definedName name="matCYBUD" localSheetId="0">#REF!</definedName>
    <definedName name="matCYBUD">#REF!</definedName>
    <definedName name="matCYF" localSheetId="0">#REF!</definedName>
    <definedName name="matCYF">#REF!</definedName>
    <definedName name="MATEND" localSheetId="0">#REF!</definedName>
    <definedName name="MATEND">#REF!</definedName>
    <definedName name="material_costs" localSheetId="0">#REF!</definedName>
    <definedName name="material_costs">#REF!</definedName>
    <definedName name="matNYbud" localSheetId="0">#REF!</definedName>
    <definedName name="matNYbud">#REF!</definedName>
    <definedName name="matPYACT" localSheetId="0">#REF!</definedName>
    <definedName name="matPYACT">#REF!</definedName>
    <definedName name="MATSTART" localSheetId="0">#REF!</definedName>
    <definedName name="MATSTART">#REF!</definedName>
    <definedName name="MidPeak">'[2]17. Regulatory Charges'!$D$24</definedName>
    <definedName name="NonPayment">[2]lists!$O$1:$O$71</definedName>
    <definedName name="OffPeak">'[2]17. Regulatory Charges'!$D$23</definedName>
    <definedName name="OnPeak">'[2]17. Regulatory Charges'!$D$25</definedName>
    <definedName name="oth_beg_bud" localSheetId="0">#REF!</definedName>
    <definedName name="oth_beg_bud">#REF!</definedName>
    <definedName name="oth_end_bud" localSheetId="0">#REF!</definedName>
    <definedName name="oth_end_bud">#REF!</definedName>
    <definedName name="oth12ACT" localSheetId="0">#REF!</definedName>
    <definedName name="oth12ACT">#REF!</definedName>
    <definedName name="othCYACT" localSheetId="0">#REF!</definedName>
    <definedName name="othCYACT">#REF!</definedName>
    <definedName name="othCYBUD" localSheetId="0">#REF!</definedName>
    <definedName name="othCYBUD">#REF!</definedName>
    <definedName name="othCYF" localSheetId="0">#REF!</definedName>
    <definedName name="othCYF">#REF!</definedName>
    <definedName name="OTHEND" localSheetId="0">#REF!</definedName>
    <definedName name="OTHEND">#REF!</definedName>
    <definedName name="other_costs" localSheetId="0">#REF!</definedName>
    <definedName name="other_costs">#REF!</definedName>
    <definedName name="OTHERBUD" localSheetId="0">#REF!</definedName>
    <definedName name="OTHERBUD">#REF!</definedName>
    <definedName name="othNYbud" localSheetId="0">#REF!</definedName>
    <definedName name="othNYbud">#REF!</definedName>
    <definedName name="othPYACT" localSheetId="0">#REF!</definedName>
    <definedName name="othPYACT">#REF!</definedName>
    <definedName name="OTHSTART" localSheetId="0">#REF!</definedName>
    <definedName name="OTHSTART">#REF!</definedName>
    <definedName name="_xlnm.Print_Area" localSheetId="0">'2a. Group 1 - Cont Schedule'!$C$1:$CI$51</definedName>
    <definedName name="_xlnm.Print_Area" localSheetId="1">'2b. Group 2 - Cont Schedule'!$C$15:$CJ$120</definedName>
    <definedName name="_xlnm.Print_Area" localSheetId="3">'4. Billing Determinants'!$A$1:$S$53</definedName>
    <definedName name="_xlnm.Print_Area" localSheetId="4">'5. Allocation of Balances'!$B$1:$N$68</definedName>
    <definedName name="_xlnm.Print_Area" localSheetId="5">'6. Class A Consumption Data'!$A$1:$G$756</definedName>
    <definedName name="_xlnm.Print_Area" localSheetId="6">'6.1a GA Allocation'!$A$1:$G$184</definedName>
    <definedName name="_xlnm.Print_Area" localSheetId="8">'6.2 CBR B'!$A$1:$K$37</definedName>
    <definedName name="_xlnm.Print_Area" localSheetId="7">'6.2a CBR B Allocation'!$A$1:$G$184</definedName>
    <definedName name="_xlnm.Print_Area" localSheetId="9">'7. Group 1 Rate Rider Calc'!$A$1:$H$119</definedName>
    <definedName name="print_end" localSheetId="0">#REF!</definedName>
    <definedName name="print_end">#REF!</definedName>
    <definedName name="_xlnm.Print_Titles" localSheetId="0">'2a. Group 1 - Cont Schedule'!$C:$D,'2a. Group 1 - Cont Schedule'!$19:$22</definedName>
    <definedName name="_xlnm.Print_Titles" localSheetId="1">'2b. Group 2 - Cont Schedule'!$C:$D,'2b. Group 2 - Cont Schedule'!$19:$22</definedName>
    <definedName name="_xlnm.Print_Titles" localSheetId="2">'3. Appendix A'!$C:$D,'3. Appendix A'!$19:$22</definedName>
    <definedName name="RATE_CLASSES">[5]lists!$A$1:$A$104</definedName>
    <definedName name="Rate_Riders" localSheetId="10">'8. Group 2 Rate Rider Calc'!$C$27:$C$43</definedName>
    <definedName name="Rate_Riders">#REF!</definedName>
    <definedName name="ratebase">'[3]8. STS - Tax Change'!$N$19</definedName>
    <definedName name="ratedescription">[6]hidden1!$D$1:$D$122</definedName>
    <definedName name="RebaseYear">'[1]LDC Info'!$E$28</definedName>
    <definedName name="SALBENF" localSheetId="0">#REF!</definedName>
    <definedName name="SALBENF">#REF!</definedName>
    <definedName name="salreg" localSheetId="0">#REF!</definedName>
    <definedName name="salreg">#REF!</definedName>
    <definedName name="SALREGF" localSheetId="0">#REF!</definedName>
    <definedName name="SALREGF">#REF!</definedName>
    <definedName name="StartEnd" localSheetId="0">'[3]2016 Database'!#REF!</definedName>
    <definedName name="StartEnd">'[3]2016 Database'!#REF!</definedName>
    <definedName name="TEMPA" localSheetId="0">#REF!</definedName>
    <definedName name="TEMPA">#REF!</definedName>
    <definedName name="TestYear">'[1]LDC Info'!$E$24</definedName>
    <definedName name="Total_Current_Wholesale_Lineplus">'[3]13. RTSR - Current Wholesale'!$P$113</definedName>
    <definedName name="total_current_wholesale_network">'[3]13. RTSR - Current Wholesale'!$F$109</definedName>
    <definedName name="total_dept" localSheetId="0">#REF!</definedName>
    <definedName name="total_dept">#REF!</definedName>
    <definedName name="total_manpower" localSheetId="0">#REF!</definedName>
    <definedName name="total_manpower">#REF!</definedName>
    <definedName name="total_material" localSheetId="0">#REF!</definedName>
    <definedName name="total_material">#REF!</definedName>
    <definedName name="total_other" localSheetId="0">#REF!</definedName>
    <definedName name="total_other">#REF!</definedName>
    <definedName name="total_transportation" localSheetId="0">#REF!</definedName>
    <definedName name="total_transportation">#REF!</definedName>
    <definedName name="TRANBUD" localSheetId="0">#REF!</definedName>
    <definedName name="TRANBUD">#REF!</definedName>
    <definedName name="TRANEND" localSheetId="0">#REF!</definedName>
    <definedName name="TRANEND">#REF!</definedName>
    <definedName name="transportation_costs" localSheetId="0">#REF!</definedName>
    <definedName name="transportation_costs">#REF!</definedName>
    <definedName name="TRANSTART" localSheetId="0">#REF!</definedName>
    <definedName name="TRANSTART">#REF!</definedName>
    <definedName name="trn_beg_bud" localSheetId="0">#REF!</definedName>
    <definedName name="trn_beg_bud">#REF!</definedName>
    <definedName name="trn_end_bud" localSheetId="0">#REF!</definedName>
    <definedName name="trn_end_bud">#REF!</definedName>
    <definedName name="trn12ACT" localSheetId="0">#REF!</definedName>
    <definedName name="trn12ACT">#REF!</definedName>
    <definedName name="trnCYACT" localSheetId="0">#REF!</definedName>
    <definedName name="trnCYACT">#REF!</definedName>
    <definedName name="trnCYBUD" localSheetId="0">#REF!</definedName>
    <definedName name="trnCYBUD">#REF!</definedName>
    <definedName name="trnCYF" localSheetId="0">#REF!</definedName>
    <definedName name="trnCYF">#REF!</definedName>
    <definedName name="trnNYbud" localSheetId="0">#REF!</definedName>
    <definedName name="trnNYbud">#REF!</definedName>
    <definedName name="trnPYACT" localSheetId="0">#REF!</definedName>
    <definedName name="trnPYACT">#REF!</definedName>
    <definedName name="units">[6]hidden1!$J$3:$J$8</definedName>
    <definedName name="Units1" localSheetId="0">[2]lists!#REF!</definedName>
    <definedName name="Units1">[2]lists!#REF!</definedName>
    <definedName name="Units2" localSheetId="0">[2]lists!#REF!</definedName>
    <definedName name="Units2">[2]lists!#REF!</definedName>
    <definedName name="Utility">[4]Financials!$A$1</definedName>
    <definedName name="utitliy1">[7]Financials!$A$1</definedName>
    <definedName name="WAGBENF" localSheetId="0">#REF!</definedName>
    <definedName name="WAGBENF">#REF!</definedName>
    <definedName name="wagdob" localSheetId="0">#REF!</definedName>
    <definedName name="wagdob">#REF!</definedName>
    <definedName name="wagdobf" localSheetId="0">#REF!</definedName>
    <definedName name="wagdobf">#REF!</definedName>
    <definedName name="wagreg" localSheetId="0">#REF!</definedName>
    <definedName name="wagreg">#REF!</definedName>
    <definedName name="wagregf" localSheetId="0">#REF!</definedName>
    <definedName name="wagregf">#REF!</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8" i="8" l="1"/>
  <c r="CH112" i="2" l="1"/>
  <c r="CG112" i="2"/>
  <c r="CH110" i="2"/>
  <c r="CG110" i="2"/>
  <c r="CD110" i="2"/>
  <c r="CG104" i="2"/>
  <c r="CH104" i="2"/>
  <c r="CH94" i="2"/>
  <c r="CG94" i="2"/>
  <c r="CF94" i="2"/>
  <c r="CE94" i="2"/>
  <c r="CD94" i="2"/>
  <c r="CC94" i="2"/>
  <c r="CB94" i="2"/>
  <c r="CA94" i="2"/>
  <c r="BZ94" i="2"/>
  <c r="BY94" i="2"/>
  <c r="BX94" i="2"/>
  <c r="BW94" i="2"/>
  <c r="CH83" i="2"/>
  <c r="CG83" i="2"/>
  <c r="CF83" i="2"/>
  <c r="CE83" i="2"/>
  <c r="CD83" i="2"/>
  <c r="CC83" i="2"/>
  <c r="BZ83" i="2"/>
  <c r="BY83" i="2"/>
  <c r="BX83" i="2"/>
  <c r="BW83" i="2"/>
  <c r="CH58" i="2"/>
  <c r="CG58" i="2"/>
  <c r="CD58" i="2"/>
  <c r="CH57" i="2"/>
  <c r="CG57" i="2"/>
  <c r="CD57" i="2"/>
  <c r="CC57" i="2"/>
  <c r="CH55" i="2"/>
  <c r="CG55" i="2"/>
  <c r="CH85" i="2"/>
  <c r="CG85" i="2"/>
  <c r="CD85" i="2"/>
  <c r="CD55" i="2" l="1"/>
  <c r="CC55" i="2"/>
  <c r="F81" i="4" l="1"/>
  <c r="F80" i="4"/>
  <c r="F79" i="4"/>
  <c r="R80" i="4" l="1"/>
  <c r="R79" i="4"/>
  <c r="R81" i="4"/>
  <c r="Q81" i="4"/>
  <c r="Q79" i="4"/>
  <c r="C27" i="4"/>
  <c r="C28" i="4"/>
  <c r="C29" i="4"/>
  <c r="C30" i="4"/>
  <c r="C31" i="4"/>
  <c r="C32" i="4"/>
  <c r="C33" i="4"/>
  <c r="C34" i="4"/>
  <c r="C35" i="4"/>
  <c r="C36" i="4"/>
  <c r="C37" i="4"/>
  <c r="C38" i="4"/>
  <c r="C39" i="4"/>
  <c r="C40" i="4"/>
  <c r="C41" i="4"/>
  <c r="C42" i="4"/>
  <c r="C43" i="4"/>
  <c r="F40" i="4"/>
  <c r="G78" i="4" s="1"/>
  <c r="F39" i="4"/>
  <c r="G77" i="4" s="1"/>
  <c r="F38" i="4"/>
  <c r="G76" i="4" s="1"/>
  <c r="F37" i="4"/>
  <c r="G75" i="4" s="1"/>
  <c r="F36" i="4"/>
  <c r="G74" i="4" s="1"/>
  <c r="F35" i="4"/>
  <c r="G73" i="4" s="1"/>
  <c r="F34" i="4"/>
  <c r="G72" i="4" s="1"/>
  <c r="F33" i="4"/>
  <c r="G71" i="4" s="1"/>
  <c r="F32" i="4"/>
  <c r="G70" i="4" s="1"/>
  <c r="F31" i="4"/>
  <c r="G69" i="4" s="1"/>
  <c r="F30" i="4"/>
  <c r="G68" i="4" s="1"/>
  <c r="F29" i="4"/>
  <c r="G67" i="4" s="1"/>
  <c r="F28" i="4"/>
  <c r="G66" i="4" s="1"/>
  <c r="F27" i="4"/>
  <c r="G65" i="4" s="1"/>
  <c r="D36" i="4" l="1"/>
  <c r="D38" i="4"/>
  <c r="D39" i="4"/>
  <c r="K18" i="11" l="1"/>
  <c r="J81" i="4" l="1"/>
  <c r="J80" i="4"/>
  <c r="J79" i="4"/>
  <c r="J78" i="4"/>
  <c r="J77" i="4"/>
  <c r="J76" i="4"/>
  <c r="J75" i="4"/>
  <c r="J74" i="4"/>
  <c r="J73" i="4"/>
  <c r="J72" i="4"/>
  <c r="J71" i="4"/>
  <c r="J70" i="4"/>
  <c r="J69" i="4"/>
  <c r="J68" i="4"/>
  <c r="J67" i="4"/>
  <c r="J66" i="4"/>
  <c r="J65" i="4"/>
  <c r="T81" i="4"/>
  <c r="L80" i="4"/>
  <c r="F75" i="4"/>
  <c r="F74" i="4"/>
  <c r="F72" i="4"/>
  <c r="F71" i="4"/>
  <c r="F70" i="4"/>
  <c r="F68" i="4"/>
  <c r="F67" i="4"/>
  <c r="D43" i="4"/>
  <c r="D42" i="4"/>
  <c r="D41" i="4"/>
  <c r="D40" i="4"/>
  <c r="O40" i="4"/>
  <c r="N40" i="4"/>
  <c r="S78" i="4" s="1"/>
  <c r="M40" i="4"/>
  <c r="L40" i="4"/>
  <c r="K40" i="4"/>
  <c r="P78" i="4" s="1"/>
  <c r="J40" i="4"/>
  <c r="O78" i="4" s="1"/>
  <c r="I40" i="4"/>
  <c r="H40" i="4"/>
  <c r="M78" i="4" s="1"/>
  <c r="G40" i="4"/>
  <c r="L78" i="4" s="1"/>
  <c r="F43" i="4"/>
  <c r="G81" i="4" s="1"/>
  <c r="F42" i="4"/>
  <c r="G80" i="4" s="1"/>
  <c r="F41" i="4"/>
  <c r="G79" i="4" s="1"/>
  <c r="R78" i="4"/>
  <c r="Q78" i="4"/>
  <c r="N78" i="4"/>
  <c r="S81" i="4"/>
  <c r="P81" i="4"/>
  <c r="O81" i="4"/>
  <c r="N81" i="4"/>
  <c r="M81" i="4"/>
  <c r="L81" i="4"/>
  <c r="S80" i="4"/>
  <c r="Q80" i="4"/>
  <c r="O80" i="4"/>
  <c r="N80" i="4"/>
  <c r="M80" i="4"/>
  <c r="T79" i="4"/>
  <c r="S79" i="4"/>
  <c r="P79" i="4"/>
  <c r="O79" i="4"/>
  <c r="N79" i="4"/>
  <c r="M79" i="4"/>
  <c r="L79" i="4"/>
  <c r="G83" i="4" l="1"/>
  <c r="P80" i="4"/>
  <c r="F45" i="4"/>
  <c r="C27" i="10" l="1"/>
  <c r="C28" i="10" s="1"/>
  <c r="C22" i="10"/>
  <c r="E20" i="9"/>
  <c r="C29" i="10" l="1"/>
  <c r="S21" i="6"/>
  <c r="Q21" i="6"/>
  <c r="L24" i="6"/>
  <c r="CD47" i="1"/>
  <c r="CD46" i="1"/>
  <c r="CD45" i="1"/>
  <c r="CH98" i="2" l="1"/>
  <c r="D28" i="4" l="1"/>
  <c r="D29" i="4"/>
  <c r="D30" i="4"/>
  <c r="D31" i="4"/>
  <c r="D32" i="4"/>
  <c r="D33" i="4"/>
  <c r="D34" i="4"/>
  <c r="D35" i="4"/>
  <c r="D37" i="4"/>
  <c r="D27" i="4"/>
  <c r="T57" i="4" l="1"/>
  <c r="R57" i="4"/>
  <c r="Q57" i="4"/>
  <c r="P57" i="4"/>
  <c r="O57" i="4"/>
  <c r="N57" i="4"/>
  <c r="M57" i="4"/>
  <c r="L57" i="4"/>
  <c r="R55" i="4"/>
  <c r="Q55" i="4"/>
  <c r="P55" i="4"/>
  <c r="O55" i="4"/>
  <c r="H227" i="12" l="1"/>
  <c r="D227" i="12"/>
  <c r="H226" i="12"/>
  <c r="D226" i="12"/>
  <c r="H225" i="12"/>
  <c r="D225" i="12"/>
  <c r="H224" i="12"/>
  <c r="D224" i="12"/>
  <c r="H223" i="12"/>
  <c r="D223" i="12"/>
  <c r="H222" i="12"/>
  <c r="D222" i="12"/>
  <c r="H221" i="12"/>
  <c r="D221" i="12"/>
  <c r="H220" i="12"/>
  <c r="D220" i="12"/>
  <c r="H219" i="12"/>
  <c r="D219" i="12"/>
  <c r="H218" i="12"/>
  <c r="D218" i="12"/>
  <c r="H217" i="12"/>
  <c r="D217" i="12"/>
  <c r="H216" i="12"/>
  <c r="D216" i="12"/>
  <c r="H215" i="12"/>
  <c r="D215" i="12"/>
  <c r="H214" i="12"/>
  <c r="D214" i="12"/>
  <c r="H213" i="12"/>
  <c r="D213" i="12"/>
  <c r="H212" i="12"/>
  <c r="D212" i="12"/>
  <c r="H211" i="12"/>
  <c r="D211" i="12"/>
  <c r="H210" i="12"/>
  <c r="D210" i="12"/>
  <c r="H209" i="12"/>
  <c r="D209" i="12"/>
  <c r="H208" i="12"/>
  <c r="D208" i="12"/>
  <c r="H199" i="12"/>
  <c r="D199" i="12"/>
  <c r="H198" i="12"/>
  <c r="D198" i="12"/>
  <c r="H197" i="12"/>
  <c r="D197" i="12"/>
  <c r="H196" i="12"/>
  <c r="D196" i="12"/>
  <c r="H195" i="12"/>
  <c r="D195" i="12"/>
  <c r="H194" i="12"/>
  <c r="D194" i="12"/>
  <c r="H193" i="12"/>
  <c r="D193" i="12"/>
  <c r="H192" i="12"/>
  <c r="D192" i="12"/>
  <c r="H191" i="12"/>
  <c r="D191" i="12"/>
  <c r="H190" i="12"/>
  <c r="D190" i="12"/>
  <c r="H189" i="12"/>
  <c r="D189" i="12"/>
  <c r="H188" i="12"/>
  <c r="D188" i="12"/>
  <c r="H187" i="12"/>
  <c r="D187" i="12"/>
  <c r="H186" i="12"/>
  <c r="D186" i="12"/>
  <c r="H185" i="12"/>
  <c r="D185" i="12"/>
  <c r="H184" i="12"/>
  <c r="D184" i="12"/>
  <c r="H183" i="12"/>
  <c r="D183" i="12"/>
  <c r="H182" i="12"/>
  <c r="D182" i="12"/>
  <c r="H181" i="12"/>
  <c r="D181" i="12"/>
  <c r="H180" i="12"/>
  <c r="D180" i="12"/>
  <c r="H171" i="12"/>
  <c r="D171" i="12"/>
  <c r="H170" i="12"/>
  <c r="D170" i="12"/>
  <c r="H169" i="12"/>
  <c r="D169" i="12"/>
  <c r="H168" i="12"/>
  <c r="D168" i="12"/>
  <c r="H167" i="12"/>
  <c r="D167" i="12"/>
  <c r="H166" i="12"/>
  <c r="D166" i="12"/>
  <c r="H165" i="12"/>
  <c r="D165" i="12"/>
  <c r="H164" i="12"/>
  <c r="D164" i="12"/>
  <c r="H163" i="12"/>
  <c r="D163" i="12"/>
  <c r="H162" i="12"/>
  <c r="D162" i="12"/>
  <c r="H161" i="12"/>
  <c r="D161" i="12"/>
  <c r="H160" i="12"/>
  <c r="D160" i="12"/>
  <c r="H159" i="12"/>
  <c r="D159" i="12"/>
  <c r="H158" i="12"/>
  <c r="D158" i="12"/>
  <c r="H157" i="12"/>
  <c r="D157" i="12"/>
  <c r="H156" i="12"/>
  <c r="D156" i="12"/>
  <c r="H155" i="12"/>
  <c r="D155" i="12"/>
  <c r="H154" i="12"/>
  <c r="D154" i="12"/>
  <c r="H153" i="12"/>
  <c r="D153" i="12"/>
  <c r="H152" i="12"/>
  <c r="D152" i="12"/>
  <c r="C144" i="12"/>
  <c r="G144" i="12" s="1"/>
  <c r="C143" i="12"/>
  <c r="G143" i="12" s="1"/>
  <c r="C142" i="12"/>
  <c r="G142" i="12" s="1"/>
  <c r="C141" i="12"/>
  <c r="G141" i="12" s="1"/>
  <c r="C140" i="12"/>
  <c r="G140" i="12" s="1"/>
  <c r="C139" i="12"/>
  <c r="G139" i="12" s="1"/>
  <c r="C138" i="12"/>
  <c r="G138" i="12" s="1"/>
  <c r="C137" i="12"/>
  <c r="G137" i="12" s="1"/>
  <c r="C136" i="12"/>
  <c r="G136" i="12" s="1"/>
  <c r="G135" i="12"/>
  <c r="G134" i="12"/>
  <c r="G133" i="12"/>
  <c r="G132" i="12"/>
  <c r="G131" i="12"/>
  <c r="G130" i="12"/>
  <c r="G129" i="12"/>
  <c r="G128" i="12"/>
  <c r="G127" i="12"/>
  <c r="G126" i="12"/>
  <c r="G125" i="12"/>
  <c r="H118" i="12"/>
  <c r="D118" i="12"/>
  <c r="H117" i="12"/>
  <c r="D117" i="12"/>
  <c r="H116" i="12"/>
  <c r="D116" i="12"/>
  <c r="H115" i="12"/>
  <c r="D115" i="12"/>
  <c r="H114" i="12"/>
  <c r="D114" i="12"/>
  <c r="H113" i="12"/>
  <c r="D113" i="12"/>
  <c r="H112" i="12"/>
  <c r="D112" i="12"/>
  <c r="H111" i="12"/>
  <c r="D111" i="12"/>
  <c r="H110" i="12"/>
  <c r="D110" i="12"/>
  <c r="H109" i="12"/>
  <c r="D109" i="12"/>
  <c r="H108" i="12"/>
  <c r="D108" i="12"/>
  <c r="H107" i="12"/>
  <c r="H106" i="12"/>
  <c r="H105" i="12"/>
  <c r="H104" i="12"/>
  <c r="H103" i="12"/>
  <c r="H102" i="12"/>
  <c r="H101" i="12"/>
  <c r="H100" i="12"/>
  <c r="H99" i="12"/>
  <c r="H91" i="12"/>
  <c r="D91" i="12"/>
  <c r="B91" i="12"/>
  <c r="H90" i="12"/>
  <c r="D90" i="12"/>
  <c r="B90" i="12"/>
  <c r="H89" i="12"/>
  <c r="D89" i="12"/>
  <c r="B89" i="12"/>
  <c r="H88" i="12"/>
  <c r="D88" i="12"/>
  <c r="B88" i="12"/>
  <c r="H87" i="12"/>
  <c r="D87" i="12"/>
  <c r="B87" i="12"/>
  <c r="H86" i="12"/>
  <c r="D86" i="12"/>
  <c r="B86" i="12"/>
  <c r="H85" i="12"/>
  <c r="D85" i="12"/>
  <c r="B85" i="12"/>
  <c r="H84" i="12"/>
  <c r="D84" i="12"/>
  <c r="B84" i="12"/>
  <c r="H83" i="12"/>
  <c r="D83" i="12"/>
  <c r="B83" i="12"/>
  <c r="H82" i="12"/>
  <c r="D82" i="12"/>
  <c r="B82" i="12"/>
  <c r="H81" i="12"/>
  <c r="D81" i="12"/>
  <c r="B81" i="12"/>
  <c r="H80" i="12"/>
  <c r="B80" i="12"/>
  <c r="H79" i="12"/>
  <c r="B79" i="12"/>
  <c r="H78" i="12"/>
  <c r="B78" i="12"/>
  <c r="H77" i="12"/>
  <c r="B77" i="12"/>
  <c r="H76" i="12"/>
  <c r="B76" i="12"/>
  <c r="H75" i="12"/>
  <c r="B75" i="12"/>
  <c r="H74" i="12"/>
  <c r="B74" i="12"/>
  <c r="H73" i="12"/>
  <c r="B73" i="12"/>
  <c r="H72" i="12"/>
  <c r="B72" i="12"/>
  <c r="H65" i="12"/>
  <c r="D65" i="12"/>
  <c r="B65" i="12"/>
  <c r="E65" i="12" s="1"/>
  <c r="H64" i="12"/>
  <c r="D64" i="12"/>
  <c r="B64" i="12"/>
  <c r="E64" i="12" s="1"/>
  <c r="H63" i="12"/>
  <c r="D63" i="12"/>
  <c r="B63" i="12"/>
  <c r="E63" i="12" s="1"/>
  <c r="F63" i="12" s="1"/>
  <c r="H62" i="12"/>
  <c r="D62" i="12"/>
  <c r="B62" i="12"/>
  <c r="E62" i="12" s="1"/>
  <c r="H61" i="12"/>
  <c r="D61" i="12"/>
  <c r="B61" i="12"/>
  <c r="E61" i="12" s="1"/>
  <c r="H60" i="12"/>
  <c r="D60" i="12"/>
  <c r="B60" i="12"/>
  <c r="E60" i="12" s="1"/>
  <c r="F60" i="12" s="1"/>
  <c r="H59" i="12"/>
  <c r="D59" i="12"/>
  <c r="B59" i="12"/>
  <c r="E59" i="12" s="1"/>
  <c r="H58" i="12"/>
  <c r="D58" i="12"/>
  <c r="B58" i="12"/>
  <c r="E58" i="12" s="1"/>
  <c r="H57" i="12"/>
  <c r="D57" i="12"/>
  <c r="B57" i="12"/>
  <c r="E57" i="12" s="1"/>
  <c r="H56" i="12"/>
  <c r="D56" i="12"/>
  <c r="B56" i="12"/>
  <c r="E56" i="12" s="1"/>
  <c r="F56" i="12" s="1"/>
  <c r="H55" i="12"/>
  <c r="D55" i="12"/>
  <c r="B55" i="12"/>
  <c r="E55" i="12" s="1"/>
  <c r="H54" i="12"/>
  <c r="B54" i="12"/>
  <c r="E54" i="12" s="1"/>
  <c r="H53" i="12"/>
  <c r="B53" i="12"/>
  <c r="E53" i="12" s="1"/>
  <c r="H52" i="12"/>
  <c r="B52" i="12"/>
  <c r="E52" i="12" s="1"/>
  <c r="H51" i="12"/>
  <c r="B51" i="12"/>
  <c r="H50" i="12"/>
  <c r="B50" i="12"/>
  <c r="H49" i="12"/>
  <c r="B49" i="12"/>
  <c r="H48" i="12"/>
  <c r="E48" i="12"/>
  <c r="B48" i="12"/>
  <c r="H47" i="12"/>
  <c r="B47" i="12"/>
  <c r="E47" i="12" s="1"/>
  <c r="H46" i="12"/>
  <c r="B46" i="12"/>
  <c r="E46" i="12" s="1"/>
  <c r="H39" i="12"/>
  <c r="D39" i="12"/>
  <c r="B39" i="12"/>
  <c r="B199" i="12" s="1"/>
  <c r="H38" i="12"/>
  <c r="D38" i="12"/>
  <c r="B38" i="12"/>
  <c r="B198" i="12" s="1"/>
  <c r="H37" i="12"/>
  <c r="D37" i="12"/>
  <c r="B37" i="12"/>
  <c r="B225" i="12" s="1"/>
  <c r="H36" i="12"/>
  <c r="D36" i="12"/>
  <c r="B36" i="12"/>
  <c r="B224" i="12" s="1"/>
  <c r="H35" i="12"/>
  <c r="D35" i="12"/>
  <c r="B35" i="12"/>
  <c r="B114" i="12" s="1"/>
  <c r="H34" i="12"/>
  <c r="D34" i="12"/>
  <c r="B34" i="12"/>
  <c r="H33" i="12"/>
  <c r="D33" i="12"/>
  <c r="B33" i="12"/>
  <c r="B112" i="12" s="1"/>
  <c r="H32" i="12"/>
  <c r="D32" i="12"/>
  <c r="B32" i="12"/>
  <c r="H31" i="12"/>
  <c r="D31" i="12"/>
  <c r="B31" i="12"/>
  <c r="B219" i="12" s="1"/>
  <c r="H30" i="12"/>
  <c r="D30" i="12"/>
  <c r="B30" i="12"/>
  <c r="B218" i="12" s="1"/>
  <c r="H29" i="12"/>
  <c r="D29" i="12"/>
  <c r="B29" i="12"/>
  <c r="B134" i="12" s="1"/>
  <c r="H28" i="12"/>
  <c r="D28" i="12"/>
  <c r="B28" i="12"/>
  <c r="B188" i="12" s="1"/>
  <c r="H27" i="12"/>
  <c r="D27" i="12"/>
  <c r="B27" i="12"/>
  <c r="B159" i="12" s="1"/>
  <c r="H26" i="12"/>
  <c r="D26" i="12"/>
  <c r="B26" i="12"/>
  <c r="B186" i="12" s="1"/>
  <c r="H25" i="12"/>
  <c r="D25" i="12"/>
  <c r="B25" i="12"/>
  <c r="B213" i="12" s="1"/>
  <c r="H24" i="12"/>
  <c r="D24" i="12"/>
  <c r="B24" i="12"/>
  <c r="H23" i="12"/>
  <c r="D23" i="12"/>
  <c r="B23" i="12"/>
  <c r="H22" i="12"/>
  <c r="D22" i="12"/>
  <c r="B22" i="12"/>
  <c r="H21" i="12"/>
  <c r="D21" i="12"/>
  <c r="B21" i="12"/>
  <c r="H20" i="12"/>
  <c r="D20" i="12"/>
  <c r="B20" i="12"/>
  <c r="B152" i="12" s="1"/>
  <c r="L37" i="11"/>
  <c r="H36" i="11" a="1"/>
  <c r="H36" i="11" s="1"/>
  <c r="F36" i="11" a="1"/>
  <c r="F36" i="11" s="1"/>
  <c r="A36" i="11"/>
  <c r="H35" i="11" a="1"/>
  <c r="H35" i="11" s="1"/>
  <c r="F35" i="11" a="1"/>
  <c r="F35" i="11" s="1"/>
  <c r="A35" i="11"/>
  <c r="H34" i="11" a="1"/>
  <c r="H34" i="11" s="1"/>
  <c r="F34" i="11" a="1"/>
  <c r="F34" i="11" s="1"/>
  <c r="A34" i="11"/>
  <c r="H33" i="11" a="1"/>
  <c r="H33" i="11" s="1"/>
  <c r="F33" i="11" a="1"/>
  <c r="F33" i="11" s="1"/>
  <c r="A33" i="11"/>
  <c r="H32" i="11" a="1"/>
  <c r="H32" i="11" s="1"/>
  <c r="F32" i="11" a="1"/>
  <c r="F32" i="11" s="1"/>
  <c r="A32" i="11"/>
  <c r="H31" i="11" a="1"/>
  <c r="H31" i="11" s="1"/>
  <c r="F31" i="11" a="1"/>
  <c r="F31" i="11" s="1"/>
  <c r="A31" i="11"/>
  <c r="H30" i="11" a="1"/>
  <c r="H30" i="11" s="1"/>
  <c r="F30" i="11" a="1"/>
  <c r="F30" i="11" s="1"/>
  <c r="A30" i="11"/>
  <c r="H29" i="11" a="1"/>
  <c r="H29" i="11" s="1"/>
  <c r="F29" i="11" a="1"/>
  <c r="F29" i="11" s="1"/>
  <c r="A29" i="11"/>
  <c r="H28" i="11" a="1"/>
  <c r="H28" i="11" s="1"/>
  <c r="F28" i="11" a="1"/>
  <c r="F28" i="11" s="1"/>
  <c r="A28" i="11"/>
  <c r="H27" i="11" a="1"/>
  <c r="H27" i="11" s="1"/>
  <c r="F27" i="11" a="1"/>
  <c r="F27" i="11" s="1"/>
  <c r="A27" i="11"/>
  <c r="H26" i="11" a="1"/>
  <c r="H26" i="11" s="1"/>
  <c r="F26" i="11" a="1"/>
  <c r="F26" i="11" s="1"/>
  <c r="A26" i="11"/>
  <c r="H25" i="11" a="1"/>
  <c r="H25" i="11" s="1"/>
  <c r="F25" i="11" a="1"/>
  <c r="F25" i="11" s="1"/>
  <c r="A25" i="11"/>
  <c r="H24" i="11" a="1"/>
  <c r="H24" i="11" s="1"/>
  <c r="F24" i="11" a="1"/>
  <c r="F24" i="11" s="1"/>
  <c r="A24" i="11"/>
  <c r="H23" i="11" a="1"/>
  <c r="H23" i="11" s="1"/>
  <c r="F23" i="11" a="1"/>
  <c r="F23" i="11" s="1"/>
  <c r="A23" i="11"/>
  <c r="H22" i="11"/>
  <c r="F22" i="11"/>
  <c r="A22" i="11"/>
  <c r="H21" i="11"/>
  <c r="F21" i="11"/>
  <c r="A21" i="11"/>
  <c r="H20" i="11"/>
  <c r="F20" i="11"/>
  <c r="A20" i="11"/>
  <c r="H19" i="11" a="1"/>
  <c r="H19" i="11" s="1"/>
  <c r="F19" i="11" a="1"/>
  <c r="F19" i="11" s="1"/>
  <c r="A19" i="11"/>
  <c r="H18" i="11" a="1"/>
  <c r="H18" i="11" s="1"/>
  <c r="F18" i="11" a="1"/>
  <c r="F18" i="11" s="1"/>
  <c r="A18" i="11"/>
  <c r="H17" i="11" a="1"/>
  <c r="H17" i="11" s="1"/>
  <c r="F17" i="11" a="1"/>
  <c r="F17" i="11" s="1"/>
  <c r="A17" i="11"/>
  <c r="B13" i="11"/>
  <c r="D183" i="10" a="1"/>
  <c r="D183" i="10" s="1"/>
  <c r="C183" i="10" s="1"/>
  <c r="D182" i="10" a="1"/>
  <c r="D182" i="10" s="1"/>
  <c r="C182" i="10" s="1"/>
  <c r="D181" i="10" a="1"/>
  <c r="D181" i="10" s="1"/>
  <c r="C181" i="10" s="1"/>
  <c r="D180" i="10" a="1"/>
  <c r="D180" i="10" s="1"/>
  <c r="C180" i="10" s="1"/>
  <c r="D179" i="10" a="1"/>
  <c r="D179" i="10" s="1"/>
  <c r="C179" i="10" s="1"/>
  <c r="D178" i="10" a="1"/>
  <c r="D178" i="10" s="1"/>
  <c r="C178" i="10" s="1"/>
  <c r="D177" i="10" a="1"/>
  <c r="D177" i="10" s="1"/>
  <c r="C177" i="10" s="1"/>
  <c r="D176" i="10" a="1"/>
  <c r="D176" i="10" s="1"/>
  <c r="C176" i="10" s="1"/>
  <c r="D175" i="10" a="1"/>
  <c r="D175" i="10" s="1"/>
  <c r="C175" i="10" s="1"/>
  <c r="D174" i="10" a="1"/>
  <c r="D174" i="10" s="1"/>
  <c r="C174" i="10" s="1"/>
  <c r="D173" i="10" a="1"/>
  <c r="D173" i="10" s="1"/>
  <c r="C173" i="10" s="1"/>
  <c r="D172" i="10" a="1"/>
  <c r="D172" i="10" s="1"/>
  <c r="C172" i="10" s="1"/>
  <c r="D171" i="10" a="1"/>
  <c r="D171" i="10" s="1"/>
  <c r="C171" i="10" s="1"/>
  <c r="D170" i="10" a="1"/>
  <c r="D170" i="10" s="1"/>
  <c r="C170" i="10" s="1"/>
  <c r="D169" i="10" a="1"/>
  <c r="D169" i="10" s="1"/>
  <c r="C169" i="10" s="1"/>
  <c r="D168" i="10" a="1"/>
  <c r="D168" i="10" s="1"/>
  <c r="C168" i="10" s="1"/>
  <c r="D167" i="10" a="1"/>
  <c r="D167" i="10" s="1"/>
  <c r="C167" i="10" s="1"/>
  <c r="D166" i="10" a="1"/>
  <c r="D166" i="10" s="1"/>
  <c r="C166" i="10" s="1"/>
  <c r="D165" i="10" a="1"/>
  <c r="D165" i="10" s="1"/>
  <c r="C165" i="10" s="1"/>
  <c r="D164" i="10" a="1"/>
  <c r="D164" i="10" s="1"/>
  <c r="C164" i="10" s="1"/>
  <c r="D163" i="10" a="1"/>
  <c r="D163" i="10" s="1"/>
  <c r="C163" i="10" s="1"/>
  <c r="D162" i="10" a="1"/>
  <c r="D162" i="10" s="1"/>
  <c r="C162" i="10" s="1"/>
  <c r="D161" i="10" a="1"/>
  <c r="D161" i="10" s="1"/>
  <c r="C161" i="10" s="1"/>
  <c r="D160" i="10" a="1"/>
  <c r="D160" i="10" s="1"/>
  <c r="C160" i="10" s="1"/>
  <c r="D159" i="10" a="1"/>
  <c r="D159" i="10" s="1"/>
  <c r="C159" i="10" s="1"/>
  <c r="D158" i="10" a="1"/>
  <c r="D158" i="10" s="1"/>
  <c r="C158" i="10" s="1"/>
  <c r="D157" i="10" a="1"/>
  <c r="D157" i="10" s="1"/>
  <c r="C157" i="10" s="1"/>
  <c r="D156" i="10" a="1"/>
  <c r="D156" i="10" s="1"/>
  <c r="C156" i="10" s="1"/>
  <c r="D155" i="10" a="1"/>
  <c r="D155" i="10" s="1"/>
  <c r="C155" i="10" s="1"/>
  <c r="D154" i="10" a="1"/>
  <c r="D154" i="10" s="1"/>
  <c r="C154" i="10" s="1"/>
  <c r="D153" i="10" a="1"/>
  <c r="D153" i="10" s="1"/>
  <c r="C153" i="10" s="1"/>
  <c r="D152" i="10" a="1"/>
  <c r="D152" i="10" s="1"/>
  <c r="C152" i="10" s="1"/>
  <c r="D151" i="10" a="1"/>
  <c r="D151" i="10" s="1"/>
  <c r="C151" i="10" s="1"/>
  <c r="D150" i="10" a="1"/>
  <c r="D150" i="10" s="1"/>
  <c r="C150" i="10" s="1"/>
  <c r="D149" i="10" a="1"/>
  <c r="D149" i="10" s="1"/>
  <c r="C149" i="10" s="1"/>
  <c r="D148" i="10" a="1"/>
  <c r="D148" i="10" s="1"/>
  <c r="C148" i="10" s="1"/>
  <c r="D147" i="10" a="1"/>
  <c r="D147" i="10" s="1"/>
  <c r="C147" i="10" s="1"/>
  <c r="D146" i="10" a="1"/>
  <c r="D146" i="10" s="1"/>
  <c r="C146" i="10" s="1"/>
  <c r="D145" i="10" a="1"/>
  <c r="D145" i="10" s="1"/>
  <c r="C145" i="10" s="1"/>
  <c r="D144" i="10" a="1"/>
  <c r="D144" i="10" s="1"/>
  <c r="C144" i="10" s="1"/>
  <c r="D143" i="10" a="1"/>
  <c r="D143" i="10" s="1"/>
  <c r="C143" i="10" s="1"/>
  <c r="D142" i="10" a="1"/>
  <c r="D142" i="10" s="1"/>
  <c r="C142" i="10" s="1"/>
  <c r="D141" i="10" a="1"/>
  <c r="D141" i="10" s="1"/>
  <c r="C141" i="10" s="1"/>
  <c r="D140" i="10" a="1"/>
  <c r="D140" i="10" s="1"/>
  <c r="C140" i="10" s="1"/>
  <c r="D139" i="10" a="1"/>
  <c r="D139" i="10" s="1"/>
  <c r="C139" i="10" s="1"/>
  <c r="D138" i="10" a="1"/>
  <c r="D138" i="10" s="1"/>
  <c r="C138" i="10" s="1"/>
  <c r="D137" i="10" a="1"/>
  <c r="D137" i="10" s="1"/>
  <c r="C137" i="10" s="1"/>
  <c r="D136" i="10" a="1"/>
  <c r="D136" i="10" s="1"/>
  <c r="C136" i="10" s="1"/>
  <c r="D135" i="10" a="1"/>
  <c r="D135" i="10" s="1"/>
  <c r="C135" i="10" s="1"/>
  <c r="D134" i="10" a="1"/>
  <c r="D134" i="10" s="1"/>
  <c r="C134" i="10" s="1"/>
  <c r="D133" i="10" a="1"/>
  <c r="D133" i="10" s="1"/>
  <c r="C133" i="10" s="1"/>
  <c r="D132" i="10" a="1"/>
  <c r="D132" i="10" s="1"/>
  <c r="C132" i="10" s="1"/>
  <c r="D131" i="10" a="1"/>
  <c r="D131" i="10" s="1"/>
  <c r="C131" i="10" s="1"/>
  <c r="D130" i="10" a="1"/>
  <c r="D130" i="10" s="1"/>
  <c r="C130" i="10" s="1"/>
  <c r="D129" i="10" a="1"/>
  <c r="D129" i="10" s="1"/>
  <c r="C129" i="10" s="1"/>
  <c r="D128" i="10" a="1"/>
  <c r="D128" i="10" s="1"/>
  <c r="C128" i="10" s="1"/>
  <c r="D127" i="10" a="1"/>
  <c r="D127" i="10" s="1"/>
  <c r="C127" i="10" s="1"/>
  <c r="D126" i="10" a="1"/>
  <c r="D126" i="10" s="1"/>
  <c r="C126" i="10" s="1"/>
  <c r="D125" i="10" a="1"/>
  <c r="D125" i="10" s="1"/>
  <c r="C125" i="10" s="1"/>
  <c r="D124" i="10" a="1"/>
  <c r="D124" i="10" s="1"/>
  <c r="C124" i="10" s="1"/>
  <c r="D123" i="10" a="1"/>
  <c r="D123" i="10" s="1"/>
  <c r="C123" i="10" s="1"/>
  <c r="D122" i="10" a="1"/>
  <c r="D122" i="10" s="1"/>
  <c r="C122" i="10" s="1"/>
  <c r="D121" i="10" a="1"/>
  <c r="D121" i="10" s="1"/>
  <c r="C121" i="10" s="1"/>
  <c r="D120" i="10" a="1"/>
  <c r="D120" i="10" s="1"/>
  <c r="C120" i="10" s="1"/>
  <c r="D119" i="10" a="1"/>
  <c r="D119" i="10" s="1"/>
  <c r="C119" i="10" s="1"/>
  <c r="D118" i="10" a="1"/>
  <c r="D118" i="10" s="1"/>
  <c r="C118" i="10" s="1"/>
  <c r="D117" i="10" a="1"/>
  <c r="D117" i="10" s="1"/>
  <c r="C117" i="10" s="1"/>
  <c r="D116" i="10" a="1"/>
  <c r="D116" i="10" s="1"/>
  <c r="C116" i="10" s="1"/>
  <c r="D115" i="10" a="1"/>
  <c r="D115" i="10" s="1"/>
  <c r="C115" i="10" s="1"/>
  <c r="D114" i="10" a="1"/>
  <c r="D114" i="10" s="1"/>
  <c r="C114" i="10" s="1"/>
  <c r="D113" i="10" a="1"/>
  <c r="D113" i="10" s="1"/>
  <c r="C113" i="10" s="1"/>
  <c r="D112" i="10" a="1"/>
  <c r="D112" i="10" s="1"/>
  <c r="C112" i="10" s="1"/>
  <c r="D111" i="10" a="1"/>
  <c r="D111" i="10" s="1"/>
  <c r="C111" i="10" s="1"/>
  <c r="D110" i="10" a="1"/>
  <c r="D110" i="10" s="1"/>
  <c r="C110" i="10" s="1"/>
  <c r="D109" i="10" a="1"/>
  <c r="D109" i="10" s="1"/>
  <c r="C109" i="10" s="1"/>
  <c r="D108" i="10" a="1"/>
  <c r="D108" i="10" s="1"/>
  <c r="C108" i="10" s="1"/>
  <c r="D107" i="10" a="1"/>
  <c r="D107" i="10" s="1"/>
  <c r="C107" i="10" s="1"/>
  <c r="D106" i="10" a="1"/>
  <c r="D106" i="10" s="1"/>
  <c r="C106" i="10"/>
  <c r="D105" i="10" a="1"/>
  <c r="D105" i="10" s="1"/>
  <c r="C105" i="10" s="1"/>
  <c r="D104" i="10" a="1"/>
  <c r="D104" i="10" s="1"/>
  <c r="C104" i="10" s="1"/>
  <c r="D103" i="10" a="1"/>
  <c r="D103" i="10" s="1"/>
  <c r="C103" i="10" s="1"/>
  <c r="D102" i="10" a="1"/>
  <c r="D102" i="10" s="1"/>
  <c r="C102" i="10" s="1"/>
  <c r="D101" i="10" a="1"/>
  <c r="D101" i="10" s="1"/>
  <c r="C101" i="10" s="1"/>
  <c r="D100" i="10" a="1"/>
  <c r="D100" i="10" s="1"/>
  <c r="C100" i="10" s="1"/>
  <c r="D99" i="10" a="1"/>
  <c r="D99" i="10" s="1"/>
  <c r="C99" i="10" s="1"/>
  <c r="D98" i="10" a="1"/>
  <c r="D98" i="10" s="1"/>
  <c r="C98" i="10" s="1"/>
  <c r="D97" i="10" a="1"/>
  <c r="D97" i="10" s="1"/>
  <c r="C97" i="10" s="1"/>
  <c r="D96" i="10" a="1"/>
  <c r="D96" i="10" s="1"/>
  <c r="C96" i="10" s="1"/>
  <c r="D95" i="10" a="1"/>
  <c r="D95" i="10" s="1"/>
  <c r="C95" i="10" s="1"/>
  <c r="D94" i="10" a="1"/>
  <c r="D94" i="10" s="1"/>
  <c r="C94" i="10" s="1"/>
  <c r="D93" i="10" a="1"/>
  <c r="D93" i="10" s="1"/>
  <c r="C93" i="10" s="1"/>
  <c r="D92" i="10" a="1"/>
  <c r="D92" i="10" s="1"/>
  <c r="C92" i="10" s="1"/>
  <c r="D91" i="10" a="1"/>
  <c r="D91" i="10" s="1"/>
  <c r="C91" i="10" s="1"/>
  <c r="D90" i="10" a="1"/>
  <c r="D90" i="10" s="1"/>
  <c r="C90" i="10" s="1"/>
  <c r="D89" i="10" a="1"/>
  <c r="D89" i="10" s="1"/>
  <c r="C89" i="10" s="1"/>
  <c r="D88" i="10" a="1"/>
  <c r="D88" i="10" s="1"/>
  <c r="C88" i="10"/>
  <c r="D87" i="10" a="1"/>
  <c r="D87" i="10" s="1"/>
  <c r="C87" i="10" s="1"/>
  <c r="D86" i="10" a="1"/>
  <c r="D86" i="10" s="1"/>
  <c r="C86" i="10" s="1"/>
  <c r="D85" i="10" a="1"/>
  <c r="D85" i="10" s="1"/>
  <c r="C85" i="10" s="1"/>
  <c r="D84" i="10" a="1"/>
  <c r="D84" i="10" s="1"/>
  <c r="C84" i="10" s="1"/>
  <c r="D83" i="10" a="1"/>
  <c r="D83" i="10" s="1"/>
  <c r="C83" i="10" s="1"/>
  <c r="D82" i="10" a="1"/>
  <c r="D82" i="10" s="1"/>
  <c r="C82" i="10" s="1"/>
  <c r="D81" i="10" a="1"/>
  <c r="D81" i="10" s="1"/>
  <c r="C81" i="10" s="1"/>
  <c r="D80" i="10" a="1"/>
  <c r="D80" i="10" s="1"/>
  <c r="C80" i="10" s="1"/>
  <c r="D79" i="10" a="1"/>
  <c r="D79" i="10" s="1"/>
  <c r="C79" i="10" s="1"/>
  <c r="D78" i="10" a="1"/>
  <c r="D78" i="10" s="1"/>
  <c r="C78" i="10" s="1"/>
  <c r="D77" i="10" a="1"/>
  <c r="D77" i="10" s="1"/>
  <c r="C77" i="10" s="1"/>
  <c r="D76" i="10" a="1"/>
  <c r="D76" i="10" s="1"/>
  <c r="C76" i="10" s="1"/>
  <c r="D75" i="10" a="1"/>
  <c r="D75" i="10" s="1"/>
  <c r="C75" i="10" s="1"/>
  <c r="D74" i="10" a="1"/>
  <c r="D74" i="10" s="1"/>
  <c r="C74" i="10" s="1"/>
  <c r="D73" i="10" a="1"/>
  <c r="D73" i="10" s="1"/>
  <c r="C73" i="10" s="1"/>
  <c r="D72" i="10" a="1"/>
  <c r="D72" i="10" s="1"/>
  <c r="C72" i="10" s="1"/>
  <c r="D71" i="10" a="1"/>
  <c r="D71" i="10" s="1"/>
  <c r="C71" i="10" s="1"/>
  <c r="D70" i="10" a="1"/>
  <c r="D70" i="10" s="1"/>
  <c r="C70" i="10" s="1"/>
  <c r="D69" i="10" a="1"/>
  <c r="D69" i="10" s="1"/>
  <c r="C69" i="10" s="1"/>
  <c r="D68" i="10" a="1"/>
  <c r="D68" i="10" s="1"/>
  <c r="C68" i="10" s="1"/>
  <c r="D67" i="10" a="1"/>
  <c r="D67" i="10" s="1"/>
  <c r="C67" i="10" s="1"/>
  <c r="D66" i="10" a="1"/>
  <c r="D66" i="10" s="1"/>
  <c r="C66" i="10" s="1"/>
  <c r="D65" i="10" a="1"/>
  <c r="D65" i="10" s="1"/>
  <c r="C65" i="10" s="1"/>
  <c r="D64" i="10" a="1"/>
  <c r="D64" i="10" s="1"/>
  <c r="C64" i="10" s="1"/>
  <c r="D63" i="10" a="1"/>
  <c r="D63" i="10" s="1"/>
  <c r="C63" i="10" s="1"/>
  <c r="D62" i="10" a="1"/>
  <c r="D62" i="10" s="1"/>
  <c r="C62" i="10" s="1"/>
  <c r="D61" i="10" a="1"/>
  <c r="D61" i="10" s="1"/>
  <c r="C61" i="10" s="1"/>
  <c r="D60" i="10" a="1"/>
  <c r="D60" i="10" s="1"/>
  <c r="C60" i="10" s="1"/>
  <c r="D59" i="10" a="1"/>
  <c r="D59" i="10" s="1"/>
  <c r="C59" i="10" s="1"/>
  <c r="D58" i="10" a="1"/>
  <c r="D58" i="10" s="1"/>
  <c r="C58" i="10" s="1"/>
  <c r="D57" i="10" a="1"/>
  <c r="D57" i="10" s="1"/>
  <c r="C57" i="10" s="1"/>
  <c r="D56" i="10" a="1"/>
  <c r="D56" i="10" s="1"/>
  <c r="C56" i="10" s="1"/>
  <c r="D55" i="10" a="1"/>
  <c r="D55" i="10" s="1"/>
  <c r="C55" i="10" s="1"/>
  <c r="D54" i="10" a="1"/>
  <c r="D54" i="10" s="1"/>
  <c r="C54" i="10" s="1"/>
  <c r="D53" i="10" a="1"/>
  <c r="D53" i="10" s="1"/>
  <c r="C53" i="10" s="1"/>
  <c r="D52" i="10" a="1"/>
  <c r="D52" i="10" s="1"/>
  <c r="C52" i="10" s="1"/>
  <c r="D51" i="10" a="1"/>
  <c r="D51" i="10" s="1"/>
  <c r="C51" i="10" s="1"/>
  <c r="D50" i="10" a="1"/>
  <c r="D50" i="10" s="1"/>
  <c r="C50" i="10" s="1"/>
  <c r="D49" i="10" a="1"/>
  <c r="D49" i="10" s="1"/>
  <c r="C49" i="10" s="1"/>
  <c r="D48" i="10" a="1"/>
  <c r="D48" i="10" s="1"/>
  <c r="C48" i="10" s="1"/>
  <c r="D47" i="10" a="1"/>
  <c r="D47" i="10" s="1"/>
  <c r="C47" i="10" s="1"/>
  <c r="D46" i="10" a="1"/>
  <c r="D46" i="10" s="1"/>
  <c r="C46" i="10" s="1"/>
  <c r="D45" i="10" a="1"/>
  <c r="D45" i="10" s="1"/>
  <c r="C45" i="10" s="1"/>
  <c r="D44" i="10" a="1"/>
  <c r="D44" i="10" s="1"/>
  <c r="C44" i="10" s="1"/>
  <c r="D43" i="10" a="1"/>
  <c r="D43" i="10" s="1"/>
  <c r="C43" i="10" s="1"/>
  <c r="D42" i="10" a="1"/>
  <c r="D42" i="10" s="1"/>
  <c r="C42" i="10" s="1"/>
  <c r="D41" i="10" a="1"/>
  <c r="D41" i="10" s="1"/>
  <c r="C41" i="10" s="1"/>
  <c r="D40" i="10" a="1"/>
  <c r="D40" i="10" s="1"/>
  <c r="C40" i="10" s="1"/>
  <c r="D39" i="10" a="1"/>
  <c r="D39" i="10" s="1"/>
  <c r="C39" i="10" s="1"/>
  <c r="D38" i="10" a="1"/>
  <c r="D38" i="10" s="1"/>
  <c r="C38" i="10" s="1"/>
  <c r="D37" i="10" a="1"/>
  <c r="D37" i="10" s="1"/>
  <c r="D36" i="10" a="1"/>
  <c r="D36" i="10" s="1"/>
  <c r="C36" i="10" s="1"/>
  <c r="D35" i="10" a="1"/>
  <c r="D35" i="10" s="1"/>
  <c r="C35" i="10" s="1"/>
  <c r="D34" i="10" a="1"/>
  <c r="D34" i="10" s="1"/>
  <c r="C34" i="10" s="1"/>
  <c r="C20" i="10"/>
  <c r="D183" i="9" a="1"/>
  <c r="D183" i="9" s="1"/>
  <c r="C183" i="9" s="1"/>
  <c r="D182" i="9" a="1"/>
  <c r="D182" i="9" s="1"/>
  <c r="C182" i="9" s="1"/>
  <c r="D181" i="9" a="1"/>
  <c r="D181" i="9" s="1"/>
  <c r="C181" i="9" s="1"/>
  <c r="D180" i="9" a="1"/>
  <c r="D180" i="9" s="1"/>
  <c r="C180" i="9" s="1"/>
  <c r="D179" i="9" a="1"/>
  <c r="D179" i="9" s="1"/>
  <c r="C179" i="9" s="1"/>
  <c r="D178" i="9" a="1"/>
  <c r="D178" i="9" s="1"/>
  <c r="C178" i="9" s="1"/>
  <c r="D177" i="9" a="1"/>
  <c r="D177" i="9" s="1"/>
  <c r="C177" i="9"/>
  <c r="D176" i="9" a="1"/>
  <c r="D176" i="9" s="1"/>
  <c r="C176" i="9" s="1"/>
  <c r="D175" i="9" a="1"/>
  <c r="D175" i="9" s="1"/>
  <c r="C175" i="9" s="1"/>
  <c r="D174" i="9" a="1"/>
  <c r="D174" i="9" s="1"/>
  <c r="C174" i="9" s="1"/>
  <c r="D173" i="9" a="1"/>
  <c r="D173" i="9" s="1"/>
  <c r="C173" i="9" s="1"/>
  <c r="D172" i="9" a="1"/>
  <c r="D172" i="9" s="1"/>
  <c r="C172" i="9" s="1"/>
  <c r="D171" i="9" a="1"/>
  <c r="D171" i="9" s="1"/>
  <c r="C171" i="9" s="1"/>
  <c r="D170" i="9" a="1"/>
  <c r="D170" i="9" s="1"/>
  <c r="C170" i="9" s="1"/>
  <c r="D169" i="9" a="1"/>
  <c r="D169" i="9" s="1"/>
  <c r="C169" i="9" s="1"/>
  <c r="D168" i="9" a="1"/>
  <c r="D168" i="9" s="1"/>
  <c r="C168" i="9" s="1"/>
  <c r="D167" i="9" a="1"/>
  <c r="D167" i="9" s="1"/>
  <c r="C167" i="9" s="1"/>
  <c r="D166" i="9" a="1"/>
  <c r="D166" i="9" s="1"/>
  <c r="C166" i="9" s="1"/>
  <c r="D165" i="9" a="1"/>
  <c r="D165" i="9" s="1"/>
  <c r="C165" i="9" s="1"/>
  <c r="D164" i="9" a="1"/>
  <c r="D164" i="9" s="1"/>
  <c r="C164" i="9" s="1"/>
  <c r="D163" i="9" a="1"/>
  <c r="D163" i="9" s="1"/>
  <c r="C163" i="9" s="1"/>
  <c r="D162" i="9" a="1"/>
  <c r="D162" i="9" s="1"/>
  <c r="C162" i="9" s="1"/>
  <c r="D161" i="9" a="1"/>
  <c r="D161" i="9" s="1"/>
  <c r="C161" i="9" s="1"/>
  <c r="D160" i="9" a="1"/>
  <c r="D160" i="9" s="1"/>
  <c r="C160" i="9" s="1"/>
  <c r="D159" i="9" a="1"/>
  <c r="D159" i="9" s="1"/>
  <c r="C159" i="9" s="1"/>
  <c r="D158" i="9" a="1"/>
  <c r="D158" i="9" s="1"/>
  <c r="C158" i="9" s="1"/>
  <c r="D157" i="9" a="1"/>
  <c r="D157" i="9" s="1"/>
  <c r="C157" i="9" s="1"/>
  <c r="D156" i="9" a="1"/>
  <c r="D156" i="9" s="1"/>
  <c r="C156" i="9" s="1"/>
  <c r="D155" i="9" a="1"/>
  <c r="D155" i="9" s="1"/>
  <c r="C155" i="9" s="1"/>
  <c r="D154" i="9" a="1"/>
  <c r="D154" i="9" s="1"/>
  <c r="C154" i="9" s="1"/>
  <c r="D153" i="9" a="1"/>
  <c r="D153" i="9" s="1"/>
  <c r="C153" i="9" s="1"/>
  <c r="D152" i="9" a="1"/>
  <c r="D152" i="9" s="1"/>
  <c r="C152" i="9" s="1"/>
  <c r="D151" i="9" a="1"/>
  <c r="D151" i="9" s="1"/>
  <c r="C151" i="9" s="1"/>
  <c r="D150" i="9" a="1"/>
  <c r="D150" i="9" s="1"/>
  <c r="C150" i="9" s="1"/>
  <c r="D149" i="9" a="1"/>
  <c r="D149" i="9" s="1"/>
  <c r="C149" i="9" s="1"/>
  <c r="D148" i="9" a="1"/>
  <c r="D148" i="9" s="1"/>
  <c r="C148" i="9" s="1"/>
  <c r="D147" i="9" a="1"/>
  <c r="D147" i="9" s="1"/>
  <c r="C147" i="9" s="1"/>
  <c r="D146" i="9" a="1"/>
  <c r="D146" i="9" s="1"/>
  <c r="C146" i="9" s="1"/>
  <c r="D145" i="9" a="1"/>
  <c r="D145" i="9" s="1"/>
  <c r="C145" i="9" s="1"/>
  <c r="D144" i="9" a="1"/>
  <c r="D144" i="9" s="1"/>
  <c r="C144" i="9" s="1"/>
  <c r="D143" i="9" a="1"/>
  <c r="D143" i="9" s="1"/>
  <c r="C143" i="9" s="1"/>
  <c r="D142" i="9" a="1"/>
  <c r="D142" i="9" s="1"/>
  <c r="C142" i="9" s="1"/>
  <c r="D141" i="9" a="1"/>
  <c r="D141" i="9" s="1"/>
  <c r="C141" i="9" s="1"/>
  <c r="D140" i="9" a="1"/>
  <c r="D140" i="9" s="1"/>
  <c r="C140" i="9" s="1"/>
  <c r="D139" i="9" a="1"/>
  <c r="D139" i="9" s="1"/>
  <c r="C139" i="9" s="1"/>
  <c r="D138" i="9" a="1"/>
  <c r="D138" i="9" s="1"/>
  <c r="C138" i="9" s="1"/>
  <c r="D137" i="9" a="1"/>
  <c r="D137" i="9" s="1"/>
  <c r="C137" i="9" s="1"/>
  <c r="D136" i="9" a="1"/>
  <c r="D136" i="9" s="1"/>
  <c r="C136" i="9" s="1"/>
  <c r="D135" i="9" a="1"/>
  <c r="D135" i="9" s="1"/>
  <c r="C135" i="9" s="1"/>
  <c r="D134" i="9" a="1"/>
  <c r="D134" i="9" s="1"/>
  <c r="C134" i="9" s="1"/>
  <c r="D133" i="9" a="1"/>
  <c r="D133" i="9" s="1"/>
  <c r="C133" i="9" s="1"/>
  <c r="D132" i="9" a="1"/>
  <c r="D132" i="9" s="1"/>
  <c r="C132" i="9" s="1"/>
  <c r="D131" i="9" a="1"/>
  <c r="D131" i="9" s="1"/>
  <c r="C131" i="9" s="1"/>
  <c r="D130" i="9" a="1"/>
  <c r="D130" i="9" s="1"/>
  <c r="C130" i="9" s="1"/>
  <c r="D129" i="9" a="1"/>
  <c r="D129" i="9" s="1"/>
  <c r="C129" i="9" s="1"/>
  <c r="D128" i="9" a="1"/>
  <c r="D128" i="9" s="1"/>
  <c r="C128" i="9" s="1"/>
  <c r="D127" i="9" a="1"/>
  <c r="D127" i="9" s="1"/>
  <c r="C127" i="9" s="1"/>
  <c r="D126" i="9" a="1"/>
  <c r="D126" i="9" s="1"/>
  <c r="C126" i="9" s="1"/>
  <c r="D125" i="9" a="1"/>
  <c r="D125" i="9" s="1"/>
  <c r="C125" i="9" s="1"/>
  <c r="D124" i="9" a="1"/>
  <c r="D124" i="9" s="1"/>
  <c r="C124" i="9" s="1"/>
  <c r="D123" i="9" a="1"/>
  <c r="D123" i="9" s="1"/>
  <c r="C123" i="9"/>
  <c r="D122" i="9" a="1"/>
  <c r="D122" i="9" s="1"/>
  <c r="C122" i="9" s="1"/>
  <c r="D121" i="9" a="1"/>
  <c r="D121" i="9" s="1"/>
  <c r="C121" i="9" s="1"/>
  <c r="D120" i="9" a="1"/>
  <c r="D120" i="9" s="1"/>
  <c r="C120" i="9" s="1"/>
  <c r="D119" i="9" a="1"/>
  <c r="D119" i="9" s="1"/>
  <c r="C119" i="9" s="1"/>
  <c r="D118" i="9" a="1"/>
  <c r="D118" i="9" s="1"/>
  <c r="C118" i="9" s="1"/>
  <c r="D117" i="9" a="1"/>
  <c r="D117" i="9" s="1"/>
  <c r="C117" i="9" s="1"/>
  <c r="D116" i="9" a="1"/>
  <c r="D116" i="9" s="1"/>
  <c r="C116" i="9" s="1"/>
  <c r="D115" i="9" a="1"/>
  <c r="D115" i="9" s="1"/>
  <c r="C115" i="9" s="1"/>
  <c r="D114" i="9" a="1"/>
  <c r="D114" i="9" s="1"/>
  <c r="C114" i="9" s="1"/>
  <c r="D113" i="9" a="1"/>
  <c r="D113" i="9" s="1"/>
  <c r="C113" i="9" s="1"/>
  <c r="D112" i="9" a="1"/>
  <c r="D112" i="9" s="1"/>
  <c r="C112" i="9" s="1"/>
  <c r="D111" i="9" a="1"/>
  <c r="D111" i="9" s="1"/>
  <c r="C111" i="9" s="1"/>
  <c r="D110" i="9" a="1"/>
  <c r="D110" i="9" s="1"/>
  <c r="C110" i="9" s="1"/>
  <c r="D109" i="9" a="1"/>
  <c r="D109" i="9" s="1"/>
  <c r="C109" i="9" s="1"/>
  <c r="D108" i="9" a="1"/>
  <c r="D108" i="9" s="1"/>
  <c r="C108" i="9" s="1"/>
  <c r="D107" i="9" a="1"/>
  <c r="D107" i="9" s="1"/>
  <c r="C107" i="9"/>
  <c r="D106" i="9" a="1"/>
  <c r="D106" i="9" s="1"/>
  <c r="C106" i="9" s="1"/>
  <c r="D105" i="9" a="1"/>
  <c r="D105" i="9" s="1"/>
  <c r="C105" i="9" s="1"/>
  <c r="D104" i="9" a="1"/>
  <c r="D104" i="9" s="1"/>
  <c r="C104" i="9" s="1"/>
  <c r="D103" i="9" a="1"/>
  <c r="D103" i="9" s="1"/>
  <c r="C103" i="9" s="1"/>
  <c r="D102" i="9" a="1"/>
  <c r="D102" i="9" s="1"/>
  <c r="C102" i="9" s="1"/>
  <c r="D101" i="9" a="1"/>
  <c r="D101" i="9" s="1"/>
  <c r="C101" i="9" s="1"/>
  <c r="D100" i="9" a="1"/>
  <c r="D100" i="9" s="1"/>
  <c r="C100" i="9" s="1"/>
  <c r="D99" i="9" a="1"/>
  <c r="D99" i="9" s="1"/>
  <c r="C99" i="9" s="1"/>
  <c r="D98" i="9" a="1"/>
  <c r="D98" i="9" s="1"/>
  <c r="C98" i="9" s="1"/>
  <c r="D97" i="9" a="1"/>
  <c r="D97" i="9" s="1"/>
  <c r="C97" i="9" s="1"/>
  <c r="D96" i="9" a="1"/>
  <c r="D96" i="9" s="1"/>
  <c r="C96" i="9" s="1"/>
  <c r="D95" i="9" a="1"/>
  <c r="D95" i="9" s="1"/>
  <c r="C95" i="9" s="1"/>
  <c r="D94" i="9" a="1"/>
  <c r="D94" i="9" s="1"/>
  <c r="C94" i="9" s="1"/>
  <c r="D93" i="9" a="1"/>
  <c r="D93" i="9" s="1"/>
  <c r="C93" i="9" s="1"/>
  <c r="D92" i="9" a="1"/>
  <c r="D92" i="9" s="1"/>
  <c r="C92" i="9" s="1"/>
  <c r="D91" i="9" a="1"/>
  <c r="D91" i="9" s="1"/>
  <c r="C91" i="9" s="1"/>
  <c r="D90" i="9" a="1"/>
  <c r="D90" i="9" s="1"/>
  <c r="C90" i="9" s="1"/>
  <c r="D89" i="9" a="1"/>
  <c r="D89" i="9" s="1"/>
  <c r="C89" i="9" s="1"/>
  <c r="D88" i="9" a="1"/>
  <c r="D88" i="9" s="1"/>
  <c r="C88" i="9" s="1"/>
  <c r="D87" i="9" a="1"/>
  <c r="D87" i="9" s="1"/>
  <c r="C87" i="9" s="1"/>
  <c r="D86" i="9" a="1"/>
  <c r="D86" i="9" s="1"/>
  <c r="C86" i="9" s="1"/>
  <c r="D85" i="9" a="1"/>
  <c r="D85" i="9" s="1"/>
  <c r="C85" i="9" s="1"/>
  <c r="D84" i="9" a="1"/>
  <c r="D84" i="9" s="1"/>
  <c r="C84" i="9" s="1"/>
  <c r="D83" i="9" a="1"/>
  <c r="D83" i="9" s="1"/>
  <c r="C83" i="9" s="1"/>
  <c r="D82" i="9" a="1"/>
  <c r="D82" i="9" s="1"/>
  <c r="C82" i="9" s="1"/>
  <c r="D81" i="9" a="1"/>
  <c r="D81" i="9" s="1"/>
  <c r="C81" i="9" s="1"/>
  <c r="D80" i="9" a="1"/>
  <c r="D80" i="9" s="1"/>
  <c r="C80" i="9" s="1"/>
  <c r="D79" i="9" a="1"/>
  <c r="D79" i="9" s="1"/>
  <c r="C79" i="9" s="1"/>
  <c r="D78" i="9" a="1"/>
  <c r="D78" i="9" s="1"/>
  <c r="C78" i="9" s="1"/>
  <c r="D77" i="9" a="1"/>
  <c r="D77" i="9" s="1"/>
  <c r="C77" i="9" s="1"/>
  <c r="D76" i="9" a="1"/>
  <c r="D76" i="9" s="1"/>
  <c r="C76" i="9" s="1"/>
  <c r="D75" i="9" a="1"/>
  <c r="D75" i="9" s="1"/>
  <c r="C75" i="9" s="1"/>
  <c r="D74" i="9" a="1"/>
  <c r="D74" i="9" s="1"/>
  <c r="C74" i="9" s="1"/>
  <c r="D73" i="9" a="1"/>
  <c r="D73" i="9" s="1"/>
  <c r="C73" i="9" s="1"/>
  <c r="D72" i="9" a="1"/>
  <c r="D72" i="9" s="1"/>
  <c r="C72" i="9" s="1"/>
  <c r="D71" i="9" a="1"/>
  <c r="D71" i="9" s="1"/>
  <c r="C71" i="9" s="1"/>
  <c r="D70" i="9" a="1"/>
  <c r="D70" i="9" s="1"/>
  <c r="C70" i="9" s="1"/>
  <c r="D69" i="9" a="1"/>
  <c r="D69" i="9" s="1"/>
  <c r="C69" i="9" s="1"/>
  <c r="D68" i="9" a="1"/>
  <c r="D68" i="9" s="1"/>
  <c r="C68" i="9" s="1"/>
  <c r="D67" i="9" a="1"/>
  <c r="D67" i="9" s="1"/>
  <c r="C67" i="9" s="1"/>
  <c r="D66" i="9" a="1"/>
  <c r="D66" i="9" s="1"/>
  <c r="C66" i="9" s="1"/>
  <c r="D65" i="9" a="1"/>
  <c r="D65" i="9" s="1"/>
  <c r="C65" i="9" s="1"/>
  <c r="D64" i="9" a="1"/>
  <c r="D64" i="9" s="1"/>
  <c r="C64" i="9" s="1"/>
  <c r="D63" i="9" a="1"/>
  <c r="D63" i="9" s="1"/>
  <c r="C63" i="9" s="1"/>
  <c r="D62" i="9" a="1"/>
  <c r="D62" i="9" s="1"/>
  <c r="C62" i="9" s="1"/>
  <c r="D61" i="9" a="1"/>
  <c r="D61" i="9" s="1"/>
  <c r="C61" i="9" s="1"/>
  <c r="D60" i="9" a="1"/>
  <c r="D60" i="9" s="1"/>
  <c r="C60" i="9" s="1"/>
  <c r="D59" i="9" a="1"/>
  <c r="D59" i="9" s="1"/>
  <c r="C59" i="9" s="1"/>
  <c r="D58" i="9" a="1"/>
  <c r="D58" i="9" s="1"/>
  <c r="C58" i="9" s="1"/>
  <c r="D57" i="9" a="1"/>
  <c r="D57" i="9" s="1"/>
  <c r="C57" i="9" s="1"/>
  <c r="D56" i="9" a="1"/>
  <c r="D56" i="9" s="1"/>
  <c r="C56" i="9" s="1"/>
  <c r="D55" i="9" a="1"/>
  <c r="D55" i="9" s="1"/>
  <c r="C55" i="9" s="1"/>
  <c r="D54" i="9" a="1"/>
  <c r="D54" i="9" s="1"/>
  <c r="C54" i="9" s="1"/>
  <c r="D53" i="9" a="1"/>
  <c r="D53" i="9" s="1"/>
  <c r="C53" i="9" s="1"/>
  <c r="D52" i="9" a="1"/>
  <c r="D52" i="9" s="1"/>
  <c r="C52" i="9" s="1"/>
  <c r="D51" i="9" a="1"/>
  <c r="D51" i="9" s="1"/>
  <c r="C51" i="9" s="1"/>
  <c r="D50" i="9" a="1"/>
  <c r="D50" i="9" s="1"/>
  <c r="C50" i="9" s="1"/>
  <c r="D49" i="9" a="1"/>
  <c r="D49" i="9" s="1"/>
  <c r="C49" i="9" s="1"/>
  <c r="D48" i="9" a="1"/>
  <c r="D48" i="9" s="1"/>
  <c r="C48" i="9" s="1"/>
  <c r="D47" i="9" a="1"/>
  <c r="D47" i="9" s="1"/>
  <c r="C47" i="9" s="1"/>
  <c r="D46" i="9" a="1"/>
  <c r="D46" i="9" s="1"/>
  <c r="C46" i="9" s="1"/>
  <c r="D45" i="9" a="1"/>
  <c r="D45" i="9" s="1"/>
  <c r="C45" i="9" s="1"/>
  <c r="D44" i="9" a="1"/>
  <c r="D44" i="9" s="1"/>
  <c r="C44" i="9" s="1"/>
  <c r="D43" i="9" a="1"/>
  <c r="D43" i="9" s="1"/>
  <c r="C43" i="9" s="1"/>
  <c r="D42" i="9" a="1"/>
  <c r="D42" i="9" s="1"/>
  <c r="C42" i="9" s="1"/>
  <c r="D41" i="9" a="1"/>
  <c r="D41" i="9" s="1"/>
  <c r="C41" i="9" s="1"/>
  <c r="D40" i="9" a="1"/>
  <c r="D40" i="9" s="1"/>
  <c r="C40" i="9" s="1"/>
  <c r="D39" i="9" a="1"/>
  <c r="D39" i="9" s="1"/>
  <c r="C39" i="9"/>
  <c r="D38" i="9" a="1"/>
  <c r="D38" i="9" s="1"/>
  <c r="C38" i="9" s="1"/>
  <c r="D37" i="9" a="1"/>
  <c r="D37" i="9" s="1"/>
  <c r="C37" i="9" s="1"/>
  <c r="D36" i="9" a="1"/>
  <c r="D36" i="9" s="1"/>
  <c r="C36" i="9" s="1"/>
  <c r="D35" i="9" a="1"/>
  <c r="D35" i="9" s="1"/>
  <c r="C35" i="9" s="1"/>
  <c r="D34" i="9" a="1"/>
  <c r="D34" i="9" s="1"/>
  <c r="C32" i="9"/>
  <c r="C32" i="10" s="1"/>
  <c r="C20" i="9"/>
  <c r="D777" i="8"/>
  <c r="D775" i="8"/>
  <c r="D773" i="8"/>
  <c r="D771" i="8"/>
  <c r="D769" i="8"/>
  <c r="D767" i="8"/>
  <c r="D765" i="8"/>
  <c r="D763" i="8"/>
  <c r="D761" i="8"/>
  <c r="D759" i="8"/>
  <c r="D757" i="8"/>
  <c r="D755" i="8"/>
  <c r="D753" i="8"/>
  <c r="D751" i="8"/>
  <c r="D749" i="8"/>
  <c r="D747" i="8"/>
  <c r="D745" i="8"/>
  <c r="D743" i="8"/>
  <c r="D741" i="8"/>
  <c r="D739" i="8"/>
  <c r="D737" i="8"/>
  <c r="D735" i="8"/>
  <c r="D733" i="8"/>
  <c r="D731" i="8"/>
  <c r="D729" i="8"/>
  <c r="D727" i="8"/>
  <c r="D725" i="8"/>
  <c r="D723" i="8"/>
  <c r="D721" i="8"/>
  <c r="D719" i="8"/>
  <c r="D717" i="8"/>
  <c r="D715" i="8"/>
  <c r="D713" i="8"/>
  <c r="D711" i="8"/>
  <c r="D709" i="8"/>
  <c r="D707" i="8"/>
  <c r="D705" i="8"/>
  <c r="D703" i="8"/>
  <c r="D701" i="8"/>
  <c r="D699" i="8"/>
  <c r="D697" i="8"/>
  <c r="D695" i="8"/>
  <c r="D693" i="8"/>
  <c r="D691" i="8"/>
  <c r="D689" i="8"/>
  <c r="D687" i="8"/>
  <c r="D685" i="8"/>
  <c r="D683" i="8"/>
  <c r="D681" i="8"/>
  <c r="D679" i="8"/>
  <c r="D677" i="8"/>
  <c r="D675" i="8"/>
  <c r="D673" i="8"/>
  <c r="D671" i="8"/>
  <c r="D669" i="8"/>
  <c r="D667" i="8"/>
  <c r="D665" i="8"/>
  <c r="D663" i="8"/>
  <c r="D661" i="8"/>
  <c r="D659" i="8"/>
  <c r="D657" i="8"/>
  <c r="D655" i="8"/>
  <c r="D653" i="8"/>
  <c r="D651" i="8"/>
  <c r="D649" i="8"/>
  <c r="D647" i="8"/>
  <c r="D645" i="8"/>
  <c r="D643" i="8"/>
  <c r="D641" i="8"/>
  <c r="D639" i="8"/>
  <c r="D637" i="8"/>
  <c r="D635" i="8"/>
  <c r="D633" i="8"/>
  <c r="D631" i="8"/>
  <c r="D629" i="8"/>
  <c r="D627" i="8"/>
  <c r="D625" i="8"/>
  <c r="D623" i="8"/>
  <c r="D621" i="8"/>
  <c r="D619" i="8"/>
  <c r="D617" i="8"/>
  <c r="D615" i="8"/>
  <c r="D613" i="8"/>
  <c r="D611" i="8"/>
  <c r="D609" i="8"/>
  <c r="D607" i="8"/>
  <c r="D605" i="8"/>
  <c r="D603" i="8"/>
  <c r="D601" i="8"/>
  <c r="D599" i="8"/>
  <c r="D597" i="8"/>
  <c r="D595" i="8"/>
  <c r="D593" i="8"/>
  <c r="D591" i="8"/>
  <c r="D589" i="8"/>
  <c r="D587" i="8"/>
  <c r="D585" i="8"/>
  <c r="D583" i="8"/>
  <c r="D581" i="8"/>
  <c r="D579" i="8"/>
  <c r="D577" i="8"/>
  <c r="D575" i="8"/>
  <c r="D573" i="8"/>
  <c r="D571" i="8"/>
  <c r="D569" i="8"/>
  <c r="D567" i="8"/>
  <c r="D565" i="8"/>
  <c r="D563" i="8"/>
  <c r="D561" i="8"/>
  <c r="D559" i="8"/>
  <c r="D557" i="8"/>
  <c r="D555" i="8"/>
  <c r="D553" i="8"/>
  <c r="D551" i="8"/>
  <c r="D549" i="8"/>
  <c r="D547" i="8"/>
  <c r="D545" i="8"/>
  <c r="D543" i="8"/>
  <c r="D541" i="8"/>
  <c r="D539" i="8"/>
  <c r="D537" i="8"/>
  <c r="D535" i="8"/>
  <c r="D533" i="8"/>
  <c r="D531" i="8"/>
  <c r="D529" i="8"/>
  <c r="D527" i="8"/>
  <c r="D525" i="8"/>
  <c r="D523" i="8"/>
  <c r="D521" i="8"/>
  <c r="D519" i="8"/>
  <c r="D517" i="8"/>
  <c r="D515" i="8"/>
  <c r="D513" i="8"/>
  <c r="D511" i="8"/>
  <c r="D509" i="8"/>
  <c r="D507" i="8"/>
  <c r="D505" i="8"/>
  <c r="D503" i="8"/>
  <c r="D501" i="8"/>
  <c r="D499" i="8"/>
  <c r="D497" i="8"/>
  <c r="D495" i="8"/>
  <c r="D493" i="8"/>
  <c r="D491" i="8"/>
  <c r="D489" i="8"/>
  <c r="D487" i="8"/>
  <c r="D485" i="8"/>
  <c r="D483" i="8"/>
  <c r="D481" i="8"/>
  <c r="O40" i="6" s="1" a="1"/>
  <c r="O40" i="6" s="1"/>
  <c r="D479" i="8"/>
  <c r="D467" i="8"/>
  <c r="D464" i="8"/>
  <c r="D461" i="8"/>
  <c r="D458" i="8"/>
  <c r="D455" i="8"/>
  <c r="D452" i="8"/>
  <c r="D449" i="8"/>
  <c r="D446" i="8"/>
  <c r="D443" i="8"/>
  <c r="D440" i="8"/>
  <c r="D437" i="8"/>
  <c r="D434" i="8"/>
  <c r="D431" i="8"/>
  <c r="D428" i="8"/>
  <c r="D425" i="8"/>
  <c r="D422" i="8"/>
  <c r="D419" i="8"/>
  <c r="D416" i="8"/>
  <c r="D413" i="8"/>
  <c r="D410" i="8"/>
  <c r="D407" i="8"/>
  <c r="D404" i="8"/>
  <c r="D401" i="8"/>
  <c r="D398" i="8"/>
  <c r="D395" i="8"/>
  <c r="D392" i="8"/>
  <c r="D389" i="8"/>
  <c r="D386" i="8"/>
  <c r="D383" i="8"/>
  <c r="D380" i="8"/>
  <c r="D377" i="8"/>
  <c r="D374" i="8"/>
  <c r="D371" i="8"/>
  <c r="D368" i="8"/>
  <c r="D365" i="8"/>
  <c r="D362" i="8"/>
  <c r="D359" i="8"/>
  <c r="D356" i="8"/>
  <c r="D353" i="8"/>
  <c r="D350" i="8"/>
  <c r="D347" i="8"/>
  <c r="D344" i="8"/>
  <c r="D341" i="8"/>
  <c r="D338" i="8"/>
  <c r="D335" i="8"/>
  <c r="D332" i="8"/>
  <c r="D329" i="8"/>
  <c r="D326" i="8"/>
  <c r="D323" i="8"/>
  <c r="D320" i="8"/>
  <c r="D317" i="8"/>
  <c r="D314" i="8"/>
  <c r="D311" i="8"/>
  <c r="D308" i="8"/>
  <c r="D305" i="8"/>
  <c r="D302" i="8"/>
  <c r="D299" i="8"/>
  <c r="D296" i="8"/>
  <c r="D293" i="8"/>
  <c r="D290" i="8"/>
  <c r="D287" i="8"/>
  <c r="D284" i="8"/>
  <c r="D281" i="8"/>
  <c r="D278" i="8"/>
  <c r="D275" i="8"/>
  <c r="D272" i="8"/>
  <c r="D269" i="8"/>
  <c r="D266" i="8"/>
  <c r="D263" i="8"/>
  <c r="D260" i="8"/>
  <c r="D257" i="8"/>
  <c r="D254" i="8"/>
  <c r="D251" i="8"/>
  <c r="D248" i="8"/>
  <c r="D245" i="8"/>
  <c r="D242" i="8"/>
  <c r="D239" i="8"/>
  <c r="D236" i="8"/>
  <c r="D233" i="8"/>
  <c r="D230" i="8"/>
  <c r="D227" i="8"/>
  <c r="D224" i="8"/>
  <c r="D221" i="8"/>
  <c r="D218" i="8"/>
  <c r="D215" i="8"/>
  <c r="D212" i="8"/>
  <c r="D209" i="8"/>
  <c r="D206" i="8"/>
  <c r="D203" i="8"/>
  <c r="D200" i="8"/>
  <c r="D197" i="8"/>
  <c r="D194" i="8"/>
  <c r="D191" i="8"/>
  <c r="D188" i="8"/>
  <c r="D185" i="8"/>
  <c r="D182" i="8"/>
  <c r="D179" i="8"/>
  <c r="D176" i="8"/>
  <c r="D173" i="8"/>
  <c r="D170" i="8"/>
  <c r="D167" i="8"/>
  <c r="D164" i="8"/>
  <c r="D161" i="8"/>
  <c r="D158" i="8"/>
  <c r="D155" i="8"/>
  <c r="D152" i="8"/>
  <c r="D149" i="8"/>
  <c r="D146" i="8"/>
  <c r="D143" i="8"/>
  <c r="D140" i="8"/>
  <c r="D137" i="8"/>
  <c r="D134" i="8"/>
  <c r="D131" i="8"/>
  <c r="D128" i="8"/>
  <c r="D125" i="8"/>
  <c r="D122" i="8"/>
  <c r="D119" i="8"/>
  <c r="D116" i="8"/>
  <c r="D113" i="8"/>
  <c r="D110" i="8"/>
  <c r="D107" i="8"/>
  <c r="D104" i="8"/>
  <c r="D101" i="8"/>
  <c r="D98" i="8"/>
  <c r="D95" i="8"/>
  <c r="D92" i="8"/>
  <c r="D89" i="8"/>
  <c r="D86" i="8"/>
  <c r="D83" i="8"/>
  <c r="D80" i="8"/>
  <c r="D77" i="8"/>
  <c r="D74" i="8"/>
  <c r="D71" i="8"/>
  <c r="D68" i="8"/>
  <c r="D65" i="8"/>
  <c r="D62" i="8"/>
  <c r="D59" i="8"/>
  <c r="D56" i="8"/>
  <c r="D53" i="8"/>
  <c r="D50" i="8"/>
  <c r="D47" i="8"/>
  <c r="D44" i="8"/>
  <c r="D41" i="8"/>
  <c r="D38" i="8"/>
  <c r="D35" i="8"/>
  <c r="D32" i="8"/>
  <c r="D29" i="8"/>
  <c r="D26" i="8"/>
  <c r="D23" i="8"/>
  <c r="D20" i="8"/>
  <c r="D76" i="7"/>
  <c r="D70" i="7"/>
  <c r="Y59" i="7"/>
  <c r="X59" i="7"/>
  <c r="W59" i="7"/>
  <c r="V59" i="7"/>
  <c r="U59" i="7"/>
  <c r="T59" i="7"/>
  <c r="S59" i="7"/>
  <c r="R59" i="7"/>
  <c r="Q59" i="7"/>
  <c r="P59" i="7"/>
  <c r="O59" i="7"/>
  <c r="N59" i="7"/>
  <c r="M59" i="7"/>
  <c r="L59" i="7"/>
  <c r="K59" i="7"/>
  <c r="J59" i="7"/>
  <c r="I59" i="7"/>
  <c r="H59" i="7"/>
  <c r="G59" i="7"/>
  <c r="F59" i="7"/>
  <c r="D57" i="7"/>
  <c r="D53" i="7"/>
  <c r="V48" i="7"/>
  <c r="R19" i="7"/>
  <c r="Y4" i="7"/>
  <c r="Y49" i="7" s="1"/>
  <c r="X4" i="7"/>
  <c r="X55" i="7" s="1"/>
  <c r="W4" i="7"/>
  <c r="V4" i="7"/>
  <c r="V18" i="7" s="1"/>
  <c r="U4" i="7"/>
  <c r="U48" i="7" s="1"/>
  <c r="T4" i="7"/>
  <c r="T26" i="7" s="1"/>
  <c r="S4" i="7"/>
  <c r="R4" i="7"/>
  <c r="R63" i="7" s="1"/>
  <c r="Q4" i="7"/>
  <c r="Q63" i="7" s="1"/>
  <c r="P4" i="7"/>
  <c r="P52" i="7" s="1"/>
  <c r="O4" i="7"/>
  <c r="N4" i="7"/>
  <c r="N16" i="7" s="1"/>
  <c r="M4" i="7"/>
  <c r="M16" i="7" s="1"/>
  <c r="L4" i="7"/>
  <c r="K4" i="7"/>
  <c r="J4" i="7"/>
  <c r="I4" i="7"/>
  <c r="H4" i="7"/>
  <c r="G4" i="7"/>
  <c r="F4" i="7"/>
  <c r="AC41" i="6"/>
  <c r="AB41" i="6"/>
  <c r="AA41" i="6"/>
  <c r="Z41" i="6"/>
  <c r="Y41" i="6"/>
  <c r="X41" i="6"/>
  <c r="W41" i="6"/>
  <c r="V41" i="6"/>
  <c r="U41" i="6"/>
  <c r="N41" i="6"/>
  <c r="K41" i="6"/>
  <c r="J41" i="6"/>
  <c r="I41" i="6"/>
  <c r="H41" i="6"/>
  <c r="G41" i="6"/>
  <c r="F41" i="6"/>
  <c r="E41" i="6"/>
  <c r="D41" i="6"/>
  <c r="T40" i="6"/>
  <c r="S40" i="6"/>
  <c r="M40" i="6"/>
  <c r="D36" i="11" s="1"/>
  <c r="L40" i="6"/>
  <c r="C36" i="11" s="1"/>
  <c r="T39" i="6"/>
  <c r="S39" i="6"/>
  <c r="M39" i="6"/>
  <c r="D35" i="11" s="1"/>
  <c r="L39" i="6"/>
  <c r="T38" i="6"/>
  <c r="S38" i="6"/>
  <c r="M38" i="6"/>
  <c r="D34" i="11" s="1"/>
  <c r="L38" i="6"/>
  <c r="T37" i="6"/>
  <c r="S37" i="6"/>
  <c r="M37" i="6"/>
  <c r="D33" i="11" s="1"/>
  <c r="L37" i="6"/>
  <c r="C33" i="11" s="1"/>
  <c r="T36" i="6"/>
  <c r="S36" i="6"/>
  <c r="M36" i="6"/>
  <c r="D32" i="11" s="1"/>
  <c r="L36" i="6"/>
  <c r="C32" i="11" s="1"/>
  <c r="T35" i="6"/>
  <c r="S35" i="6"/>
  <c r="M35" i="6"/>
  <c r="D31" i="11" s="1"/>
  <c r="L35" i="6"/>
  <c r="T34" i="6"/>
  <c r="S34" i="6"/>
  <c r="M34" i="6"/>
  <c r="D30" i="11" s="1"/>
  <c r="L34" i="6"/>
  <c r="T33" i="6"/>
  <c r="S33" i="6"/>
  <c r="M33" i="6"/>
  <c r="D29" i="11" s="1"/>
  <c r="L33" i="6"/>
  <c r="C29" i="11" s="1"/>
  <c r="T32" i="6"/>
  <c r="S32" i="6"/>
  <c r="M32" i="6"/>
  <c r="D28" i="11" s="1"/>
  <c r="L32" i="6"/>
  <c r="C28" i="11" s="1"/>
  <c r="T31" i="6"/>
  <c r="S31" i="6"/>
  <c r="M31" i="6"/>
  <c r="D27" i="11" s="1"/>
  <c r="L31" i="6"/>
  <c r="T30" i="6"/>
  <c r="S30" i="6"/>
  <c r="M30" i="6"/>
  <c r="D26" i="11" s="1"/>
  <c r="J26" i="11" s="1"/>
  <c r="L30" i="6"/>
  <c r="C26" i="11" s="1"/>
  <c r="T29" i="6"/>
  <c r="M29" i="6"/>
  <c r="L29" i="6"/>
  <c r="T28" i="6"/>
  <c r="M28" i="6"/>
  <c r="D24" i="11" s="1"/>
  <c r="L28" i="6"/>
  <c r="T27" i="6"/>
  <c r="S27" i="6"/>
  <c r="D105" i="12" s="1"/>
  <c r="M27" i="6"/>
  <c r="L27" i="6"/>
  <c r="T26" i="6"/>
  <c r="M26" i="6"/>
  <c r="L26" i="6"/>
  <c r="Q56" i="4" s="1"/>
  <c r="T25" i="6"/>
  <c r="M25" i="6"/>
  <c r="L25" i="6"/>
  <c r="T24" i="6"/>
  <c r="M24" i="6"/>
  <c r="T23" i="6"/>
  <c r="M23" i="6"/>
  <c r="D19" i="11" s="1"/>
  <c r="L23" i="6"/>
  <c r="N56" i="4" s="1"/>
  <c r="T22" i="6"/>
  <c r="M22" i="6"/>
  <c r="D18" i="11" s="1"/>
  <c r="L22" i="6"/>
  <c r="M56" i="4" s="1"/>
  <c r="T21" i="6"/>
  <c r="M21" i="6"/>
  <c r="D17" i="11" s="1"/>
  <c r="L21" i="6"/>
  <c r="L56" i="4" s="1"/>
  <c r="S65" i="4"/>
  <c r="K58" i="4"/>
  <c r="K57" i="4"/>
  <c r="K55" i="4"/>
  <c r="E39" i="4"/>
  <c r="E38" i="4"/>
  <c r="E37" i="4"/>
  <c r="E36" i="4"/>
  <c r="E35" i="4"/>
  <c r="E34" i="4"/>
  <c r="E33" i="4"/>
  <c r="E32" i="4"/>
  <c r="E31" i="4"/>
  <c r="E30" i="4"/>
  <c r="E29" i="4"/>
  <c r="E28" i="4"/>
  <c r="E27" i="4"/>
  <c r="F21" i="4"/>
  <c r="F20" i="4"/>
  <c r="F19" i="4"/>
  <c r="F18" i="4"/>
  <c r="F17" i="4"/>
  <c r="F16" i="4"/>
  <c r="N15" i="4"/>
  <c r="M15" i="4"/>
  <c r="L15" i="4"/>
  <c r="K15" i="4"/>
  <c r="J15" i="4"/>
  <c r="I14" i="4"/>
  <c r="G14" i="4"/>
  <c r="F12" i="4"/>
  <c r="F11" i="4"/>
  <c r="L10" i="4"/>
  <c r="K10" i="4"/>
  <c r="J10" i="4"/>
  <c r="I10" i="4"/>
  <c r="H10" i="4"/>
  <c r="G10" i="4"/>
  <c r="F9" i="4"/>
  <c r="F8" i="4"/>
  <c r="F7" i="4"/>
  <c r="F6" i="4"/>
  <c r="F5" i="4"/>
  <c r="O3" i="4"/>
  <c r="T62" i="4" s="1"/>
  <c r="N3" i="4"/>
  <c r="S62" i="4" s="1"/>
  <c r="M3" i="4"/>
  <c r="M25" i="4" s="1"/>
  <c r="L3" i="4"/>
  <c r="K3" i="4"/>
  <c r="P62" i="4" s="1"/>
  <c r="J3" i="4"/>
  <c r="O62" i="4" s="1"/>
  <c r="I3" i="4"/>
  <c r="I25" i="4" s="1"/>
  <c r="H3" i="4"/>
  <c r="G3" i="4"/>
  <c r="F3" i="4"/>
  <c r="F25" i="4" s="1"/>
  <c r="X25" i="7" l="1"/>
  <c r="H63" i="7"/>
  <c r="V33" i="7"/>
  <c r="F62" i="12"/>
  <c r="J35" i="7"/>
  <c r="X9" i="7"/>
  <c r="X45" i="7"/>
  <c r="F61" i="12"/>
  <c r="I39" i="7"/>
  <c r="N43" i="7"/>
  <c r="O33" i="6" a="1"/>
  <c r="O33" i="6" s="1"/>
  <c r="E29" i="11" s="1"/>
  <c r="P30" i="6" a="1"/>
  <c r="P30" i="6" s="1"/>
  <c r="G26" i="11" s="1"/>
  <c r="O25" i="4"/>
  <c r="J18" i="11"/>
  <c r="J13" i="7"/>
  <c r="T23" i="7"/>
  <c r="V28" i="7"/>
  <c r="X37" i="7"/>
  <c r="X46" i="7"/>
  <c r="N25" i="4"/>
  <c r="J19" i="11"/>
  <c r="R22" i="7"/>
  <c r="N27" i="7"/>
  <c r="M50" i="7"/>
  <c r="R62" i="4"/>
  <c r="J30" i="11"/>
  <c r="J36" i="11"/>
  <c r="H41" i="7"/>
  <c r="L37" i="7"/>
  <c r="R25" i="7"/>
  <c r="T30" i="7"/>
  <c r="P39" i="7"/>
  <c r="P47" i="7"/>
  <c r="F58" i="12"/>
  <c r="F64" i="12"/>
  <c r="P23" i="6" a="1"/>
  <c r="P23" i="6" s="1"/>
  <c r="G19" i="11" s="1"/>
  <c r="O32" i="6" a="1"/>
  <c r="O32" i="6" s="1"/>
  <c r="P35" i="6" a="1"/>
  <c r="P35" i="6" s="1"/>
  <c r="G31" i="11" s="1"/>
  <c r="J48" i="7"/>
  <c r="R5" i="7"/>
  <c r="Y9" i="7"/>
  <c r="U18" i="7"/>
  <c r="P24" i="7"/>
  <c r="T27" i="7"/>
  <c r="X30" i="7"/>
  <c r="Y33" i="7"/>
  <c r="R38" i="7"/>
  <c r="T42" i="7"/>
  <c r="M46" i="7"/>
  <c r="M49" i="7"/>
  <c r="B171" i="12"/>
  <c r="B221" i="12"/>
  <c r="E221" i="12" s="1"/>
  <c r="F221" i="12" s="1"/>
  <c r="O21" i="6" a="1"/>
  <c r="O21" i="6" s="1"/>
  <c r="F14" i="4"/>
  <c r="O25" i="6" a="1"/>
  <c r="O25" i="6" s="1"/>
  <c r="P27" i="6" a="1"/>
  <c r="P27" i="6" s="1"/>
  <c r="G23" i="11" s="1"/>
  <c r="J33" i="11"/>
  <c r="Y5" i="7"/>
  <c r="M12" i="7"/>
  <c r="M19" i="7"/>
  <c r="H25" i="7"/>
  <c r="U27" i="7"/>
  <c r="P31" i="7"/>
  <c r="U34" i="7"/>
  <c r="Y38" i="7"/>
  <c r="X42" i="7"/>
  <c r="T46" i="7"/>
  <c r="V49" i="7"/>
  <c r="B168" i="12"/>
  <c r="O29" i="6" a="1"/>
  <c r="O29" i="6" s="1"/>
  <c r="O37" i="6" a="1"/>
  <c r="O37" i="6" s="1"/>
  <c r="J35" i="11"/>
  <c r="T7" i="7"/>
  <c r="Y12" i="7"/>
  <c r="Q28" i="7"/>
  <c r="T31" i="7"/>
  <c r="P38" i="6" a="1"/>
  <c r="P38" i="6" s="1"/>
  <c r="G34" i="11" s="1"/>
  <c r="Y41" i="7"/>
  <c r="P34" i="6" a="1"/>
  <c r="P34" i="6" s="1"/>
  <c r="G30" i="11" s="1"/>
  <c r="U7" i="7"/>
  <c r="Y31" i="7"/>
  <c r="U35" i="7"/>
  <c r="T39" i="7"/>
  <c r="U43" i="7"/>
  <c r="Q51" i="7"/>
  <c r="B106" i="12"/>
  <c r="P31" i="6" a="1"/>
  <c r="P31" i="6" s="1"/>
  <c r="G27" i="11" s="1"/>
  <c r="F15" i="4"/>
  <c r="P22" i="6" a="1"/>
  <c r="P22" i="6" s="1"/>
  <c r="G18" i="11" s="1"/>
  <c r="O24" i="6" a="1"/>
  <c r="O24" i="6" s="1"/>
  <c r="E20" i="11" s="1"/>
  <c r="N46" i="7"/>
  <c r="T8" i="7"/>
  <c r="Y13" i="7"/>
  <c r="X22" i="7"/>
  <c r="Y25" i="7"/>
  <c r="M29" i="7"/>
  <c r="Q32" i="7"/>
  <c r="P36" i="7"/>
  <c r="P40" i="7"/>
  <c r="Q44" i="7"/>
  <c r="T47" i="7"/>
  <c r="U52" i="7"/>
  <c r="J31" i="11"/>
  <c r="N62" i="4"/>
  <c r="P26" i="6" a="1"/>
  <c r="P26" i="6" s="1"/>
  <c r="G22" i="11" s="1"/>
  <c r="J29" i="11"/>
  <c r="O36" i="6" a="1"/>
  <c r="O36" i="6" s="1"/>
  <c r="E32" i="11" s="1"/>
  <c r="X8" i="7"/>
  <c r="Q14" i="7"/>
  <c r="Y22" i="7"/>
  <c r="X29" i="7"/>
  <c r="V32" i="7"/>
  <c r="V44" i="7"/>
  <c r="Y47" i="7"/>
  <c r="Y63" i="7"/>
  <c r="Y56" i="7"/>
  <c r="Y57" i="7" s="1"/>
  <c r="J25" i="4"/>
  <c r="O28" i="6" a="1"/>
  <c r="O28" i="6" s="1"/>
  <c r="J34" i="11"/>
  <c r="Y8" i="7"/>
  <c r="Y15" i="7"/>
  <c r="P23" i="7"/>
  <c r="X26" i="7"/>
  <c r="M30" i="7"/>
  <c r="M33" i="7"/>
  <c r="R37" i="7"/>
  <c r="R41" i="7"/>
  <c r="M45" i="7"/>
  <c r="Q48" i="7"/>
  <c r="F55" i="12"/>
  <c r="C20" i="11"/>
  <c r="O56" i="4"/>
  <c r="G15" i="7"/>
  <c r="G12" i="7"/>
  <c r="G16" i="7"/>
  <c r="K19" i="7"/>
  <c r="K14" i="7"/>
  <c r="K75" i="7"/>
  <c r="K18" i="7"/>
  <c r="O18" i="7"/>
  <c r="O17" i="7"/>
  <c r="S55" i="7"/>
  <c r="S8" i="7"/>
  <c r="S74" i="7"/>
  <c r="S56" i="7"/>
  <c r="S57" i="7" s="1"/>
  <c r="S16" i="7"/>
  <c r="S13" i="7"/>
  <c r="S9" i="7"/>
  <c r="W55" i="7"/>
  <c r="W12" i="7"/>
  <c r="W10" i="7"/>
  <c r="W9" i="7"/>
  <c r="W8" i="7"/>
  <c r="W19" i="7"/>
  <c r="W16" i="7"/>
  <c r="O9" i="7"/>
  <c r="F10" i="4"/>
  <c r="L62" i="4"/>
  <c r="G25" i="4"/>
  <c r="R56" i="4"/>
  <c r="C25" i="11"/>
  <c r="K15" i="7"/>
  <c r="W11" i="7"/>
  <c r="W68" i="7" s="1"/>
  <c r="O13" i="7"/>
  <c r="B220" i="12"/>
  <c r="B137" i="12"/>
  <c r="B192" i="12"/>
  <c r="E32" i="12"/>
  <c r="F32" i="12" s="1"/>
  <c r="B164" i="12"/>
  <c r="B111" i="12"/>
  <c r="D49" i="12"/>
  <c r="D20" i="11"/>
  <c r="J20" i="11" s="1"/>
  <c r="D75" i="12" s="1"/>
  <c r="C21" i="11"/>
  <c r="P56" i="4"/>
  <c r="P39" i="6" a="1"/>
  <c r="P39" i="6" s="1"/>
  <c r="G35" i="11" s="1"/>
  <c r="H55" i="7"/>
  <c r="H74" i="7"/>
  <c r="H56" i="7"/>
  <c r="L63" i="7"/>
  <c r="T75" i="7"/>
  <c r="T51" i="7"/>
  <c r="T50" i="7"/>
  <c r="X63" i="7"/>
  <c r="X56" i="7"/>
  <c r="X57" i="7" s="1"/>
  <c r="X74" i="7"/>
  <c r="X49" i="7"/>
  <c r="Q5" i="7"/>
  <c r="P7" i="7"/>
  <c r="X7" i="7"/>
  <c r="P8" i="7"/>
  <c r="U8" i="7"/>
  <c r="P10" i="7"/>
  <c r="Y11" i="7"/>
  <c r="Y68" i="7" s="1"/>
  <c r="N12" i="7"/>
  <c r="I13" i="7"/>
  <c r="Q13" i="7"/>
  <c r="J14" i="7"/>
  <c r="U14" i="7"/>
  <c r="M15" i="7"/>
  <c r="R16" i="7"/>
  <c r="Y16" i="7"/>
  <c r="Q17" i="7"/>
  <c r="M18" i="7"/>
  <c r="Q19" i="7"/>
  <c r="Y19" i="7"/>
  <c r="T22" i="7"/>
  <c r="I23" i="7"/>
  <c r="U23" i="7"/>
  <c r="Q24" i="7"/>
  <c r="Q25" i="7"/>
  <c r="H26" i="7"/>
  <c r="U26" i="7"/>
  <c r="P27" i="7"/>
  <c r="Y27" i="7"/>
  <c r="U28" i="7"/>
  <c r="Q29" i="7"/>
  <c r="N30" i="7"/>
  <c r="Y30" i="7"/>
  <c r="Q31" i="7"/>
  <c r="J32" i="7"/>
  <c r="U32" i="7"/>
  <c r="Q33" i="7"/>
  <c r="I34" i="7"/>
  <c r="X34" i="7"/>
  <c r="P35" i="7"/>
  <c r="Y35" i="7"/>
  <c r="Q36" i="7"/>
  <c r="Q37" i="7"/>
  <c r="Y37" i="7"/>
  <c r="T38" i="7"/>
  <c r="U39" i="7"/>
  <c r="Q40" i="7"/>
  <c r="Q41" i="7"/>
  <c r="H42" i="7"/>
  <c r="U42" i="7"/>
  <c r="P43" i="7"/>
  <c r="Y43" i="7"/>
  <c r="U44" i="7"/>
  <c r="Q45" i="7"/>
  <c r="Y46" i="7"/>
  <c r="Q47" i="7"/>
  <c r="Q49" i="7"/>
  <c r="X50" i="7"/>
  <c r="Y51" i="7"/>
  <c r="Y55" i="7"/>
  <c r="P75" i="7"/>
  <c r="B165" i="12"/>
  <c r="D52" i="12"/>
  <c r="F52" i="12" s="1"/>
  <c r="G52" i="12" s="1"/>
  <c r="D23" i="11"/>
  <c r="J23" i="11" s="1"/>
  <c r="D78" i="12" s="1"/>
  <c r="D53" i="12"/>
  <c r="F53" i="12" s="1"/>
  <c r="G53" i="12" s="1"/>
  <c r="S56" i="4"/>
  <c r="I56" i="7"/>
  <c r="I51" i="7"/>
  <c r="U51" i="7"/>
  <c r="U50" i="7"/>
  <c r="U56" i="7"/>
  <c r="Q7" i="7"/>
  <c r="Y7" i="7"/>
  <c r="Q8" i="7"/>
  <c r="U12" i="7"/>
  <c r="Q15" i="7"/>
  <c r="I16" i="7"/>
  <c r="I17" i="7"/>
  <c r="U17" i="7"/>
  <c r="I19" i="7"/>
  <c r="H22" i="7"/>
  <c r="U22" i="7"/>
  <c r="Y23" i="7"/>
  <c r="U24" i="7"/>
  <c r="N26" i="7"/>
  <c r="Q27" i="7"/>
  <c r="L28" i="7"/>
  <c r="J31" i="7"/>
  <c r="L32" i="7"/>
  <c r="M34" i="7"/>
  <c r="Y34" i="7"/>
  <c r="Q35" i="7"/>
  <c r="F36" i="7"/>
  <c r="U36" i="7"/>
  <c r="H38" i="7"/>
  <c r="U38" i="7"/>
  <c r="Y39" i="7"/>
  <c r="U40" i="7"/>
  <c r="N42" i="7"/>
  <c r="Q43" i="7"/>
  <c r="L44" i="7"/>
  <c r="J47" i="7"/>
  <c r="L48" i="7"/>
  <c r="Y50" i="7"/>
  <c r="F52" i="7"/>
  <c r="L55" i="7"/>
  <c r="M63" i="7"/>
  <c r="B222" i="12"/>
  <c r="B113" i="12"/>
  <c r="B194" i="12"/>
  <c r="E213" i="12"/>
  <c r="F213" i="12" s="1"/>
  <c r="F75" i="7"/>
  <c r="J44" i="7"/>
  <c r="J75" i="7"/>
  <c r="J74" i="7"/>
  <c r="J51" i="7"/>
  <c r="J52" i="7"/>
  <c r="N39" i="7"/>
  <c r="V45" i="7"/>
  <c r="V75" i="7"/>
  <c r="V63" i="7"/>
  <c r="U5" i="7"/>
  <c r="Q11" i="7"/>
  <c r="Q68" i="7" s="1"/>
  <c r="I12" i="7"/>
  <c r="N13" i="7"/>
  <c r="U13" i="7"/>
  <c r="M14" i="7"/>
  <c r="I15" i="7"/>
  <c r="R15" i="7"/>
  <c r="U16" i="7"/>
  <c r="N17" i="7"/>
  <c r="Y17" i="7"/>
  <c r="Q18" i="7"/>
  <c r="V19" i="7"/>
  <c r="I22" i="7"/>
  <c r="Q23" i="7"/>
  <c r="F24" i="7"/>
  <c r="F25" i="7"/>
  <c r="R26" i="7"/>
  <c r="Y26" i="7"/>
  <c r="P28" i="7"/>
  <c r="F29" i="7"/>
  <c r="Y29" i="7"/>
  <c r="U30" i="7"/>
  <c r="N31" i="7"/>
  <c r="U31" i="7"/>
  <c r="P32" i="7"/>
  <c r="L33" i="7"/>
  <c r="X33" i="7"/>
  <c r="T34" i="7"/>
  <c r="I35" i="7"/>
  <c r="T35" i="7"/>
  <c r="J36" i="7"/>
  <c r="H37" i="7"/>
  <c r="V37" i="7"/>
  <c r="I38" i="7"/>
  <c r="X38" i="7"/>
  <c r="Q39" i="7"/>
  <c r="F40" i="7"/>
  <c r="F41" i="7"/>
  <c r="X41" i="7"/>
  <c r="R42" i="7"/>
  <c r="Y42" i="7"/>
  <c r="T43" i="7"/>
  <c r="P44" i="7"/>
  <c r="F45" i="7"/>
  <c r="Y45" i="7"/>
  <c r="U46" i="7"/>
  <c r="N47" i="7"/>
  <c r="U47" i="7"/>
  <c r="P48" i="7"/>
  <c r="L49" i="7"/>
  <c r="I50" i="7"/>
  <c r="P51" i="7"/>
  <c r="Q52" i="7"/>
  <c r="Q55" i="7"/>
  <c r="T56" i="7"/>
  <c r="T74" i="7"/>
  <c r="E33" i="12"/>
  <c r="F33" i="12" s="1"/>
  <c r="B193" i="12"/>
  <c r="B138" i="12"/>
  <c r="J27" i="11"/>
  <c r="E35" i="12"/>
  <c r="F35" i="12" s="1"/>
  <c r="E36" i="12"/>
  <c r="F36" i="12" s="1"/>
  <c r="E37" i="12"/>
  <c r="F37" i="12" s="1"/>
  <c r="B140" i="12"/>
  <c r="B142" i="12"/>
  <c r="B167" i="12"/>
  <c r="B197" i="12"/>
  <c r="B215" i="12"/>
  <c r="E215" i="12" s="1"/>
  <c r="F215" i="12" s="1"/>
  <c r="J28" i="11"/>
  <c r="B116" i="12"/>
  <c r="B187" i="12"/>
  <c r="B196" i="12"/>
  <c r="B223" i="12"/>
  <c r="E223" i="12" s="1"/>
  <c r="F223" i="12" s="1"/>
  <c r="F59" i="12"/>
  <c r="B169" i="12"/>
  <c r="B195" i="12"/>
  <c r="E17" i="11"/>
  <c r="C27" i="11"/>
  <c r="E28" i="11"/>
  <c r="C37" i="10"/>
  <c r="D184" i="10"/>
  <c r="D21" i="10" s="1"/>
  <c r="D50" i="12"/>
  <c r="D21" i="11"/>
  <c r="J21" i="11" s="1"/>
  <c r="D76" i="12" s="1"/>
  <c r="E36" i="11"/>
  <c r="E24" i="11"/>
  <c r="D54" i="12"/>
  <c r="F54" i="12" s="1"/>
  <c r="G54" i="12" s="1"/>
  <c r="D25" i="11"/>
  <c r="J25" i="11" s="1"/>
  <c r="D80" i="12" s="1"/>
  <c r="C30" i="11"/>
  <c r="E33" i="11"/>
  <c r="M41" i="6"/>
  <c r="M62" i="4"/>
  <c r="H25" i="4"/>
  <c r="Q62" i="4"/>
  <c r="L25" i="4"/>
  <c r="K25" i="4"/>
  <c r="J17" i="11"/>
  <c r="C35" i="11"/>
  <c r="C34" i="9"/>
  <c r="D184" i="9"/>
  <c r="D21" i="9" s="1"/>
  <c r="C19" i="11"/>
  <c r="D48" i="12"/>
  <c r="F48" i="12" s="1"/>
  <c r="G48" i="12" s="1"/>
  <c r="D51" i="12"/>
  <c r="D22" i="11"/>
  <c r="C23" i="11"/>
  <c r="G63" i="7"/>
  <c r="G52" i="7"/>
  <c r="G51" i="7"/>
  <c r="G50" i="7"/>
  <c r="G49" i="7"/>
  <c r="G48" i="7"/>
  <c r="G47" i="7"/>
  <c r="G46" i="7"/>
  <c r="G45" i="7"/>
  <c r="G44" i="7"/>
  <c r="G43" i="7"/>
  <c r="G42" i="7"/>
  <c r="G41" i="7"/>
  <c r="G40" i="7"/>
  <c r="G39" i="7"/>
  <c r="G38" i="7"/>
  <c r="G37" i="7"/>
  <c r="G36" i="7"/>
  <c r="G35" i="7"/>
  <c r="G34" i="7"/>
  <c r="G33" i="7"/>
  <c r="G32" i="7"/>
  <c r="G31" i="7"/>
  <c r="G30" i="7"/>
  <c r="G29" i="7"/>
  <c r="G28" i="7"/>
  <c r="G27" i="7"/>
  <c r="G26" i="7"/>
  <c r="G25" i="7"/>
  <c r="G24" i="7"/>
  <c r="G23" i="7"/>
  <c r="G22" i="7"/>
  <c r="G74" i="7"/>
  <c r="G56" i="7"/>
  <c r="G17" i="7"/>
  <c r="G13" i="7"/>
  <c r="G75" i="7"/>
  <c r="G18" i="7"/>
  <c r="G14" i="7"/>
  <c r="K63" i="7"/>
  <c r="K52" i="7"/>
  <c r="K51" i="7"/>
  <c r="K50" i="7"/>
  <c r="K49" i="7"/>
  <c r="K48" i="7"/>
  <c r="K47" i="7"/>
  <c r="K46" i="7"/>
  <c r="K45" i="7"/>
  <c r="K44" i="7"/>
  <c r="K43" i="7"/>
  <c r="K42" i="7"/>
  <c r="K41" i="7"/>
  <c r="K40" i="7"/>
  <c r="K39" i="7"/>
  <c r="K38" i="7"/>
  <c r="K37" i="7"/>
  <c r="K36" i="7"/>
  <c r="K35" i="7"/>
  <c r="K34" i="7"/>
  <c r="K33" i="7"/>
  <c r="K32" i="7"/>
  <c r="K31" i="7"/>
  <c r="K30" i="7"/>
  <c r="K29" i="7"/>
  <c r="K28" i="7"/>
  <c r="K27" i="7"/>
  <c r="K26" i="7"/>
  <c r="K25" i="7"/>
  <c r="K24" i="7"/>
  <c r="K23" i="7"/>
  <c r="K22" i="7"/>
  <c r="K55" i="7"/>
  <c r="K16" i="7"/>
  <c r="K12" i="7"/>
  <c r="K74" i="7"/>
  <c r="K56" i="7"/>
  <c r="K17" i="7"/>
  <c r="K13" i="7"/>
  <c r="O63" i="7"/>
  <c r="O52" i="7"/>
  <c r="O51" i="7"/>
  <c r="O50" i="7"/>
  <c r="O49" i="7"/>
  <c r="O48" i="7"/>
  <c r="O47" i="7"/>
  <c r="O46" i="7"/>
  <c r="O45" i="7"/>
  <c r="O44" i="7"/>
  <c r="O43" i="7"/>
  <c r="O42" i="7"/>
  <c r="O41" i="7"/>
  <c r="O40" i="7"/>
  <c r="O39" i="7"/>
  <c r="O38" i="7"/>
  <c r="O37" i="7"/>
  <c r="O36" i="7"/>
  <c r="O35" i="7"/>
  <c r="O34" i="7"/>
  <c r="O33" i="7"/>
  <c r="O32" i="7"/>
  <c r="O31" i="7"/>
  <c r="O30" i="7"/>
  <c r="O29" i="7"/>
  <c r="O28" i="7"/>
  <c r="O27" i="7"/>
  <c r="O26" i="7"/>
  <c r="O25" i="7"/>
  <c r="O24" i="7"/>
  <c r="O23" i="7"/>
  <c r="O22" i="7"/>
  <c r="O19" i="7"/>
  <c r="O15" i="7"/>
  <c r="O11" i="7"/>
  <c r="O10" i="7"/>
  <c r="O7" i="7"/>
  <c r="O55" i="7"/>
  <c r="O16" i="7"/>
  <c r="O12" i="7"/>
  <c r="O5" i="7"/>
  <c r="S63" i="7"/>
  <c r="S52" i="7"/>
  <c r="S51" i="7"/>
  <c r="S50" i="7"/>
  <c r="S49" i="7"/>
  <c r="S48" i="7"/>
  <c r="S47" i="7"/>
  <c r="S46" i="7"/>
  <c r="S45" i="7"/>
  <c r="S44" i="7"/>
  <c r="S43" i="7"/>
  <c r="S42" i="7"/>
  <c r="S41" i="7"/>
  <c r="S40" i="7"/>
  <c r="S39" i="7"/>
  <c r="S38" i="7"/>
  <c r="S37" i="7"/>
  <c r="S36" i="7"/>
  <c r="S35" i="7"/>
  <c r="S34" i="7"/>
  <c r="S33" i="7"/>
  <c r="S32" i="7"/>
  <c r="S31" i="7"/>
  <c r="S30" i="7"/>
  <c r="S29" i="7"/>
  <c r="S28" i="7"/>
  <c r="S27" i="7"/>
  <c r="S26" i="7"/>
  <c r="S25" i="7"/>
  <c r="S24" i="7"/>
  <c r="S23" i="7"/>
  <c r="S22" i="7"/>
  <c r="S75" i="7"/>
  <c r="S18" i="7"/>
  <c r="S14" i="7"/>
  <c r="S7" i="7"/>
  <c r="S19" i="7"/>
  <c r="S15" i="7"/>
  <c r="S11" i="7"/>
  <c r="S10" i="7"/>
  <c r="S5" i="7"/>
  <c r="W63" i="7"/>
  <c r="W52" i="7"/>
  <c r="W51" i="7"/>
  <c r="W50" i="7"/>
  <c r="W49" i="7"/>
  <c r="W48" i="7"/>
  <c r="W47" i="7"/>
  <c r="W46" i="7"/>
  <c r="W45" i="7"/>
  <c r="W44" i="7"/>
  <c r="W43" i="7"/>
  <c r="W42" i="7"/>
  <c r="W41" i="7"/>
  <c r="W40" i="7"/>
  <c r="W39" i="7"/>
  <c r="W38" i="7"/>
  <c r="W37" i="7"/>
  <c r="W36" i="7"/>
  <c r="W35" i="7"/>
  <c r="W34" i="7"/>
  <c r="W33" i="7"/>
  <c r="W32" i="7"/>
  <c r="W31" i="7"/>
  <c r="W30" i="7"/>
  <c r="W29" i="7"/>
  <c r="W28" i="7"/>
  <c r="W27" i="7"/>
  <c r="W26" i="7"/>
  <c r="W25" i="7"/>
  <c r="W24" i="7"/>
  <c r="W23" i="7"/>
  <c r="W22" i="7"/>
  <c r="W74" i="7"/>
  <c r="W56" i="7"/>
  <c r="W17" i="7"/>
  <c r="W13" i="7"/>
  <c r="W7" i="7"/>
  <c r="W75" i="7"/>
  <c r="W18" i="7"/>
  <c r="W14" i="7"/>
  <c r="W5" i="7"/>
  <c r="V5" i="7"/>
  <c r="O8" i="7"/>
  <c r="R9" i="7"/>
  <c r="V10" i="7"/>
  <c r="V11" i="7"/>
  <c r="S12" i="7"/>
  <c r="F14" i="7"/>
  <c r="O14" i="7"/>
  <c r="F15" i="7"/>
  <c r="W15" i="7"/>
  <c r="J17" i="7"/>
  <c r="S17" i="7"/>
  <c r="J18" i="7"/>
  <c r="G19" i="7"/>
  <c r="N22" i="7"/>
  <c r="N23" i="7"/>
  <c r="L24" i="7"/>
  <c r="V24" i="7"/>
  <c r="M25" i="7"/>
  <c r="M26" i="7"/>
  <c r="J27" i="7"/>
  <c r="J28" i="7"/>
  <c r="L29" i="7"/>
  <c r="V29" i="7"/>
  <c r="I30" i="7"/>
  <c r="I31" i="7"/>
  <c r="F32" i="7"/>
  <c r="H33" i="7"/>
  <c r="R33" i="7"/>
  <c r="H34" i="7"/>
  <c r="R34" i="7"/>
  <c r="F37" i="7"/>
  <c r="N38" i="7"/>
  <c r="L40" i="7"/>
  <c r="V40" i="7"/>
  <c r="M41" i="7"/>
  <c r="M42" i="7"/>
  <c r="J43" i="7"/>
  <c r="L45" i="7"/>
  <c r="I46" i="7"/>
  <c r="I47" i="7"/>
  <c r="F48" i="7"/>
  <c r="H49" i="7"/>
  <c r="R49" i="7"/>
  <c r="H50" i="7"/>
  <c r="R50" i="7"/>
  <c r="G55" i="7"/>
  <c r="O56" i="7"/>
  <c r="O74" i="7"/>
  <c r="P37" i="6" a="1"/>
  <c r="P37" i="6" s="1"/>
  <c r="G33" i="11" s="1"/>
  <c r="P33" i="6" a="1"/>
  <c r="P33" i="6" s="1"/>
  <c r="P29" i="6" a="1"/>
  <c r="P29" i="6" s="1"/>
  <c r="S29" i="6" s="1"/>
  <c r="D107" i="12" s="1"/>
  <c r="P25" i="6" a="1"/>
  <c r="P25" i="6" s="1"/>
  <c r="P21" i="6" a="1"/>
  <c r="P21" i="6" s="1"/>
  <c r="P40" i="6" a="1"/>
  <c r="P40" i="6" s="1"/>
  <c r="G36" i="11" s="1"/>
  <c r="P36" i="6" a="1"/>
  <c r="P36" i="6" s="1"/>
  <c r="P32" i="6" a="1"/>
  <c r="P32" i="6" s="1"/>
  <c r="P28" i="6" a="1"/>
  <c r="P28" i="6" s="1"/>
  <c r="G24" i="11" s="1"/>
  <c r="P24" i="6" a="1"/>
  <c r="P24" i="6" s="1"/>
  <c r="G20" i="11" s="1"/>
  <c r="D47" i="12"/>
  <c r="F47" i="12" s="1"/>
  <c r="G47" i="12" s="1"/>
  <c r="C18" i="11"/>
  <c r="T41" i="6"/>
  <c r="E21" i="11"/>
  <c r="C22" i="11"/>
  <c r="E25" i="11"/>
  <c r="C31" i="11"/>
  <c r="C34" i="11"/>
  <c r="I63" i="7"/>
  <c r="I55" i="7"/>
  <c r="M52" i="7"/>
  <c r="I49" i="7"/>
  <c r="M48" i="7"/>
  <c r="I45" i="7"/>
  <c r="M44" i="7"/>
  <c r="I41" i="7"/>
  <c r="M40" i="7"/>
  <c r="I37" i="7"/>
  <c r="M36" i="7"/>
  <c r="I33" i="7"/>
  <c r="M32" i="7"/>
  <c r="I29" i="7"/>
  <c r="M28" i="7"/>
  <c r="I25" i="7"/>
  <c r="M24" i="7"/>
  <c r="E225" i="12"/>
  <c r="F225" i="12" s="1"/>
  <c r="F56" i="7"/>
  <c r="F55" i="7"/>
  <c r="F50" i="7"/>
  <c r="F46" i="7"/>
  <c r="F42" i="7"/>
  <c r="F38" i="7"/>
  <c r="F34" i="7"/>
  <c r="F30" i="7"/>
  <c r="F26" i="7"/>
  <c r="F22" i="7"/>
  <c r="F16" i="7"/>
  <c r="F12" i="7"/>
  <c r="F74" i="7"/>
  <c r="F76" i="7" s="1"/>
  <c r="F51" i="7"/>
  <c r="F47" i="7"/>
  <c r="F43" i="7"/>
  <c r="F39" i="7"/>
  <c r="F35" i="7"/>
  <c r="F31" i="7"/>
  <c r="F27" i="7"/>
  <c r="F23" i="7"/>
  <c r="F17" i="7"/>
  <c r="F13" i="7"/>
  <c r="E224" i="12"/>
  <c r="F224" i="12" s="1"/>
  <c r="J56" i="7"/>
  <c r="J55" i="7"/>
  <c r="J63" i="7"/>
  <c r="J49" i="7"/>
  <c r="J45" i="7"/>
  <c r="J41" i="7"/>
  <c r="J37" i="7"/>
  <c r="J33" i="7"/>
  <c r="J29" i="7"/>
  <c r="J25" i="7"/>
  <c r="J19" i="7"/>
  <c r="J15" i="7"/>
  <c r="J50" i="7"/>
  <c r="J46" i="7"/>
  <c r="J42" i="7"/>
  <c r="J38" i="7"/>
  <c r="J34" i="7"/>
  <c r="J30" i="7"/>
  <c r="J26" i="7"/>
  <c r="J22" i="7"/>
  <c r="J16" i="7"/>
  <c r="J12" i="7"/>
  <c r="N56" i="7"/>
  <c r="N55" i="7"/>
  <c r="N75" i="7"/>
  <c r="N52" i="7"/>
  <c r="N48" i="7"/>
  <c r="N44" i="7"/>
  <c r="N40" i="7"/>
  <c r="N36" i="7"/>
  <c r="N32" i="7"/>
  <c r="N28" i="7"/>
  <c r="N24" i="7"/>
  <c r="N18" i="7"/>
  <c r="N14" i="7"/>
  <c r="N63" i="7"/>
  <c r="N49" i="7"/>
  <c r="N45" i="7"/>
  <c r="N41" i="7"/>
  <c r="N37" i="7"/>
  <c r="N33" i="7"/>
  <c r="N29" i="7"/>
  <c r="N25" i="7"/>
  <c r="N19" i="7"/>
  <c r="N15" i="7"/>
  <c r="R56" i="7"/>
  <c r="R55" i="7"/>
  <c r="R74" i="7"/>
  <c r="R51" i="7"/>
  <c r="R47" i="7"/>
  <c r="R43" i="7"/>
  <c r="R39" i="7"/>
  <c r="R35" i="7"/>
  <c r="R31" i="7"/>
  <c r="R27" i="7"/>
  <c r="R23" i="7"/>
  <c r="R17" i="7"/>
  <c r="R13" i="7"/>
  <c r="R8" i="7"/>
  <c r="R75" i="7"/>
  <c r="R52" i="7"/>
  <c r="R48" i="7"/>
  <c r="R44" i="7"/>
  <c r="R40" i="7"/>
  <c r="R36" i="7"/>
  <c r="R32" i="7"/>
  <c r="R28" i="7"/>
  <c r="R24" i="7"/>
  <c r="R18" i="7"/>
  <c r="R14" i="7"/>
  <c r="R7" i="7"/>
  <c r="V56" i="7"/>
  <c r="V55" i="7"/>
  <c r="V9" i="7"/>
  <c r="V50" i="7"/>
  <c r="V46" i="7"/>
  <c r="V42" i="7"/>
  <c r="V38" i="7"/>
  <c r="V34" i="7"/>
  <c r="V30" i="7"/>
  <c r="V26" i="7"/>
  <c r="V22" i="7"/>
  <c r="V16" i="7"/>
  <c r="V12" i="7"/>
  <c r="V8" i="7"/>
  <c r="V74" i="7"/>
  <c r="V76" i="7" s="1"/>
  <c r="V51" i="7"/>
  <c r="V47" i="7"/>
  <c r="V43" i="7"/>
  <c r="V39" i="7"/>
  <c r="V35" i="7"/>
  <c r="V31" i="7"/>
  <c r="V27" i="7"/>
  <c r="V23" i="7"/>
  <c r="V17" i="7"/>
  <c r="V13" i="7"/>
  <c r="V7" i="7"/>
  <c r="R10" i="7"/>
  <c r="R11" i="7"/>
  <c r="R12" i="7"/>
  <c r="V14" i="7"/>
  <c r="V15" i="7"/>
  <c r="F18" i="7"/>
  <c r="F19" i="7"/>
  <c r="M22" i="7"/>
  <c r="J23" i="7"/>
  <c r="J24" i="7"/>
  <c r="L25" i="7"/>
  <c r="V25" i="7"/>
  <c r="I26" i="7"/>
  <c r="I27" i="7"/>
  <c r="F28" i="7"/>
  <c r="H29" i="7"/>
  <c r="R29" i="7"/>
  <c r="H30" i="7"/>
  <c r="R30" i="7"/>
  <c r="F33" i="7"/>
  <c r="N34" i="7"/>
  <c r="N35" i="7"/>
  <c r="L36" i="7"/>
  <c r="V36" i="7"/>
  <c r="M37" i="7"/>
  <c r="M38" i="7"/>
  <c r="J39" i="7"/>
  <c r="J40" i="7"/>
  <c r="L41" i="7"/>
  <c r="V41" i="7"/>
  <c r="I42" i="7"/>
  <c r="I43" i="7"/>
  <c r="F44" i="7"/>
  <c r="H45" i="7"/>
  <c r="R45" i="7"/>
  <c r="H46" i="7"/>
  <c r="R46" i="7"/>
  <c r="F49" i="7"/>
  <c r="N50" i="7"/>
  <c r="N51" i="7"/>
  <c r="L52" i="7"/>
  <c r="V52" i="7"/>
  <c r="M55" i="7"/>
  <c r="M56" i="7"/>
  <c r="D60" i="7"/>
  <c r="D61" i="7" s="1"/>
  <c r="F63" i="7"/>
  <c r="N74" i="7"/>
  <c r="O75" i="7"/>
  <c r="O39" i="6" a="1"/>
  <c r="O39" i="6" s="1"/>
  <c r="E35" i="11" s="1"/>
  <c r="O35" i="6" a="1"/>
  <c r="O35" i="6" s="1"/>
  <c r="E31" i="11" s="1"/>
  <c r="O31" i="6" a="1"/>
  <c r="O31" i="6" s="1"/>
  <c r="O27" i="6" a="1"/>
  <c r="O27" i="6" s="1"/>
  <c r="E23" i="11" s="1"/>
  <c r="O23" i="6" a="1"/>
  <c r="O23" i="6" s="1"/>
  <c r="O38" i="6" a="1"/>
  <c r="O38" i="6" s="1"/>
  <c r="E34" i="11" s="1"/>
  <c r="O34" i="6" a="1"/>
  <c r="O34" i="6" s="1"/>
  <c r="O30" i="6" a="1"/>
  <c r="O30" i="6" s="1"/>
  <c r="E26" i="11" s="1"/>
  <c r="O26" i="6" a="1"/>
  <c r="O26" i="6" s="1"/>
  <c r="O22" i="6" a="1"/>
  <c r="O22" i="6" s="1"/>
  <c r="B154" i="12"/>
  <c r="B101" i="12"/>
  <c r="B210" i="12"/>
  <c r="E210" i="12" s="1"/>
  <c r="F210" i="12" s="1"/>
  <c r="B182" i="12"/>
  <c r="B189" i="12"/>
  <c r="B161" i="12"/>
  <c r="B217" i="12"/>
  <c r="E217" i="12" s="1"/>
  <c r="F217" i="12" s="1"/>
  <c r="E29" i="12"/>
  <c r="F29" i="12" s="1"/>
  <c r="B170" i="12"/>
  <c r="B143" i="12"/>
  <c r="B226" i="12"/>
  <c r="E226" i="12" s="1"/>
  <c r="F226" i="12" s="1"/>
  <c r="B117" i="12"/>
  <c r="E38" i="12"/>
  <c r="F38" i="12" s="1"/>
  <c r="E219" i="12"/>
  <c r="F219" i="12" s="1"/>
  <c r="H19" i="7"/>
  <c r="H18" i="7"/>
  <c r="H17" i="7"/>
  <c r="H16" i="7"/>
  <c r="H15" i="7"/>
  <c r="H14" i="7"/>
  <c r="H13" i="7"/>
  <c r="H12" i="7"/>
  <c r="L19" i="7"/>
  <c r="L18" i="7"/>
  <c r="L17" i="7"/>
  <c r="L16" i="7"/>
  <c r="L15" i="7"/>
  <c r="L14" i="7"/>
  <c r="L13" i="7"/>
  <c r="L12" i="7"/>
  <c r="P19" i="7"/>
  <c r="P18" i="7"/>
  <c r="P17" i="7"/>
  <c r="P16" i="7"/>
  <c r="P15" i="7"/>
  <c r="P14" i="7"/>
  <c r="P13" i="7"/>
  <c r="P12" i="7"/>
  <c r="P11" i="7"/>
  <c r="T19" i="7"/>
  <c r="T18" i="7"/>
  <c r="T17" i="7"/>
  <c r="T16" i="7"/>
  <c r="T15" i="7"/>
  <c r="T14" i="7"/>
  <c r="T13" i="7"/>
  <c r="T12" i="7"/>
  <c r="T11" i="7"/>
  <c r="X19" i="7"/>
  <c r="X18" i="7"/>
  <c r="X17" i="7"/>
  <c r="X16" i="7"/>
  <c r="X15" i="7"/>
  <c r="X14" i="7"/>
  <c r="X13" i="7"/>
  <c r="X12" i="7"/>
  <c r="X11" i="7"/>
  <c r="P9" i="7"/>
  <c r="T9" i="7"/>
  <c r="X10" i="7"/>
  <c r="P22" i="7"/>
  <c r="L23" i="7"/>
  <c r="H24" i="7"/>
  <c r="X24" i="7"/>
  <c r="T25" i="7"/>
  <c r="P26" i="7"/>
  <c r="L27" i="7"/>
  <c r="H28" i="7"/>
  <c r="X28" i="7"/>
  <c r="T29" i="7"/>
  <c r="P30" i="7"/>
  <c r="L31" i="7"/>
  <c r="H32" i="7"/>
  <c r="X32" i="7"/>
  <c r="T33" i="7"/>
  <c r="P34" i="7"/>
  <c r="L35" i="7"/>
  <c r="H36" i="7"/>
  <c r="X36" i="7"/>
  <c r="T37" i="7"/>
  <c r="P38" i="7"/>
  <c r="L39" i="7"/>
  <c r="H40" i="7"/>
  <c r="X40" i="7"/>
  <c r="T41" i="7"/>
  <c r="P42" i="7"/>
  <c r="L43" i="7"/>
  <c r="H44" i="7"/>
  <c r="X44" i="7"/>
  <c r="T45" i="7"/>
  <c r="P46" i="7"/>
  <c r="L47" i="7"/>
  <c r="H48" i="7"/>
  <c r="X48" i="7"/>
  <c r="T49" i="7"/>
  <c r="P50" i="7"/>
  <c r="L51" i="7"/>
  <c r="H52" i="7"/>
  <c r="X52" i="7"/>
  <c r="T55" i="7"/>
  <c r="P56" i="7"/>
  <c r="T63" i="7"/>
  <c r="P74" i="7"/>
  <c r="P76" i="7" s="1"/>
  <c r="L75" i="7"/>
  <c r="C24" i="11"/>
  <c r="B181" i="12"/>
  <c r="B209" i="12"/>
  <c r="E209" i="12" s="1"/>
  <c r="F209" i="12" s="1"/>
  <c r="B100" i="12"/>
  <c r="B153" i="12"/>
  <c r="E218" i="12"/>
  <c r="F218" i="12" s="1"/>
  <c r="C17" i="11"/>
  <c r="D46" i="12"/>
  <c r="F46" i="12" s="1"/>
  <c r="G46" i="12" s="1"/>
  <c r="J24" i="11"/>
  <c r="J32" i="11"/>
  <c r="L41" i="6"/>
  <c r="I75" i="7"/>
  <c r="I74" i="7"/>
  <c r="M75" i="7"/>
  <c r="M74" i="7"/>
  <c r="M76" i="7" s="1"/>
  <c r="Q75" i="7"/>
  <c r="Q74" i="7"/>
  <c r="Q10" i="7"/>
  <c r="U75" i="7"/>
  <c r="U74" i="7"/>
  <c r="U10" i="7"/>
  <c r="Y75" i="7"/>
  <c r="Y74" i="7"/>
  <c r="Y10" i="7"/>
  <c r="P5" i="7"/>
  <c r="T5" i="7"/>
  <c r="X5" i="7"/>
  <c r="Q9" i="7"/>
  <c r="U9" i="7"/>
  <c r="T10" i="7"/>
  <c r="U11" i="7"/>
  <c r="Q12" i="7"/>
  <c r="M13" i="7"/>
  <c r="I14" i="7"/>
  <c r="Y14" i="7"/>
  <c r="U15" i="7"/>
  <c r="Q16" i="7"/>
  <c r="M17" i="7"/>
  <c r="I18" i="7"/>
  <c r="Y18" i="7"/>
  <c r="U19" i="7"/>
  <c r="L22" i="7"/>
  <c r="Q22" i="7"/>
  <c r="H23" i="7"/>
  <c r="M23" i="7"/>
  <c r="X23" i="7"/>
  <c r="I24" i="7"/>
  <c r="T24" i="7"/>
  <c r="Y24" i="7"/>
  <c r="P25" i="7"/>
  <c r="U25" i="7"/>
  <c r="L26" i="7"/>
  <c r="Q26" i="7"/>
  <c r="H27" i="7"/>
  <c r="M27" i="7"/>
  <c r="X27" i="7"/>
  <c r="I28" i="7"/>
  <c r="T28" i="7"/>
  <c r="Y28" i="7"/>
  <c r="P29" i="7"/>
  <c r="U29" i="7"/>
  <c r="L30" i="7"/>
  <c r="Q30" i="7"/>
  <c r="H31" i="7"/>
  <c r="M31" i="7"/>
  <c r="X31" i="7"/>
  <c r="I32" i="7"/>
  <c r="T32" i="7"/>
  <c r="Y32" i="7"/>
  <c r="P33" i="7"/>
  <c r="U33" i="7"/>
  <c r="L34" i="7"/>
  <c r="Q34" i="7"/>
  <c r="H35" i="7"/>
  <c r="M35" i="7"/>
  <c r="X35" i="7"/>
  <c r="I36" i="7"/>
  <c r="T36" i="7"/>
  <c r="Y36" i="7"/>
  <c r="P37" i="7"/>
  <c r="U37" i="7"/>
  <c r="L38" i="7"/>
  <c r="Q38" i="7"/>
  <c r="H39" i="7"/>
  <c r="M39" i="7"/>
  <c r="X39" i="7"/>
  <c r="I40" i="7"/>
  <c r="T40" i="7"/>
  <c r="Y40" i="7"/>
  <c r="P41" i="7"/>
  <c r="U41" i="7"/>
  <c r="L42" i="7"/>
  <c r="Q42" i="7"/>
  <c r="H43" i="7"/>
  <c r="M43" i="7"/>
  <c r="X43" i="7"/>
  <c r="I44" i="7"/>
  <c r="T44" i="7"/>
  <c r="Y44" i="7"/>
  <c r="P45" i="7"/>
  <c r="U45" i="7"/>
  <c r="L46" i="7"/>
  <c r="Q46" i="7"/>
  <c r="H47" i="7"/>
  <c r="M47" i="7"/>
  <c r="X47" i="7"/>
  <c r="I48" i="7"/>
  <c r="T48" i="7"/>
  <c r="Y48" i="7"/>
  <c r="P49" i="7"/>
  <c r="U49" i="7"/>
  <c r="L50" i="7"/>
  <c r="Q50" i="7"/>
  <c r="H51" i="7"/>
  <c r="M51" i="7"/>
  <c r="X51" i="7"/>
  <c r="I52" i="7"/>
  <c r="T52" i="7"/>
  <c r="Y52" i="7"/>
  <c r="P55" i="7"/>
  <c r="U55" i="7"/>
  <c r="U57" i="7" s="1"/>
  <c r="L56" i="7"/>
  <c r="Q56" i="7"/>
  <c r="Q57" i="7" s="1"/>
  <c r="P63" i="7"/>
  <c r="U63" i="7"/>
  <c r="L74" i="7"/>
  <c r="H75" i="7"/>
  <c r="H76" i="7" s="1"/>
  <c r="X75" i="7"/>
  <c r="X76" i="7" s="1"/>
  <c r="H37" i="11"/>
  <c r="B158" i="12"/>
  <c r="B105" i="12"/>
  <c r="B110" i="12"/>
  <c r="B191" i="12"/>
  <c r="E31" i="12"/>
  <c r="F31" i="12" s="1"/>
  <c r="E220" i="12"/>
  <c r="F220" i="12" s="1"/>
  <c r="B108" i="12"/>
  <c r="B136" i="12"/>
  <c r="B163" i="12"/>
  <c r="B214" i="12"/>
  <c r="E214" i="12" s="1"/>
  <c r="F214" i="12" s="1"/>
  <c r="F37" i="11"/>
  <c r="B211" i="12"/>
  <c r="E211" i="12" s="1"/>
  <c r="F211" i="12" s="1"/>
  <c r="B183" i="12"/>
  <c r="B155" i="12"/>
  <c r="B212" i="12"/>
  <c r="E212" i="12" s="1"/>
  <c r="F212" i="12" s="1"/>
  <c r="B103" i="12"/>
  <c r="B184" i="12"/>
  <c r="B156" i="12"/>
  <c r="B162" i="12"/>
  <c r="E30" i="12"/>
  <c r="F30" i="12" s="1"/>
  <c r="B190" i="12"/>
  <c r="B109" i="12"/>
  <c r="B118" i="12"/>
  <c r="B227" i="12"/>
  <c r="E227" i="12" s="1"/>
  <c r="F227" i="12" s="1"/>
  <c r="E39" i="12"/>
  <c r="F39" i="12" s="1"/>
  <c r="B102" i="12"/>
  <c r="B135" i="12"/>
  <c r="B144" i="12"/>
  <c r="E222" i="12"/>
  <c r="F222" i="12" s="1"/>
  <c r="B208" i="12"/>
  <c r="E208" i="12" s="1"/>
  <c r="B99" i="12"/>
  <c r="B180" i="12"/>
  <c r="E180" i="12" s="1"/>
  <c r="B185" i="12"/>
  <c r="B104" i="12"/>
  <c r="B216" i="12"/>
  <c r="E216" i="12" s="1"/>
  <c r="F216" i="12" s="1"/>
  <c r="B107" i="12"/>
  <c r="B160" i="12"/>
  <c r="B166" i="12"/>
  <c r="B139" i="12"/>
  <c r="E34" i="12"/>
  <c r="F34" i="12" s="1"/>
  <c r="F57" i="12"/>
  <c r="F65" i="12"/>
  <c r="B157" i="12"/>
  <c r="B115" i="12"/>
  <c r="B141" i="12"/>
  <c r="U67" i="7" l="1"/>
  <c r="I26" i="11"/>
  <c r="L76" i="7"/>
  <c r="E186" i="12" s="1"/>
  <c r="F186" i="12" s="1"/>
  <c r="L57" i="7"/>
  <c r="R57" i="7"/>
  <c r="S76" i="7"/>
  <c r="T76" i="7"/>
  <c r="Q76" i="7"/>
  <c r="I57" i="7"/>
  <c r="I72" i="7" s="1"/>
  <c r="E155" i="12" s="1"/>
  <c r="F155" i="12" s="1"/>
  <c r="Q67" i="7"/>
  <c r="T67" i="7"/>
  <c r="X67" i="7"/>
  <c r="T57" i="7"/>
  <c r="T72" i="7" s="1"/>
  <c r="K76" i="7"/>
  <c r="U66" i="7"/>
  <c r="Q66" i="7"/>
  <c r="Q72" i="7"/>
  <c r="Y66" i="7"/>
  <c r="W67" i="7"/>
  <c r="Q30" i="6"/>
  <c r="O57" i="7"/>
  <c r="O72" i="7" s="1"/>
  <c r="Y67" i="7"/>
  <c r="W76" i="7"/>
  <c r="E185" i="12"/>
  <c r="F185" i="12" s="1"/>
  <c r="E187" i="12"/>
  <c r="F187" i="12" s="1"/>
  <c r="I24" i="11"/>
  <c r="W53" i="7"/>
  <c r="S66" i="7"/>
  <c r="R67" i="7"/>
  <c r="Q39" i="6"/>
  <c r="E182" i="12"/>
  <c r="F182" i="12" s="1"/>
  <c r="E184" i="12"/>
  <c r="F184" i="12" s="1"/>
  <c r="P57" i="7"/>
  <c r="N76" i="7"/>
  <c r="E188" i="12" s="1"/>
  <c r="F188" i="12" s="1"/>
  <c r="N57" i="7"/>
  <c r="N72" i="7" s="1"/>
  <c r="E160" i="12" s="1"/>
  <c r="F160" i="12" s="1"/>
  <c r="I34" i="11"/>
  <c r="O76" i="7"/>
  <c r="E191" i="12" s="1"/>
  <c r="F191" i="12" s="1"/>
  <c r="W57" i="7"/>
  <c r="K57" i="7"/>
  <c r="K72" i="7" s="1"/>
  <c r="E157" i="12" s="1"/>
  <c r="F157" i="12" s="1"/>
  <c r="Q28" i="6"/>
  <c r="Q40" i="6"/>
  <c r="S24" i="6"/>
  <c r="J76" i="7"/>
  <c r="P67" i="7"/>
  <c r="H57" i="7"/>
  <c r="H72" i="7" s="1"/>
  <c r="E154" i="12" s="1"/>
  <c r="F154" i="12" s="1"/>
  <c r="K56" i="4"/>
  <c r="K13" i="4" s="1"/>
  <c r="P66" i="7"/>
  <c r="Y76" i="7"/>
  <c r="J57" i="7"/>
  <c r="I33" i="11"/>
  <c r="S28" i="6"/>
  <c r="D106" i="12" s="1"/>
  <c r="I36" i="11"/>
  <c r="R66" i="7"/>
  <c r="V66" i="7"/>
  <c r="W20" i="7"/>
  <c r="Y53" i="7"/>
  <c r="I53" i="7"/>
  <c r="Q53" i="7"/>
  <c r="U20" i="7"/>
  <c r="U68" i="7"/>
  <c r="Y72" i="7"/>
  <c r="E18" i="11"/>
  <c r="S22" i="6"/>
  <c r="O41" i="6"/>
  <c r="O68" i="7"/>
  <c r="E110" i="12" s="1"/>
  <c r="F110" i="12" s="1"/>
  <c r="O20" i="7"/>
  <c r="E228" i="12"/>
  <c r="F208" i="12"/>
  <c r="L72" i="7"/>
  <c r="E158" i="12" s="1"/>
  <c r="F158" i="12" s="1"/>
  <c r="X72" i="7"/>
  <c r="G28" i="11"/>
  <c r="I28" i="11" s="1"/>
  <c r="Q32" i="6"/>
  <c r="G21" i="11"/>
  <c r="I21" i="11" s="1"/>
  <c r="Q25" i="6"/>
  <c r="S25" i="6"/>
  <c r="E192" i="12"/>
  <c r="F192" i="12" s="1"/>
  <c r="E193" i="12"/>
  <c r="F193" i="12" s="1"/>
  <c r="E196" i="12"/>
  <c r="F196" i="12" s="1"/>
  <c r="E195" i="12"/>
  <c r="F195" i="12" s="1"/>
  <c r="E194" i="12"/>
  <c r="F194" i="12" s="1"/>
  <c r="R53" i="7"/>
  <c r="Q22" i="6"/>
  <c r="Y20" i="7"/>
  <c r="U53" i="7"/>
  <c r="T53" i="7"/>
  <c r="P53" i="7"/>
  <c r="P20" i="7"/>
  <c r="P68" i="7"/>
  <c r="C184" i="9"/>
  <c r="E34" i="9" s="1"/>
  <c r="L53" i="7"/>
  <c r="H53" i="7"/>
  <c r="Q20" i="7"/>
  <c r="I76" i="7"/>
  <c r="E183" i="12" s="1"/>
  <c r="F183" i="12" s="1"/>
  <c r="T20" i="7"/>
  <c r="T68" i="7"/>
  <c r="E30" i="11"/>
  <c r="I30" i="11" s="1"/>
  <c r="Q34" i="6"/>
  <c r="E27" i="11"/>
  <c r="Q31" i="6"/>
  <c r="M53" i="7"/>
  <c r="J53" i="7"/>
  <c r="G57" i="7"/>
  <c r="G72" i="7" s="1"/>
  <c r="E153" i="12" s="1"/>
  <c r="F153" i="12" s="1"/>
  <c r="X53" i="7"/>
  <c r="J22" i="11"/>
  <c r="D77" i="12" s="1"/>
  <c r="D37" i="11"/>
  <c r="C21" i="10"/>
  <c r="D22" i="10"/>
  <c r="G25" i="11"/>
  <c r="I25" i="11" s="1"/>
  <c r="Q29" i="6"/>
  <c r="S53" i="7"/>
  <c r="O66" i="7"/>
  <c r="K53" i="7"/>
  <c r="G76" i="7"/>
  <c r="E181" i="12" s="1"/>
  <c r="D102" i="12"/>
  <c r="U72" i="7"/>
  <c r="X66" i="7"/>
  <c r="S26" i="6"/>
  <c r="E22" i="11"/>
  <c r="I22" i="11" s="1"/>
  <c r="E19" i="11"/>
  <c r="I19" i="11" s="1"/>
  <c r="S23" i="6"/>
  <c r="R68" i="7"/>
  <c r="R20" i="7"/>
  <c r="V53" i="7"/>
  <c r="R72" i="7"/>
  <c r="Q35" i="6"/>
  <c r="G29" i="11"/>
  <c r="I29" i="11" s="1"/>
  <c r="Q33" i="6"/>
  <c r="W72" i="7"/>
  <c r="S68" i="7"/>
  <c r="S20" i="7"/>
  <c r="O67" i="7"/>
  <c r="G53" i="7"/>
  <c r="Q27" i="6"/>
  <c r="Q24" i="6"/>
  <c r="I20" i="11"/>
  <c r="M57" i="7"/>
  <c r="M72" i="7" s="1"/>
  <c r="E159" i="12" s="1"/>
  <c r="F159" i="12" s="1"/>
  <c r="R76" i="7"/>
  <c r="J72" i="7"/>
  <c r="E156" i="12" s="1"/>
  <c r="F156" i="12" s="1"/>
  <c r="I31" i="11"/>
  <c r="I18" i="11"/>
  <c r="G32" i="11"/>
  <c r="I32" i="11" s="1"/>
  <c r="Q36" i="6"/>
  <c r="N53" i="7"/>
  <c r="S67" i="7"/>
  <c r="S72" i="7"/>
  <c r="D99" i="12"/>
  <c r="D79" i="12"/>
  <c r="F180" i="12"/>
  <c r="P72" i="7"/>
  <c r="T66" i="7"/>
  <c r="U76" i="7"/>
  <c r="C37" i="11"/>
  <c r="X20" i="7"/>
  <c r="X68" i="7"/>
  <c r="E189" i="12"/>
  <c r="F189" i="12" s="1"/>
  <c r="C184" i="10"/>
  <c r="E37" i="10" s="1"/>
  <c r="V67" i="7"/>
  <c r="V57" i="7"/>
  <c r="V72" i="7" s="1"/>
  <c r="F53" i="7"/>
  <c r="F57" i="7"/>
  <c r="F72" i="7" s="1"/>
  <c r="Q38" i="6"/>
  <c r="Q26" i="6"/>
  <c r="P41" i="6"/>
  <c r="G17" i="11"/>
  <c r="V68" i="7"/>
  <c r="V20" i="7"/>
  <c r="W66" i="7"/>
  <c r="O53" i="7"/>
  <c r="I23" i="11"/>
  <c r="Q23" i="6"/>
  <c r="C21" i="9"/>
  <c r="C22" i="9" s="1"/>
  <c r="D22" i="9"/>
  <c r="I35" i="11"/>
  <c r="Q37" i="6"/>
  <c r="I27" i="11"/>
  <c r="Q41" i="6" l="1"/>
  <c r="E163" i="12"/>
  <c r="F163" i="12" s="1"/>
  <c r="E161" i="12"/>
  <c r="F161" i="12" s="1"/>
  <c r="E170" i="12"/>
  <c r="F170" i="12" s="1"/>
  <c r="E162" i="12"/>
  <c r="F162" i="12" s="1"/>
  <c r="E166" i="12"/>
  <c r="F166" i="12" s="1"/>
  <c r="E190" i="12"/>
  <c r="F190" i="12" s="1"/>
  <c r="N13" i="4"/>
  <c r="E37" i="11"/>
  <c r="O13" i="4"/>
  <c r="J13" i="4"/>
  <c r="H13" i="4"/>
  <c r="L13" i="4"/>
  <c r="G13" i="4"/>
  <c r="I13" i="4"/>
  <c r="M13" i="4"/>
  <c r="E197" i="12"/>
  <c r="F197" i="12" s="1"/>
  <c r="E199" i="12"/>
  <c r="F199" i="12" s="1"/>
  <c r="E198" i="12"/>
  <c r="F198" i="12" s="1"/>
  <c r="E109" i="12"/>
  <c r="F109" i="12" s="1"/>
  <c r="F181" i="12"/>
  <c r="D74" i="12"/>
  <c r="D100" i="12"/>
  <c r="D103" i="12"/>
  <c r="E113" i="12"/>
  <c r="F113" i="12" s="1"/>
  <c r="E111" i="12"/>
  <c r="F111" i="12" s="1"/>
  <c r="E114" i="12"/>
  <c r="F114" i="12" s="1"/>
  <c r="E112" i="12"/>
  <c r="F112" i="12" s="1"/>
  <c r="E116" i="12"/>
  <c r="F116" i="12" s="1"/>
  <c r="E115" i="12"/>
  <c r="F115" i="12" s="1"/>
  <c r="E117" i="12"/>
  <c r="F117" i="12" s="1"/>
  <c r="D73" i="12"/>
  <c r="D104" i="12"/>
  <c r="G37" i="11"/>
  <c r="D72" i="7"/>
  <c r="E152" i="12"/>
  <c r="D101" i="12"/>
  <c r="E181" i="9"/>
  <c r="E135" i="9"/>
  <c r="E103" i="9"/>
  <c r="E143" i="9"/>
  <c r="E111" i="9"/>
  <c r="E159" i="9"/>
  <c r="E142" i="9"/>
  <c r="E79" i="9"/>
  <c r="E47" i="9"/>
  <c r="E175" i="9"/>
  <c r="E173" i="9"/>
  <c r="E151" i="9"/>
  <c r="E71" i="9"/>
  <c r="E39" i="9"/>
  <c r="E172" i="9"/>
  <c r="E166" i="9"/>
  <c r="E150" i="9"/>
  <c r="E119" i="9"/>
  <c r="E95" i="9"/>
  <c r="E87" i="9"/>
  <c r="E54" i="9"/>
  <c r="E49" i="9"/>
  <c r="E64" i="9"/>
  <c r="E63" i="9"/>
  <c r="E62" i="9"/>
  <c r="E127" i="9"/>
  <c r="E55" i="9"/>
  <c r="E110" i="9"/>
  <c r="E41" i="9"/>
  <c r="E81" i="9"/>
  <c r="E86" i="9"/>
  <c r="E56" i="9"/>
  <c r="E60" i="9"/>
  <c r="E134" i="9"/>
  <c r="E58" i="9"/>
  <c r="E91" i="9"/>
  <c r="E36" i="9"/>
  <c r="E65" i="9"/>
  <c r="E83" i="9"/>
  <c r="E155" i="9"/>
  <c r="E48" i="9"/>
  <c r="E109" i="9"/>
  <c r="E89" i="9"/>
  <c r="E122" i="9"/>
  <c r="E76" i="9"/>
  <c r="E117" i="9"/>
  <c r="E158" i="9"/>
  <c r="E52" i="9"/>
  <c r="E93" i="9"/>
  <c r="E123" i="9"/>
  <c r="E164" i="9"/>
  <c r="E101" i="9"/>
  <c r="E121" i="9"/>
  <c r="E146" i="9"/>
  <c r="E165" i="9"/>
  <c r="E179" i="9"/>
  <c r="E106" i="9"/>
  <c r="E125" i="9"/>
  <c r="E145" i="9"/>
  <c r="E170" i="9"/>
  <c r="E42" i="9"/>
  <c r="E70" i="9"/>
  <c r="E44" i="9"/>
  <c r="E105" i="9"/>
  <c r="E141" i="9"/>
  <c r="E180" i="9"/>
  <c r="E66" i="9"/>
  <c r="E73" i="9"/>
  <c r="E90" i="9"/>
  <c r="E136" i="9"/>
  <c r="E75" i="9"/>
  <c r="E137" i="9"/>
  <c r="E40" i="9"/>
  <c r="E74" i="9"/>
  <c r="E97" i="9"/>
  <c r="E67" i="9"/>
  <c r="E132" i="9"/>
  <c r="E68" i="9"/>
  <c r="E92" i="9"/>
  <c r="E126" i="9"/>
  <c r="E96" i="9"/>
  <c r="E129" i="9"/>
  <c r="E169" i="9"/>
  <c r="E59" i="9"/>
  <c r="E99" i="9"/>
  <c r="E144" i="9"/>
  <c r="E107" i="9"/>
  <c r="E128" i="9"/>
  <c r="E148" i="9"/>
  <c r="E168" i="9"/>
  <c r="E108" i="9"/>
  <c r="E131" i="9"/>
  <c r="E152" i="9"/>
  <c r="E174" i="9"/>
  <c r="E88" i="9"/>
  <c r="E94" i="9"/>
  <c r="E35" i="9"/>
  <c r="E112" i="9"/>
  <c r="E167" i="9"/>
  <c r="E38" i="9"/>
  <c r="E161" i="9"/>
  <c r="E51" i="9"/>
  <c r="E176" i="9"/>
  <c r="E45" i="9"/>
  <c r="E78" i="9"/>
  <c r="E124" i="9"/>
  <c r="E72" i="9"/>
  <c r="E98" i="9"/>
  <c r="E69" i="9"/>
  <c r="E102" i="9"/>
  <c r="E156" i="9"/>
  <c r="E114" i="9"/>
  <c r="E133" i="9"/>
  <c r="E153" i="9"/>
  <c r="E171" i="9"/>
  <c r="E113" i="9"/>
  <c r="E138" i="9"/>
  <c r="E118" i="9"/>
  <c r="E130" i="9"/>
  <c r="E182" i="9"/>
  <c r="E37" i="9"/>
  <c r="E139" i="9"/>
  <c r="E120" i="9"/>
  <c r="E178" i="9"/>
  <c r="E115" i="9"/>
  <c r="E104" i="9"/>
  <c r="E177" i="9"/>
  <c r="E157" i="9"/>
  <c r="E154" i="9"/>
  <c r="E163" i="9"/>
  <c r="E147" i="9"/>
  <c r="E46" i="9"/>
  <c r="E77" i="9"/>
  <c r="E61" i="9"/>
  <c r="E84" i="9"/>
  <c r="E160" i="9"/>
  <c r="E140" i="9"/>
  <c r="E183" i="9"/>
  <c r="E43" i="9"/>
  <c r="E82" i="9"/>
  <c r="E57" i="9"/>
  <c r="E85" i="9"/>
  <c r="E100" i="9"/>
  <c r="E149" i="9"/>
  <c r="E53" i="9"/>
  <c r="E50" i="9"/>
  <c r="E80" i="9"/>
  <c r="E162" i="9"/>
  <c r="E116" i="9"/>
  <c r="E177" i="10"/>
  <c r="E169" i="10"/>
  <c r="E161" i="10"/>
  <c r="E153" i="10"/>
  <c r="E145" i="10"/>
  <c r="E122" i="10"/>
  <c r="E90" i="10"/>
  <c r="E58" i="10"/>
  <c r="E113" i="10"/>
  <c r="E84" i="10"/>
  <c r="E82" i="10"/>
  <c r="E75" i="10"/>
  <c r="E62" i="10"/>
  <c r="E117" i="10"/>
  <c r="E81" i="10"/>
  <c r="E52" i="10"/>
  <c r="E50" i="10"/>
  <c r="E43" i="10"/>
  <c r="E139" i="10"/>
  <c r="E94" i="10"/>
  <c r="E85" i="10"/>
  <c r="E49" i="10"/>
  <c r="E116" i="10"/>
  <c r="E114" i="10"/>
  <c r="E107" i="10"/>
  <c r="E126" i="10"/>
  <c r="E53" i="10"/>
  <c r="E120" i="10"/>
  <c r="E59" i="10"/>
  <c r="E125" i="10"/>
  <c r="E110" i="10"/>
  <c r="E127" i="10"/>
  <c r="E69" i="10"/>
  <c r="E135" i="10"/>
  <c r="E41" i="10"/>
  <c r="E86" i="10"/>
  <c r="E140" i="10"/>
  <c r="E67" i="10"/>
  <c r="E99" i="10"/>
  <c r="E68" i="10"/>
  <c r="E89" i="10"/>
  <c r="E111" i="10"/>
  <c r="E130" i="10"/>
  <c r="E141" i="10"/>
  <c r="E157" i="10"/>
  <c r="E173" i="10"/>
  <c r="E42" i="10"/>
  <c r="E56" i="10"/>
  <c r="E100" i="10"/>
  <c r="E121" i="10"/>
  <c r="E143" i="10"/>
  <c r="E64" i="10"/>
  <c r="E148" i="10"/>
  <c r="E158" i="10"/>
  <c r="E171" i="10"/>
  <c r="E180" i="10"/>
  <c r="E136" i="10"/>
  <c r="E151" i="10"/>
  <c r="E167" i="10"/>
  <c r="E183" i="10"/>
  <c r="E154" i="10"/>
  <c r="E170" i="10"/>
  <c r="E60" i="10"/>
  <c r="E36" i="10"/>
  <c r="E66" i="10"/>
  <c r="E109" i="10"/>
  <c r="E70" i="10"/>
  <c r="E74" i="10"/>
  <c r="E137" i="10"/>
  <c r="E142" i="10"/>
  <c r="E79" i="10"/>
  <c r="E47" i="10"/>
  <c r="E98" i="10"/>
  <c r="E44" i="10"/>
  <c r="E77" i="10"/>
  <c r="E102" i="10"/>
  <c r="E46" i="10"/>
  <c r="E71" i="10"/>
  <c r="E91" i="10"/>
  <c r="E115" i="10"/>
  <c r="E131" i="10"/>
  <c r="E144" i="10"/>
  <c r="E160" i="10"/>
  <c r="E176" i="10"/>
  <c r="E34" i="10"/>
  <c r="E45" i="10"/>
  <c r="E78" i="10"/>
  <c r="E103" i="10"/>
  <c r="E123" i="10"/>
  <c r="E96" i="10"/>
  <c r="E150" i="10"/>
  <c r="E163" i="10"/>
  <c r="E172" i="10"/>
  <c r="E182" i="10"/>
  <c r="E40" i="10"/>
  <c r="E87" i="10"/>
  <c r="E106" i="10"/>
  <c r="E51" i="10"/>
  <c r="E80" i="10"/>
  <c r="E61" i="10"/>
  <c r="E73" i="10"/>
  <c r="E97" i="10"/>
  <c r="E119" i="10"/>
  <c r="E134" i="10"/>
  <c r="E149" i="10"/>
  <c r="E165" i="10"/>
  <c r="E181" i="10"/>
  <c r="E57" i="10"/>
  <c r="E132" i="10"/>
  <c r="E65" i="10"/>
  <c r="E76" i="10"/>
  <c r="E152" i="10"/>
  <c r="E48" i="10"/>
  <c r="E105" i="10"/>
  <c r="E155" i="10"/>
  <c r="E174" i="10"/>
  <c r="E159" i="10"/>
  <c r="E112" i="10"/>
  <c r="E124" i="10"/>
  <c r="E35" i="10"/>
  <c r="E93" i="10"/>
  <c r="E129" i="10"/>
  <c r="E128" i="10"/>
  <c r="E164" i="10"/>
  <c r="E175" i="10"/>
  <c r="E138" i="10"/>
  <c r="E38" i="10"/>
  <c r="E95" i="10"/>
  <c r="E133" i="10"/>
  <c r="E166" i="10"/>
  <c r="E92" i="10"/>
  <c r="E83" i="10"/>
  <c r="E88" i="10"/>
  <c r="E101" i="10"/>
  <c r="E168" i="10"/>
  <c r="E54" i="10"/>
  <c r="E108" i="10"/>
  <c r="E156" i="10"/>
  <c r="E179" i="10"/>
  <c r="E72" i="10"/>
  <c r="E162" i="10"/>
  <c r="E104" i="10"/>
  <c r="E55" i="10"/>
  <c r="E118" i="10"/>
  <c r="E39" i="10"/>
  <c r="E63" i="10"/>
  <c r="E147" i="10"/>
  <c r="E146" i="10"/>
  <c r="E178" i="10"/>
  <c r="I17" i="11"/>
  <c r="E118" i="12"/>
  <c r="F118" i="12" s="1"/>
  <c r="E22" i="10"/>
  <c r="E108" i="12"/>
  <c r="F108" i="12" s="1"/>
  <c r="J37" i="11"/>
  <c r="E164" i="12"/>
  <c r="F164" i="12" s="1"/>
  <c r="E168" i="12"/>
  <c r="F168" i="12" s="1"/>
  <c r="E169" i="12"/>
  <c r="F169" i="12" s="1"/>
  <c r="E167" i="12"/>
  <c r="F167" i="12" s="1"/>
  <c r="E165" i="12"/>
  <c r="F165" i="12" s="1"/>
  <c r="E171" i="12"/>
  <c r="F171" i="12" s="1"/>
  <c r="S41" i="6"/>
  <c r="E200" i="12" l="1"/>
  <c r="F13" i="4"/>
  <c r="E184" i="10"/>
  <c r="E22" i="9"/>
  <c r="E184" i="9"/>
  <c r="D72" i="12"/>
  <c r="I37" i="11"/>
  <c r="K17" i="11" s="1"/>
  <c r="F152" i="12"/>
  <c r="E172" i="12"/>
  <c r="K36" i="11" l="1"/>
  <c r="K26" i="11"/>
  <c r="K34" i="11"/>
  <c r="K33" i="11"/>
  <c r="K24" i="11"/>
  <c r="K30" i="11"/>
  <c r="K27" i="11"/>
  <c r="K23" i="11"/>
  <c r="K29" i="11"/>
  <c r="K25" i="11"/>
  <c r="K22" i="11"/>
  <c r="K21" i="11"/>
  <c r="K20" i="11"/>
  <c r="K28" i="11"/>
  <c r="K31" i="11"/>
  <c r="K19" i="11"/>
  <c r="K32" i="11"/>
  <c r="K35" i="11"/>
  <c r="K37" i="11" l="1"/>
  <c r="D88" i="3" l="1"/>
  <c r="C88" i="3"/>
  <c r="D87" i="3"/>
  <c r="C87" i="3"/>
  <c r="D86" i="3"/>
  <c r="C86" i="3"/>
  <c r="D85" i="3"/>
  <c r="C85" i="3"/>
  <c r="D84" i="3"/>
  <c r="C84" i="3"/>
  <c r="D83" i="3"/>
  <c r="C83" i="3"/>
  <c r="D82" i="3"/>
  <c r="C82" i="3"/>
  <c r="D81" i="3"/>
  <c r="C81" i="3"/>
  <c r="D80" i="3"/>
  <c r="C80" i="3"/>
  <c r="D79" i="3"/>
  <c r="C79" i="3"/>
  <c r="D78" i="3"/>
  <c r="C78" i="3"/>
  <c r="D77" i="3"/>
  <c r="C77" i="3"/>
  <c r="D76" i="3"/>
  <c r="C76" i="3"/>
  <c r="D75" i="3"/>
  <c r="C75" i="3"/>
  <c r="D74" i="3"/>
  <c r="C74" i="3"/>
  <c r="D73" i="3"/>
  <c r="C73" i="3"/>
  <c r="D72" i="3"/>
  <c r="C72" i="3"/>
  <c r="D71" i="3"/>
  <c r="C71" i="3"/>
  <c r="D70" i="3"/>
  <c r="C70" i="3"/>
  <c r="D69" i="3"/>
  <c r="C69" i="3"/>
  <c r="D68" i="3"/>
  <c r="C68" i="3"/>
  <c r="D67" i="3"/>
  <c r="C67" i="3"/>
  <c r="D66" i="3"/>
  <c r="C66" i="3"/>
  <c r="D65" i="3"/>
  <c r="C65" i="3"/>
  <c r="D64" i="3"/>
  <c r="C64" i="3"/>
  <c r="D63" i="3"/>
  <c r="C63" i="3"/>
  <c r="D62" i="3"/>
  <c r="C62" i="3"/>
  <c r="D61" i="3"/>
  <c r="C61" i="3"/>
  <c r="D60" i="3"/>
  <c r="C60" i="3"/>
  <c r="D59" i="3"/>
  <c r="C59" i="3"/>
  <c r="D58" i="3"/>
  <c r="C58" i="3"/>
  <c r="D57" i="3"/>
  <c r="C57" i="3"/>
  <c r="D56" i="3"/>
  <c r="C56" i="3"/>
  <c r="D55" i="3"/>
  <c r="C55" i="3"/>
  <c r="D54" i="3"/>
  <c r="C54" i="3"/>
  <c r="D53" i="3"/>
  <c r="C53" i="3"/>
  <c r="D52" i="3"/>
  <c r="C52" i="3"/>
  <c r="D51" i="3"/>
  <c r="C51" i="3"/>
  <c r="D50" i="3"/>
  <c r="C50" i="3"/>
  <c r="D49" i="3"/>
  <c r="C49" i="3"/>
  <c r="D48" i="3"/>
  <c r="C48" i="3"/>
  <c r="D47" i="3"/>
  <c r="C47" i="3"/>
  <c r="D46" i="3"/>
  <c r="C46" i="3"/>
  <c r="D45" i="3"/>
  <c r="C45" i="3"/>
  <c r="D44" i="3"/>
  <c r="C44" i="3"/>
  <c r="D43" i="3"/>
  <c r="C43" i="3"/>
  <c r="D42" i="3"/>
  <c r="C42" i="3"/>
  <c r="D40" i="3"/>
  <c r="C40" i="3"/>
  <c r="D39" i="3"/>
  <c r="C39" i="3"/>
  <c r="D38" i="3"/>
  <c r="C38" i="3"/>
  <c r="D37" i="3"/>
  <c r="C37" i="3"/>
  <c r="D36" i="3"/>
  <c r="C36" i="3"/>
  <c r="D35" i="3"/>
  <c r="C35" i="3"/>
  <c r="D34" i="3"/>
  <c r="C34" i="3"/>
  <c r="D33" i="3"/>
  <c r="C33" i="3"/>
  <c r="D32" i="3"/>
  <c r="C32" i="3"/>
  <c r="D31" i="3"/>
  <c r="C31" i="3"/>
  <c r="D30" i="3"/>
  <c r="C30" i="3"/>
  <c r="D29" i="3"/>
  <c r="C29" i="3"/>
  <c r="D28" i="3"/>
  <c r="C28" i="3"/>
  <c r="D27" i="3"/>
  <c r="C27" i="3"/>
  <c r="D26" i="3"/>
  <c r="C26" i="3"/>
  <c r="D25" i="3"/>
  <c r="C25" i="3"/>
  <c r="D24" i="3"/>
  <c r="C24" i="3"/>
  <c r="C48" i="2"/>
  <c r="C47" i="1"/>
  <c r="H39" i="4" l="1"/>
  <c r="M77" i="4" s="1"/>
  <c r="D7" i="7"/>
  <c r="E26" i="3"/>
  <c r="D6" i="7"/>
  <c r="D9" i="7"/>
  <c r="E28" i="3"/>
  <c r="D8" i="7"/>
  <c r="N36" i="4" l="1"/>
  <c r="S74" i="4" s="1"/>
  <c r="J39" i="4"/>
  <c r="O77" i="4" s="1"/>
  <c r="O39" i="4"/>
  <c r="L39" i="4"/>
  <c r="Q77" i="4" s="1"/>
  <c r="K39" i="4"/>
  <c r="P77" i="4" s="1"/>
  <c r="M39" i="4"/>
  <c r="R77" i="4" s="1"/>
  <c r="G39" i="4"/>
  <c r="L77" i="4" s="1"/>
  <c r="N39" i="4"/>
  <c r="S77" i="4" s="1"/>
  <c r="I39" i="4"/>
  <c r="N77" i="4" s="1"/>
  <c r="T70" i="4"/>
  <c r="T73" i="4"/>
  <c r="M9" i="7"/>
  <c r="G9" i="7"/>
  <c r="H9" i="7"/>
  <c r="L9" i="7"/>
  <c r="I9" i="7"/>
  <c r="F9" i="7"/>
  <c r="J9" i="7"/>
  <c r="K9" i="7"/>
  <c r="N9" i="7"/>
  <c r="G7" i="7"/>
  <c r="J7" i="7"/>
  <c r="N7" i="7"/>
  <c r="K7" i="7"/>
  <c r="H7" i="7"/>
  <c r="M7" i="7"/>
  <c r="I7" i="7"/>
  <c r="L7" i="7"/>
  <c r="F7" i="7"/>
  <c r="G8" i="7"/>
  <c r="I8" i="7"/>
  <c r="J8" i="7"/>
  <c r="L8" i="7"/>
  <c r="F8" i="7"/>
  <c r="N8" i="7"/>
  <c r="K8" i="7"/>
  <c r="H8" i="7"/>
  <c r="M8" i="7"/>
  <c r="G6" i="7"/>
  <c r="F6" i="7"/>
  <c r="H6" i="7"/>
  <c r="G29" i="4"/>
  <c r="L67" i="4" s="1"/>
  <c r="T68" i="4"/>
  <c r="T75" i="4"/>
  <c r="I33" i="4"/>
  <c r="N71" i="4" s="1"/>
  <c r="J33" i="4"/>
  <c r="O71" i="4" s="1"/>
  <c r="G33" i="4"/>
  <c r="L71" i="4" s="1"/>
  <c r="N33" i="4"/>
  <c r="S71" i="4" s="1"/>
  <c r="H33" i="4"/>
  <c r="M71" i="4" s="1"/>
  <c r="O33" i="4"/>
  <c r="K33" i="4"/>
  <c r="P71" i="4" s="1"/>
  <c r="L33" i="4"/>
  <c r="Q71" i="4" s="1"/>
  <c r="M33" i="4"/>
  <c r="R71" i="4" s="1"/>
  <c r="K36" i="4"/>
  <c r="P74" i="4" s="1"/>
  <c r="L36" i="4"/>
  <c r="Q74" i="4" s="1"/>
  <c r="G36" i="4"/>
  <c r="L74" i="4" s="1"/>
  <c r="O36" i="4"/>
  <c r="L29" i="4"/>
  <c r="Q67" i="4" s="1"/>
  <c r="I27" i="4"/>
  <c r="J27" i="4"/>
  <c r="O27" i="4"/>
  <c r="H27" i="4"/>
  <c r="M27" i="4"/>
  <c r="L27" i="4"/>
  <c r="G27" i="4"/>
  <c r="N27" i="4"/>
  <c r="K27" i="4"/>
  <c r="O34" i="4"/>
  <c r="T71" i="4" s="1"/>
  <c r="N34" i="4"/>
  <c r="S72" i="4" s="1"/>
  <c r="H34" i="4"/>
  <c r="M72" i="4" s="1"/>
  <c r="I34" i="4"/>
  <c r="N72" i="4" s="1"/>
  <c r="J34" i="4"/>
  <c r="O72" i="4" s="1"/>
  <c r="M34" i="4"/>
  <c r="R72" i="4" s="1"/>
  <c r="K34" i="4"/>
  <c r="P72" i="4" s="1"/>
  <c r="L34" i="4"/>
  <c r="Q72" i="4" s="1"/>
  <c r="G34" i="4"/>
  <c r="L72" i="4" s="1"/>
  <c r="O29" i="4" l="1"/>
  <c r="J36" i="4"/>
  <c r="O74" i="4" s="1"/>
  <c r="M36" i="4"/>
  <c r="R74" i="4" s="1"/>
  <c r="H36" i="4"/>
  <c r="M74" i="4" s="1"/>
  <c r="I36" i="4"/>
  <c r="N74" i="4" s="1"/>
  <c r="T76" i="4"/>
  <c r="O35" i="4"/>
  <c r="T72" i="4" s="1"/>
  <c r="J29" i="4"/>
  <c r="O67" i="4" s="1"/>
  <c r="K29" i="4"/>
  <c r="P67" i="4" s="1"/>
  <c r="N29" i="4"/>
  <c r="S67" i="4" s="1"/>
  <c r="H29" i="4"/>
  <c r="M67" i="4" s="1"/>
  <c r="M29" i="4"/>
  <c r="R67" i="4" s="1"/>
  <c r="I29" i="4"/>
  <c r="N67" i="4" s="1"/>
  <c r="M38" i="4"/>
  <c r="R76" i="4" s="1"/>
  <c r="K38" i="4"/>
  <c r="P76" i="4" s="1"/>
  <c r="G38" i="4"/>
  <c r="L76" i="4" s="1"/>
  <c r="O38" i="4"/>
  <c r="J38" i="4"/>
  <c r="O76" i="4" s="1"/>
  <c r="L38" i="4"/>
  <c r="Q76" i="4" s="1"/>
  <c r="I38" i="4"/>
  <c r="N76" i="4" s="1"/>
  <c r="N38" i="4"/>
  <c r="S76" i="4" s="1"/>
  <c r="H38" i="4"/>
  <c r="M76" i="4" s="1"/>
  <c r="N65" i="4"/>
  <c r="H32" i="4"/>
  <c r="M70" i="4" s="1"/>
  <c r="G32" i="4"/>
  <c r="L70" i="4" s="1"/>
  <c r="N32" i="4"/>
  <c r="S70" i="4" s="1"/>
  <c r="K32" i="4"/>
  <c r="P70" i="4" s="1"/>
  <c r="L32" i="4"/>
  <c r="Q70" i="4" s="1"/>
  <c r="M32" i="4"/>
  <c r="R70" i="4" s="1"/>
  <c r="J32" i="4"/>
  <c r="O70" i="4" s="1"/>
  <c r="O32" i="4"/>
  <c r="I32" i="4"/>
  <c r="N70" i="4" s="1"/>
  <c r="O30" i="4"/>
  <c r="T67" i="4" s="1"/>
  <c r="N30" i="4"/>
  <c r="S68" i="4" s="1"/>
  <c r="M30" i="4"/>
  <c r="R68" i="4" s="1"/>
  <c r="K30" i="4"/>
  <c r="P68" i="4" s="1"/>
  <c r="L30" i="4"/>
  <c r="Q68" i="4" s="1"/>
  <c r="G30" i="4"/>
  <c r="L68" i="4" s="1"/>
  <c r="I30" i="4"/>
  <c r="N68" i="4" s="1"/>
  <c r="J30" i="4"/>
  <c r="O68" i="4" s="1"/>
  <c r="H30" i="4"/>
  <c r="M68" i="4" s="1"/>
  <c r="L65" i="4"/>
  <c r="M65" i="4"/>
  <c r="Q65" i="4"/>
  <c r="K35" i="4"/>
  <c r="P73" i="4" s="1"/>
  <c r="N35" i="4"/>
  <c r="S73" i="4" s="1"/>
  <c r="T66" i="4"/>
  <c r="T78" i="4" s="1"/>
  <c r="P65" i="4"/>
  <c r="R65" i="4"/>
  <c r="O65" i="4"/>
  <c r="H37" i="4"/>
  <c r="M75" i="4" s="1"/>
  <c r="I37" i="4"/>
  <c r="N75" i="4" s="1"/>
  <c r="J37" i="4"/>
  <c r="O75" i="4" s="1"/>
  <c r="O37" i="4"/>
  <c r="T74" i="4" s="1"/>
  <c r="M37" i="4"/>
  <c r="R75" i="4" s="1"/>
  <c r="K37" i="4"/>
  <c r="P75" i="4" s="1"/>
  <c r="G37" i="4"/>
  <c r="L75" i="4" s="1"/>
  <c r="N37" i="4"/>
  <c r="S75" i="4" s="1"/>
  <c r="L37" i="4"/>
  <c r="Q75" i="4" s="1"/>
  <c r="J35" i="4" l="1"/>
  <c r="O73" i="4" s="1"/>
  <c r="L35" i="4"/>
  <c r="Q73" i="4" s="1"/>
  <c r="G35" i="4"/>
  <c r="L73" i="4" s="1"/>
  <c r="H35" i="4"/>
  <c r="M73" i="4" s="1"/>
  <c r="M35" i="4"/>
  <c r="R73" i="4" s="1"/>
  <c r="I35" i="4"/>
  <c r="N73" i="4" s="1"/>
  <c r="L28" i="4"/>
  <c r="M28" i="4"/>
  <c r="K28" i="4"/>
  <c r="I28" i="4"/>
  <c r="O28" i="4"/>
  <c r="T65" i="4" s="1"/>
  <c r="T77" i="4" s="1"/>
  <c r="H28" i="4"/>
  <c r="G28" i="4"/>
  <c r="N28" i="4"/>
  <c r="J28" i="4"/>
  <c r="O66" i="4" l="1"/>
  <c r="Q66" i="4"/>
  <c r="S66" i="4"/>
  <c r="N66" i="4"/>
  <c r="L66" i="4"/>
  <c r="P66" i="4"/>
  <c r="M66" i="4"/>
  <c r="R66" i="4"/>
  <c r="E20" i="3"/>
  <c r="E39" i="3" l="1"/>
  <c r="E40" i="3"/>
  <c r="E29" i="3"/>
  <c r="E31" i="3"/>
  <c r="E34" i="3"/>
  <c r="E24" i="3"/>
  <c r="E32" i="3"/>
  <c r="E36" i="3"/>
  <c r="E25" i="3"/>
  <c r="E27" i="3"/>
  <c r="E30" i="3"/>
  <c r="E33" i="3"/>
  <c r="E35" i="3"/>
  <c r="E38" i="3"/>
  <c r="E37" i="3"/>
  <c r="E82" i="3" l="1"/>
  <c r="E60" i="3"/>
  <c r="E87" i="3"/>
  <c r="E58" i="3"/>
  <c r="E63" i="3"/>
  <c r="E72" i="3"/>
  <c r="E77" i="3"/>
  <c r="E54" i="3"/>
  <c r="E51" i="3"/>
  <c r="E84" i="3"/>
  <c r="E69" i="3"/>
  <c r="E81" i="3"/>
  <c r="E62" i="3"/>
  <c r="E59" i="3"/>
  <c r="E64" i="3"/>
  <c r="E86" i="3"/>
  <c r="E45" i="3"/>
  <c r="E49" i="3"/>
  <c r="E88" i="3"/>
  <c r="E70" i="3"/>
  <c r="E61" i="3"/>
  <c r="E83" i="3"/>
  <c r="E48" i="3"/>
  <c r="E79" i="3"/>
  <c r="E76" i="3"/>
  <c r="E74" i="3"/>
  <c r="E57" i="3"/>
  <c r="E67" i="3"/>
  <c r="E78" i="3"/>
  <c r="E71" i="3"/>
  <c r="E68" i="3"/>
  <c r="E66" i="3"/>
  <c r="E65" i="3"/>
  <c r="E53" i="3"/>
  <c r="E47" i="3"/>
  <c r="E44" i="3"/>
  <c r="E42" i="3"/>
  <c r="E73" i="3"/>
  <c r="E46" i="3"/>
  <c r="E75" i="3"/>
  <c r="E56" i="3"/>
  <c r="E43" i="3"/>
  <c r="E85" i="3"/>
  <c r="E55" i="3"/>
  <c r="E52" i="3"/>
  <c r="E50" i="3"/>
  <c r="E80" i="3"/>
  <c r="C27" i="9" l="1"/>
  <c r="C28" i="9" s="1"/>
  <c r="C29" i="9" l="1"/>
  <c r="D11" i="7" s="1"/>
  <c r="F34" i="9"/>
  <c r="F147" i="9"/>
  <c r="G147" i="9" s="1"/>
  <c r="F167" i="9"/>
  <c r="G167" i="9" s="1"/>
  <c r="F66" i="9"/>
  <c r="G66" i="9" s="1"/>
  <c r="F83" i="9"/>
  <c r="G83" i="9" s="1"/>
  <c r="F177" i="9"/>
  <c r="G177" i="9" s="1"/>
  <c r="F88" i="9"/>
  <c r="G88" i="9" s="1"/>
  <c r="F44" i="9"/>
  <c r="G44" i="9" s="1"/>
  <c r="F86" i="9"/>
  <c r="G86" i="9" s="1"/>
  <c r="F160" i="9"/>
  <c r="G160" i="9" s="1"/>
  <c r="F182" i="9"/>
  <c r="G182" i="9" s="1"/>
  <c r="F45" i="9"/>
  <c r="G45" i="9" s="1"/>
  <c r="F128" i="9"/>
  <c r="G128" i="9" s="1"/>
  <c r="F137" i="9"/>
  <c r="G137" i="9" s="1"/>
  <c r="F179" i="9"/>
  <c r="G179" i="9" s="1"/>
  <c r="F155" i="9"/>
  <c r="G155" i="9" s="1"/>
  <c r="F63" i="9"/>
  <c r="G63" i="9" s="1"/>
  <c r="F79" i="9"/>
  <c r="G79" i="9" s="1"/>
  <c r="F173" i="9"/>
  <c r="G173" i="9" s="1"/>
  <c r="F61" i="9"/>
  <c r="G61" i="9" s="1"/>
  <c r="F118" i="9"/>
  <c r="G118" i="9" s="1"/>
  <c r="F51" i="9"/>
  <c r="G51" i="9" s="1"/>
  <c r="F144" i="9"/>
  <c r="G144" i="9" s="1"/>
  <c r="F136" i="9"/>
  <c r="G136" i="9" s="1"/>
  <c r="F146" i="9"/>
  <c r="G146" i="9" s="1"/>
  <c r="F65" i="9"/>
  <c r="G65" i="9" s="1"/>
  <c r="F49" i="9"/>
  <c r="G49" i="9" s="1"/>
  <c r="F159" i="9"/>
  <c r="G159" i="9" s="1"/>
  <c r="F116" i="9"/>
  <c r="G116" i="9" s="1"/>
  <c r="F77" i="9"/>
  <c r="G77" i="9" s="1"/>
  <c r="F138" i="9"/>
  <c r="G138" i="9" s="1"/>
  <c r="F161" i="9"/>
  <c r="G161" i="9" s="1"/>
  <c r="F99" i="9"/>
  <c r="G99" i="9" s="1"/>
  <c r="F90" i="9"/>
  <c r="G90" i="9" s="1"/>
  <c r="F121" i="9"/>
  <c r="G121" i="9" s="1"/>
  <c r="F36" i="9"/>
  <c r="G36" i="9" s="1"/>
  <c r="F54" i="9"/>
  <c r="G54" i="9" s="1"/>
  <c r="F111" i="9"/>
  <c r="G111" i="9" s="1"/>
  <c r="F80" i="9"/>
  <c r="G80" i="9" s="1"/>
  <c r="F164" i="9"/>
  <c r="G164" i="9" s="1"/>
  <c r="F156" i="9"/>
  <c r="G156" i="9" s="1"/>
  <c r="F158" i="9"/>
  <c r="G158" i="9" s="1"/>
  <c r="F149" i="9"/>
  <c r="G149" i="9" s="1"/>
  <c r="F114" i="9"/>
  <c r="G114" i="9" s="1"/>
  <c r="F94" i="9"/>
  <c r="G94" i="9" s="1"/>
  <c r="F105" i="9"/>
  <c r="G105" i="9" s="1"/>
  <c r="F52" i="9"/>
  <c r="G52" i="9" s="1"/>
  <c r="F56" i="9"/>
  <c r="G56" i="9" s="1"/>
  <c r="F95" i="9"/>
  <c r="G95" i="9" s="1"/>
  <c r="F103" i="9"/>
  <c r="G103" i="9" s="1"/>
  <c r="F85" i="9"/>
  <c r="G85" i="9" s="1"/>
  <c r="F102" i="9"/>
  <c r="G102" i="9" s="1"/>
  <c r="F174" i="9"/>
  <c r="G174" i="9" s="1"/>
  <c r="F70" i="9"/>
  <c r="G70" i="9" s="1"/>
  <c r="F81" i="9"/>
  <c r="G81" i="9" s="1"/>
  <c r="F115" i="9"/>
  <c r="G115" i="9" s="1"/>
  <c r="F132" i="9"/>
  <c r="G132" i="9" s="1"/>
  <c r="F41" i="9"/>
  <c r="G41" i="9" s="1"/>
  <c r="F43" i="9"/>
  <c r="G43" i="9" s="1"/>
  <c r="F97" i="9"/>
  <c r="G97" i="9" s="1"/>
  <c r="F176" i="9"/>
  <c r="G176" i="9" s="1"/>
  <c r="F58" i="9"/>
  <c r="G58" i="9" s="1"/>
  <c r="F82" i="9"/>
  <c r="G82" i="9" s="1"/>
  <c r="F98" i="9"/>
  <c r="G98" i="9" s="1"/>
  <c r="F131" i="9"/>
  <c r="G131" i="9" s="1"/>
  <c r="F170" i="9"/>
  <c r="G170" i="9" s="1"/>
  <c r="F122" i="9"/>
  <c r="G122" i="9" s="1"/>
  <c r="F151" i="9"/>
  <c r="G151" i="9" s="1"/>
  <c r="F168" i="9"/>
  <c r="G168" i="9" s="1"/>
  <c r="F148" i="9"/>
  <c r="G148" i="9" s="1"/>
  <c r="F48" i="9"/>
  <c r="G48" i="9" s="1"/>
  <c r="F47" i="9"/>
  <c r="G47" i="9" s="1"/>
  <c r="F120" i="9"/>
  <c r="G120" i="9" s="1"/>
  <c r="F108" i="9"/>
  <c r="G108" i="9" s="1"/>
  <c r="F145" i="9"/>
  <c r="G145" i="9" s="1"/>
  <c r="F55" i="9"/>
  <c r="G55" i="9" s="1"/>
  <c r="F130" i="9"/>
  <c r="G130" i="9" s="1"/>
  <c r="F107" i="9"/>
  <c r="G107" i="9" s="1"/>
  <c r="F165" i="9"/>
  <c r="G165" i="9" s="1"/>
  <c r="F64" i="9"/>
  <c r="G64" i="9" s="1"/>
  <c r="F162" i="9"/>
  <c r="G162" i="9" s="1"/>
  <c r="F46" i="9"/>
  <c r="G46" i="9" s="1"/>
  <c r="F113" i="9"/>
  <c r="G113" i="9" s="1"/>
  <c r="F38" i="9"/>
  <c r="G38" i="9" s="1"/>
  <c r="F59" i="9"/>
  <c r="G59" i="9" s="1"/>
  <c r="F73" i="9"/>
  <c r="G73" i="9" s="1"/>
  <c r="F101" i="9"/>
  <c r="G101" i="9" s="1"/>
  <c r="F91" i="9"/>
  <c r="G91" i="9" s="1"/>
  <c r="F87" i="9"/>
  <c r="G87" i="9" s="1"/>
  <c r="F143" i="9"/>
  <c r="G143" i="9" s="1"/>
  <c r="F142" i="9"/>
  <c r="G142" i="9" s="1"/>
  <c r="F50" i="9"/>
  <c r="G50" i="9" s="1"/>
  <c r="F163" i="9"/>
  <c r="G163" i="9" s="1"/>
  <c r="F153" i="9"/>
  <c r="G153" i="9" s="1"/>
  <c r="F112" i="9"/>
  <c r="G112" i="9" s="1"/>
  <c r="F129" i="9"/>
  <c r="G129" i="9" s="1"/>
  <c r="F180" i="9"/>
  <c r="G180" i="9" s="1"/>
  <c r="F123" i="9"/>
  <c r="G123" i="9" s="1"/>
  <c r="F134" i="9"/>
  <c r="G134" i="9" s="1"/>
  <c r="F119" i="9"/>
  <c r="G119" i="9" s="1"/>
  <c r="F135" i="9"/>
  <c r="G135" i="9" s="1"/>
  <c r="F53" i="9"/>
  <c r="G53" i="9" s="1"/>
  <c r="F154" i="9"/>
  <c r="G154" i="9" s="1"/>
  <c r="F133" i="9"/>
  <c r="G133" i="9" s="1"/>
  <c r="F35" i="9"/>
  <c r="G35" i="9" s="1"/>
  <c r="F96" i="9"/>
  <c r="G96" i="9" s="1"/>
  <c r="F141" i="9"/>
  <c r="G141" i="9" s="1"/>
  <c r="F93" i="9"/>
  <c r="G93" i="9" s="1"/>
  <c r="F60" i="9"/>
  <c r="G60" i="9" s="1"/>
  <c r="F150" i="9"/>
  <c r="G150" i="9" s="1"/>
  <c r="F181" i="9"/>
  <c r="G181" i="9" s="1"/>
  <c r="F171" i="9"/>
  <c r="G171" i="9" s="1"/>
  <c r="F169" i="9"/>
  <c r="G169" i="9" s="1"/>
  <c r="F100" i="9"/>
  <c r="G100" i="9" s="1"/>
  <c r="F92" i="9"/>
  <c r="G92" i="9" s="1"/>
  <c r="F157" i="9"/>
  <c r="G157" i="9" s="1"/>
  <c r="F126" i="9"/>
  <c r="G126" i="9" s="1"/>
  <c r="F166" i="9"/>
  <c r="G166" i="9" s="1"/>
  <c r="F104" i="9"/>
  <c r="G104" i="9" s="1"/>
  <c r="F68" i="9"/>
  <c r="G68" i="9" s="1"/>
  <c r="F117" i="9"/>
  <c r="G117" i="9" s="1"/>
  <c r="F39" i="9"/>
  <c r="G39" i="9" s="1"/>
  <c r="F57" i="9"/>
  <c r="G57" i="9" s="1"/>
  <c r="F69" i="9"/>
  <c r="G69" i="9" s="1"/>
  <c r="F152" i="9"/>
  <c r="G152" i="9" s="1"/>
  <c r="F42" i="9"/>
  <c r="G42" i="9" s="1"/>
  <c r="F76" i="9"/>
  <c r="G76" i="9" s="1"/>
  <c r="F71" i="9"/>
  <c r="G71" i="9" s="1"/>
  <c r="F72" i="9"/>
  <c r="G72" i="9" s="1"/>
  <c r="F89" i="9"/>
  <c r="G89" i="9" s="1"/>
  <c r="F84" i="9"/>
  <c r="G84" i="9" s="1"/>
  <c r="F75" i="9"/>
  <c r="G75" i="9" s="1"/>
  <c r="F178" i="9"/>
  <c r="G178" i="9" s="1"/>
  <c r="F67" i="9"/>
  <c r="G67" i="9" s="1"/>
  <c r="F110" i="9"/>
  <c r="G110" i="9" s="1"/>
  <c r="F172" i="9"/>
  <c r="G172" i="9" s="1"/>
  <c r="F183" i="9"/>
  <c r="G183" i="9" s="1"/>
  <c r="F139" i="9"/>
  <c r="G139" i="9" s="1"/>
  <c r="F124" i="9"/>
  <c r="G124" i="9" s="1"/>
  <c r="F74" i="9"/>
  <c r="G74" i="9" s="1"/>
  <c r="F125" i="9"/>
  <c r="G125" i="9" s="1"/>
  <c r="F109" i="9"/>
  <c r="G109" i="9" s="1"/>
  <c r="F127" i="9"/>
  <c r="G127" i="9" s="1"/>
  <c r="F175" i="9"/>
  <c r="G175" i="9" s="1"/>
  <c r="F140" i="9"/>
  <c r="G140" i="9" s="1"/>
  <c r="F37" i="9"/>
  <c r="G37" i="9" s="1"/>
  <c r="F78" i="9"/>
  <c r="G78" i="9" s="1"/>
  <c r="F40" i="9"/>
  <c r="G40" i="9" s="1"/>
  <c r="F106" i="9"/>
  <c r="G106" i="9" s="1"/>
  <c r="F62" i="9"/>
  <c r="G62" i="9" s="1"/>
  <c r="G34" i="9" l="1"/>
  <c r="G184" i="9" s="1"/>
  <c r="F184" i="9"/>
  <c r="D5" i="7"/>
  <c r="K11" i="7"/>
  <c r="L11" i="7"/>
  <c r="N11" i="7"/>
  <c r="J11" i="7"/>
  <c r="G11" i="7"/>
  <c r="G68" i="7" s="1"/>
  <c r="M11" i="7"/>
  <c r="H11" i="7"/>
  <c r="F11" i="7"/>
  <c r="I11" i="7"/>
  <c r="N68" i="7" l="1"/>
  <c r="E107" i="12" s="1"/>
  <c r="F107" i="12" s="1"/>
  <c r="G107" i="12" s="1"/>
  <c r="J5" i="7"/>
  <c r="J66" i="7" s="1"/>
  <c r="E24" i="12" s="1"/>
  <c r="F24" i="12" s="1"/>
  <c r="G24" i="12" s="1"/>
  <c r="I5" i="7"/>
  <c r="I66" i="7" s="1"/>
  <c r="E23" i="12" s="1"/>
  <c r="F23" i="12" s="1"/>
  <c r="G23" i="12" s="1"/>
  <c r="G5" i="7"/>
  <c r="G66" i="7" s="1"/>
  <c r="L5" i="7"/>
  <c r="L66" i="7" s="1"/>
  <c r="K5" i="7"/>
  <c r="K66" i="7" s="1"/>
  <c r="E25" i="12" s="1"/>
  <c r="F25" i="12" s="1"/>
  <c r="G25" i="12" s="1"/>
  <c r="F5" i="7"/>
  <c r="F66" i="7" s="1"/>
  <c r="M5" i="7"/>
  <c r="M66" i="7" s="1"/>
  <c r="N5" i="7"/>
  <c r="N66" i="7" s="1"/>
  <c r="H5" i="7"/>
  <c r="H66" i="7" s="1"/>
  <c r="H68" i="7"/>
  <c r="E101" i="12" s="1"/>
  <c r="F101" i="12" s="1"/>
  <c r="G101" i="12" s="1"/>
  <c r="M68" i="7"/>
  <c r="E106" i="12" s="1"/>
  <c r="F106" i="12" s="1"/>
  <c r="G106" i="12" s="1"/>
  <c r="L68" i="7"/>
  <c r="E105" i="12" s="1"/>
  <c r="F105" i="12" s="1"/>
  <c r="G105" i="12" s="1"/>
  <c r="E100" i="12"/>
  <c r="F100" i="12" s="1"/>
  <c r="G100" i="12" s="1"/>
  <c r="K68" i="7"/>
  <c r="E104" i="12" s="1"/>
  <c r="F104" i="12" s="1"/>
  <c r="G104" i="12" s="1"/>
  <c r="I68" i="7"/>
  <c r="E102" i="12" s="1"/>
  <c r="F102" i="12" s="1"/>
  <c r="G102" i="12" s="1"/>
  <c r="F68" i="7"/>
  <c r="J68" i="7"/>
  <c r="E103" i="12" s="1"/>
  <c r="F103" i="12" s="1"/>
  <c r="G103" i="12" s="1"/>
  <c r="D66" i="7" l="1"/>
  <c r="D68" i="7"/>
  <c r="E99" i="12"/>
  <c r="F99" i="12" l="1"/>
  <c r="G99" i="12" s="1"/>
  <c r="E119" i="12"/>
  <c r="D10" i="7" l="1"/>
  <c r="D20" i="7" s="1"/>
  <c r="I64" i="7" l="1"/>
  <c r="E75" i="12" s="1"/>
  <c r="F75" i="12" s="1"/>
  <c r="G75" i="12" s="1"/>
  <c r="R64" i="7"/>
  <c r="M64" i="7"/>
  <c r="E79" i="12" s="1"/>
  <c r="F79" i="12" s="1"/>
  <c r="G79" i="12" s="1"/>
  <c r="S64" i="7"/>
  <c r="G64" i="7"/>
  <c r="E73" i="12" s="1"/>
  <c r="F73" i="12" s="1"/>
  <c r="G73" i="12" s="1"/>
  <c r="H64" i="7"/>
  <c r="E74" i="12" s="1"/>
  <c r="F74" i="12" s="1"/>
  <c r="G74" i="12" s="1"/>
  <c r="J64" i="7"/>
  <c r="E76" i="12" s="1"/>
  <c r="F76" i="12" s="1"/>
  <c r="G76" i="12" s="1"/>
  <c r="N64" i="7"/>
  <c r="E80" i="12" s="1"/>
  <c r="F80" i="12" s="1"/>
  <c r="G80" i="12" s="1"/>
  <c r="L64" i="7"/>
  <c r="E78" i="12" s="1"/>
  <c r="F78" i="12" s="1"/>
  <c r="G78" i="12" s="1"/>
  <c r="K64" i="7"/>
  <c r="E77" i="12" s="1"/>
  <c r="F77" i="12" s="1"/>
  <c r="G77" i="12" s="1"/>
  <c r="D64" i="7"/>
  <c r="T64" i="7"/>
  <c r="Y64" i="7"/>
  <c r="Q64" i="7"/>
  <c r="U64" i="7"/>
  <c r="W64" i="7"/>
  <c r="F64" i="7"/>
  <c r="E72" i="12" s="1"/>
  <c r="P64" i="7"/>
  <c r="O64" i="7"/>
  <c r="V64" i="7"/>
  <c r="X64" i="7"/>
  <c r="F104" i="10"/>
  <c r="G104" i="10" s="1"/>
  <c r="F117" i="10"/>
  <c r="G117" i="10" s="1"/>
  <c r="F157" i="10"/>
  <c r="G157" i="10" s="1"/>
  <c r="F106" i="10"/>
  <c r="G106" i="10" s="1"/>
  <c r="F144" i="10"/>
  <c r="G144" i="10" s="1"/>
  <c r="F128" i="10"/>
  <c r="G128" i="10" s="1"/>
  <c r="F167" i="10"/>
  <c r="G167" i="10" s="1"/>
  <c r="F146" i="10"/>
  <c r="G146" i="10" s="1"/>
  <c r="F176" i="10"/>
  <c r="G176" i="10" s="1"/>
  <c r="F94" i="10"/>
  <c r="G94" i="10" s="1"/>
  <c r="F154" i="10"/>
  <c r="G154" i="10" s="1"/>
  <c r="F129" i="10"/>
  <c r="G129" i="10" s="1"/>
  <c r="F155" i="10"/>
  <c r="G155" i="10" s="1"/>
  <c r="F164" i="10"/>
  <c r="G164" i="10" s="1"/>
  <c r="F75" i="10"/>
  <c r="G75" i="10" s="1"/>
  <c r="F49" i="10"/>
  <c r="G49" i="10" s="1"/>
  <c r="F62" i="10"/>
  <c r="G62" i="10" s="1"/>
  <c r="F121" i="10"/>
  <c r="G121" i="10" s="1"/>
  <c r="F91" i="10"/>
  <c r="G91" i="10" s="1"/>
  <c r="F101" i="10"/>
  <c r="G101" i="10" s="1"/>
  <c r="F122" i="10"/>
  <c r="G122" i="10" s="1"/>
  <c r="F89" i="10"/>
  <c r="G89" i="10" s="1"/>
  <c r="F123" i="10"/>
  <c r="G123" i="10" s="1"/>
  <c r="F170" i="10"/>
  <c r="G170" i="10" s="1"/>
  <c r="F124" i="10"/>
  <c r="G124" i="10" s="1"/>
  <c r="F171" i="10"/>
  <c r="G171" i="10" s="1"/>
  <c r="F95" i="10"/>
  <c r="G95" i="10" s="1"/>
  <c r="F36" i="10"/>
  <c r="G36" i="10" s="1"/>
  <c r="F34" i="10"/>
  <c r="F178" i="10"/>
  <c r="G178" i="10" s="1"/>
  <c r="F140" i="10"/>
  <c r="G140" i="10" s="1"/>
  <c r="F143" i="10"/>
  <c r="G143" i="10" s="1"/>
  <c r="F183" i="10"/>
  <c r="G183" i="10" s="1"/>
  <c r="F59" i="10"/>
  <c r="G59" i="10" s="1"/>
  <c r="F55" i="10"/>
  <c r="G55" i="10" s="1"/>
  <c r="F54" i="10"/>
  <c r="G54" i="10" s="1"/>
  <c r="F47" i="10"/>
  <c r="G47" i="10" s="1"/>
  <c r="F58" i="10"/>
  <c r="G58" i="10" s="1"/>
  <c r="F165" i="10"/>
  <c r="G165" i="10" s="1"/>
  <c r="F108" i="10"/>
  <c r="G108" i="10" s="1"/>
  <c r="F107" i="10"/>
  <c r="G107" i="10" s="1"/>
  <c r="F136" i="10"/>
  <c r="G136" i="10" s="1"/>
  <c r="F111" i="10"/>
  <c r="G111" i="10" s="1"/>
  <c r="F181" i="10"/>
  <c r="G181" i="10" s="1"/>
  <c r="F130" i="10"/>
  <c r="G130" i="10" s="1"/>
  <c r="F83" i="10"/>
  <c r="G83" i="10" s="1"/>
  <c r="F74" i="10"/>
  <c r="G74" i="10" s="1"/>
  <c r="F153" i="10"/>
  <c r="G153" i="10" s="1"/>
  <c r="F69" i="10"/>
  <c r="G69" i="10" s="1"/>
  <c r="F182" i="10"/>
  <c r="G182" i="10" s="1"/>
  <c r="F80" i="10"/>
  <c r="G80" i="10" s="1"/>
  <c r="F163" i="10"/>
  <c r="G163" i="10" s="1"/>
  <c r="F90" i="10"/>
  <c r="G90" i="10" s="1"/>
  <c r="F162" i="10"/>
  <c r="G162" i="10" s="1"/>
  <c r="F39" i="10"/>
  <c r="G39" i="10" s="1"/>
  <c r="F43" i="10"/>
  <c r="G43" i="10" s="1"/>
  <c r="F42" i="10"/>
  <c r="G42" i="10" s="1"/>
  <c r="F51" i="10"/>
  <c r="G51" i="10" s="1"/>
  <c r="F133" i="10"/>
  <c r="G133" i="10" s="1"/>
  <c r="F85" i="10"/>
  <c r="G85" i="10" s="1"/>
  <c r="F100" i="10"/>
  <c r="G100" i="10" s="1"/>
  <c r="F135" i="10"/>
  <c r="G135" i="10" s="1"/>
  <c r="F119" i="10"/>
  <c r="G119" i="10" s="1"/>
  <c r="F99" i="10"/>
  <c r="G99" i="10" s="1"/>
  <c r="F152" i="10"/>
  <c r="G152" i="10" s="1"/>
  <c r="F56" i="10"/>
  <c r="G56" i="10" s="1"/>
  <c r="F96" i="10"/>
  <c r="G96" i="10" s="1"/>
  <c r="F172" i="10"/>
  <c r="G172" i="10" s="1"/>
  <c r="F151" i="10"/>
  <c r="G151" i="10" s="1"/>
  <c r="F139" i="10"/>
  <c r="G139" i="10" s="1"/>
  <c r="F120" i="10"/>
  <c r="G120" i="10" s="1"/>
  <c r="F149" i="10"/>
  <c r="G149" i="10" s="1"/>
  <c r="F40" i="10"/>
  <c r="G40" i="10" s="1"/>
  <c r="F35" i="10"/>
  <c r="G35" i="10" s="1"/>
  <c r="F180" i="10"/>
  <c r="G180" i="10" s="1"/>
  <c r="F44" i="10"/>
  <c r="G44" i="10" s="1"/>
  <c r="F132" i="10"/>
  <c r="G132" i="10" s="1"/>
  <c r="F113" i="10"/>
  <c r="G113" i="10" s="1"/>
  <c r="F156" i="10"/>
  <c r="G156" i="10" s="1"/>
  <c r="F84" i="10"/>
  <c r="G84" i="10" s="1"/>
  <c r="F150" i="10"/>
  <c r="G150" i="10" s="1"/>
  <c r="F53" i="10"/>
  <c r="G53" i="10" s="1"/>
  <c r="F174" i="10"/>
  <c r="G174" i="10" s="1"/>
  <c r="F64" i="10"/>
  <c r="G64" i="10" s="1"/>
  <c r="F138" i="10"/>
  <c r="G138" i="10" s="1"/>
  <c r="F177" i="10"/>
  <c r="G177" i="10" s="1"/>
  <c r="F126" i="10"/>
  <c r="G126" i="10" s="1"/>
  <c r="F70" i="10"/>
  <c r="G70" i="10" s="1"/>
  <c r="F102" i="10"/>
  <c r="G102" i="10" s="1"/>
  <c r="F105" i="10"/>
  <c r="G105" i="10" s="1"/>
  <c r="F131" i="10"/>
  <c r="G131" i="10" s="1"/>
  <c r="F137" i="10"/>
  <c r="G137" i="10" s="1"/>
  <c r="F38" i="10"/>
  <c r="G38" i="10" s="1"/>
  <c r="F110" i="10"/>
  <c r="G110" i="10" s="1"/>
  <c r="F142" i="10"/>
  <c r="G142" i="10" s="1"/>
  <c r="F73" i="10"/>
  <c r="G73" i="10" s="1"/>
  <c r="F145" i="10"/>
  <c r="G145" i="10" s="1"/>
  <c r="F166" i="10"/>
  <c r="G166" i="10" s="1"/>
  <c r="F169" i="10"/>
  <c r="G169" i="10" s="1"/>
  <c r="F78" i="10"/>
  <c r="G78" i="10" s="1"/>
  <c r="F116" i="10"/>
  <c r="G116" i="10" s="1"/>
  <c r="F87" i="10"/>
  <c r="G87" i="10" s="1"/>
  <c r="F127" i="10"/>
  <c r="G127" i="10" s="1"/>
  <c r="F109" i="10"/>
  <c r="G109" i="10" s="1"/>
  <c r="F50" i="10"/>
  <c r="G50" i="10" s="1"/>
  <c r="F92" i="10"/>
  <c r="G92" i="10" s="1"/>
  <c r="F72" i="10"/>
  <c r="G72" i="10" s="1"/>
  <c r="F71" i="10"/>
  <c r="G71" i="10" s="1"/>
  <c r="F63" i="10"/>
  <c r="G63" i="10" s="1"/>
  <c r="F60" i="10"/>
  <c r="G60" i="10" s="1"/>
  <c r="F134" i="10"/>
  <c r="G134" i="10" s="1"/>
  <c r="F68" i="10"/>
  <c r="G68" i="10" s="1"/>
  <c r="F37" i="10"/>
  <c r="G37" i="10" s="1"/>
  <c r="F173" i="10"/>
  <c r="G173" i="10" s="1"/>
  <c r="F98" i="10"/>
  <c r="G98" i="10" s="1"/>
  <c r="F88" i="10"/>
  <c r="G88" i="10" s="1"/>
  <c r="F65" i="10"/>
  <c r="G65" i="10" s="1"/>
  <c r="F179" i="10"/>
  <c r="G179" i="10" s="1"/>
  <c r="F77" i="10"/>
  <c r="G77" i="10" s="1"/>
  <c r="F82" i="10"/>
  <c r="G82" i="10" s="1"/>
  <c r="F61" i="10"/>
  <c r="G61" i="10" s="1"/>
  <c r="F86" i="10"/>
  <c r="G86" i="10" s="1"/>
  <c r="F93" i="10"/>
  <c r="G93" i="10" s="1"/>
  <c r="F46" i="10"/>
  <c r="G46" i="10" s="1"/>
  <c r="F147" i="10"/>
  <c r="G147" i="10" s="1"/>
  <c r="F41" i="10"/>
  <c r="G41" i="10" s="1"/>
  <c r="F141" i="10"/>
  <c r="G141" i="10" s="1"/>
  <c r="F158" i="10"/>
  <c r="G158" i="10" s="1"/>
  <c r="F148" i="10"/>
  <c r="G148" i="10" s="1"/>
  <c r="F112" i="10"/>
  <c r="G112" i="10" s="1"/>
  <c r="F76" i="10"/>
  <c r="G76" i="10" s="1"/>
  <c r="F161" i="10"/>
  <c r="G161" i="10" s="1"/>
  <c r="F67" i="10"/>
  <c r="G67" i="10" s="1"/>
  <c r="F66" i="10"/>
  <c r="G66" i="10" s="1"/>
  <c r="F175" i="10"/>
  <c r="G175" i="10" s="1"/>
  <c r="F97" i="10"/>
  <c r="G97" i="10" s="1"/>
  <c r="F168" i="10"/>
  <c r="G168" i="10" s="1"/>
  <c r="F79" i="10"/>
  <c r="G79" i="10" s="1"/>
  <c r="F118" i="10"/>
  <c r="G118" i="10" s="1"/>
  <c r="F115" i="10"/>
  <c r="G115" i="10" s="1"/>
  <c r="F52" i="10"/>
  <c r="G52" i="10" s="1"/>
  <c r="F125" i="10"/>
  <c r="G125" i="10" s="1"/>
  <c r="F48" i="10"/>
  <c r="G48" i="10" s="1"/>
  <c r="F160" i="10"/>
  <c r="G160" i="10" s="1"/>
  <c r="F57" i="10"/>
  <c r="G57" i="10" s="1"/>
  <c r="F159" i="10"/>
  <c r="G159" i="10" s="1"/>
  <c r="F45" i="10"/>
  <c r="G45" i="10" s="1"/>
  <c r="F81" i="10"/>
  <c r="G81" i="10" s="1"/>
  <c r="F103" i="10"/>
  <c r="G103" i="10" s="1"/>
  <c r="F114" i="10"/>
  <c r="G114" i="10" s="1"/>
  <c r="J10" i="7"/>
  <c r="I10" i="7"/>
  <c r="N10" i="7"/>
  <c r="M10" i="7"/>
  <c r="F10" i="7"/>
  <c r="F67" i="7" s="1"/>
  <c r="H10" i="7"/>
  <c r="L10" i="7"/>
  <c r="K10" i="7"/>
  <c r="G10" i="7"/>
  <c r="E87" i="12" l="1"/>
  <c r="F87" i="12" s="1"/>
  <c r="E83" i="12"/>
  <c r="F83" i="12" s="1"/>
  <c r="E90" i="12"/>
  <c r="F90" i="12" s="1"/>
  <c r="E82" i="12"/>
  <c r="F82" i="12" s="1"/>
  <c r="E91" i="12"/>
  <c r="F91" i="12" s="1"/>
  <c r="E89" i="12"/>
  <c r="F89" i="12" s="1"/>
  <c r="E81" i="12"/>
  <c r="F81" i="12" s="1"/>
  <c r="E85" i="12"/>
  <c r="F85" i="12" s="1"/>
  <c r="E86" i="12"/>
  <c r="F86" i="12" s="1"/>
  <c r="E88" i="12"/>
  <c r="F88" i="12" s="1"/>
  <c r="E84" i="12"/>
  <c r="F84" i="12" s="1"/>
  <c r="F184" i="10"/>
  <c r="G34" i="10"/>
  <c r="G184" i="10" s="1"/>
  <c r="F72" i="12"/>
  <c r="G72" i="12" s="1"/>
  <c r="K67" i="7"/>
  <c r="E51" i="12" s="1"/>
  <c r="F51" i="12" s="1"/>
  <c r="G51" i="12" s="1"/>
  <c r="K20" i="7"/>
  <c r="M67" i="7"/>
  <c r="E27" i="12" s="1"/>
  <c r="F27" i="12" s="1"/>
  <c r="G27" i="12" s="1"/>
  <c r="M20" i="7"/>
  <c r="L67" i="7"/>
  <c r="E26" i="12" s="1"/>
  <c r="F26" i="12" s="1"/>
  <c r="G26" i="12" s="1"/>
  <c r="L20" i="7"/>
  <c r="N67" i="7"/>
  <c r="E28" i="12" s="1"/>
  <c r="F28" i="12" s="1"/>
  <c r="G28" i="12" s="1"/>
  <c r="N20" i="7"/>
  <c r="H67" i="7"/>
  <c r="E22" i="12" s="1"/>
  <c r="F22" i="12" s="1"/>
  <c r="G22" i="12" s="1"/>
  <c r="H20" i="7"/>
  <c r="I67" i="7"/>
  <c r="E49" i="12" s="1"/>
  <c r="I20" i="7"/>
  <c r="G67" i="7"/>
  <c r="E21" i="12" s="1"/>
  <c r="F21" i="12" s="1"/>
  <c r="G21" i="12" s="1"/>
  <c r="G20" i="7"/>
  <c r="F20" i="7"/>
  <c r="J67" i="7"/>
  <c r="E50" i="12" s="1"/>
  <c r="F50" i="12" s="1"/>
  <c r="G50" i="12" s="1"/>
  <c r="J20" i="7"/>
  <c r="E92" i="12" l="1"/>
  <c r="D67" i="7"/>
  <c r="E20" i="12"/>
  <c r="F49" i="12"/>
  <c r="G49" i="12" s="1"/>
  <c r="E66" i="12"/>
  <c r="E40" i="12" l="1"/>
  <c r="F20" i="12"/>
  <c r="G20" i="12" s="1"/>
  <c r="T69" i="4" l="1"/>
  <c r="I31" i="4" l="1"/>
  <c r="O31" i="4"/>
  <c r="G31" i="4"/>
  <c r="M31" i="4"/>
  <c r="H31" i="4"/>
  <c r="N31" i="4"/>
  <c r="L31" i="4"/>
  <c r="J31" i="4"/>
  <c r="K31" i="4"/>
  <c r="Q69" i="4" l="1"/>
  <c r="L45" i="4"/>
  <c r="R69" i="4"/>
  <c r="M45" i="4"/>
  <c r="S69" i="4"/>
  <c r="N45" i="4"/>
  <c r="L69" i="4"/>
  <c r="G45" i="4"/>
  <c r="K45" i="4"/>
  <c r="P69" i="4"/>
  <c r="M69" i="4"/>
  <c r="H45" i="4"/>
  <c r="O69" i="4"/>
  <c r="J45" i="4"/>
  <c r="N69" i="4"/>
  <c r="I45"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Cindy Dieng</author>
    <author>Katie Whiteside</author>
  </authors>
  <commentList>
    <comment ref="BV26" authorId="0" shapeId="0" xr:uid="{00000000-0006-0000-0100-000001000000}">
      <text>
        <r>
          <rPr>
            <b/>
            <sz val="9"/>
            <color indexed="81"/>
            <rFont val="Tahoma"/>
            <family val="2"/>
          </rPr>
          <t>Cindy Dieng:</t>
        </r>
        <r>
          <rPr>
            <sz val="9"/>
            <color indexed="81"/>
            <rFont val="Tahoma"/>
            <family val="2"/>
          </rPr>
          <t xml:space="preserve">
Does not tie to Vasan's WMS ending balance, but it's because his account rec includes CBR Class B adjustment in 2017.  Difference is in the CBR Class B line</t>
        </r>
      </text>
    </comment>
    <comment ref="BN55" authorId="1" shapeId="0" xr:uid="{00000000-0006-0000-0100-000002000000}">
      <text>
        <r>
          <rPr>
            <b/>
            <sz val="9"/>
            <color indexed="81"/>
            <rFont val="Tahoma"/>
            <family val="2"/>
          </rPr>
          <t>Katie Whiteside:</t>
        </r>
        <r>
          <rPr>
            <sz val="9"/>
            <color indexed="81"/>
            <rFont val="Tahoma"/>
            <family val="2"/>
          </rPr>
          <t xml:space="preserve">
calculated to agree to the ending balance in the Dec 31, 2018 account rec for metering and ISA approach.</t>
        </r>
      </text>
    </comment>
    <comment ref="BE91" authorId="0" shapeId="0" xr:uid="{00000000-0006-0000-0100-000003000000}">
      <text>
        <r>
          <rPr>
            <b/>
            <sz val="9"/>
            <color indexed="81"/>
            <rFont val="Tahoma"/>
            <family val="2"/>
          </rPr>
          <t>Cindy Dieng:</t>
        </r>
        <r>
          <rPr>
            <sz val="9"/>
            <color indexed="81"/>
            <rFont val="Tahoma"/>
            <family val="2"/>
          </rPr>
          <t xml:space="preserve">
clearance included in 2016 RARA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abramoma</author>
    <author>Donna Kwan</author>
  </authors>
  <commentList>
    <comment ref="C6" authorId="0" shapeId="0" xr:uid="{00000000-0006-0000-0400-000001000000}">
      <text>
        <r>
          <rPr>
            <b/>
            <sz val="9"/>
            <color indexed="81"/>
            <rFont val="Tahoma"/>
            <family val="2"/>
          </rPr>
          <t>OEB Staff:</t>
        </r>
        <r>
          <rPr>
            <sz val="9"/>
            <color indexed="81"/>
            <rFont val="Tahoma"/>
            <family val="2"/>
          </rPr>
          <t xml:space="preserve">
1551 balance is allocated to the residential and Gs&lt;50 class only.  A macro that runs in the background generates the formula based on inputs on sheet 4.</t>
        </r>
      </text>
    </comment>
    <comment ref="C11" authorId="1" shapeId="0" xr:uid="{00000000-0006-0000-0400-000002000000}">
      <text>
        <r>
          <rPr>
            <b/>
            <sz val="9"/>
            <color indexed="81"/>
            <rFont val="Tahoma"/>
            <family val="2"/>
          </rPr>
          <t xml:space="preserve">OEB Staff: 
</t>
        </r>
        <r>
          <rPr>
            <sz val="9"/>
            <color indexed="81"/>
            <rFont val="Tahoma"/>
            <family val="2"/>
          </rPr>
          <t>1589 balance is allocated based on Non RPP-kWh for all classes</t>
        </r>
      </text>
    </comment>
    <comment ref="C12" authorId="1" shapeId="0" xr:uid="{00000000-0006-0000-0400-000003000000}">
      <text>
        <r>
          <rPr>
            <b/>
            <sz val="9"/>
            <color indexed="81"/>
            <rFont val="Tahoma"/>
            <family val="2"/>
          </rPr>
          <t xml:space="preserve">OEB Staff: 
</t>
        </r>
        <r>
          <rPr>
            <sz val="9"/>
            <color indexed="81"/>
            <rFont val="Tahoma"/>
            <family val="2"/>
          </rPr>
          <t xml:space="preserve">For each proposed 1595 vintage year disposition, ensure that the appropriate billing determinant is inputted in Sheet 4.
</t>
        </r>
      </text>
    </comment>
  </commentList>
</comments>
</file>

<file path=xl/sharedStrings.xml><?xml version="1.0" encoding="utf-8"?>
<sst xmlns="http://schemas.openxmlformats.org/spreadsheetml/2006/main" count="2263" uniqueCount="760">
  <si>
    <t>This continuity schedule must be completed for each account and sub-account that the utility has approved for use as at Dec. 31, 2017, regardless of whether disposition is being requested for the account. For all accounts, except for Account 1595, start inputting data from the year in which the GL balance was last disposed. For example, if in the 2017 rate application, DVA balances as at December 31, 2015 were approved for disposition, start the continuity schedule from 2015 by entering the approved closing 2014 balance in the Adjustment column under 2014. For each Account 1595 sub-account, start inputting data from the year the sub-account started to accumulate a balance (i.e. the vintage year). For example, Account 1595 (2014), data should be inputted starting in 2014 when the relevant balances approved for disposition was first transferred into Account 1595 (2014). The DVA continuity schedule currently starts from 2012, if a utility has an Account 1595 with a vintage year prior to 2012, then a separate schedule should be provided starting from the vintage year. For any new accounts that have never been disposed, start inputting data from the year the account was approved to be used.</t>
  </si>
  <si>
    <t>2.1.7 RRR</t>
  </si>
  <si>
    <t>Account Descriptions</t>
  </si>
  <si>
    <t>Account Number</t>
  </si>
  <si>
    <t>Total Interest</t>
  </si>
  <si>
    <t>Total Claim</t>
  </si>
  <si>
    <t>Claim before Forecasted Transactions</t>
  </si>
  <si>
    <t>Group 1 Accounts</t>
  </si>
  <si>
    <t>LV Variance Account</t>
  </si>
  <si>
    <t>Smart Metering Entity Charge Variance Account</t>
  </si>
  <si>
    <r>
      <t>RSVA - Wholesale Market Service Charge</t>
    </r>
    <r>
      <rPr>
        <vertAlign val="superscript"/>
        <sz val="11"/>
        <rFont val="Arial"/>
        <family val="2"/>
      </rPr>
      <t>9</t>
    </r>
  </si>
  <si>
    <r>
      <t>Variance WMS – Sub-account CBR Class A</t>
    </r>
    <r>
      <rPr>
        <vertAlign val="superscript"/>
        <sz val="11"/>
        <rFont val="Arial"/>
        <family val="2"/>
      </rPr>
      <t>9</t>
    </r>
  </si>
  <si>
    <t>1580 CBDR A</t>
  </si>
  <si>
    <r>
      <t>Variance WMS – Sub-account CBR Class B</t>
    </r>
    <r>
      <rPr>
        <vertAlign val="superscript"/>
        <sz val="11"/>
        <rFont val="Arial"/>
        <family val="2"/>
      </rPr>
      <t>9</t>
    </r>
  </si>
  <si>
    <t>1580 CBDR B</t>
  </si>
  <si>
    <t>RSVA - Retail Transmission Network Charge</t>
  </si>
  <si>
    <t>RSVA - Retail Transmission Connection Charge</t>
  </si>
  <si>
    <r>
      <t>RSVA - Power (excluding Global Adjustment)</t>
    </r>
    <r>
      <rPr>
        <vertAlign val="superscript"/>
        <sz val="11"/>
        <rFont val="Arial"/>
        <family val="2"/>
      </rPr>
      <t>12</t>
    </r>
  </si>
  <si>
    <r>
      <t xml:space="preserve">RSVA - Global Adjustment </t>
    </r>
    <r>
      <rPr>
        <vertAlign val="superscript"/>
        <sz val="11"/>
        <rFont val="Arial"/>
        <family val="2"/>
      </rPr>
      <t>12</t>
    </r>
  </si>
  <si>
    <r>
      <t>Disposition and Recovery/Refund of Regulatory Balances (2009)</t>
    </r>
    <r>
      <rPr>
        <vertAlign val="superscript"/>
        <sz val="11"/>
        <rFont val="Arial"/>
        <family val="2"/>
      </rPr>
      <t>7</t>
    </r>
  </si>
  <si>
    <t>1595 (2009)</t>
  </si>
  <si>
    <r>
      <t>Disposition and Recovery/Refund of Regulatory Balances (2010)</t>
    </r>
    <r>
      <rPr>
        <vertAlign val="superscript"/>
        <sz val="11"/>
        <rFont val="Arial"/>
        <family val="2"/>
      </rPr>
      <t>7</t>
    </r>
  </si>
  <si>
    <t>1595 (2010)</t>
  </si>
  <si>
    <r>
      <t>Disposition and Recovery/Refund of Regulatory Balances (2011)</t>
    </r>
    <r>
      <rPr>
        <vertAlign val="superscript"/>
        <sz val="11"/>
        <rFont val="Arial"/>
        <family val="2"/>
      </rPr>
      <t>7</t>
    </r>
  </si>
  <si>
    <r>
      <t>Disposition and Recovery/Refund of Regulatory Balances (2012)</t>
    </r>
    <r>
      <rPr>
        <vertAlign val="superscript"/>
        <sz val="11"/>
        <rFont val="Arial"/>
        <family val="2"/>
      </rPr>
      <t>7</t>
    </r>
  </si>
  <si>
    <t>1595 (2011)</t>
  </si>
  <si>
    <r>
      <t>Disposition and Recovery/Refund of Regulatory Balances (2013)</t>
    </r>
    <r>
      <rPr>
        <vertAlign val="superscript"/>
        <sz val="11"/>
        <rFont val="Arial"/>
        <family val="2"/>
      </rPr>
      <t>7</t>
    </r>
  </si>
  <si>
    <t>1595 (2012)</t>
  </si>
  <si>
    <r>
      <t>Disposition and Recovery/Refund of Regulatory Balances (2014)</t>
    </r>
    <r>
      <rPr>
        <vertAlign val="superscript"/>
        <sz val="11"/>
        <rFont val="Arial"/>
        <family val="2"/>
      </rPr>
      <t>7</t>
    </r>
  </si>
  <si>
    <t>1595 (2013)</t>
  </si>
  <si>
    <r>
      <t>Disposition and Recovery/Refund of Regulatory Balances (2015)</t>
    </r>
    <r>
      <rPr>
        <vertAlign val="superscript"/>
        <sz val="11"/>
        <rFont val="Arial"/>
        <family val="2"/>
      </rPr>
      <t>7</t>
    </r>
  </si>
  <si>
    <t>1595 (2014)</t>
  </si>
  <si>
    <r>
      <t>Disposition and Recovery/Refund of Regulatory Balances (2016)</t>
    </r>
    <r>
      <rPr>
        <vertAlign val="superscript"/>
        <sz val="11"/>
        <rFont val="Arial"/>
        <family val="2"/>
      </rPr>
      <t>7</t>
    </r>
  </si>
  <si>
    <t>1595 (2015)</t>
  </si>
  <si>
    <r>
      <t>Disposition and Recovery/Refund of Regulatory Balances (2017)</t>
    </r>
    <r>
      <rPr>
        <vertAlign val="superscript"/>
        <sz val="11"/>
        <rFont val="Arial"/>
        <family val="2"/>
      </rPr>
      <t>7</t>
    </r>
  </si>
  <si>
    <r>
      <t>Disposition and Recovery/Refund of Regulatory Balances (2018)</t>
    </r>
    <r>
      <rPr>
        <vertAlign val="superscript"/>
        <sz val="11"/>
        <rFont val="Arial"/>
        <family val="2"/>
      </rPr>
      <t>7</t>
    </r>
  </si>
  <si>
    <t>Not to be disposed of until a year after rate rider has expired and that balance has been audited</t>
  </si>
  <si>
    <t>Group 1 Sub-Total (including Account 1589 - Global Adjustment)</t>
  </si>
  <si>
    <t>Group 1 Sub-Total (excluding Account 1589 - Global Adjustment)</t>
  </si>
  <si>
    <t>For all OEB-Approved dispositions, please ensure that the disposition amount has the same sign (e.g: debit balances are to have a positive figure and credit balance are to have a negative figure) as per the related OEB decision.</t>
  </si>
  <si>
    <t>This continuity schedule must be completed for each account and sub-account that the utility has approved for use as at Dec. 31, 2016, regardless of whether disposition is being requested for the account. For all accounts, except for Account 1595, start inputting data from the year in which the GL balance was last disposed. For example, if in the 2017 rate application, DVA balances as at December 31, 2015 were approved for disposition, start the continuity schedule from 2015 by entering the approved closing 2014 balance in the Adjustment column under 2014. For each Account 1595 sub-account, start inputting data from the year the sub-account started to accumulate a balance (i.e. the vintage year). For example, Account 1595 (2014), data should be inputted starting in 2014 when the relevant balances approved for disposition was first transferred into Account 1595 (2014). The DVA continuity schedule currently starts from 2011, if a utility has an Account 1595 with a vintage year prior to 2011, then a separate schedule should be provided starting from the vintage year. For any new accounts that have never been disposed, start inputting data from the year the account was approved to be used.</t>
  </si>
  <si>
    <t>Forecast 2019</t>
  </si>
  <si>
    <t>Forecast Principal Amount - 2019</t>
  </si>
  <si>
    <t>Closing Principal Balance - Including Forecast 2019</t>
  </si>
  <si>
    <t>Closing lnterest Balance - Including Forecast 2019</t>
  </si>
  <si>
    <t>Disposition and Recovery/Refund of Regulatory Balances (2011)7</t>
  </si>
  <si>
    <t>Group 2 Accounts</t>
  </si>
  <si>
    <t>Other Regulatory Assets - Sub-Account - Deferred IFRS Transition Costs</t>
  </si>
  <si>
    <t>Other Regulatory Assets - Sub-Account - Incremental Capital Charges</t>
  </si>
  <si>
    <r>
      <t>Other Regulatory Assets - Sub-Account - Financial Assistance Payment and Recovery Variance - Ontario Clean Energy Benefit Act</t>
    </r>
    <r>
      <rPr>
        <vertAlign val="superscript"/>
        <sz val="11"/>
        <rFont val="Arial"/>
        <family val="2"/>
      </rPr>
      <t>3</t>
    </r>
  </si>
  <si>
    <t>Other Regulatory Assets - Sub-Account - Impact for USGAAP Deferral</t>
  </si>
  <si>
    <t>Other Regulatory Assets - Sub-Account - CRRRVA</t>
  </si>
  <si>
    <t>Other Regulatory Assets - Sub-Account - Derecognition</t>
  </si>
  <si>
    <t>Other Regulatory Assets - Sub-Account - Wireless Attachments</t>
  </si>
  <si>
    <t>Other Regulatory Assets - Sub-Account - Monthly Billing</t>
  </si>
  <si>
    <t>Other Regulatory Assets - Sub-Account - OCCP</t>
  </si>
  <si>
    <t>Other Regulatory Assets - Sub-Account - OPEB Cash vs. Accrual</t>
  </si>
  <si>
    <t>Retail Cost Variance Account - Retail</t>
  </si>
  <si>
    <t>Misc. Deferred Debits</t>
  </si>
  <si>
    <t>Retail Cost Variance Account - STR</t>
  </si>
  <si>
    <t>Board-Approved CDM Variance Account</t>
  </si>
  <si>
    <t>Extra-Ordinary Event Costs</t>
  </si>
  <si>
    <t>Deferred Rate Impact Amounts</t>
  </si>
  <si>
    <t>RSVA - One-time</t>
  </si>
  <si>
    <t>Other Deferred Credits</t>
  </si>
  <si>
    <t>Group 2 Sub-Total</t>
  </si>
  <si>
    <t>PILs and Tax Variance for 2006 and Subsequent Years                                                                          (excludes sub-account and contra account below)</t>
  </si>
  <si>
    <t>PILs and Tax Variance for 2006 and Subsequent Years - Sub-Account HST/OVAT Input Tax Credits (ITCs)</t>
  </si>
  <si>
    <t>Total of Group 1 and Group 2 Accounts (including 1592)</t>
  </si>
  <si>
    <r>
      <t>LRAM Variance Account</t>
    </r>
    <r>
      <rPr>
        <b/>
        <vertAlign val="superscript"/>
        <sz val="11"/>
        <color indexed="12"/>
        <rFont val="Arial"/>
        <family val="2"/>
      </rPr>
      <t>11</t>
    </r>
  </si>
  <si>
    <t>Total including Account 1568</t>
  </si>
  <si>
    <r>
      <t>Renewable Generation Connection Capital Deferral Account</t>
    </r>
    <r>
      <rPr>
        <vertAlign val="superscript"/>
        <sz val="11"/>
        <rFont val="Arial"/>
        <family val="2"/>
      </rPr>
      <t>8</t>
    </r>
  </si>
  <si>
    <r>
      <t>Renewable Generation Connection OM&amp;A Deferral Account</t>
    </r>
    <r>
      <rPr>
        <vertAlign val="superscript"/>
        <sz val="11"/>
        <rFont val="Arial"/>
        <family val="2"/>
      </rPr>
      <t>8</t>
    </r>
  </si>
  <si>
    <t xml:space="preserve">Renewable Generation Connection Funding Adder Deferral Account </t>
  </si>
  <si>
    <t>Smart Grid Capital Deferral Account</t>
  </si>
  <si>
    <t>Smart Grid OM&amp;A Deferral Account</t>
  </si>
  <si>
    <t>Smart Grid Funding Adder Deferral Account</t>
  </si>
  <si>
    <r>
      <t>Smart Meter Capital and Recovery Offset Variance - Sub-Account - Capital</t>
    </r>
    <r>
      <rPr>
        <vertAlign val="superscript"/>
        <sz val="11"/>
        <rFont val="Arial"/>
        <family val="2"/>
      </rPr>
      <t>4</t>
    </r>
  </si>
  <si>
    <r>
      <t>Smart Meter Capital and Recovery Offset Variance - Sub-Account - Recoveries</t>
    </r>
    <r>
      <rPr>
        <vertAlign val="superscript"/>
        <sz val="11"/>
        <rFont val="Arial"/>
        <family val="2"/>
      </rPr>
      <t>4</t>
    </r>
  </si>
  <si>
    <r>
      <t>Smart Meter Capital and Recovery Offset Variance - Sub-Account - Stranded Meter Costs</t>
    </r>
    <r>
      <rPr>
        <vertAlign val="superscript"/>
        <sz val="11"/>
        <rFont val="Arial"/>
        <family val="2"/>
      </rPr>
      <t>4</t>
    </r>
  </si>
  <si>
    <r>
      <t>Smart Meter OM&amp;A Variance</t>
    </r>
    <r>
      <rPr>
        <vertAlign val="superscript"/>
        <sz val="11"/>
        <rFont val="Arial"/>
        <family val="2"/>
      </rPr>
      <t>4</t>
    </r>
  </si>
  <si>
    <r>
      <t>Meter Cost Deferral Account (MIST Meters)</t>
    </r>
    <r>
      <rPr>
        <vertAlign val="superscript"/>
        <sz val="11"/>
        <rFont val="Arial"/>
        <family val="2"/>
      </rPr>
      <t>10</t>
    </r>
  </si>
  <si>
    <r>
      <t>IFRS-CGAAP Transition PP&amp;E Amounts Balance + Return Component</t>
    </r>
    <r>
      <rPr>
        <vertAlign val="superscript"/>
        <sz val="11"/>
        <rFont val="Arial"/>
        <family val="2"/>
      </rPr>
      <t>5</t>
    </r>
  </si>
  <si>
    <r>
      <t>Accounting Changes Under CGAAP Balance + Return Component</t>
    </r>
    <r>
      <rPr>
        <vertAlign val="superscript"/>
        <sz val="11"/>
        <rFont val="Arial"/>
        <family val="2"/>
      </rPr>
      <t>5</t>
    </r>
  </si>
  <si>
    <t xml:space="preserve">Accounts that produced a variance on the  continuity schedule are listed below.  
Please provide a detailed explanation for each variance below.
</t>
  </si>
  <si>
    <t>Explanation</t>
  </si>
  <si>
    <t>N/A</t>
  </si>
  <si>
    <t>The 2017 approved disposition for CBR class B interest of $85,385 was recorded as part of RSVA - WMS Charge (primary account) for the RRR 2.1.7 Trial Balance.  For the purposes of this continuity, the interest component has been reported in the Sub-account CBR class B line. The amount corresponds to the interest approved in EB-2016-0254. See offsetting amount below in the Sub-account CBR Class B.</t>
  </si>
  <si>
    <t>See above.</t>
  </si>
  <si>
    <t>Notes:</t>
  </si>
  <si>
    <t>Group 2 Rate Riders Development</t>
  </si>
  <si>
    <t>% to split by Class</t>
  </si>
  <si>
    <t>Allocators</t>
  </si>
  <si>
    <t>2016 kWh</t>
  </si>
  <si>
    <t>2017 Distribution Revenue</t>
  </si>
  <si>
    <t>2020 Revenue Offsets</t>
  </si>
  <si>
    <t>2009/10 Reg Assets Allocation</t>
  </si>
  <si>
    <t>2013 Non-RPP kWh</t>
  </si>
  <si>
    <t>LRAMVA</t>
  </si>
  <si>
    <t>2013 SM Entity Rider Recovery</t>
  </si>
  <si>
    <t>Stranded Meters</t>
  </si>
  <si>
    <t>2020 kWh forecast</t>
  </si>
  <si>
    <t>Monthly Billing Conversion</t>
  </si>
  <si>
    <t>Distribution Revenue GS&gt;50 kW</t>
  </si>
  <si>
    <t>AR Credits</t>
  </si>
  <si>
    <t>Other Allocators 5</t>
  </si>
  <si>
    <t>Other Allocators 6</t>
  </si>
  <si>
    <t>Other Allocators 7</t>
  </si>
  <si>
    <t>Other Allocators 8</t>
  </si>
  <si>
    <t>Other Allocators 9</t>
  </si>
  <si>
    <t>Allocators (Drop Down)</t>
  </si>
  <si>
    <t xml:space="preserve"> </t>
  </si>
  <si>
    <t>Total</t>
  </si>
  <si>
    <t>Load / Customers / Devices / Connections Forecast</t>
  </si>
  <si>
    <t>Residential</t>
  </si>
  <si>
    <t>CS Muti-Units Residential</t>
  </si>
  <si>
    <t xml:space="preserve">GS &lt; 50 kW </t>
  </si>
  <si>
    <t xml:space="preserve">GS - 50 to 999 kW   </t>
  </si>
  <si>
    <t>GS &gt; 1,000 to 4,999 kW</t>
  </si>
  <si>
    <t>Large User =&gt;5,000 kW</t>
  </si>
  <si>
    <t>Street Lighting</t>
  </si>
  <si>
    <t>USL (Connections)</t>
  </si>
  <si>
    <t>USL (Customer)</t>
  </si>
  <si>
    <t>2020 Forecast Dist Billing Determinants (Jan - Dec)</t>
  </si>
  <si>
    <t xml:space="preserve">kVA </t>
  </si>
  <si>
    <t>NA</t>
  </si>
  <si>
    <t>kWh</t>
  </si>
  <si>
    <t>Number of Customers</t>
  </si>
  <si>
    <t xml:space="preserve">  Devices/Connections</t>
  </si>
  <si>
    <t>RR Pass-through or not</t>
  </si>
  <si>
    <t>Proposed Recovery Period (years)</t>
  </si>
  <si>
    <t>Amount</t>
  </si>
  <si>
    <t>Rate Rider Start Year</t>
  </si>
  <si>
    <t>Rate Rider End Year</t>
  </si>
  <si>
    <t>Billing Unit</t>
  </si>
  <si>
    <t>Not Pass-through</t>
  </si>
  <si>
    <t>Customers</t>
  </si>
  <si>
    <t>Wireless pole attachments Rev</t>
  </si>
  <si>
    <t>Cust.+ Usage</t>
  </si>
  <si>
    <t>Impact for USGAAP (Actuarial loss on OPEB)</t>
  </si>
  <si>
    <t>IFRS-CGAAP PP&amp;E</t>
  </si>
  <si>
    <t>CRRRVA</t>
  </si>
  <si>
    <t xml:space="preserve">Monthly Billing </t>
  </si>
  <si>
    <t>External Driven Capital</t>
  </si>
  <si>
    <t>OPEB cash vs accrual</t>
  </si>
  <si>
    <t xml:space="preserve">Derecognition </t>
  </si>
  <si>
    <t>Deferred Gain on disposals</t>
  </si>
  <si>
    <t>Operations Consolidation Plan Sharing Variance</t>
  </si>
  <si>
    <t>Excess Expansion Deposits</t>
  </si>
  <si>
    <r>
      <t xml:space="preserve">¹ </t>
    </r>
    <r>
      <rPr>
        <sz val="10"/>
        <rFont val="Arial"/>
        <family val="2"/>
      </rPr>
      <t>"Customers" means Residential, GS &lt; 50 kW and GS 50 to 999 kW rates recovery are based on $/cust/30 days</t>
    </r>
  </si>
  <si>
    <r>
      <t xml:space="preserve">¹ </t>
    </r>
    <r>
      <rPr>
        <sz val="10"/>
        <rFont val="Arial"/>
        <family val="2"/>
      </rPr>
      <t>"Cust.+Usage" means Residential and CSMUR rates recovery are based on $/cust/30 days and all other Rate classes recovery are based on $/kWh or $/kVA or $/Device or $/Connection</t>
    </r>
  </si>
  <si>
    <t>Billing Determinants</t>
  </si>
  <si>
    <r>
      <t xml:space="preserve">In the green shaded cells, enter the data related to the </t>
    </r>
    <r>
      <rPr>
        <b/>
        <sz val="10"/>
        <rFont val="Arial"/>
        <family val="2"/>
      </rPr>
      <t>proposed</t>
    </r>
    <r>
      <rPr>
        <sz val="10"/>
        <rFont val="Arial"/>
        <family val="2"/>
      </rPr>
      <t xml:space="preserve"> load forecast.  Do not enter data for the MicroFit class.
Used 2020 Load Forecast</t>
    </r>
  </si>
  <si>
    <t>A</t>
  </si>
  <si>
    <t>B</t>
  </si>
  <si>
    <t>C</t>
  </si>
  <si>
    <t>D=A-C</t>
  </si>
  <si>
    <t>E</t>
  </si>
  <si>
    <r>
      <t xml:space="preserve">Rate Class 
</t>
    </r>
    <r>
      <rPr>
        <b/>
        <sz val="8"/>
        <color rgb="FFFF0000"/>
        <rFont val="Arial"/>
        <family val="2"/>
      </rPr>
      <t>(Enter Rate Classes in cells below as they appear on your current tariff of rates and charges)</t>
    </r>
  </si>
  <si>
    <t>Units</t>
  </si>
  <si>
    <t># of Customers</t>
  </si>
  <si>
    <r>
      <t xml:space="preserve">Total 
Metered </t>
    </r>
    <r>
      <rPr>
        <b/>
        <sz val="10"/>
        <color rgb="FFFF0000"/>
        <rFont val="Arial"/>
        <family val="2"/>
      </rPr>
      <t xml:space="preserve">kWh </t>
    </r>
  </si>
  <si>
    <r>
      <t xml:space="preserve">Total 
Metered </t>
    </r>
    <r>
      <rPr>
        <b/>
        <sz val="10"/>
        <color rgb="FFFF0000"/>
        <rFont val="Arial"/>
        <family val="2"/>
      </rPr>
      <t xml:space="preserve">kVA </t>
    </r>
  </si>
  <si>
    <r>
      <t xml:space="preserve">Metered </t>
    </r>
    <r>
      <rPr>
        <b/>
        <sz val="10"/>
        <color rgb="FFFF0000"/>
        <rFont val="Arial"/>
        <family val="2"/>
      </rPr>
      <t>kWh</t>
    </r>
    <r>
      <rPr>
        <b/>
        <sz val="10"/>
        <rFont val="Arial"/>
        <family val="2"/>
      </rPr>
      <t xml:space="preserve"> for 
Non-RPP Customers </t>
    </r>
    <r>
      <rPr>
        <b/>
        <vertAlign val="superscript"/>
        <sz val="10"/>
        <rFont val="Arial"/>
        <family val="2"/>
      </rPr>
      <t xml:space="preserve">5
</t>
    </r>
    <r>
      <rPr>
        <b/>
        <vertAlign val="superscript"/>
        <sz val="14"/>
        <rFont val="Arial"/>
        <family val="2"/>
      </rPr>
      <t>(excluding WMP)</t>
    </r>
  </si>
  <si>
    <r>
      <t xml:space="preserve">Metered </t>
    </r>
    <r>
      <rPr>
        <b/>
        <sz val="10"/>
        <color rgb="FFFF0000"/>
        <rFont val="Arial"/>
        <family val="2"/>
      </rPr>
      <t>kVA</t>
    </r>
    <r>
      <rPr>
        <b/>
        <sz val="10"/>
        <rFont val="Arial"/>
        <family val="2"/>
      </rPr>
      <t xml:space="preserve"> for 
Non-RPP Customers</t>
    </r>
    <r>
      <rPr>
        <b/>
        <vertAlign val="superscript"/>
        <sz val="10"/>
        <rFont val="Arial"/>
        <family val="2"/>
      </rPr>
      <t>5</t>
    </r>
    <r>
      <rPr>
        <b/>
        <sz val="10"/>
        <rFont val="Arial"/>
        <family val="2"/>
      </rPr>
      <t xml:space="preserve">
(excluding WMP)</t>
    </r>
  </si>
  <si>
    <t xml:space="preserve">Distribution Revenue </t>
  </si>
  <si>
    <r>
      <t xml:space="preserve">Metered </t>
    </r>
    <r>
      <rPr>
        <b/>
        <sz val="11"/>
        <color rgb="FFFF0000"/>
        <rFont val="Arial"/>
        <family val="2"/>
      </rPr>
      <t>kWh</t>
    </r>
    <r>
      <rPr>
        <b/>
        <sz val="10"/>
        <rFont val="Arial"/>
        <family val="2"/>
      </rPr>
      <t xml:space="preserve"> for Wholesale Market Participants (WMP)</t>
    </r>
  </si>
  <si>
    <r>
      <t xml:space="preserve">Metered </t>
    </r>
    <r>
      <rPr>
        <b/>
        <sz val="8.5"/>
        <color rgb="FFFF0000"/>
        <rFont val="Arial"/>
        <family val="2"/>
      </rPr>
      <t>kVA</t>
    </r>
    <r>
      <rPr>
        <b/>
        <sz val="10"/>
        <rFont val="Arial"/>
        <family val="2"/>
      </rPr>
      <t xml:space="preserve"> for Wholesale Market Participants (WMP)</t>
    </r>
  </si>
  <si>
    <r>
      <t xml:space="preserve">Total Metered </t>
    </r>
    <r>
      <rPr>
        <b/>
        <sz val="10"/>
        <color rgb="FFFF0000"/>
        <rFont val="Arial"/>
        <family val="2"/>
      </rPr>
      <t xml:space="preserve">kWh </t>
    </r>
    <r>
      <rPr>
        <b/>
        <u/>
        <sz val="10"/>
        <rFont val="Arial"/>
        <family val="2"/>
      </rPr>
      <t>less</t>
    </r>
    <r>
      <rPr>
        <b/>
        <sz val="10"/>
        <rFont val="Arial"/>
        <family val="2"/>
      </rPr>
      <t xml:space="preserve"> WMP consumption 
</t>
    </r>
    <r>
      <rPr>
        <b/>
        <i/>
        <sz val="10"/>
        <rFont val="Arial"/>
        <family val="2"/>
      </rPr>
      <t>(if applicable)</t>
    </r>
    <r>
      <rPr>
        <b/>
        <sz val="10"/>
        <rFont val="Arial"/>
        <family val="2"/>
      </rPr>
      <t xml:space="preserve"> </t>
    </r>
  </si>
  <si>
    <r>
      <t xml:space="preserve">Total Metered </t>
    </r>
    <r>
      <rPr>
        <b/>
        <sz val="8.5"/>
        <color rgb="FFFF0000"/>
        <rFont val="Arial"/>
        <family val="2"/>
      </rPr>
      <t>kVA</t>
    </r>
    <r>
      <rPr>
        <b/>
        <sz val="10"/>
        <rFont val="Arial"/>
        <family val="2"/>
      </rPr>
      <t xml:space="preserve"> less WMP consumption  
(if applicable)</t>
    </r>
  </si>
  <si>
    <r>
      <t>GA Allocator for Class A, 
Non-WMP Customers 
(if applicable)</t>
    </r>
    <r>
      <rPr>
        <b/>
        <vertAlign val="superscript"/>
        <sz val="10"/>
        <rFont val="Arial"/>
        <family val="2"/>
      </rPr>
      <t>2</t>
    </r>
  </si>
  <si>
    <r>
      <t xml:space="preserve">Total Metered 2018 </t>
    </r>
    <r>
      <rPr>
        <b/>
        <sz val="10"/>
        <color rgb="FFFF0000"/>
        <rFont val="Arial"/>
        <family val="2"/>
      </rPr>
      <t>kWh</t>
    </r>
    <r>
      <rPr>
        <b/>
        <sz val="10"/>
        <rFont val="Arial"/>
        <family val="2"/>
      </rPr>
      <t xml:space="preserve"> for Class A Customers that were Class A for the entire period the GA balance accumulated</t>
    </r>
  </si>
  <si>
    <r>
      <t xml:space="preserve">Total Metered 2018 </t>
    </r>
    <r>
      <rPr>
        <b/>
        <sz val="10"/>
        <color rgb="FFFF0000"/>
        <rFont val="Arial"/>
        <family val="2"/>
      </rPr>
      <t>kWh</t>
    </r>
    <r>
      <rPr>
        <b/>
        <sz val="10"/>
        <rFont val="Arial"/>
        <family val="2"/>
      </rPr>
      <t xml:space="preserve"> for Customers that Transitioned Between Class A and B during the period the GA balance accumulated</t>
    </r>
  </si>
  <si>
    <r>
      <t xml:space="preserve"> Metered </t>
    </r>
    <r>
      <rPr>
        <b/>
        <sz val="10"/>
        <color rgb="FFFF0000"/>
        <rFont val="Arial"/>
        <family val="2"/>
      </rPr>
      <t>kW</t>
    </r>
    <r>
      <rPr>
        <b/>
        <sz val="10"/>
        <rFont val="Arial"/>
        <family val="2"/>
      </rPr>
      <t xml:space="preserve"> Consumption for New Class A customer(s) in the period prior to becoming Class A (i.e. Jan. 1 - June 30, 2015) </t>
    </r>
  </si>
  <si>
    <t>Non-RPP Metered Consumption for Current Class B Customers (Non-RPP Consumption excluding WMP, Class A and Transition Customers' Consumption</t>
  </si>
  <si>
    <r>
      <t xml:space="preserve">Total Metered </t>
    </r>
    <r>
      <rPr>
        <b/>
        <sz val="10"/>
        <color rgb="FFFF0000"/>
        <rFont val="Arial"/>
        <family val="2"/>
      </rPr>
      <t>kVA</t>
    </r>
    <r>
      <rPr>
        <b/>
        <sz val="10"/>
        <rFont val="Arial"/>
        <family val="2"/>
      </rPr>
      <t xml:space="preserve"> for
Non-RPP Customers </t>
    </r>
    <r>
      <rPr>
        <b/>
        <u/>
        <sz val="10"/>
        <rFont val="Arial"/>
        <family val="2"/>
      </rPr>
      <t>less</t>
    </r>
    <r>
      <rPr>
        <b/>
        <sz val="10"/>
        <rFont val="Arial"/>
        <family val="2"/>
      </rPr>
      <t xml:space="preserve"> WMP and 
Class A Consumption</t>
    </r>
  </si>
  <si>
    <r>
      <t xml:space="preserve">1595 Recovery Share Proportion (2009) </t>
    </r>
    <r>
      <rPr>
        <b/>
        <vertAlign val="superscript"/>
        <sz val="10"/>
        <rFont val="Arial"/>
        <family val="2"/>
      </rPr>
      <t>1</t>
    </r>
  </si>
  <si>
    <r>
      <t xml:space="preserve">1595 Recovery Share Proportion (2010) </t>
    </r>
    <r>
      <rPr>
        <b/>
        <vertAlign val="superscript"/>
        <sz val="10"/>
        <rFont val="Arial"/>
        <family val="2"/>
      </rPr>
      <t>1</t>
    </r>
  </si>
  <si>
    <r>
      <t xml:space="preserve">1595 Recovery Share Proportion (2012) </t>
    </r>
    <r>
      <rPr>
        <b/>
        <vertAlign val="superscript"/>
        <sz val="10"/>
        <rFont val="Arial"/>
        <family val="2"/>
      </rPr>
      <t>1</t>
    </r>
  </si>
  <si>
    <r>
      <t xml:space="preserve">1595 Recovery Share Proportion (2013) </t>
    </r>
    <r>
      <rPr>
        <b/>
        <vertAlign val="superscript"/>
        <sz val="10"/>
        <rFont val="Arial"/>
        <family val="2"/>
      </rPr>
      <t>1</t>
    </r>
  </si>
  <si>
    <r>
      <t xml:space="preserve">1595 Recovery Share Proportion (2014) </t>
    </r>
    <r>
      <rPr>
        <b/>
        <vertAlign val="superscript"/>
        <sz val="10"/>
        <rFont val="Arial"/>
        <family val="2"/>
      </rPr>
      <t>1</t>
    </r>
  </si>
  <si>
    <r>
      <t xml:space="preserve">1595 Recovery Share Proportion (2015) </t>
    </r>
    <r>
      <rPr>
        <b/>
        <vertAlign val="superscript"/>
        <sz val="10"/>
        <rFont val="Arial"/>
        <family val="2"/>
      </rPr>
      <t>1</t>
    </r>
  </si>
  <si>
    <r>
      <t xml:space="preserve">1595 Recovery Share Proportion (2016) </t>
    </r>
    <r>
      <rPr>
        <b/>
        <vertAlign val="superscript"/>
        <sz val="10"/>
        <rFont val="Arial"/>
        <family val="2"/>
      </rPr>
      <t>1</t>
    </r>
  </si>
  <si>
    <r>
      <t xml:space="preserve">1595 Recovery Share Proportion (2017) </t>
    </r>
    <r>
      <rPr>
        <b/>
        <vertAlign val="superscript"/>
        <sz val="10"/>
        <rFont val="Arial"/>
        <family val="2"/>
      </rPr>
      <t>1</t>
    </r>
  </si>
  <si>
    <r>
      <t>1568 LRAM Variance Account Class Allocation</t>
    </r>
    <r>
      <rPr>
        <b/>
        <vertAlign val="superscript"/>
        <sz val="10"/>
        <rFont val="Arial"/>
        <family val="2"/>
      </rPr>
      <t>3</t>
    </r>
    <r>
      <rPr>
        <b/>
        <sz val="10"/>
        <rFont val="Arial"/>
        <family val="2"/>
      </rPr>
      <t xml:space="preserve">
</t>
    </r>
    <r>
      <rPr>
        <b/>
        <sz val="10"/>
        <color rgb="FFFF0000"/>
        <rFont val="Arial"/>
        <family val="2"/>
      </rPr>
      <t>($ amounts)</t>
    </r>
  </si>
  <si>
    <r>
      <t>Number of Customers for Residential and GS&lt;50 classes</t>
    </r>
    <r>
      <rPr>
        <b/>
        <vertAlign val="superscript"/>
        <sz val="11"/>
        <color theme="1"/>
        <rFont val="Calibri"/>
        <family val="2"/>
        <scheme val="minor"/>
      </rPr>
      <t>2</t>
    </r>
  </si>
  <si>
    <t>RESIDENTIAL SERVICE CLASSIFICATION</t>
  </si>
  <si>
    <t>COMPETITIVE SECTOR MULTI-UNIT RESIDENTIAL SERVICE CLASSIFICATION</t>
  </si>
  <si>
    <t>GENERAL SERVICE LESS THAN 50 KW SERVICE CLASSIFICATION</t>
  </si>
  <si>
    <t>GENERAL SERVICE 50 TO 999 KW SERVICE CLASSIFICATION</t>
  </si>
  <si>
    <t>kVA</t>
  </si>
  <si>
    <t>GENERAL SERVICE 1,000 TO 4,999 KW SERVICE CLASSIFICATION</t>
  </si>
  <si>
    <t>LARGE USE SERVICE CLASSIFICATION</t>
  </si>
  <si>
    <t>STANDBY POWER SERVICE CLASSIFICATION</t>
  </si>
  <si>
    <t>UNMETERED SCATTERED LOAD SERVICE CLASSIFICATION</t>
  </si>
  <si>
    <t>STREET LIGHTING SERVICE CLASSIFICATION</t>
  </si>
  <si>
    <t>Balance as per Sheet 2</t>
  </si>
  <si>
    <t>Variance</t>
  </si>
  <si>
    <r>
      <t>1</t>
    </r>
    <r>
      <rPr>
        <sz val="10"/>
        <color theme="0" tint="-0.499984740745262"/>
        <rFont val="Arial"/>
        <family val="2"/>
      </rPr>
      <t xml:space="preserve"> Account 1595 sub-accounts are to be allocated to rate classes in proportion to the recovery share as established when rate riders were implemented.</t>
    </r>
  </si>
  <si>
    <r>
      <t>2</t>
    </r>
    <r>
      <rPr>
        <sz val="10"/>
        <color theme="0" tint="-0.499984740745262"/>
        <rFont val="Arial"/>
        <family val="2"/>
      </rPr>
      <t xml:space="preserve"> The proportion of customers for the Residential and GS&lt;50 Classes will be used to allocate Account 1551.</t>
    </r>
  </si>
  <si>
    <r>
      <t>3</t>
    </r>
    <r>
      <rPr>
        <sz val="10"/>
        <color theme="0" tint="-0.499984740745262"/>
        <rFont val="Arial"/>
        <family val="2"/>
      </rPr>
      <t xml:space="preserve"> Input the allocation as determined in the LRAMVA model.  The associated rate riders will be calculated in the EDDVAR model.</t>
    </r>
  </si>
  <si>
    <r>
      <rPr>
        <vertAlign val="superscript"/>
        <sz val="10"/>
        <color theme="0" tint="-0.499984740745262"/>
        <rFont val="Arial"/>
        <family val="2"/>
      </rPr>
      <t xml:space="preserve">5 </t>
    </r>
    <r>
      <rPr>
        <sz val="10"/>
        <color theme="0" tint="-0.499984740745262"/>
        <rFont val="Arial"/>
        <family val="2"/>
      </rPr>
      <t>If a distributor uses the actual GA price to bill non-RPP Class B customers for an entire rate class, it must exclude these customers from the allocation of the GA balance and the calculation of the resulting rate riders. These rate classes are not to be charged/refunded the general GA rate rider as they did not contribute to the GA balance. If this is the case, this must be noted in the evidence and the proposed allocation methodology must be explained.</t>
    </r>
  </si>
  <si>
    <t>Allocation of Balances</t>
  </si>
  <si>
    <t>Amounts from Sheet 2</t>
  </si>
  <si>
    <t>Allocator</t>
  </si>
  <si>
    <t>RSVA - Wholesale Market Service Charge</t>
  </si>
  <si>
    <t>RSVA - Power (excluding Global Adjustment)</t>
  </si>
  <si>
    <t>RSVA - Global Adjustment</t>
  </si>
  <si>
    <t>Non-RPP kWh</t>
  </si>
  <si>
    <t>Disposition and Recovery/Refund of Regulatory Balances (2009)</t>
  </si>
  <si>
    <t>%</t>
  </si>
  <si>
    <t>Disposition and Recovery/Refund of Regulatory Balances (2010)</t>
  </si>
  <si>
    <t>Disposition and Recovery/Refund of Regulatory Balances (2012)</t>
  </si>
  <si>
    <t>Disposition and Recovery/Refund of Regulatory Balances (2013)</t>
  </si>
  <si>
    <t>Disposition and Recovery/Refund of Regulatory Balances (2014)</t>
  </si>
  <si>
    <t>Disposition and Recovery/Refund of Regulatory Balances (2015)</t>
  </si>
  <si>
    <t>Disposition and Recovery/Refund of Regulatory Balances (2016)</t>
  </si>
  <si>
    <t>Disposition and Recovery/Refund of Regulatory Balances (2017)</t>
  </si>
  <si>
    <t>Total of Group 1 Accounts (excluding 1589)</t>
  </si>
  <si>
    <t>Other Regulatory Assets - Sub-Account - Financial Assistance Payment and Recovery Variance - Ontario Clean Energy Benefit Act</t>
  </si>
  <si>
    <t>Other Regulatory Assets - Sub-Account - Other</t>
  </si>
  <si>
    <t/>
  </si>
  <si>
    <t>Total of Group 2 Accounts</t>
  </si>
  <si>
    <t>PILs and Tax Variance for 2006 and Subsequent Years 
      (excludes sub-account and contra account)</t>
  </si>
  <si>
    <t>PILs and Tax Variance for 2006 and Subsequent Years -
      Sub-Account HST/OVAT Input Tax Credits (ITCs)</t>
  </si>
  <si>
    <t>Total of Account 1592</t>
  </si>
  <si>
    <r>
      <t xml:space="preserve">LRAM Variance Account </t>
    </r>
    <r>
      <rPr>
        <b/>
        <sz val="10"/>
        <color theme="0" tint="-0.499984740745262"/>
        <rFont val="Arial"/>
        <family val="2"/>
      </rPr>
      <t>(Enter dollar amount for each class)</t>
    </r>
  </si>
  <si>
    <t>(Account 1568 - total amount allocated to classes)</t>
  </si>
  <si>
    <t>Renewable Generation Connection OM&amp;A Deferral Account</t>
  </si>
  <si>
    <t>Variance WMS - Sub-account CBR Class B (separate rate rider if no Class A Customers)</t>
  </si>
  <si>
    <t>Total of Group 1 Accounts (1550, 1551, 1584, 1586 and 1595)</t>
  </si>
  <si>
    <t>Total of Account 1580 and 1588 (not allocated to WMPs)</t>
  </si>
  <si>
    <t>Balance of Account 1589 Allocated to Non-WMPs</t>
  </si>
  <si>
    <t>Balance of Account 1589 allocated to Class A Non-WMP Customers</t>
  </si>
  <si>
    <t>Group 2 Accounts  (including 1592, 1532)</t>
  </si>
  <si>
    <t>IFRS-CGAAP Transition PP&amp;E Amounts Balance + Return Component</t>
  </si>
  <si>
    <t>Accounting Changes Under CGAAP Balance + Return Component</t>
  </si>
  <si>
    <t>Total Balance Allocated to each class for Accounts 1575 and 1576</t>
  </si>
  <si>
    <t>Account 1589 reference calculation by customer and consumption</t>
  </si>
  <si>
    <t>Account 1589 / Number of Customers</t>
  </si>
  <si>
    <t>1589/total kwh</t>
  </si>
  <si>
    <t>Class A Consumption Data</t>
  </si>
  <si>
    <t>Please enter the Year the Account 1589 GA Balance was Last Disposed.</t>
  </si>
  <si>
    <t>(e.g. If in the 2018 EDR process, you received approval to dispose the GA variance account balance as at December 31, 2016, enter 2016.)</t>
  </si>
  <si>
    <t>2a</t>
  </si>
  <si>
    <t>Did you have any customers who transitioned between Class A and Class B (transition customers)  during the period the Account 1589 GA balance accumulated (i.e. from year after the balance was last disposed to 2017)?</t>
  </si>
  <si>
    <t>Yes</t>
  </si>
  <si>
    <t>(e.g. If you received approval to dispose the GA account balance as at December 31, 2016, the period the GA accumulated would be 2017.)</t>
  </si>
  <si>
    <t>2b</t>
  </si>
  <si>
    <t xml:space="preserve">Did you have any customers who transitioned between Class A and Class B (transition customers) during the period the Account 1580, sub-account CBR Class B balance accumulated (i.e. from year after the balance was last disposed to 2017).
</t>
  </si>
  <si>
    <t>(e.g. If the CBR Class B balance was last disposed as at December 31, 2016, the period the CBR Class B variance accumulated would be 2017.)</t>
  </si>
  <si>
    <t>3a</t>
  </si>
  <si>
    <t>Enter the number of transition customers you had during the period the Account 1589 GA balance accumulated.</t>
  </si>
  <si>
    <t>Transition Customers - Non-loss Adjusted Billing Determinants by Customer</t>
  </si>
  <si>
    <t>Customer</t>
  </si>
  <si>
    <t>Rate Class</t>
  </si>
  <si>
    <t>January to June</t>
  </si>
  <si>
    <t>July to December</t>
  </si>
  <si>
    <t>Customer 1</t>
  </si>
  <si>
    <t>Class A/B</t>
  </si>
  <si>
    <t>Customer 2</t>
  </si>
  <si>
    <t>Customer 3</t>
  </si>
  <si>
    <t>Customer 4</t>
  </si>
  <si>
    <t>Customer 5</t>
  </si>
  <si>
    <t>Customer 6</t>
  </si>
  <si>
    <t>Customer 7</t>
  </si>
  <si>
    <t>Customer 8</t>
  </si>
  <si>
    <t>Customer 9</t>
  </si>
  <si>
    <t>Customer 10</t>
  </si>
  <si>
    <t>Customer 11</t>
  </si>
  <si>
    <t>Customer 12</t>
  </si>
  <si>
    <t>Customer 13</t>
  </si>
  <si>
    <t>Customer 14</t>
  </si>
  <si>
    <t>Customer 15</t>
  </si>
  <si>
    <t>Customer 16</t>
  </si>
  <si>
    <t>Customer 17</t>
  </si>
  <si>
    <t>Customer 18</t>
  </si>
  <si>
    <t>Customer 19</t>
  </si>
  <si>
    <t>Customer 20</t>
  </si>
  <si>
    <t>Customer 21</t>
  </si>
  <si>
    <t>Customer 22</t>
  </si>
  <si>
    <t>Customer 23</t>
  </si>
  <si>
    <t>Customer 24</t>
  </si>
  <si>
    <t>Customer 25</t>
  </si>
  <si>
    <t>Customer 26</t>
  </si>
  <si>
    <t>Customer 27</t>
  </si>
  <si>
    <t>Customer 28</t>
  </si>
  <si>
    <t>Customer 29</t>
  </si>
  <si>
    <t>Customer 30</t>
  </si>
  <si>
    <t>Customer 31</t>
  </si>
  <si>
    <t>Customer 32</t>
  </si>
  <si>
    <t>Customer 33</t>
  </si>
  <si>
    <t>Customer 34</t>
  </si>
  <si>
    <t>Customer 35</t>
  </si>
  <si>
    <t>Customer 36</t>
  </si>
  <si>
    <t>Customer 37</t>
  </si>
  <si>
    <t>Customer 38</t>
  </si>
  <si>
    <t>Customer 39</t>
  </si>
  <si>
    <t>Customer 40</t>
  </si>
  <si>
    <t>Customer 41</t>
  </si>
  <si>
    <t>Customer 42</t>
  </si>
  <si>
    <t>Customer 43</t>
  </si>
  <si>
    <t>Customer 44</t>
  </si>
  <si>
    <t>Customer 45</t>
  </si>
  <si>
    <t>Customer 46</t>
  </si>
  <si>
    <t>Customer 47</t>
  </si>
  <si>
    <t>Customer 48</t>
  </si>
  <si>
    <t>Customer 49</t>
  </si>
  <si>
    <t>Customer 50</t>
  </si>
  <si>
    <t>Customer 51</t>
  </si>
  <si>
    <t>Customer 52</t>
  </si>
  <si>
    <t>Customer 53</t>
  </si>
  <si>
    <t>Customer 54</t>
  </si>
  <si>
    <t>Customer 55</t>
  </si>
  <si>
    <t>Customer 56</t>
  </si>
  <si>
    <t>Customer 57</t>
  </si>
  <si>
    <t>Customer 58</t>
  </si>
  <si>
    <t>Customer 59</t>
  </si>
  <si>
    <t>Customer 60</t>
  </si>
  <si>
    <t>Customer 61</t>
  </si>
  <si>
    <t>Customer 62</t>
  </si>
  <si>
    <t>Customer 63</t>
  </si>
  <si>
    <t>Customer 64</t>
  </si>
  <si>
    <t>Customer 65</t>
  </si>
  <si>
    <t>Customer 66</t>
  </si>
  <si>
    <t>Customer 67</t>
  </si>
  <si>
    <t>Customer 68</t>
  </si>
  <si>
    <t>Customer 69</t>
  </si>
  <si>
    <t>Customer 70</t>
  </si>
  <si>
    <t>Customer 71</t>
  </si>
  <si>
    <t>Customer 72</t>
  </si>
  <si>
    <t>Customer 73</t>
  </si>
  <si>
    <t>Customer 74</t>
  </si>
  <si>
    <t>Customer 75</t>
  </si>
  <si>
    <t>Customer 76</t>
  </si>
  <si>
    <t>Customer 77</t>
  </si>
  <si>
    <t>Customer 78</t>
  </si>
  <si>
    <t>Customer 79</t>
  </si>
  <si>
    <t>Customer 80</t>
  </si>
  <si>
    <t>Customer 81</t>
  </si>
  <si>
    <t>Customer 82</t>
  </si>
  <si>
    <t>Customer 83</t>
  </si>
  <si>
    <t>Customer 84</t>
  </si>
  <si>
    <t>Customer 85</t>
  </si>
  <si>
    <t>Customer 86</t>
  </si>
  <si>
    <t>Customer 87</t>
  </si>
  <si>
    <t>Customer 88</t>
  </si>
  <si>
    <t>Customer 89</t>
  </si>
  <si>
    <t>Customer 90</t>
  </si>
  <si>
    <t>Customer 91</t>
  </si>
  <si>
    <t>Customer 92</t>
  </si>
  <si>
    <t>Customer 93</t>
  </si>
  <si>
    <t>Customer 94</t>
  </si>
  <si>
    <t>Customer 95</t>
  </si>
  <si>
    <t>Customer 96</t>
  </si>
  <si>
    <t>Customer 97</t>
  </si>
  <si>
    <t>Customer 98</t>
  </si>
  <si>
    <t>Customer 99</t>
  </si>
  <si>
    <t>Customer 100</t>
  </si>
  <si>
    <t>Customer 101</t>
  </si>
  <si>
    <t>Customer 102</t>
  </si>
  <si>
    <t>Customer 103</t>
  </si>
  <si>
    <t>Customer 104</t>
  </si>
  <si>
    <t>Customer 105</t>
  </si>
  <si>
    <t>Customer 106</t>
  </si>
  <si>
    <t>Customer 107</t>
  </si>
  <si>
    <t>Customer 108</t>
  </si>
  <si>
    <t>Customer 109</t>
  </si>
  <si>
    <t>Customer 110</t>
  </si>
  <si>
    <t>Customer 111</t>
  </si>
  <si>
    <t>Customer 112</t>
  </si>
  <si>
    <t>Customer 113</t>
  </si>
  <si>
    <t>Customer 114</t>
  </si>
  <si>
    <t>Customer 115</t>
  </si>
  <si>
    <t>Customer 116</t>
  </si>
  <si>
    <t>Customer 117</t>
  </si>
  <si>
    <t>Customer 118</t>
  </si>
  <si>
    <t>Customer 119</t>
  </si>
  <si>
    <t>Customer 120</t>
  </si>
  <si>
    <t>Customer 121</t>
  </si>
  <si>
    <t>Customer 122</t>
  </si>
  <si>
    <t>Customer 123</t>
  </si>
  <si>
    <t>Customer 124</t>
  </si>
  <si>
    <t>Customer 125</t>
  </si>
  <si>
    <t>Customer 126</t>
  </si>
  <si>
    <t>Customer 127</t>
  </si>
  <si>
    <t>Customer 128</t>
  </si>
  <si>
    <t>Customer 129</t>
  </si>
  <si>
    <t>Customer 130</t>
  </si>
  <si>
    <t>Customer 131</t>
  </si>
  <si>
    <t>Customer 132</t>
  </si>
  <si>
    <t>Customer 133</t>
  </si>
  <si>
    <t>Customer 134</t>
  </si>
  <si>
    <t>Customer 135</t>
  </si>
  <si>
    <t>Customer 136</t>
  </si>
  <si>
    <t>Customer 137</t>
  </si>
  <si>
    <t>Customer 138</t>
  </si>
  <si>
    <t>Customer 139</t>
  </si>
  <si>
    <t>Customer 140</t>
  </si>
  <si>
    <t>Customer 141</t>
  </si>
  <si>
    <t>Customer 142</t>
  </si>
  <si>
    <t>Customer 143</t>
  </si>
  <si>
    <t>Customer 144</t>
  </si>
  <si>
    <t>Customer 145</t>
  </si>
  <si>
    <t>Customer 146</t>
  </si>
  <si>
    <t>Customer 147</t>
  </si>
  <si>
    <t>Customer 148</t>
  </si>
  <si>
    <t>Customer 149</t>
  </si>
  <si>
    <t>Customer 150</t>
  </si>
  <si>
    <t>3b</t>
  </si>
  <si>
    <t>Enter the number of customers who were Class A during the entire period since the Account 1589 GA balance accumulated (i.e. did not transition between Class A and B).</t>
  </si>
  <si>
    <t>Class A Customers - Billing Determinants by Customer</t>
  </si>
  <si>
    <t>Customer A1</t>
  </si>
  <si>
    <t>Customer A2</t>
  </si>
  <si>
    <t>Customer A3</t>
  </si>
  <si>
    <t>Customer A4</t>
  </si>
  <si>
    <t>Customer A5</t>
  </si>
  <si>
    <t>Customer A6</t>
  </si>
  <si>
    <t>Customer A7</t>
  </si>
  <si>
    <t>Customer A8</t>
  </si>
  <si>
    <t>Customer A9</t>
  </si>
  <si>
    <t>Customer A10</t>
  </si>
  <si>
    <t>Customer A11</t>
  </si>
  <si>
    <t>Customer A12</t>
  </si>
  <si>
    <t>Customer A13</t>
  </si>
  <si>
    <t>Customer A14</t>
  </si>
  <si>
    <t>Customer A15</t>
  </si>
  <si>
    <t>Customer A16</t>
  </si>
  <si>
    <t>Customer A17</t>
  </si>
  <si>
    <t>Customer A18</t>
  </si>
  <si>
    <t>Customer A19</t>
  </si>
  <si>
    <t>Customer A20</t>
  </si>
  <si>
    <t>Customer A21</t>
  </si>
  <si>
    <t>Customer A22</t>
  </si>
  <si>
    <t>Customer A23</t>
  </si>
  <si>
    <t>Customer A24</t>
  </si>
  <si>
    <t>Customer A25</t>
  </si>
  <si>
    <t>Customer A26</t>
  </si>
  <si>
    <t>Customer A27</t>
  </si>
  <si>
    <t>Customer A28</t>
  </si>
  <si>
    <t>Customer A29</t>
  </si>
  <si>
    <t>Customer A30</t>
  </si>
  <si>
    <t>Customer A31</t>
  </si>
  <si>
    <t>Customer A32</t>
  </si>
  <si>
    <t>Customer A33</t>
  </si>
  <si>
    <t>Customer A34</t>
  </si>
  <si>
    <t>Customer A35</t>
  </si>
  <si>
    <t>Customer A36</t>
  </si>
  <si>
    <t>Customer A37</t>
  </si>
  <si>
    <t>Customer A38</t>
  </si>
  <si>
    <t>Customer A39</t>
  </si>
  <si>
    <t>Customer A40</t>
  </si>
  <si>
    <t>Customer A41</t>
  </si>
  <si>
    <t>Customer A42</t>
  </si>
  <si>
    <t>Customer A43</t>
  </si>
  <si>
    <t>Customer A44</t>
  </si>
  <si>
    <t>Customer A45</t>
  </si>
  <si>
    <t>Customer A46</t>
  </si>
  <si>
    <t>Customer A47</t>
  </si>
  <si>
    <t>Customer A48</t>
  </si>
  <si>
    <t>Customer A49</t>
  </si>
  <si>
    <t>Customer A50</t>
  </si>
  <si>
    <t>Customer A51</t>
  </si>
  <si>
    <t>Customer A52</t>
  </si>
  <si>
    <t>Customer A53</t>
  </si>
  <si>
    <t>Customer A54</t>
  </si>
  <si>
    <t>Customer A55</t>
  </si>
  <si>
    <t>Customer A56</t>
  </si>
  <si>
    <t>Customer A57</t>
  </si>
  <si>
    <t>Customer A58</t>
  </si>
  <si>
    <t>Customer A59</t>
  </si>
  <si>
    <t>Customer A60</t>
  </si>
  <si>
    <t>Customer A61</t>
  </si>
  <si>
    <t>Customer A62</t>
  </si>
  <si>
    <t>Customer A63</t>
  </si>
  <si>
    <t>Customer A64</t>
  </si>
  <si>
    <t>Customer A65</t>
  </si>
  <si>
    <t>Customer A66</t>
  </si>
  <si>
    <t>Customer A67</t>
  </si>
  <si>
    <t>Customer A68</t>
  </si>
  <si>
    <t>Customer A69</t>
  </si>
  <si>
    <t>Customer A70</t>
  </si>
  <si>
    <t>Customer A71</t>
  </si>
  <si>
    <t>Customer A72</t>
  </si>
  <si>
    <t>Customer A73</t>
  </si>
  <si>
    <t>Customer A74</t>
  </si>
  <si>
    <t>Customer A75</t>
  </si>
  <si>
    <t>Customer A76</t>
  </si>
  <si>
    <t>Customer A77</t>
  </si>
  <si>
    <t>Customer A78</t>
  </si>
  <si>
    <t>Customer A79</t>
  </si>
  <si>
    <t>Customer A80</t>
  </si>
  <si>
    <t>Customer A81</t>
  </si>
  <si>
    <t>Customer A82</t>
  </si>
  <si>
    <t>Customer A83</t>
  </si>
  <si>
    <t>Customer A84</t>
  </si>
  <si>
    <t>Customer A85</t>
  </si>
  <si>
    <t>Customer A86</t>
  </si>
  <si>
    <t>Customer A87</t>
  </si>
  <si>
    <t>Customer A88</t>
  </si>
  <si>
    <t>Customer A89</t>
  </si>
  <si>
    <t>Customer A90</t>
  </si>
  <si>
    <t>Customer A91</t>
  </si>
  <si>
    <t>Customer A92</t>
  </si>
  <si>
    <t>Customer A93</t>
  </si>
  <si>
    <t>Customer A94</t>
  </si>
  <si>
    <t>Customer A95</t>
  </si>
  <si>
    <t>Customer A96</t>
  </si>
  <si>
    <t>Customer A97</t>
  </si>
  <si>
    <t>Customer A98</t>
  </si>
  <si>
    <t>Customer A99</t>
  </si>
  <si>
    <t>Customer A100</t>
  </si>
  <si>
    <t>Customer A101</t>
  </si>
  <si>
    <t>Customer A102</t>
  </si>
  <si>
    <t>Customer A103</t>
  </si>
  <si>
    <t>Customer A104</t>
  </si>
  <si>
    <t>Customer A105</t>
  </si>
  <si>
    <t>Customer A106</t>
  </si>
  <si>
    <t>Customer A107</t>
  </si>
  <si>
    <t>Customer A108</t>
  </si>
  <si>
    <t>Customer A109</t>
  </si>
  <si>
    <t>Customer A110</t>
  </si>
  <si>
    <t>Customer A111</t>
  </si>
  <si>
    <t>Customer A112</t>
  </si>
  <si>
    <t>Customer A113</t>
  </si>
  <si>
    <t>Customer A114</t>
  </si>
  <si>
    <t>Customer A115</t>
  </si>
  <si>
    <t>Customer A116</t>
  </si>
  <si>
    <t>Customer A117</t>
  </si>
  <si>
    <t>Customer A118</t>
  </si>
  <si>
    <t>Customer A119</t>
  </si>
  <si>
    <t>Customer A120</t>
  </si>
  <si>
    <t>Customer A121</t>
  </si>
  <si>
    <t>Customer A122</t>
  </si>
  <si>
    <t>Customer A123</t>
  </si>
  <si>
    <t>Customer A124</t>
  </si>
  <si>
    <t>Customer A125</t>
  </si>
  <si>
    <t>Customer A126</t>
  </si>
  <si>
    <t>Customer A127</t>
  </si>
  <si>
    <t>Customer A128</t>
  </si>
  <si>
    <t>Customer A129</t>
  </si>
  <si>
    <t>Customer A130</t>
  </si>
  <si>
    <t>Customer A131</t>
  </si>
  <si>
    <t>Customer A132</t>
  </si>
  <si>
    <t>Customer A133</t>
  </si>
  <si>
    <t>Customer A134</t>
  </si>
  <si>
    <t>Customer A135</t>
  </si>
  <si>
    <t>Customer A136</t>
  </si>
  <si>
    <t>Customer A137</t>
  </si>
  <si>
    <t>Customer A138</t>
  </si>
  <si>
    <t>Customer A139</t>
  </si>
  <si>
    <t>Customer A140</t>
  </si>
  <si>
    <t>Customer A141</t>
  </si>
  <si>
    <t>Customer A142</t>
  </si>
  <si>
    <t>Customer A143</t>
  </si>
  <si>
    <t>Customer A144</t>
  </si>
  <si>
    <t>Customer A145</t>
  </si>
  <si>
    <t>Customer A146</t>
  </si>
  <si>
    <t>Customer A147</t>
  </si>
  <si>
    <t>Customer A148</t>
  </si>
  <si>
    <t>Customer A149</t>
  </si>
  <si>
    <t>Customer A150</t>
  </si>
  <si>
    <t>GA Allocation</t>
  </si>
  <si>
    <t xml:space="preserve">This tab allocates the GA balance to transition customers (i.e Class A customers who were former Class B customers and Class B customers who were former Class A customers) who contributed to the current GA balance. The tables below calculates specific amounts for each transition customer. The general GA rate rider to non-RPP customers is not to be charged to the transition customers that are allocated amounts in the table below. Consistent with with prior decisions, distributors are generally expected to settle the amount through 12 equal adjustments to bills. </t>
  </si>
  <si>
    <t>Year of the Account 1589 GA Balance Last Disposed</t>
  </si>
  <si>
    <t>Allocation of total Non-RPP Consumption (kWh) between Current Class B and Class A/B Transition Customers</t>
  </si>
  <si>
    <t>Total Class B Consumption for Years During Balance Accumulation (Non-RPP Consumption LESS WMP Consumption and Consumption for Class A customers who were Class A for partial and full year)</t>
  </si>
  <si>
    <t>All Class B Consumption (i.e. full year or partial year) for Transition Customers</t>
  </si>
  <si>
    <t xml:space="preserve">Transition Customers' Portion of Total Consumption </t>
  </si>
  <si>
    <t>C=B/A</t>
  </si>
  <si>
    <t>Allocation of Total GA Balance $</t>
  </si>
  <si>
    <t>Total GA Balance</t>
  </si>
  <si>
    <t>D</t>
  </si>
  <si>
    <t>Transition Customers Portion of GA Balance</t>
  </si>
  <si>
    <t>E=C*D</t>
  </si>
  <si>
    <t>GA Balance to be disposed to Current Class B Customers through Rate Rider</t>
  </si>
  <si>
    <t>F=D-E</t>
  </si>
  <si>
    <t>Allocation of GA Balances to Class A/B Transition Customers</t>
  </si>
  <si>
    <t># of Class A/B Transition Customers</t>
  </si>
  <si>
    <t>Total Metered Consumption (kWh) for Transition Customers During the Period They Were Class B Customers</t>
  </si>
  <si>
    <t>Metered Consumption (kWh) for Transition Customers During the Period They Were Class B Customers in 2017</t>
  </si>
  <si>
    <t>% of kWh</t>
  </si>
  <si>
    <t>Customer Specific GA Allocation During the Period They Were a Class B customer</t>
  </si>
  <si>
    <t>Monthly Equal Payments</t>
  </si>
  <si>
    <t>CBR B Allocation</t>
  </si>
  <si>
    <t>This tab allocates the CBR Class B balance to transition customers (i.e Class A customers who were former Class B customers and Class B customers who were former Class A customers) who contributed to the current CBR Class B balance. The tables below calculate specific amounts for each transition customer. The general CBR Class B rate rider is not to be charged to the transition customers that are allocated amounts in the table below. Consistent with with prior decisions, distributors are generally expected to settle the amount through 12 equal adjustments to bills.</t>
  </si>
  <si>
    <t>Please enter the Year the Account 1580 CBR Class B was Last Disposed.</t>
  </si>
  <si>
    <t>(Note: Account 1580, Sub-account CBR Class B was established starting in 2015)</t>
  </si>
  <si>
    <t>Allocation of total Consumption (kWh) between Class B and Class A/B Transition Customers</t>
  </si>
  <si>
    <t>Total Class B Consumption for Years During Balance Accumulation (Total  Consumption Less WMP Consumption and Consumption for Class A who were Class A for the full year)</t>
  </si>
  <si>
    <t>Allocation of Total CBR Class B Balance $</t>
  </si>
  <si>
    <t xml:space="preserve">Total CBR Class B Balance </t>
  </si>
  <si>
    <t>Transition Customers Portion of CBR Class B Balance</t>
  </si>
  <si>
    <t>E=D*C</t>
  </si>
  <si>
    <t>CBR Class B Balance to be disposed to Current Class B Customers through Rate Rider</t>
  </si>
  <si>
    <t>Allocation of CBR Class B Balances to Transition Customers</t>
  </si>
  <si>
    <t xml:space="preserve">Customer </t>
  </si>
  <si>
    <t>Total Metered Class B Consumption (kWh)  for Transition Customers During the Period They were Class B Customers</t>
  </si>
  <si>
    <t>Metered Class B Consumption (kWh)  for Transition Customers During the Period They were Class B Customers in 2018</t>
  </si>
  <si>
    <t>Customer Specific CBR Class B Allocation During the Period They Were a Class B Customer</t>
  </si>
  <si>
    <t>CBR B</t>
  </si>
  <si>
    <t xml:space="preserve">The purpose of this tab is to calculate the billing determinants for CBR rate riders for all current Class B customers who did not transition between Class A and B in the period since the Account 1580, sub-account CBR Class B balance accumulated.
</t>
  </si>
  <si>
    <t>The Year the Account 1580 CBR Class B was Last Disposed.</t>
  </si>
  <si>
    <t>Total Metered 2018 Consumption Minus WMP</t>
  </si>
  <si>
    <t>Total Metered 2018 Consumption for Class A customers that were Class A for the entire period CBR Class B balance accumulated</t>
  </si>
  <si>
    <t>Total Metered 2018 Consumption for Customers that Transitioned Between Class A and B during the period CBR Class B balance accumulated</t>
  </si>
  <si>
    <t>Metered Consumption for Current Class B Customers (Total Consumption LESS WMP, Class A and Transition Customers' Consumption)</t>
  </si>
  <si>
    <t>% of total kWh</t>
  </si>
  <si>
    <t>Total CBR Class B $ allocated to Current Class B Customers</t>
  </si>
  <si>
    <t>CBR Class B Rate Rider</t>
  </si>
  <si>
    <t>Unit</t>
  </si>
  <si>
    <t>If the allocated Account 1580 sub-account CBR Class B amount does not produce a rate rider in one or more rate class (except for the Standby rate class), a distributor is to transfer the entire OEB-approved CBR Class B amount into account 1595 for disposition at a later date (see Accounting Guidance, Capacity Based Recovery July 25, 2016)</t>
  </si>
  <si>
    <t xml:space="preserve"> Please indicate the Rate Rider Recovery Period (in years)</t>
  </si>
  <si>
    <t>Rate Rider Calculation for Group 1 Deferral / Variance Accounts Balances (excluding Global Adj.)</t>
  </si>
  <si>
    <t>1550, 1551, 1584, 1586, 1595, 1580 and 1588  per instructions</t>
  </si>
  <si>
    <r>
      <t xml:space="preserve">Rate Class 
</t>
    </r>
    <r>
      <rPr>
        <b/>
        <sz val="8"/>
        <rFont val="Arial"/>
        <family val="2"/>
      </rPr>
      <t>(Enter Rate Classes in cells below)</t>
    </r>
  </si>
  <si>
    <t>kVA / kWh / # of Customers</t>
  </si>
  <si>
    <t>Allocated Group 1 Balance (excluding 1589)</t>
  </si>
  <si>
    <t>Rate Rider for Deferral/Variance Accounts</t>
  </si>
  <si>
    <t>ROUNDED 
Rate Rider for Deferral/Variance Accounts</t>
  </si>
  <si>
    <t>Rate Rider Calculation for Group 1 Deferral / Variance Accounts Balances (excluding Global Adj.) - NON-WMP</t>
  </si>
  <si>
    <t>1580 and 1588</t>
  </si>
  <si>
    <t>kW / kWh / # of Customers</t>
  </si>
  <si>
    <t>Allocated Group 1 Balance - Non-WMP</t>
  </si>
  <si>
    <t>Rate Rider for Deferral/Variance Accounts for Non-WMP</t>
  </si>
  <si>
    <t>ROUNDED Rate Rider for Deferral/Variance Accounts for Non-WMP</t>
  </si>
  <si>
    <t>Only for rate classes with WMP customers are the Deferral/Variance Account Rate Riders for Non-WMP calculated separately in the table above. For all rate classes without WMP customers, balances in Accounts 1580 and 1588 are included in Deferral/Variance Account Rate Riders calculated in the first table above and disposed through a combined Deferral/Variance Account and Rate Rider.</t>
  </si>
  <si>
    <t>Rate Rider Calculation for Account 1580, sub-account CBR Class B</t>
  </si>
  <si>
    <t>1580, Sub-account CBR Class B</t>
  </si>
  <si>
    <t xml:space="preserve">Allocated Sub-account 1580 CBR Class B Balance </t>
  </si>
  <si>
    <t>Rate Rider for Sub-account 1580 CBR Class B</t>
  </si>
  <si>
    <t>ROUNDED Rate Rider for Sub-account 1580 CBR Class B</t>
  </si>
  <si>
    <t>Rate rider calculated separately only if Class A customers exist during the period the balance accumulated</t>
  </si>
  <si>
    <t>Rate Rider Calculation for RSVA - Power - Global Adjustment</t>
  </si>
  <si>
    <t>Allocated Global Adjustment Balance</t>
  </si>
  <si>
    <t>Rate Rider for RSVA - Power - Global Adjustment</t>
  </si>
  <si>
    <t>ROUNDED Rate Rider for RSVA - Power - Global Adjustment</t>
  </si>
  <si>
    <t>Rate Rider Calculation for RSVA - Power - Global Adjustment - Class A Non-WMP Customers</t>
  </si>
  <si>
    <t>Non-RPP kW / kWh / # of Customers</t>
  </si>
  <si>
    <t>Balance of RSVA - Power - Global Adjustment</t>
  </si>
  <si>
    <t>Rate Rider Calculation for Group 2 Accounts</t>
  </si>
  <si>
    <t>Allocated Group 2 Balance</t>
  </si>
  <si>
    <t>Rate Rider for Group 2 Accounts</t>
  </si>
  <si>
    <t>Rate Rider Calculation for Accounts 1575 and 1576</t>
  </si>
  <si>
    <t xml:space="preserve"> Please indicate the Rate Rider Recovery Period (in months)</t>
  </si>
  <si>
    <t>Allocated Accounts 1575 and 1576 Balances</t>
  </si>
  <si>
    <t>Rate Rider for Accounts 1575 and 1576</t>
  </si>
  <si>
    <t>Rate Rider Calculation for Accounts 1568</t>
  </si>
  <si>
    <t>Allocated
Account 1568 Balance</t>
  </si>
  <si>
    <t>Rate Rider for Account 1568</t>
  </si>
  <si>
    <t>Rate Rider Calculation</t>
  </si>
  <si>
    <t>GROUP 1 Rate Rider Calculations</t>
  </si>
  <si>
    <t>Group 1 Allocation of Balances</t>
  </si>
  <si>
    <r>
      <t>Excess Expansion Deposits</t>
    </r>
    <r>
      <rPr>
        <b/>
        <vertAlign val="superscript"/>
        <sz val="11"/>
        <rFont val="Arial"/>
        <family val="2"/>
      </rPr>
      <t xml:space="preserve"> (a)</t>
    </r>
  </si>
  <si>
    <r>
      <t xml:space="preserve">Gain on sale-50/60 Eglinton Avenue </t>
    </r>
    <r>
      <rPr>
        <b/>
        <vertAlign val="superscript"/>
        <sz val="11"/>
        <rFont val="Arial"/>
        <family val="2"/>
      </rPr>
      <t>(b)</t>
    </r>
  </si>
  <si>
    <r>
      <t xml:space="preserve">Account receivable credits </t>
    </r>
    <r>
      <rPr>
        <b/>
        <vertAlign val="superscript"/>
        <sz val="11"/>
        <rFont val="Arial"/>
        <family val="2"/>
      </rPr>
      <t>(c)</t>
    </r>
  </si>
  <si>
    <r>
      <rPr>
        <b/>
        <i/>
        <sz val="9"/>
        <rFont val="Arial"/>
        <family val="2"/>
      </rPr>
      <t xml:space="preserve">(a) </t>
    </r>
    <r>
      <rPr>
        <i/>
        <sz val="9"/>
        <rFont val="Arial"/>
        <family val="2"/>
      </rPr>
      <t>Excess Expansion Deposits : This balance relates to the excess expansion deposits for which Toronto Hydro is seeking OEB’s approval for a deferral variance account.  Refer to Exhibit 9, Tab 1, Schedule 1, section 9.1 for details of the new account.  As the new account is not yet approved, it was not included in the original DVA continuity submitted in pre-filed evidence or as part of the 2018 update evidence. Toronto Hydro has included in this as requested by OEB Staff.</t>
    </r>
  </si>
  <si>
    <r>
      <rPr>
        <b/>
        <i/>
        <sz val="9"/>
        <rFont val="Arial"/>
        <family val="2"/>
      </rPr>
      <t>(b)</t>
    </r>
    <r>
      <rPr>
        <i/>
        <sz val="9"/>
        <rFont val="Arial"/>
        <family val="2"/>
      </rPr>
      <t xml:space="preserve"> Gain on sale-50/60 Eglinton Avenue : As described in Exhibit 8, Tab 1, Schedule 1, page 11, Toronto Hydro is seeking approval to clear this amount.  There is currently no approved DVA account for this balance, therefore Toronto Hydro did not include this in the original DVA continuity submitted in pre-filed evidence or as part of the 2018 updated evidence.  Toronto Hydro has included in this as requested by OEB Staff.  Toronto Hydro is not requesting a DVA going forward in association with this event.</t>
    </r>
  </si>
  <si>
    <r>
      <rPr>
        <b/>
        <i/>
        <sz val="9"/>
        <rFont val="Arial"/>
        <family val="2"/>
      </rPr>
      <t xml:space="preserve">(c) </t>
    </r>
    <r>
      <rPr>
        <i/>
        <sz val="9"/>
        <rFont val="Arial"/>
        <family val="2"/>
      </rPr>
      <t xml:space="preserve">Account receivable credits: As noted in Exhibit 9, Tab 1, Schedule 1, page 11, Toronto Hydro is seeking approval to clear this balance, associated with historical AR credits. here is currently no approved DVA account for this balance, therefore Toronto Hydro did not include this in the original DVA continuity submitted in pre-filed evidence or as part of the 2018 updated evidence.  Toronto Hydro has included in this as requested by OEB Staff.  Toronto Hydro is not requesting a DVA going forward in association with this balance. </t>
    </r>
  </si>
  <si>
    <t>Forecast Interest Amount - 2019 &amp; Jan and Feb 2020</t>
  </si>
  <si>
    <t>Projected Interest from January 1, 2020 to February 28, 2020 on Dec 31 -19 balance adjusted for disposition during 2019  (7)</t>
  </si>
  <si>
    <t>Projected Interest from January 1, 2020 to February 28, 2020 on Dec 31 -18 balance adjusted for disposition during 2019  (7)</t>
  </si>
  <si>
    <t>Projected Interest  from Jan 1, 2019 to December 31, 2019 on  Dec 31 -18 balance adjusted for disposition during 2019 (6)</t>
  </si>
  <si>
    <t>Projected Interest on Dec-31-18 Balances</t>
  </si>
  <si>
    <t>Opening Principal Amounts as of Jan-1-12</t>
  </si>
  <si>
    <t>Transactions(1) Debit / (Credit) during 2012</t>
  </si>
  <si>
    <t>OEB-Approved Disposition during 2012</t>
  </si>
  <si>
    <t>Principal Adjustments(2) during 2012</t>
  </si>
  <si>
    <t>Closing Principal Balance as of Dec-31-12</t>
  </si>
  <si>
    <t>Opening Interest Amounts as of Jan-1-12</t>
  </si>
  <si>
    <t>Interest Jan-1 to Dec-31-12</t>
  </si>
  <si>
    <t>Interest Adjustments(1) during 2012</t>
  </si>
  <si>
    <t>Closing Interest Amounts as of Dec-31-12</t>
  </si>
  <si>
    <t>Opening Principal Amounts as of Jan-1-13</t>
  </si>
  <si>
    <t>Transactions(1) Debit / (Credit) during 2013</t>
  </si>
  <si>
    <t>OEB-Approved Disposition during 2013</t>
  </si>
  <si>
    <t>Principal Adjustments(2) during 2013</t>
  </si>
  <si>
    <t>Closing Principal Balance as of Dec-31-13</t>
  </si>
  <si>
    <t>Opening Interest Amounts as of Jan-1-13</t>
  </si>
  <si>
    <t>Interest Jan-1 to Dec-31-13</t>
  </si>
  <si>
    <t>Interest Adjustments(2) during 2013</t>
  </si>
  <si>
    <t>Closing Interest Amounts as of Dec-31-13</t>
  </si>
  <si>
    <t>Opening Principal Amounts as of Jan-1-14</t>
  </si>
  <si>
    <t>Transactions(1) Debit / (Credit) during 2014</t>
  </si>
  <si>
    <t>OEB-Approved Disposition during 2014</t>
  </si>
  <si>
    <t>Principal Adjustments(2) during 2014</t>
  </si>
  <si>
    <t>Closing Principal Balance as of Dec-31-14</t>
  </si>
  <si>
    <t>Opening Interest Amounts as of Jan-1-14</t>
  </si>
  <si>
    <t>Interest Jan-1 to Dec-31-14</t>
  </si>
  <si>
    <t>Interest Adjustments(2) during 2014</t>
  </si>
  <si>
    <t>Closing Interest Amounts as of Dec-31-14</t>
  </si>
  <si>
    <t>Opening Principal Amounts as of Jan-1-15</t>
  </si>
  <si>
    <t>Transactions(1) Debit / (Credit) during 2015</t>
  </si>
  <si>
    <t>OEB-Approved Disposition during 2015</t>
  </si>
  <si>
    <t>Principal Adjustments(2) during 2015</t>
  </si>
  <si>
    <t>Closing Principal Balance as of Dec-31-15</t>
  </si>
  <si>
    <t>Opening Interest Amounts as of Jan-1-15</t>
  </si>
  <si>
    <t>Interest Jan-1 to Dec-31-15</t>
  </si>
  <si>
    <t>Interest Adjustments(2) during 2015</t>
  </si>
  <si>
    <t>Closing Interest Amounts as of Dec-31-15</t>
  </si>
  <si>
    <t>Opening Principal Amounts as of Jan-1-16</t>
  </si>
  <si>
    <t>Transactions(1) Debit / (Credit) during 2016</t>
  </si>
  <si>
    <t>OEB-Approved Disposition during 2016</t>
  </si>
  <si>
    <t>Principal Adjustments(2) during 2016</t>
  </si>
  <si>
    <t>Closing Principal Balance as of Dec-31-16</t>
  </si>
  <si>
    <t>Opening Interest Amounts as of Jan-1-16</t>
  </si>
  <si>
    <t>Interest Jan-1 to Dec-31-16</t>
  </si>
  <si>
    <t>Interest Adjustments(2) during 2016</t>
  </si>
  <si>
    <t>Closing Interest Amounts as of Dec-31-16</t>
  </si>
  <si>
    <t>Opening Principal Amounts as of Jan-1-17</t>
  </si>
  <si>
    <t>Transactions(1) Debit / (Credit) during 2017</t>
  </si>
  <si>
    <t>OEB-Approved Disposition during 2017</t>
  </si>
  <si>
    <t>Principal Adjustments(2) during 2017</t>
  </si>
  <si>
    <t>Closing Principal Balance as of Dec-31-17</t>
  </si>
  <si>
    <t>Opening Interest Amounts as of Jan-1-17</t>
  </si>
  <si>
    <t>Interest Jan-1 to Dec-31-17</t>
  </si>
  <si>
    <t>Interest Adjustments(2) during 2017</t>
  </si>
  <si>
    <t>Closing Interest Amounts as of Dec-31-17</t>
  </si>
  <si>
    <t>Opening Principal Amounts as of Jan-1-18</t>
  </si>
  <si>
    <t>Transactions(1) Debit / (Credit) during 2018</t>
  </si>
  <si>
    <t>OEB-Approved Disposition during 2018</t>
  </si>
  <si>
    <t>Principal Adjustments(2) during 2018</t>
  </si>
  <si>
    <t>Closing Principal Balance as of Dec-31-18</t>
  </si>
  <si>
    <t>Opening Interest Amounts as of Jan-1-18</t>
  </si>
  <si>
    <t>Interest Jan-1 to Dec-31-18</t>
  </si>
  <si>
    <t>Interest Adjustments(2) during 2018</t>
  </si>
  <si>
    <t>Closing Interest Amounts as of Dec-31-18</t>
  </si>
  <si>
    <t>Principal Disposition during 2019 - instructed by  OEB</t>
  </si>
  <si>
    <t>Interest Disposition during 2019 - instructed by  OEB</t>
  </si>
  <si>
    <t>Closing Principal Balances as of Dec 31-18 Adjusted for Dispositions during 2019</t>
  </si>
  <si>
    <t>Closing Interest Balances as of Dec 31-18 Adjusted for Dispositions during 2019</t>
  </si>
  <si>
    <t>As of Dec 31-18</t>
  </si>
  <si>
    <t>Variance                           RRR vs. 2018 Balance                        (Principal + Interest)</t>
  </si>
  <si>
    <t>Principal Adjustments during 2012</t>
  </si>
  <si>
    <t>Other Regulatory Assets - Sub-Account - Externally Driven Capital (EIP)</t>
  </si>
  <si>
    <t>F =B-E (deduct E if applicable)</t>
  </si>
  <si>
    <t xml:space="preserve">PILs and Tax Variance </t>
  </si>
  <si>
    <t>Foregone Revenue Fixed</t>
  </si>
  <si>
    <t xml:space="preserve">Foregone Revenue (per connection) </t>
  </si>
  <si>
    <t xml:space="preserve">Foregone Revenue Variable </t>
  </si>
  <si>
    <t>Accounts Receivable Credits</t>
  </si>
  <si>
    <t>Usage</t>
  </si>
  <si>
    <t>Notes</t>
  </si>
  <si>
    <t xml:space="preserve">For RSVA accounts only, report the net variance to the account during the year.  For all other accounts, record the transactions during the year.  Do not include interest, adjustments, or OEB approved dispositions in this column.  </t>
  </si>
  <si>
    <t>Please provide explanations for the nature of the adjustments.  If the adjustment relates to previously OEB Approved disposed balances, please provide amounts for adjustments and include supporting documentations.</t>
  </si>
  <si>
    <t>As per the January 6, 2011 Letter from the OEB regarding the implementation of the Ontario Clean Energy Benefit:</t>
  </si>
  <si>
    <t>"By way of exception... The Board does anticipate that licensed distributors that cannot adapt their invoices as of January 1, 2011 will require a variance account for OCEB purposes... The Board expects that any principal balances in "Sub account Financial Assistance Payment and Recovery Variance - Ontario Clean Energy Benefit Act" will be addressed through the monthly settlement process with the IESO or the host distributor, as applicable."</t>
  </si>
  <si>
    <t>If the LDC’s rate year begins on January 1, 2018, the projected interest is recorded from January 1, 2017 to December 31, 2017 on the December 31, 2016 balances adjusted for the disposed balances approved by the OEB in the 2017 rate decision.  If the LDC’s rate year begins on May 1, 2018, the projected interest is recorded from January 1, 2017 to April 30, 2018 on the December 31, 2016 balances adjusted for the disposed interest balances approved by the OEB in the 2017 rate decision.</t>
  </si>
  <si>
    <t xml:space="preserve">The OEB requires that disposition of Account 1575 and Account 1576 shall require the use of separate rate riders. In the "Adjustments during 2016" column of the continuity schedule, please enter the amounts to be included in the Account 1575 and 1576 rate rider calculation from the applicable Chapter 2-E appendix line  "Amount included in Deferral and Variance Account Rate Rider Calculation".
</t>
  </si>
  <si>
    <t>Depending on the disposition period, balances may exist in Account 1575 and Account 1576 even if the accounts have been approved for disposition in a previous decision.  Report these account balances in the continuity schedule if this is the case and leave the checkbox "Check to Dispose of Account" in the Total Claim column unchecked.</t>
  </si>
  <si>
    <t xml:space="preserve">The individual sub-accounts as well as the total for all Account 1595 sub-accounts are to agree to the RRR data.  Differences need to be explained. </t>
  </si>
  <si>
    <t xml:space="preserve">For each Account 1595 sub-account, the transfer of the balance approved for disposition into Account 1595 is to be recorded in the "OEB Approved Disposition" column. The recovery/refund is to be recorded in the "Transaction" column. The two are not to be netted together and recorded in one column in the first year.                                                                                                                </t>
  </si>
  <si>
    <t>The audited balance in the account is only to be disposed a year after the recovery/refund period has been completed. Generally, no further transactions would be expected to flow through the account after that. Any vintage year of Account 1595 is only to be disposed once on a final basis. No further dispositions of these accounts are generally expected thereafter, unless justified by the distributor. Select the "Check to dispose of account" checkbox in Total Claims column if the account is requested for disposition.</t>
  </si>
  <si>
    <t>As per the Filing Requirements for 2018 rate applications, request for rate protection on eligible investments are subject to a materiality threshold. If the materiality threshold is met, per the APH March 2015 Guidance, the Direct Benefits portion of Account 1531 should be transferred to rate base.  The Direct Benefits portion of Account 1532 should be included in the DVA continuity schedule to be requested for disposition.  In this continuity schedule, Account 1531 is listed for reference only.  Account 1532 is included in the Group 2 allocation of balances that are used to calculate the rate riders.  Only input the Direct Benefits portion of the account balances in this continuity schedule.</t>
  </si>
  <si>
    <t>Account 1580 RSVA WMS balance inputted into this schedule is to exclude any amounts relating to CBR. CBR amounts are to be inputted into Account 1580, sub-accounts CBR Class A and B separately.  There is no disposition of Account 1580, sub-account CBR Class A, accounting guidance for this sub-account is to be followed. If a balance exists for Account 1580, sub-account CBR Class A as at Dec. 31, 2016, the balance must be explained.</t>
  </si>
  <si>
    <t>Account 1557 is to be recovered in a manner similar to the Smart Meter accounts.  Distributors should request for disposition upon completion of the MIST meter deployment.  A prudence review and disposition should be done in the application, outside of this continuity schedule.</t>
  </si>
  <si>
    <t>Input the LRAMVA balance in the continuity schedule as calculated from the LRAMVA model.  The associated rate riders will be calculated in the DVA continuity schedule.</t>
  </si>
  <si>
    <t>Effective May 23, 2017, per the OEB’s letter titled Guidance on Disposition of Accounts 1588 and 1589, applicants must reflect RPP Settlement true-up claims pertaining to the period that is being requested for disposition in Accounts 1588 and 1589 .  This is to include true ups that impact the GA as well. The amount requested for disposition starts with the audited account balance. If the audited account balance does not reflect the true-up claims for that year, the impacts of the true-up claims are to be shown in the Adjustment column in that year. Note that this true-up claim will need to be reversed in the amount requested for disposition in the following year. However, if the RPP Settlement true-up claim was not reflected at the end of the last year of the account balance that was previously disposed, then no adjustment would have to be made in the first year at the beginning of the current period being requested for disposition. This way the adjustment is appropriately captured in the last year of the previously disposed period and the first year of the current period requested for disposition.</t>
  </si>
  <si>
    <t xml:space="preserve">Note that if a distributor has any balance in Account 1589 that pertains to Class A, this must be excluded from the balance requested for disposition.  </t>
  </si>
  <si>
    <r>
      <t xml:space="preserve">Deferral accounts related to Smart Meter deployment are not to be recovered/refunded through the Deferral and Variance Account rate rider. For details on how to dispose of balances in Smart Meter accounts see the OEB's  Guideline: Smart Meter Disposition and Cost Recovery (G-2011-0001)
</t>
    </r>
    <r>
      <rPr>
        <b/>
        <sz val="10"/>
        <color rgb="FFFF0000"/>
        <rFont val="Arial"/>
        <family val="2"/>
      </rPr>
      <t>The Stranded meters were approved for clearing by OEB as of FY 2016. The balances are cleared in the account 1555 ( Stranded meter accounts). there is no claim balances to this account as of Dec 2017. The balance left in the account is the remaining recoveries.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</si>
</sst>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6">
    <numFmt numFmtId="5" formatCode="&quot;$&quot;#,##0;\-&quot;$&quot;#,##0"/>
    <numFmt numFmtId="6" formatCode="&quot;$&quot;#,##0;[Red]\-&quot;$&quot;#,##0"/>
    <numFmt numFmtId="8" formatCode="&quot;$&quot;#,##0.00;[Red]\-&quot;$&quot;#,##0.00"/>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_ ;[Red]\-#,##0\ "/>
    <numFmt numFmtId="168" formatCode="_-* #,##0_-;\-* #,##0_-;_-* &quot;-&quot;??_-;_-@_-"/>
    <numFmt numFmtId="169" formatCode="0.0%"/>
    <numFmt numFmtId="170" formatCode="_-* #,##0_-;\-\ #,##0_-;_-* &quot;-&quot;_-;_-@_-"/>
    <numFmt numFmtId="171" formatCode="_-#,##0.00_-;\-\ #,##0.00_-;_-* &quot;-&quot;_-;_-@_-"/>
    <numFmt numFmtId="172" formatCode="_(&quot;$&quot;* #,##0_);_(&quot;$&quot;* \(#,##0\);_(&quot;$&quot;* &quot;-&quot;??_);_(@_)"/>
    <numFmt numFmtId="173" formatCode="_-#,##0_-;\-\ #,##0_-;_-* &quot;-&quot;&quot;¹&quot;_-;_-@_-&quot;¹&quot;"/>
    <numFmt numFmtId="174" formatCode="#,##0;[Red]\(#,##0\)"/>
    <numFmt numFmtId="175" formatCode="_-&quot;$&quot;* #,##0_-;\-&quot;$&quot;* #,##0_-;_-&quot;$&quot;* &quot;-&quot;??_-;_-@_-"/>
    <numFmt numFmtId="176" formatCode="0.0000%"/>
    <numFmt numFmtId="177" formatCode="_ #,##0;[Red]\(#,##0\)"/>
    <numFmt numFmtId="178" formatCode="&quot;$&quot;#,##0.0000_);[Red]\(&quot;$&quot;#,##0.0000\)"/>
    <numFmt numFmtId="179" formatCode="_ #,##0.0000;[Red]\(#,##0.0000\)"/>
    <numFmt numFmtId="180" formatCode="_-* #,##0.0000_-;\-* #,##0.0000_-;_-* &quot;-&quot;??_-;_-@_-"/>
    <numFmt numFmtId="181" formatCode="_-* #,##0.00000_-;\-* #,##0.00000_-;_-* &quot;-&quot;??_-;_-@_-"/>
    <numFmt numFmtId="182" formatCode="_-* #,##0.000000_-;\-* #,##0.000000_-;_-* &quot;-&quot;??_-;_-@_-"/>
    <numFmt numFmtId="183" formatCode="_-* #,##0.0000000_-;\-* #,##0.0000000_-;_-* &quot;-&quot;??_-;_-@_-"/>
    <numFmt numFmtId="184" formatCode="_-* #,##0.000000_-;\-* #,##0.000000_-;_-* &quot;-&quot;??????_-;_-@_-"/>
    <numFmt numFmtId="185" formatCode="_ #,##0.00000;[Red]\(#,##0.00000\)"/>
    <numFmt numFmtId="186" formatCode="_-* #,##0.00000_-;\-* #,##0.00000_-;_-* &quot;-&quot;?????_-;_-@_-"/>
    <numFmt numFmtId="187" formatCode="_-&quot;$&quot;* #,##0.0000_-;\-&quot;$&quot;* #,##0.0000_-;_-&quot;$&quot;* &quot;-&quot;????_-;_-@_-"/>
    <numFmt numFmtId="188" formatCode="_-&quot;$&quot;* #,##0.00000_-;\-&quot;$&quot;* #,##0.00000_-;_-&quot;$&quot;* &quot;-&quot;?????_-;_-@_-"/>
    <numFmt numFmtId="189" formatCode="&quot;$&quot;#,##0.00;[Red]\(&quot;$&quot;#,##0.00\)"/>
    <numFmt numFmtId="190" formatCode="&quot;$&quot;#,##0.0000;[Red]&quot;$&quot;#,##0.0000"/>
    <numFmt numFmtId="191" formatCode="_-* #,##0.0000000000_-;\-* #,##0.0000000000_-;_-* &quot;-&quot;??_-;_-@_-"/>
    <numFmt numFmtId="192" formatCode="_-&quot;$&quot;* #,##0.0000_-;\-&quot;$&quot;* #,##0.0000_-;_-&quot;$&quot;* &quot;-&quot;??_-;_-@_-"/>
    <numFmt numFmtId="193" formatCode="_-#,##0_-;\-\ #,##0_-;_-* &quot;-&quot;_-;_-@_-"/>
    <numFmt numFmtId="194" formatCode="_(* #,##0.0_);_(* \(#,##0.0\);_(* &quot;-&quot;??_);_(@_)"/>
    <numFmt numFmtId="195" formatCode="_(* #,##0_);_(* \(#,##0\);_(* &quot;-&quot;??_);_(@_)"/>
    <numFmt numFmtId="196" formatCode="&quot;£ &quot;#,##0.00;[Red]\-&quot;£ &quot;#,##0.00"/>
    <numFmt numFmtId="197" formatCode="#,##0.0"/>
    <numFmt numFmtId="198" formatCode="##\-#"/>
    <numFmt numFmtId="199" formatCode="0\-0"/>
    <numFmt numFmtId="200" formatCode="[$-1009]d\-mmm\-yy;@"/>
    <numFmt numFmtId="201" formatCode="0.00_)"/>
    <numFmt numFmtId="202" formatCode="_-* #,##0.00&quot;$&quot;_-;\-* #,##0.00&quot;$&quot;_-;_-* &quot;-&quot;??&quot;$&quot;_-;_-@_-"/>
    <numFmt numFmtId="203" formatCode="[$-1009]d/mmm/yy;@"/>
    <numFmt numFmtId="204" formatCode="mm/dd/yyyy"/>
  </numFmts>
  <fonts count="128"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8"/>
      <color rgb="FF000000"/>
      <name val="Tahoma"/>
      <family val="2"/>
    </font>
    <font>
      <sz val="10"/>
      <color theme="0"/>
      <name val="Arial"/>
      <family val="2"/>
    </font>
    <font>
      <sz val="10"/>
      <name val="Arial"/>
      <family val="2"/>
    </font>
    <font>
      <b/>
      <sz val="12"/>
      <name val="Arial"/>
      <family val="2"/>
    </font>
    <font>
      <vertAlign val="superscript"/>
      <sz val="10"/>
      <name val="Arial"/>
      <family val="2"/>
    </font>
    <font>
      <b/>
      <sz val="10"/>
      <name val="Book Antiqua"/>
      <family val="1"/>
    </font>
    <font>
      <b/>
      <sz val="11"/>
      <color rgb="FFFF0000"/>
      <name val="Arial"/>
      <family val="2"/>
    </font>
    <font>
      <b/>
      <sz val="11"/>
      <name val="Arial"/>
      <family val="2"/>
    </font>
    <font>
      <b/>
      <sz val="22"/>
      <name val="Book Antiqua"/>
      <family val="1"/>
    </font>
    <font>
      <sz val="22"/>
      <name val="Book Antiqua"/>
      <family val="1"/>
    </font>
    <font>
      <b/>
      <sz val="16"/>
      <name val="Book Antiqua"/>
      <family val="1"/>
    </font>
    <font>
      <sz val="10"/>
      <name val="Book Antiqua"/>
      <family val="1"/>
    </font>
    <font>
      <b/>
      <sz val="18"/>
      <name val="Arial"/>
      <family val="2"/>
    </font>
    <font>
      <sz val="11"/>
      <name val="Arial"/>
      <family val="2"/>
    </font>
    <font>
      <vertAlign val="superscript"/>
      <sz val="11"/>
      <name val="Arial"/>
      <family val="2"/>
    </font>
    <font>
      <i/>
      <sz val="11"/>
      <color rgb="FFFF0000"/>
      <name val="Arial"/>
      <family val="2"/>
    </font>
    <font>
      <b/>
      <sz val="10"/>
      <name val="Arial"/>
      <family val="2"/>
    </font>
    <font>
      <b/>
      <sz val="11"/>
      <color indexed="12"/>
      <name val="Arial"/>
      <family val="2"/>
    </font>
    <font>
      <b/>
      <vertAlign val="superscript"/>
      <sz val="11"/>
      <color indexed="12"/>
      <name val="Arial"/>
      <family val="2"/>
    </font>
    <font>
      <b/>
      <sz val="9"/>
      <color indexed="81"/>
      <name val="Tahoma"/>
      <family val="2"/>
    </font>
    <font>
      <sz val="9"/>
      <color indexed="81"/>
      <name val="Tahoma"/>
      <family val="2"/>
    </font>
    <font>
      <b/>
      <sz val="10"/>
      <color indexed="10"/>
      <name val="Arial"/>
      <family val="2"/>
    </font>
    <font>
      <i/>
      <sz val="9"/>
      <name val="Arial"/>
      <family val="2"/>
    </font>
    <font>
      <sz val="11"/>
      <color rgb="FFFF0000"/>
      <name val="Calibri"/>
      <family val="2"/>
      <scheme val="minor"/>
    </font>
    <font>
      <b/>
      <sz val="11"/>
      <color theme="1"/>
      <name val="Calibri"/>
      <family val="2"/>
      <scheme val="minor"/>
    </font>
    <font>
      <sz val="10"/>
      <color theme="1"/>
      <name val="Arial"/>
      <family val="2"/>
    </font>
    <font>
      <b/>
      <sz val="10"/>
      <color theme="1"/>
      <name val="Arial"/>
      <family val="2"/>
    </font>
    <font>
      <b/>
      <sz val="28"/>
      <color theme="1"/>
      <name val="Calibri"/>
      <family val="2"/>
      <scheme val="minor"/>
    </font>
    <font>
      <sz val="12"/>
      <name val="Calibri"/>
      <family val="2"/>
      <scheme val="minor"/>
    </font>
    <font>
      <b/>
      <sz val="16"/>
      <name val="Calibri"/>
      <family val="2"/>
      <scheme val="minor"/>
    </font>
    <font>
      <sz val="16"/>
      <name val="Calibri"/>
      <family val="2"/>
      <scheme val="minor"/>
    </font>
    <font>
      <b/>
      <sz val="11"/>
      <name val="Calibri"/>
      <family val="2"/>
      <scheme val="minor"/>
    </font>
    <font>
      <sz val="11"/>
      <name val="Calibri"/>
      <family val="2"/>
      <scheme val="minor"/>
    </font>
    <font>
      <i/>
      <sz val="12"/>
      <name val="Calibri"/>
      <family val="2"/>
      <scheme val="minor"/>
    </font>
    <font>
      <b/>
      <sz val="12"/>
      <name val="Calibri"/>
      <family val="2"/>
      <scheme val="minor"/>
    </font>
    <font>
      <b/>
      <sz val="14"/>
      <name val="Calibri"/>
      <family val="2"/>
      <scheme val="minor"/>
    </font>
    <font>
      <sz val="14"/>
      <name val="Calibri"/>
      <family val="2"/>
      <scheme val="minor"/>
    </font>
    <font>
      <sz val="10"/>
      <color theme="1"/>
      <name val="Calibri"/>
      <family val="2"/>
      <scheme val="minor"/>
    </font>
    <font>
      <b/>
      <sz val="8"/>
      <color rgb="FFFF0000"/>
      <name val="Arial"/>
      <family val="2"/>
    </font>
    <font>
      <b/>
      <sz val="10"/>
      <color rgb="FFFF0000"/>
      <name val="Arial"/>
      <family val="2"/>
    </font>
    <font>
      <b/>
      <vertAlign val="superscript"/>
      <sz val="10"/>
      <name val="Arial"/>
      <family val="2"/>
    </font>
    <font>
      <b/>
      <vertAlign val="superscript"/>
      <sz val="14"/>
      <name val="Arial"/>
      <family val="2"/>
    </font>
    <font>
      <b/>
      <sz val="8.5"/>
      <color rgb="FFFF0000"/>
      <name val="Arial"/>
      <family val="2"/>
    </font>
    <font>
      <b/>
      <u/>
      <sz val="10"/>
      <name val="Arial"/>
      <family val="2"/>
    </font>
    <font>
      <b/>
      <i/>
      <sz val="10"/>
      <name val="Arial"/>
      <family val="2"/>
    </font>
    <font>
      <b/>
      <vertAlign val="superscript"/>
      <sz val="11"/>
      <color theme="1"/>
      <name val="Calibri"/>
      <family val="2"/>
      <scheme val="minor"/>
    </font>
    <font>
      <sz val="8"/>
      <name val="Arial"/>
      <family val="2"/>
    </font>
    <font>
      <vertAlign val="superscript"/>
      <sz val="11"/>
      <color theme="1"/>
      <name val="Calibri"/>
      <family val="2"/>
      <scheme val="minor"/>
    </font>
    <font>
      <sz val="11"/>
      <color theme="1"/>
      <name val="Arial"/>
      <family val="2"/>
    </font>
    <font>
      <b/>
      <sz val="10"/>
      <name val="Arial Narrow"/>
      <family val="2"/>
    </font>
    <font>
      <sz val="10"/>
      <name val="Arial Narrow"/>
      <family val="2"/>
    </font>
    <font>
      <vertAlign val="superscript"/>
      <sz val="11"/>
      <color theme="0" tint="-0.499984740745262"/>
      <name val="Calibri"/>
      <family val="2"/>
      <scheme val="minor"/>
    </font>
    <font>
      <sz val="10"/>
      <color theme="0" tint="-0.499984740745262"/>
      <name val="Arial"/>
      <family val="2"/>
    </font>
    <font>
      <sz val="11"/>
      <color theme="0" tint="-0.499984740745262"/>
      <name val="Calibri"/>
      <family val="2"/>
      <scheme val="minor"/>
    </font>
    <font>
      <vertAlign val="superscript"/>
      <sz val="10"/>
      <color theme="0" tint="-0.499984740745262"/>
      <name val="Arial"/>
      <family val="2"/>
    </font>
    <font>
      <b/>
      <sz val="10"/>
      <color theme="0" tint="-0.499984740745262"/>
      <name val="Arial"/>
      <family val="2"/>
    </font>
    <font>
      <b/>
      <sz val="10"/>
      <color theme="0" tint="-0.34998626667073579"/>
      <name val="Arial"/>
      <family val="2"/>
    </font>
    <font>
      <sz val="10"/>
      <color theme="0" tint="-0.34998626667073579"/>
      <name val="Arial"/>
      <family val="2"/>
    </font>
    <font>
      <b/>
      <sz val="12"/>
      <color theme="1"/>
      <name val="Arial"/>
      <family val="2"/>
    </font>
    <font>
      <sz val="12"/>
      <color theme="1"/>
      <name val="Arial"/>
      <family val="2"/>
    </font>
    <font>
      <b/>
      <sz val="11"/>
      <color theme="1"/>
      <name val="Arial"/>
      <family val="2"/>
    </font>
    <font>
      <sz val="11"/>
      <color rgb="FFFF0000"/>
      <name val="Arial"/>
      <family val="2"/>
    </font>
    <font>
      <sz val="11"/>
      <color theme="0"/>
      <name val="Arial"/>
      <family val="2"/>
    </font>
    <font>
      <sz val="11"/>
      <color theme="0" tint="-0.499984740745262"/>
      <name val="Arial"/>
      <family val="2"/>
    </font>
    <font>
      <b/>
      <sz val="11"/>
      <color theme="0" tint="-0.34998626667073579"/>
      <name val="Calibri"/>
      <family val="2"/>
      <scheme val="minor"/>
    </font>
    <font>
      <b/>
      <sz val="11"/>
      <color rgb="FFFF0000"/>
      <name val="Calibri"/>
      <family val="2"/>
      <scheme val="minor"/>
    </font>
    <font>
      <sz val="11"/>
      <color theme="0" tint="-0.249977111117893"/>
      <name val="Calibri"/>
      <family val="2"/>
      <scheme val="minor"/>
    </font>
    <font>
      <sz val="12"/>
      <name val="Arial"/>
      <family val="2"/>
    </font>
    <font>
      <b/>
      <sz val="14"/>
      <color theme="1"/>
      <name val="Calibri"/>
      <family val="2"/>
      <scheme val="minor"/>
    </font>
    <font>
      <b/>
      <sz val="14"/>
      <name val="Arial"/>
      <family val="2"/>
    </font>
    <font>
      <b/>
      <sz val="8"/>
      <name val="Arial"/>
      <family val="2"/>
    </font>
    <font>
      <u/>
      <sz val="11"/>
      <color theme="1"/>
      <name val="Calibri"/>
      <family val="2"/>
      <scheme val="minor"/>
    </font>
    <font>
      <i/>
      <sz val="8"/>
      <color rgb="FFFF0000"/>
      <name val="Arial"/>
      <family val="2"/>
    </font>
    <font>
      <b/>
      <sz val="16"/>
      <name val="Arial"/>
      <family val="2"/>
    </font>
    <font>
      <sz val="10"/>
      <color rgb="FFFF0000"/>
      <name val="Arial"/>
      <family val="2"/>
    </font>
    <font>
      <b/>
      <vertAlign val="superscript"/>
      <sz val="11"/>
      <name val="Arial"/>
      <family val="2"/>
    </font>
    <font>
      <b/>
      <i/>
      <sz val="9"/>
      <name val="Arial"/>
      <family val="2"/>
    </font>
    <font>
      <sz val="11"/>
      <name val="Calibri"/>
      <family val="2"/>
    </font>
    <font>
      <vertAlign val="superscript"/>
      <sz val="11"/>
      <name val="Calibri"/>
      <family val="2"/>
      <scheme val="minor"/>
    </font>
    <font>
      <b/>
      <sz val="13"/>
      <color theme="3"/>
      <name val="Calibri"/>
      <family val="2"/>
      <scheme val="minor"/>
    </font>
    <font>
      <b/>
      <sz val="16"/>
      <name val="Times New Roman"/>
      <family val="1"/>
    </font>
    <font>
      <sz val="10"/>
      <color indexed="8"/>
      <name val="Arial"/>
      <family val="2"/>
    </font>
    <font>
      <u/>
      <sz val="10"/>
      <color indexed="12"/>
      <name val="Arial"/>
      <family val="2"/>
    </font>
    <font>
      <sz val="10"/>
      <name val="Tahoma"/>
      <family val="2"/>
    </font>
    <font>
      <sz val="10"/>
      <name val="MS Sans Serif"/>
      <family val="2"/>
    </font>
    <font>
      <b/>
      <sz val="10"/>
      <color indexed="9"/>
      <name val="Arial"/>
      <family val="2"/>
    </font>
    <font>
      <sz val="11"/>
      <color indexed="8"/>
      <name val="Calibri"/>
      <family val="2"/>
    </font>
    <font>
      <sz val="11"/>
      <color indexed="9"/>
      <name val="Calibri"/>
      <family val="2"/>
    </font>
    <font>
      <b/>
      <sz val="10"/>
      <color indexed="8"/>
      <name val="Arial"/>
      <family val="2"/>
    </font>
    <font>
      <b/>
      <i/>
      <sz val="10"/>
      <color indexed="8"/>
      <name val="Arial"/>
      <family val="2"/>
    </font>
    <font>
      <sz val="10"/>
      <color indexed="8"/>
      <name val="Tahoma"/>
      <family val="2"/>
    </font>
    <font>
      <b/>
      <sz val="12"/>
      <name val="Arial"/>
      <family val="2"/>
      <charset val="162"/>
    </font>
    <font>
      <sz val="7"/>
      <name val="Small Fonts"/>
      <family val="2"/>
    </font>
    <font>
      <b/>
      <i/>
      <sz val="16"/>
      <name val="Helv"/>
    </font>
    <font>
      <b/>
      <sz val="11"/>
      <color indexed="21"/>
      <name val="Arial"/>
      <family val="2"/>
    </font>
    <font>
      <b/>
      <sz val="22"/>
      <color indexed="21"/>
      <name val="Times New Roman"/>
      <family val="1"/>
    </font>
    <font>
      <sz val="10"/>
      <name val="Times New Roman"/>
      <family val="1"/>
      <charset val="162"/>
    </font>
    <font>
      <sz val="12"/>
      <name val="Arial Cyr"/>
      <charset val="204"/>
    </font>
    <font>
      <sz val="10"/>
      <name val="Century Gothic"/>
      <family val="2"/>
    </font>
    <font>
      <sz val="12"/>
      <name val="Helv"/>
    </font>
    <font>
      <b/>
      <sz val="12"/>
      <name val="Helv"/>
    </font>
    <font>
      <sz val="12"/>
      <color indexed="13"/>
      <name val="Helv"/>
    </font>
    <font>
      <b/>
      <sz val="10"/>
      <name val="Tahoma"/>
      <family val="2"/>
    </font>
    <font>
      <sz val="8"/>
      <name val="Trebuchet MS"/>
      <family val="2"/>
    </font>
    <font>
      <sz val="11"/>
      <color indexed="8"/>
      <name val="Arial"/>
      <family val="2"/>
    </font>
    <font>
      <sz val="12"/>
      <name val="Tahoma"/>
      <family val="2"/>
    </font>
    <font>
      <sz val="10"/>
      <color rgb="FF9C0006"/>
      <name val="Arial"/>
      <family val="2"/>
    </font>
    <font>
      <b/>
      <sz val="10"/>
      <color rgb="FFFA7D00"/>
      <name val="Arial"/>
      <family val="2"/>
    </font>
    <font>
      <b/>
      <sz val="10"/>
      <color theme="0"/>
      <name val="Arial"/>
      <family val="2"/>
    </font>
    <font>
      <i/>
      <sz val="10"/>
      <color rgb="FF7F7F7F"/>
      <name val="Arial"/>
      <family val="2"/>
    </font>
    <font>
      <sz val="10"/>
      <color rgb="FF006100"/>
      <name val="Arial"/>
      <family val="2"/>
    </font>
    <font>
      <b/>
      <sz val="15"/>
      <color theme="3"/>
      <name val="Arial"/>
      <family val="2"/>
    </font>
    <font>
      <b/>
      <sz val="13"/>
      <color theme="3"/>
      <name val="Arial"/>
      <family val="2"/>
    </font>
    <font>
      <b/>
      <sz val="11"/>
      <color theme="3"/>
      <name val="Arial"/>
      <family val="2"/>
    </font>
    <font>
      <u/>
      <sz val="10"/>
      <color theme="10"/>
      <name val="Arial"/>
      <family val="2"/>
    </font>
    <font>
      <u/>
      <sz val="8"/>
      <color rgb="FF0000FF"/>
      <name val="Calibri"/>
      <family val="2"/>
      <scheme val="minor"/>
    </font>
    <font>
      <sz val="10"/>
      <color rgb="FF3F3F76"/>
      <name val="Arial"/>
      <family val="2"/>
    </font>
    <font>
      <sz val="10"/>
      <color rgb="FFFA7D00"/>
      <name val="Arial"/>
      <family val="2"/>
    </font>
    <font>
      <sz val="10"/>
      <color rgb="FF9C6500"/>
      <name val="Arial"/>
      <family val="2"/>
    </font>
    <font>
      <sz val="10"/>
      <color theme="1"/>
      <name val="Tahoma"/>
      <family val="2"/>
    </font>
    <font>
      <sz val="11"/>
      <color theme="1"/>
      <name val="Calibri"/>
      <family val="2"/>
    </font>
    <font>
      <b/>
      <sz val="10"/>
      <color rgb="FF3F3F3F"/>
      <name val="Arial"/>
      <family val="2"/>
    </font>
    <font>
      <b/>
      <sz val="12"/>
      <color theme="0"/>
      <name val="Arial Narrow"/>
      <family val="2"/>
    </font>
    <font>
      <b/>
      <sz val="18"/>
      <color theme="3"/>
      <name val="Calibri Light"/>
      <family val="2"/>
      <scheme val="major"/>
    </font>
  </fonts>
  <fills count="50">
    <fill>
      <patternFill patternType="none"/>
    </fill>
    <fill>
      <patternFill patternType="gray125"/>
    </fill>
    <fill>
      <patternFill patternType="solid">
        <fgColor theme="6" tint="0.79998168889431442"/>
        <bgColor indexed="64"/>
      </patternFill>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C000"/>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indexed="26"/>
        <bgColor indexed="64"/>
      </patternFill>
    </fill>
    <fill>
      <patternFill patternType="solid">
        <fgColor indexed="13"/>
      </patternFill>
    </fill>
    <fill>
      <patternFill patternType="solid">
        <fgColor indexed="21"/>
        <bgColor indexed="64"/>
      </patternFill>
    </fill>
    <fill>
      <patternFill patternType="solid">
        <fgColor rgb="FFD3D3D3"/>
        <bgColor indexed="64"/>
      </patternFill>
    </fill>
    <fill>
      <patternFill patternType="solid">
        <fgColor rgb="FFFF0000"/>
        <bgColor indexed="64"/>
      </patternFill>
    </fill>
  </fills>
  <borders count="9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medium">
        <color indexed="64"/>
      </left>
      <right style="medium">
        <color indexed="64"/>
      </right>
      <top style="medium">
        <color indexed="64"/>
      </top>
      <bottom/>
      <diagonal/>
    </border>
    <border>
      <left style="medium">
        <color auto="1"/>
      </left>
      <right/>
      <top/>
      <bottom/>
      <diagonal/>
    </border>
    <border>
      <left/>
      <right style="medium">
        <color indexed="64"/>
      </right>
      <top/>
      <bottom/>
      <diagonal/>
    </border>
    <border>
      <left style="medium">
        <color indexed="64"/>
      </left>
      <right style="medium">
        <color indexed="64"/>
      </right>
      <top/>
      <bottom/>
      <diagonal/>
    </border>
    <border>
      <left style="medium">
        <color indexed="64"/>
      </left>
      <right/>
      <top/>
      <bottom style="medium">
        <color indexed="12"/>
      </bottom>
      <diagonal/>
    </border>
    <border>
      <left/>
      <right/>
      <top/>
      <bottom style="medium">
        <color indexed="12"/>
      </bottom>
      <diagonal/>
    </border>
    <border>
      <left/>
      <right style="medium">
        <color indexed="64"/>
      </right>
      <top/>
      <bottom style="medium">
        <color indexed="12"/>
      </bottom>
      <diagonal/>
    </border>
    <border>
      <left style="medium">
        <color indexed="64"/>
      </left>
      <right style="medium">
        <color indexed="64"/>
      </right>
      <top/>
      <bottom style="medium">
        <color indexed="39"/>
      </bottom>
      <diagonal/>
    </border>
    <border>
      <left style="medium">
        <color auto="1"/>
      </left>
      <right/>
      <top style="medium">
        <color indexed="12"/>
      </top>
      <bottom/>
      <diagonal/>
    </border>
    <border>
      <left/>
      <right/>
      <top style="medium">
        <color indexed="12"/>
      </top>
      <bottom/>
      <diagonal/>
    </border>
    <border>
      <left/>
      <right style="medium">
        <color indexed="64"/>
      </right>
      <top style="medium">
        <color indexed="12"/>
      </top>
      <bottom/>
      <diagonal/>
    </border>
    <border>
      <left/>
      <right style="medium">
        <color indexed="9"/>
      </right>
      <top style="medium">
        <color indexed="9"/>
      </top>
      <bottom style="medium">
        <color indexed="9"/>
      </bottom>
      <diagonal/>
    </border>
    <border>
      <left style="medium">
        <color indexed="9"/>
      </left>
      <right style="medium">
        <color indexed="9"/>
      </right>
      <top style="medium">
        <color indexed="9"/>
      </top>
      <bottom style="medium">
        <color indexed="9"/>
      </bottom>
      <diagonal/>
    </border>
    <border>
      <left style="medium">
        <color indexed="64"/>
      </left>
      <right style="medium">
        <color indexed="9"/>
      </right>
      <top style="medium">
        <color indexed="9"/>
      </top>
      <bottom style="medium">
        <color indexed="9"/>
      </bottom>
      <diagonal/>
    </border>
    <border>
      <left style="medium">
        <color indexed="64"/>
      </left>
      <right/>
      <top style="medium">
        <color indexed="9"/>
      </top>
      <bottom style="medium">
        <color indexed="9"/>
      </bottom>
      <diagonal/>
    </border>
    <border>
      <left style="medium">
        <color indexed="9"/>
      </left>
      <right style="medium">
        <color indexed="64"/>
      </right>
      <top style="medium">
        <color indexed="9"/>
      </top>
      <bottom style="medium">
        <color indexed="9"/>
      </bottom>
      <diagonal/>
    </border>
    <border>
      <left style="medium">
        <color indexed="64"/>
      </left>
      <right style="medium">
        <color indexed="64"/>
      </right>
      <top style="medium">
        <color indexed="9"/>
      </top>
      <bottom style="medium">
        <color indexed="9"/>
      </bottom>
      <diagonal/>
    </border>
    <border>
      <left style="medium">
        <color auto="1"/>
      </left>
      <right style="medium">
        <color indexed="9"/>
      </right>
      <top style="medium">
        <color indexed="9"/>
      </top>
      <bottom/>
      <diagonal/>
    </border>
    <border>
      <left style="medium">
        <color indexed="9"/>
      </left>
      <right style="medium">
        <color indexed="9"/>
      </right>
      <top/>
      <bottom style="medium">
        <color indexed="9"/>
      </bottom>
      <diagonal/>
    </border>
    <border>
      <left style="medium">
        <color indexed="9"/>
      </left>
      <right style="medium">
        <color indexed="9"/>
      </right>
      <top style="medium">
        <color indexed="9"/>
      </top>
      <bottom/>
      <diagonal/>
    </border>
    <border>
      <left style="medium">
        <color auto="1"/>
      </left>
      <right style="medium">
        <color indexed="9"/>
      </right>
      <top style="medium">
        <color indexed="9"/>
      </top>
      <bottom style="medium">
        <color indexed="9"/>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auto="1"/>
      </left>
      <right/>
      <top style="medium">
        <color indexed="9"/>
      </top>
      <bottom style="medium">
        <color auto="1"/>
      </bottom>
      <diagonal/>
    </border>
    <border>
      <left/>
      <right/>
      <top/>
      <bottom style="medium">
        <color auto="1"/>
      </bottom>
      <diagonal/>
    </border>
    <border>
      <left/>
      <right style="medium">
        <color indexed="64"/>
      </right>
      <top/>
      <bottom style="medium">
        <color auto="1"/>
      </bottom>
      <diagonal/>
    </border>
    <border>
      <left style="medium">
        <color auto="1"/>
      </left>
      <right style="medium">
        <color indexed="64"/>
      </right>
      <top/>
      <bottom style="medium">
        <color auto="1"/>
      </bottom>
      <diagonal/>
    </border>
    <border>
      <left style="medium">
        <color indexed="64"/>
      </left>
      <right style="medium">
        <color indexed="9"/>
      </right>
      <top style="medium">
        <color indexed="9"/>
      </top>
      <bottom/>
      <diagonal/>
    </border>
    <border>
      <left/>
      <right style="medium">
        <color indexed="9"/>
      </right>
      <top style="medium">
        <color indexed="9"/>
      </top>
      <bottom/>
      <diagonal/>
    </border>
    <border>
      <left/>
      <right/>
      <top/>
      <bottom style="medium">
        <color indexed="64"/>
      </bottom>
      <diagonal/>
    </border>
    <border>
      <left style="medium">
        <color indexed="64"/>
      </left>
      <right style="medium">
        <color indexed="64"/>
      </right>
      <top/>
      <bottom style="medium">
        <color indexed="64"/>
      </bottom>
      <diagonal/>
    </border>
    <border>
      <left style="medium">
        <color indexed="9"/>
      </left>
      <right style="medium">
        <color indexed="9"/>
      </right>
      <top/>
      <bottom/>
      <diagonal/>
    </border>
    <border>
      <left style="medium">
        <color indexed="64"/>
      </left>
      <right style="medium">
        <color indexed="9"/>
      </right>
      <top/>
      <bottom/>
      <diagonal/>
    </border>
    <border>
      <left style="medium">
        <color indexed="64"/>
      </left>
      <right style="medium">
        <color indexed="64"/>
      </right>
      <top style="medium">
        <color indexed="12"/>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style="thin">
        <color theme="1"/>
      </left>
      <right style="thin">
        <color theme="1"/>
      </right>
      <top/>
      <bottom/>
      <diagonal/>
    </border>
    <border>
      <left style="thin">
        <color theme="1"/>
      </left>
      <right/>
      <top/>
      <bottom/>
      <diagonal/>
    </border>
    <border>
      <left/>
      <right style="thin">
        <color theme="1"/>
      </right>
      <top/>
      <bottom/>
      <diagonal/>
    </border>
    <border>
      <left style="thin">
        <color theme="1"/>
      </left>
      <right style="thin">
        <color theme="1"/>
      </right>
      <top/>
      <bottom style="thin">
        <color theme="1"/>
      </bottom>
      <diagonal/>
    </border>
    <border>
      <left style="thin">
        <color theme="1"/>
      </left>
      <right/>
      <top/>
      <bottom style="thin">
        <color theme="1"/>
      </bottom>
      <diagonal/>
    </border>
    <border>
      <left/>
      <right style="thin">
        <color theme="1"/>
      </right>
      <top/>
      <bottom style="thin">
        <color theme="1"/>
      </bottom>
      <diagonal/>
    </border>
    <border>
      <left/>
      <right/>
      <top style="thin">
        <color theme="1"/>
      </top>
      <bottom style="thin">
        <color theme="1"/>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right/>
      <top/>
      <bottom style="thin">
        <color theme="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medium">
        <color auto="1"/>
      </bottom>
      <diagonal/>
    </border>
    <border>
      <left/>
      <right style="medium">
        <color indexed="64"/>
      </right>
      <top/>
      <bottom style="medium">
        <color auto="1"/>
      </bottom>
      <diagonal/>
    </border>
    <border>
      <left/>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9"/>
      </right>
      <top style="medium">
        <color indexed="9"/>
      </top>
      <bottom style="medium">
        <color indexed="9"/>
      </bottom>
      <diagonal/>
    </border>
    <border>
      <left style="thin">
        <color indexed="64"/>
      </left>
      <right style="thin">
        <color theme="1"/>
      </right>
      <top/>
      <bottom/>
      <diagonal/>
    </border>
    <border>
      <left style="thin">
        <color theme="1"/>
      </left>
      <right style="thin">
        <color indexed="64"/>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8"/>
      </left>
      <right style="thin">
        <color indexed="8"/>
      </right>
      <top style="thin">
        <color indexed="8"/>
      </top>
      <bottom style="thin">
        <color indexed="8"/>
      </bottom>
      <diagonal/>
    </border>
    <border>
      <left/>
      <right/>
      <top style="thin">
        <color indexed="64"/>
      </top>
      <bottom style="thin">
        <color indexed="64"/>
      </bottom>
      <diagonal/>
    </border>
    <border>
      <left/>
      <right/>
      <top style="double">
        <color indexed="0"/>
      </top>
      <bottom/>
      <diagonal/>
    </border>
    <border>
      <left style="thin">
        <color indexed="8"/>
      </left>
      <right style="thin">
        <color indexed="8"/>
      </right>
      <top style="double">
        <color indexed="8"/>
      </top>
      <bottom style="thin">
        <color indexed="8"/>
      </bottom>
      <diagonal/>
    </border>
  </borders>
  <cellStyleXfs count="2127">
    <xf numFmtId="0" fontId="0" fillId="0" borderId="0"/>
    <xf numFmtId="43"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 fillId="0" borderId="0"/>
    <xf numFmtId="9" fontId="2"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0" fontId="2" fillId="0" borderId="0"/>
    <xf numFmtId="0" fontId="6" fillId="0" borderId="0"/>
    <xf numFmtId="43" fontId="6"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4" fontId="6"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2" fillId="0" borderId="0"/>
    <xf numFmtId="0" fontId="2" fillId="0" borderId="0"/>
    <xf numFmtId="166" fontId="2" fillId="0" borderId="0" applyFont="0" applyFill="0" applyBorder="0" applyAlignment="0" applyProtection="0"/>
    <xf numFmtId="9" fontId="2" fillId="0" borderId="0" applyFont="0" applyFill="0" applyBorder="0" applyAlignment="0" applyProtection="0"/>
    <xf numFmtId="165" fontId="2" fillId="0" borderId="0" applyFont="0" applyFill="0" applyBorder="0" applyAlignment="0" applyProtection="0"/>
    <xf numFmtId="0" fontId="6" fillId="0" borderId="0"/>
    <xf numFmtId="0" fontId="6" fillId="0" borderId="0"/>
    <xf numFmtId="0" fontId="6" fillId="0" borderId="0"/>
    <xf numFmtId="0" fontId="1" fillId="0" borderId="0"/>
    <xf numFmtId="43" fontId="1" fillId="0" borderId="0" applyFont="0" applyFill="0" applyBorder="0" applyAlignment="0" applyProtection="0"/>
    <xf numFmtId="44" fontId="1" fillId="0" borderId="0" applyFont="0" applyFill="0" applyBorder="0" applyAlignment="0" applyProtection="0"/>
    <xf numFmtId="0" fontId="6" fillId="0" borderId="0"/>
    <xf numFmtId="0" fontId="6" fillId="0" borderId="0"/>
    <xf numFmtId="194" fontId="6" fillId="0" borderId="0"/>
    <xf numFmtId="194" fontId="6" fillId="0" borderId="0"/>
    <xf numFmtId="197" fontId="6" fillId="0" borderId="0"/>
    <xf numFmtId="197" fontId="6" fillId="0" borderId="0"/>
    <xf numFmtId="197" fontId="6" fillId="0" borderId="0"/>
    <xf numFmtId="194" fontId="6" fillId="0" borderId="0"/>
    <xf numFmtId="194" fontId="6" fillId="0" borderId="0"/>
    <xf numFmtId="194" fontId="6" fillId="0" borderId="0"/>
    <xf numFmtId="194" fontId="6" fillId="0" borderId="0"/>
    <xf numFmtId="194" fontId="6" fillId="0" borderId="0"/>
    <xf numFmtId="194" fontId="6" fillId="0" borderId="0"/>
    <xf numFmtId="194" fontId="6" fillId="0" borderId="0"/>
    <xf numFmtId="194" fontId="6" fillId="0" borderId="0"/>
    <xf numFmtId="194" fontId="6" fillId="0" borderId="0"/>
    <xf numFmtId="194" fontId="6" fillId="0" borderId="0"/>
    <xf numFmtId="194" fontId="6" fillId="0" borderId="0"/>
    <xf numFmtId="14" fontId="6" fillId="0" borderId="0"/>
    <xf numFmtId="14" fontId="6" fillId="0" borderId="0"/>
    <xf numFmtId="199" fontId="6" fillId="0" borderId="0"/>
    <xf numFmtId="199" fontId="6" fillId="0" borderId="0"/>
    <xf numFmtId="199" fontId="6" fillId="0" borderId="0"/>
    <xf numFmtId="204" fontId="6" fillId="0" borderId="0"/>
    <xf numFmtId="0" fontId="6" fillId="0" borderId="0"/>
    <xf numFmtId="0" fontId="29"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29"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29"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29"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29"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29" fillId="41" borderId="0" applyNumberFormat="0" applyBorder="0" applyAlignment="0" applyProtection="0"/>
    <xf numFmtId="203"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29"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203" fontId="1" fillId="22" borderId="0" applyNumberFormat="0" applyBorder="0" applyAlignment="0" applyProtection="0"/>
    <xf numFmtId="0" fontId="29"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9" fillId="30" borderId="0" applyNumberFormat="0" applyBorder="0" applyAlignment="0" applyProtection="0"/>
    <xf numFmtId="0" fontId="1" fillId="30" borderId="0" applyNumberFormat="0" applyBorder="0" applyAlignment="0" applyProtection="0"/>
    <xf numFmtId="203"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9"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29"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29"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5" fillId="23" borderId="0" applyNumberFormat="0" applyBorder="0" applyAlignment="0" applyProtection="0"/>
    <xf numFmtId="0" fontId="5" fillId="27" borderId="0" applyNumberFormat="0" applyBorder="0" applyAlignment="0" applyProtection="0"/>
    <xf numFmtId="0" fontId="5" fillId="31" borderId="0" applyNumberFormat="0" applyBorder="0" applyAlignment="0" applyProtection="0"/>
    <xf numFmtId="0" fontId="5" fillId="35" borderId="0" applyNumberFormat="0" applyBorder="0" applyAlignment="0" applyProtection="0"/>
    <xf numFmtId="0" fontId="5" fillId="39" borderId="0" applyNumberFormat="0" applyBorder="0" applyAlignment="0" applyProtection="0"/>
    <xf numFmtId="0" fontId="5" fillId="43" borderId="0" applyNumberFormat="0" applyBorder="0" applyAlignment="0" applyProtection="0"/>
    <xf numFmtId="0" fontId="6" fillId="0" borderId="0"/>
    <xf numFmtId="0" fontId="5" fillId="20" borderId="0" applyNumberFormat="0" applyBorder="0" applyAlignment="0" applyProtection="0"/>
    <xf numFmtId="0" fontId="5" fillId="24" borderId="0" applyNumberFormat="0" applyBorder="0" applyAlignment="0" applyProtection="0"/>
    <xf numFmtId="0" fontId="5" fillId="28" borderId="0" applyNumberFormat="0" applyBorder="0" applyAlignment="0" applyProtection="0"/>
    <xf numFmtId="0" fontId="5" fillId="32" borderId="0" applyNumberFormat="0" applyBorder="0" applyAlignment="0" applyProtection="0"/>
    <xf numFmtId="0" fontId="5" fillId="36" borderId="0" applyNumberFormat="0" applyBorder="0" applyAlignment="0" applyProtection="0"/>
    <xf numFmtId="0" fontId="5" fillId="40" borderId="0" applyNumberFormat="0" applyBorder="0" applyAlignment="0" applyProtection="0"/>
    <xf numFmtId="0" fontId="110" fillId="14" borderId="0" applyNumberFormat="0" applyBorder="0" applyAlignment="0" applyProtection="0"/>
    <xf numFmtId="0" fontId="88" fillId="0" borderId="0"/>
    <xf numFmtId="0" fontId="111" fillId="17" borderId="81" applyNumberFormat="0" applyAlignment="0" applyProtection="0"/>
    <xf numFmtId="0" fontId="112" fillId="18" borderId="84" applyNumberFormat="0" applyAlignment="0" applyProtection="0"/>
    <xf numFmtId="43" fontId="6" fillId="0" borderId="0" applyFont="0" applyFill="0" applyBorder="0" applyAlignment="0" applyProtection="0"/>
    <xf numFmtId="43" fontId="6" fillId="0" borderId="0" applyFont="0" applyFill="0" applyBorder="0" applyAlignment="0" applyProtection="0"/>
    <xf numFmtId="43" fontId="10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02" fillId="0" borderId="0" applyFont="0" applyFill="0" applyBorder="0" applyAlignment="0" applyProtection="0"/>
    <xf numFmtId="43" fontId="6"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6" fillId="0" borderId="0" applyFont="0" applyFill="0" applyBorder="0" applyAlignment="0" applyProtection="0"/>
    <xf numFmtId="43" fontId="90" fillId="0" borderId="0" applyFont="0" applyFill="0" applyBorder="0" applyAlignment="0" applyProtection="0"/>
    <xf numFmtId="43" fontId="6" fillId="0" borderId="0" applyFont="0" applyFill="0" applyBorder="0" applyAlignment="0" applyProtection="0"/>
    <xf numFmtId="43" fontId="9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6" fillId="0" borderId="0" applyFont="0" applyFill="0" applyBorder="0" applyAlignment="0" applyProtection="0"/>
    <xf numFmtId="43"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107"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6"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6"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6"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6" fillId="0" borderId="0" applyFont="0" applyFill="0" applyBorder="0" applyAlignment="0" applyProtection="0"/>
    <xf numFmtId="43" fontId="90"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6" fillId="0" borderId="0" applyFont="0" applyFill="0" applyBorder="0" applyAlignment="0" applyProtection="0"/>
    <xf numFmtId="43" fontId="91" fillId="0" borderId="0" applyFont="0" applyFill="0" applyBorder="0" applyAlignment="0" applyProtection="0"/>
    <xf numFmtId="43" fontId="6"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1" fillId="0" borderId="0" applyFont="0" applyFill="0" applyBorder="0" applyAlignment="0" applyProtection="0"/>
    <xf numFmtId="43" fontId="90" fillId="0" borderId="0" applyFont="0" applyFill="0" applyBorder="0" applyAlignment="0" applyProtection="0"/>
    <xf numFmtId="43" fontId="6"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48"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108" fillId="0" borderId="0" applyFont="0" applyFill="0" applyBorder="0" applyAlignment="0" applyProtection="0"/>
    <xf numFmtId="43" fontId="108"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6"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6"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6"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3"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6" fillId="0" borderId="0" applyFont="0" applyFill="0" applyBorder="0" applyAlignment="0" applyProtection="0"/>
    <xf numFmtId="44" fontId="90" fillId="0" borderId="0" applyFont="0" applyFill="0" applyBorder="0" applyAlignment="0" applyProtection="0"/>
    <xf numFmtId="195"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07"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95" fontId="6"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195" fontId="6" fillId="0" borderId="0" applyFont="0" applyFill="0" applyBorder="0" applyAlignment="0" applyProtection="0"/>
    <xf numFmtId="44" fontId="107" fillId="0" borderId="0" applyFont="0" applyFill="0" applyBorder="0" applyAlignment="0" applyProtection="0"/>
    <xf numFmtId="44" fontId="90"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44" fontId="90"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94" fillId="0" borderId="0" applyFont="0" applyFill="0" applyBorder="0" applyAlignment="0" applyProtection="0"/>
    <xf numFmtId="44" fontId="94" fillId="0" borderId="0" applyFont="0" applyFill="0" applyBorder="0" applyAlignment="0" applyProtection="0"/>
    <xf numFmtId="195" fontId="6" fillId="0" borderId="0" applyFont="0" applyFill="0" applyBorder="0" applyAlignment="0" applyProtection="0"/>
    <xf numFmtId="44" fontId="94"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44" fontId="94" fillId="0" borderId="0" applyFont="0" applyFill="0" applyBorder="0" applyAlignment="0" applyProtection="0"/>
    <xf numFmtId="44" fontId="94" fillId="0" borderId="0" applyFont="0" applyFill="0" applyBorder="0" applyAlignment="0" applyProtection="0"/>
    <xf numFmtId="195" fontId="6" fillId="0" borderId="0" applyFont="0" applyFill="0" applyBorder="0" applyAlignment="0" applyProtection="0"/>
    <xf numFmtId="195" fontId="6" fillId="0" borderId="0" applyFont="0" applyFill="0" applyBorder="0" applyAlignment="0" applyProtection="0"/>
    <xf numFmtId="44" fontId="94" fillId="0" borderId="0" applyFont="0" applyFill="0" applyBorder="0" applyAlignment="0" applyProtection="0"/>
    <xf numFmtId="44" fontId="94" fillId="0" borderId="0" applyFont="0" applyFill="0" applyBorder="0" applyAlignment="0" applyProtection="0"/>
    <xf numFmtId="44" fontId="94"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195" fontId="6" fillId="0" borderId="0" applyFont="0" applyFill="0" applyBorder="0" applyAlignment="0" applyProtection="0"/>
    <xf numFmtId="44" fontId="94" fillId="0" borderId="0" applyFont="0" applyFill="0" applyBorder="0" applyAlignment="0" applyProtection="0"/>
    <xf numFmtId="44" fontId="94" fillId="0" borderId="0" applyFont="0" applyFill="0" applyBorder="0" applyAlignment="0" applyProtection="0"/>
    <xf numFmtId="44" fontId="94" fillId="0" borderId="0" applyFont="0" applyFill="0" applyBorder="0" applyAlignment="0" applyProtection="0"/>
    <xf numFmtId="44" fontId="94" fillId="0" borderId="0" applyFont="0" applyFill="0" applyBorder="0" applyAlignment="0" applyProtection="0"/>
    <xf numFmtId="44" fontId="94" fillId="0" borderId="0" applyFont="0" applyFill="0" applyBorder="0" applyAlignment="0" applyProtection="0"/>
    <xf numFmtId="44" fontId="94"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94"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94" fillId="0" borderId="0" applyFont="0" applyFill="0" applyBorder="0" applyAlignment="0" applyProtection="0"/>
    <xf numFmtId="44" fontId="94" fillId="0" borderId="0" applyFont="0" applyFill="0" applyBorder="0" applyAlignment="0" applyProtection="0"/>
    <xf numFmtId="195" fontId="6"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6" fillId="0" borderId="0" applyFont="0" applyFill="0" applyBorder="0" applyAlignment="0" applyProtection="0"/>
    <xf numFmtId="195" fontId="6" fillId="0" borderId="0" applyFont="0" applyFill="0" applyBorder="0" applyAlignment="0" applyProtection="0"/>
    <xf numFmtId="44" fontId="94" fillId="0" borderId="0" applyFont="0" applyFill="0" applyBorder="0" applyAlignment="0" applyProtection="0"/>
    <xf numFmtId="44" fontId="90" fillId="0" borderId="0" applyFont="0" applyFill="0" applyBorder="0" applyAlignment="0" applyProtection="0"/>
    <xf numFmtId="44" fontId="94" fillId="0" borderId="0" applyFont="0" applyFill="0" applyBorder="0" applyAlignment="0" applyProtection="0"/>
    <xf numFmtId="44" fontId="94"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95" fontId="6" fillId="0" borderId="0" applyFont="0" applyFill="0" applyBorder="0" applyAlignment="0" applyProtection="0"/>
    <xf numFmtId="202" fontId="6" fillId="0" borderId="0" applyFont="0" applyFill="0" applyBorder="0" applyAlignment="0" applyProtection="0"/>
    <xf numFmtId="44" fontId="1"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 fillId="0" borderId="0" applyFont="0" applyFill="0" applyBorder="0" applyAlignment="0" applyProtection="0"/>
    <xf numFmtId="44" fontId="85" fillId="0" borderId="0" applyFont="0" applyFill="0" applyBorder="0" applyAlignment="0" applyProtection="0">
      <alignment vertical="top"/>
    </xf>
    <xf numFmtId="44" fontId="90"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1" fillId="0" borderId="0" applyFont="0" applyFill="0" applyBorder="0" applyAlignment="0" applyProtection="0"/>
    <xf numFmtId="44" fontId="6"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1" fillId="0" borderId="0" applyFont="0" applyFill="0" applyBorder="0" applyAlignment="0" applyProtection="0"/>
    <xf numFmtId="44" fontId="6"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5" fontId="6" fillId="0" borderId="0" applyFont="0" applyFill="0" applyBorder="0" applyAlignment="0" applyProtection="0"/>
    <xf numFmtId="5" fontId="6" fillId="0" borderId="0" applyFont="0" applyFill="0" applyBorder="0" applyAlignment="0" applyProtection="0"/>
    <xf numFmtId="5" fontId="6" fillId="0" borderId="0" applyFont="0" applyFill="0" applyBorder="0" applyAlignment="0" applyProtection="0"/>
    <xf numFmtId="5" fontId="6" fillId="0" borderId="0" applyFont="0" applyFill="0" applyBorder="0" applyAlignment="0" applyProtection="0"/>
    <xf numFmtId="5" fontId="6" fillId="0" borderId="0" applyFont="0" applyFill="0" applyBorder="0" applyAlignment="0" applyProtection="0"/>
    <xf numFmtId="5" fontId="6" fillId="0" borderId="0" applyFont="0" applyFill="0" applyBorder="0" applyAlignment="0" applyProtection="0"/>
    <xf numFmtId="5" fontId="6" fillId="0" borderId="0" applyFont="0" applyFill="0" applyBorder="0" applyAlignment="0" applyProtection="0"/>
    <xf numFmtId="5" fontId="6" fillId="0" borderId="0" applyFont="0" applyFill="0" applyBorder="0" applyAlignment="0" applyProtection="0"/>
    <xf numFmtId="5" fontId="6" fillId="0" borderId="0" applyFont="0" applyFill="0" applyBorder="0" applyAlignment="0" applyProtection="0"/>
    <xf numFmtId="5" fontId="6" fillId="0" borderId="0" applyFont="0" applyFill="0" applyBorder="0" applyAlignment="0" applyProtection="0"/>
    <xf numFmtId="5" fontId="6" fillId="0" borderId="0" applyFont="0" applyFill="0" applyBorder="0" applyAlignment="0" applyProtection="0"/>
    <xf numFmtId="5" fontId="6" fillId="0" borderId="0" applyFont="0" applyFill="0" applyBorder="0" applyAlignment="0" applyProtection="0"/>
    <xf numFmtId="5" fontId="6" fillId="0" borderId="0" applyFont="0" applyFill="0" applyBorder="0" applyAlignment="0" applyProtection="0"/>
    <xf numFmtId="5" fontId="6" fillId="0" borderId="0" applyFont="0" applyFill="0" applyBorder="0" applyAlignment="0" applyProtection="0"/>
    <xf numFmtId="5" fontId="6" fillId="0" borderId="0" applyFont="0" applyFill="0" applyBorder="0" applyAlignment="0" applyProtection="0"/>
    <xf numFmtId="5" fontId="6" fillId="0" borderId="0" applyFont="0" applyFill="0" applyBorder="0" applyAlignment="0" applyProtection="0"/>
    <xf numFmtId="5" fontId="6" fillId="0" borderId="0" applyFont="0" applyFill="0" applyBorder="0" applyAlignment="0" applyProtection="0"/>
    <xf numFmtId="5" fontId="6" fillId="0" borderId="0" applyFont="0" applyFill="0" applyBorder="0" applyAlignment="0" applyProtection="0"/>
    <xf numFmtId="44" fontId="6" fillId="0" borderId="0" applyFont="0" applyFill="0" applyBorder="0" applyAlignment="0" applyProtection="0"/>
    <xf numFmtId="4" fontId="87" fillId="0" borderId="0"/>
    <xf numFmtId="0" fontId="103" fillId="0" borderId="0"/>
    <xf numFmtId="4" fontId="87" fillId="0" borderId="0"/>
    <xf numFmtId="0" fontId="103" fillId="0" borderId="87"/>
    <xf numFmtId="0" fontId="103" fillId="0" borderId="87"/>
    <xf numFmtId="14" fontId="6" fillId="0" borderId="0" applyFont="0" applyFill="0" applyBorder="0" applyAlignment="0" applyProtection="0"/>
    <xf numFmtId="14" fontId="6" fillId="0" borderId="0" applyFont="0" applyFill="0" applyBorder="0" applyAlignment="0" applyProtection="0"/>
    <xf numFmtId="14" fontId="6" fillId="0" borderId="0" applyFont="0" applyFill="0" applyBorder="0" applyAlignment="0" applyProtection="0"/>
    <xf numFmtId="14" fontId="6" fillId="0" borderId="0" applyFont="0" applyFill="0" applyBorder="0" applyAlignment="0" applyProtection="0"/>
    <xf numFmtId="14" fontId="6" fillId="0" borderId="0" applyFont="0" applyFill="0" applyBorder="0" applyAlignment="0" applyProtection="0"/>
    <xf numFmtId="14" fontId="6" fillId="0" borderId="0" applyFont="0" applyFill="0" applyBorder="0" applyAlignment="0" applyProtection="0"/>
    <xf numFmtId="14" fontId="6" fillId="0" borderId="0" applyFont="0" applyFill="0" applyBorder="0" applyAlignment="0" applyProtection="0"/>
    <xf numFmtId="14" fontId="6" fillId="0" borderId="0" applyFont="0" applyFill="0" applyBorder="0" applyAlignment="0" applyProtection="0"/>
    <xf numFmtId="14" fontId="6" fillId="0" borderId="0" applyFont="0" applyFill="0" applyBorder="0" applyAlignment="0" applyProtection="0"/>
    <xf numFmtId="14" fontId="6" fillId="0" borderId="0" applyFont="0" applyFill="0" applyBorder="0" applyAlignment="0" applyProtection="0"/>
    <xf numFmtId="14" fontId="6" fillId="0" borderId="0" applyFont="0" applyFill="0" applyBorder="0" applyAlignment="0" applyProtection="0"/>
    <xf numFmtId="14" fontId="6" fillId="0" borderId="0" applyFont="0" applyFill="0" applyBorder="0" applyAlignment="0" applyProtection="0"/>
    <xf numFmtId="14" fontId="6" fillId="0" borderId="0" applyFont="0" applyFill="0" applyBorder="0" applyAlignment="0" applyProtection="0"/>
    <xf numFmtId="14" fontId="6" fillId="0" borderId="0" applyFont="0" applyFill="0" applyBorder="0" applyAlignment="0" applyProtection="0"/>
    <xf numFmtId="14" fontId="6" fillId="0" borderId="0" applyFont="0" applyFill="0" applyBorder="0" applyAlignment="0" applyProtection="0"/>
    <xf numFmtId="14" fontId="6" fillId="0" borderId="0" applyFont="0" applyFill="0" applyBorder="0" applyAlignment="0" applyProtection="0"/>
    <xf numFmtId="14" fontId="6" fillId="0" borderId="0" applyFont="0" applyFill="0" applyBorder="0" applyAlignment="0" applyProtection="0"/>
    <xf numFmtId="14" fontId="6" fillId="0" borderId="0" applyFont="0" applyFill="0" applyBorder="0" applyAlignment="0" applyProtection="0"/>
    <xf numFmtId="0" fontId="113" fillId="0" borderId="0" applyNumberFormat="0" applyFill="0" applyBorder="0" applyAlignment="0" applyProtection="0"/>
    <xf numFmtId="2" fontId="6" fillId="0" borderId="0" applyFont="0" applyFill="0" applyBorder="0" applyAlignment="0" applyProtection="0"/>
    <xf numFmtId="2" fontId="6" fillId="0" borderId="0" applyFont="0" applyFill="0" applyBorder="0" applyAlignment="0" applyProtection="0"/>
    <xf numFmtId="2" fontId="6" fillId="0" borderId="0" applyFont="0" applyFill="0" applyBorder="0" applyAlignment="0" applyProtection="0"/>
    <xf numFmtId="2" fontId="6" fillId="0" borderId="0" applyFont="0" applyFill="0" applyBorder="0" applyAlignment="0" applyProtection="0"/>
    <xf numFmtId="2" fontId="6" fillId="0" borderId="0" applyFont="0" applyFill="0" applyBorder="0" applyAlignment="0" applyProtection="0"/>
    <xf numFmtId="2" fontId="6" fillId="0" borderId="0" applyFont="0" applyFill="0" applyBorder="0" applyAlignment="0" applyProtection="0"/>
    <xf numFmtId="2" fontId="6" fillId="0" borderId="0" applyFont="0" applyFill="0" applyBorder="0" applyAlignment="0" applyProtection="0"/>
    <xf numFmtId="2" fontId="6" fillId="0" borderId="0" applyFont="0" applyFill="0" applyBorder="0" applyAlignment="0" applyProtection="0"/>
    <xf numFmtId="2" fontId="6" fillId="0" borderId="0" applyFont="0" applyFill="0" applyBorder="0" applyAlignment="0" applyProtection="0"/>
    <xf numFmtId="2" fontId="6" fillId="0" borderId="0" applyFont="0" applyFill="0" applyBorder="0" applyAlignment="0" applyProtection="0"/>
    <xf numFmtId="2" fontId="6" fillId="0" borderId="0" applyFont="0" applyFill="0" applyBorder="0" applyAlignment="0" applyProtection="0"/>
    <xf numFmtId="2" fontId="6" fillId="0" borderId="0" applyFont="0" applyFill="0" applyBorder="0" applyAlignment="0" applyProtection="0"/>
    <xf numFmtId="2" fontId="6" fillId="0" borderId="0" applyFont="0" applyFill="0" applyBorder="0" applyAlignment="0" applyProtection="0"/>
    <xf numFmtId="2" fontId="6" fillId="0" borderId="0" applyFont="0" applyFill="0" applyBorder="0" applyAlignment="0" applyProtection="0"/>
    <xf numFmtId="2" fontId="6" fillId="0" borderId="0" applyFont="0" applyFill="0" applyBorder="0" applyAlignment="0" applyProtection="0"/>
    <xf numFmtId="2" fontId="6" fillId="0" borderId="0" applyFont="0" applyFill="0" applyBorder="0" applyAlignment="0" applyProtection="0"/>
    <xf numFmtId="2" fontId="6" fillId="0" borderId="0" applyFont="0" applyFill="0" applyBorder="0" applyAlignment="0" applyProtection="0"/>
    <xf numFmtId="2" fontId="6" fillId="0" borderId="0" applyFont="0" applyFill="0" applyBorder="0" applyAlignment="0" applyProtection="0"/>
    <xf numFmtId="0" fontId="114" fillId="13" borderId="0" applyNumberFormat="0" applyBorder="0" applyAlignment="0" applyProtection="0"/>
    <xf numFmtId="38" fontId="50" fillId="44" borderId="0" applyNumberFormat="0" applyBorder="0" applyAlignment="0" applyProtection="0"/>
    <xf numFmtId="0" fontId="84" fillId="0" borderId="0"/>
    <xf numFmtId="0" fontId="95" fillId="0" borderId="2" applyNumberFormat="0" applyAlignment="0" applyProtection="0">
      <alignment horizontal="left" vertical="center"/>
    </xf>
    <xf numFmtId="0" fontId="95" fillId="0" borderId="88">
      <alignment horizontal="left" vertical="center"/>
    </xf>
    <xf numFmtId="0" fontId="95" fillId="0" borderId="88">
      <alignment horizontal="left" vertical="center"/>
    </xf>
    <xf numFmtId="0" fontId="106" fillId="44" borderId="0"/>
    <xf numFmtId="0" fontId="106" fillId="48" borderId="0"/>
    <xf numFmtId="0" fontId="16" fillId="0" borderId="0" applyNumberFormat="0" applyFont="0" applyFill="0" applyAlignment="0" applyProtection="0"/>
    <xf numFmtId="0" fontId="115" fillId="0" borderId="78" applyNumberFormat="0" applyFill="0" applyAlignment="0" applyProtection="0"/>
    <xf numFmtId="0" fontId="7" fillId="0" borderId="0" applyNumberFormat="0" applyFont="0" applyFill="0" applyAlignment="0" applyProtection="0"/>
    <xf numFmtId="0" fontId="7" fillId="0" borderId="0" applyNumberFormat="0" applyFont="0" applyFill="0" applyAlignment="0" applyProtection="0"/>
    <xf numFmtId="0" fontId="116" fillId="0" borderId="79" applyNumberFormat="0" applyFill="0" applyAlignment="0" applyProtection="0"/>
    <xf numFmtId="0" fontId="83" fillId="0" borderId="79" applyNumberFormat="0" applyFill="0" applyAlignment="0" applyProtection="0"/>
    <xf numFmtId="0" fontId="117" fillId="0" borderId="80" applyNumberFormat="0" applyFill="0" applyAlignment="0" applyProtection="0"/>
    <xf numFmtId="0" fontId="117" fillId="0" borderId="0" applyNumberFormat="0" applyFill="0" applyBorder="0" applyAlignment="0" applyProtection="0"/>
    <xf numFmtId="0" fontId="86" fillId="0" borderId="0" applyNumberFormat="0" applyFill="0" applyBorder="0" applyAlignment="0" applyProtection="0">
      <alignment vertical="top"/>
      <protection locked="0"/>
    </xf>
    <xf numFmtId="0" fontId="118" fillId="0" borderId="0" applyNumberFormat="0" applyFill="0" applyBorder="0" applyAlignment="0" applyProtection="0"/>
    <xf numFmtId="0" fontId="119" fillId="0" borderId="0" applyNumberFormat="0" applyFill="0" applyBorder="0" applyAlignment="0" applyProtection="0"/>
    <xf numFmtId="0" fontId="118" fillId="0" borderId="0" applyNumberFormat="0" applyFill="0" applyBorder="0" applyAlignment="0" applyProtection="0"/>
    <xf numFmtId="10" fontId="50" fillId="45" borderId="58" applyNumberFormat="0" applyBorder="0" applyAlignment="0" applyProtection="0"/>
    <xf numFmtId="10" fontId="50" fillId="45" borderId="58" applyNumberFormat="0" applyBorder="0" applyAlignment="0" applyProtection="0"/>
    <xf numFmtId="0" fontId="120" fillId="16" borderId="81" applyNumberFormat="0" applyAlignment="0" applyProtection="0"/>
    <xf numFmtId="0" fontId="104" fillId="46" borderId="87"/>
    <xf numFmtId="0" fontId="104" fillId="46" borderId="87"/>
    <xf numFmtId="0" fontId="121" fillId="0" borderId="83" applyNumberFormat="0" applyFill="0" applyAlignment="0" applyProtection="0"/>
    <xf numFmtId="198" fontId="6" fillId="0" borderId="0"/>
    <xf numFmtId="198" fontId="6" fillId="0" borderId="0"/>
    <xf numFmtId="195" fontId="6" fillId="0" borderId="0"/>
    <xf numFmtId="195" fontId="6" fillId="0" borderId="0"/>
    <xf numFmtId="195" fontId="6" fillId="0" borderId="0"/>
    <xf numFmtId="198" fontId="6" fillId="0" borderId="0"/>
    <xf numFmtId="198" fontId="6" fillId="0" borderId="0"/>
    <xf numFmtId="198" fontId="6" fillId="0" borderId="0"/>
    <xf numFmtId="198" fontId="6" fillId="0" borderId="0"/>
    <xf numFmtId="198" fontId="6" fillId="0" borderId="0"/>
    <xf numFmtId="198" fontId="6" fillId="0" borderId="0"/>
    <xf numFmtId="198" fontId="6" fillId="0" borderId="0"/>
    <xf numFmtId="198" fontId="6" fillId="0" borderId="0"/>
    <xf numFmtId="198" fontId="6" fillId="0" borderId="0"/>
    <xf numFmtId="198" fontId="6" fillId="0" borderId="0"/>
    <xf numFmtId="198" fontId="6" fillId="0" borderId="0"/>
    <xf numFmtId="0" fontId="122" fillId="15" borderId="0" applyNumberFormat="0" applyBorder="0" applyAlignment="0" applyProtection="0"/>
    <xf numFmtId="37" fontId="96" fillId="0" borderId="0"/>
    <xf numFmtId="0" fontId="88" fillId="0" borderId="0"/>
    <xf numFmtId="196" fontId="6" fillId="0" borderId="0"/>
    <xf numFmtId="201" fontId="97" fillId="0" borderId="0"/>
    <xf numFmtId="0" fontId="6" fillId="0" borderId="0"/>
    <xf numFmtId="196" fontId="6" fillId="0" borderId="0"/>
    <xf numFmtId="196" fontId="6" fillId="0" borderId="0"/>
    <xf numFmtId="0" fontId="1" fillId="0" borderId="0"/>
    <xf numFmtId="0" fontId="6" fillId="0" borderId="0"/>
    <xf numFmtId="0" fontId="1" fillId="0" borderId="0"/>
    <xf numFmtId="0" fontId="85" fillId="0" borderId="0">
      <alignment vertical="top"/>
    </xf>
    <xf numFmtId="203" fontId="1" fillId="0" borderId="0"/>
    <xf numFmtId="20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6"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6" fillId="0" borderId="0"/>
    <xf numFmtId="0" fontId="1" fillId="0" borderId="0"/>
    <xf numFmtId="0" fontId="1"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02" fillId="0" borderId="0"/>
    <xf numFmtId="0" fontId="102"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02"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02" fillId="0" borderId="0"/>
    <xf numFmtId="0" fontId="1" fillId="0" borderId="0"/>
    <xf numFmtId="0" fontId="1" fillId="0" borderId="0"/>
    <xf numFmtId="203" fontId="1" fillId="0" borderId="0"/>
    <xf numFmtId="0" fontId="1" fillId="0" borderId="0"/>
    <xf numFmtId="203"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203" fontId="1" fillId="0" borderId="0"/>
    <xf numFmtId="0" fontId="1" fillId="0" borderId="0"/>
    <xf numFmtId="203"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6" fillId="0" borderId="0"/>
    <xf numFmtId="0" fontId="1" fillId="0" borderId="0"/>
    <xf numFmtId="0" fontId="1" fillId="0" borderId="0"/>
    <xf numFmtId="0" fontId="6" fillId="0" borderId="0"/>
    <xf numFmtId="0" fontId="1" fillId="0" borderId="0"/>
    <xf numFmtId="0" fontId="1" fillId="0" borderId="0"/>
    <xf numFmtId="0" fontId="102" fillId="0" borderId="0"/>
    <xf numFmtId="0" fontId="1" fillId="0" borderId="0"/>
    <xf numFmtId="0" fontId="1" fillId="0" borderId="0"/>
    <xf numFmtId="0" fontId="1" fillId="0" borderId="0"/>
    <xf numFmtId="203" fontId="1" fillId="0" borderId="0"/>
    <xf numFmtId="0" fontId="102" fillId="0" borderId="0"/>
    <xf numFmtId="203" fontId="1" fillId="0" borderId="0"/>
    <xf numFmtId="0" fontId="6" fillId="0" borderId="0"/>
    <xf numFmtId="0" fontId="1" fillId="0" borderId="0"/>
    <xf numFmtId="0" fontId="1" fillId="0" borderId="0"/>
    <xf numFmtId="0" fontId="6"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2" fillId="0" borderId="0"/>
    <xf numFmtId="0" fontId="1" fillId="0" borderId="0"/>
    <xf numFmtId="0" fontId="102" fillId="0" borderId="0"/>
    <xf numFmtId="0" fontId="1" fillId="0" borderId="0"/>
    <xf numFmtId="0" fontId="88" fillId="0" borderId="0"/>
    <xf numFmtId="0" fontId="6" fillId="0" borderId="0"/>
    <xf numFmtId="0" fontId="6" fillId="0" borderId="0"/>
    <xf numFmtId="0" fontId="6" fillId="0" borderId="0"/>
    <xf numFmtId="0" fontId="6" fillId="0" borderId="0"/>
    <xf numFmtId="0" fontId="6"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102" fillId="0" borderId="0"/>
    <xf numFmtId="0" fontId="1" fillId="0" borderId="0"/>
    <xf numFmtId="0" fontId="102"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6" fillId="0" borderId="0"/>
    <xf numFmtId="0" fontId="88"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alignment vertical="top"/>
    </xf>
    <xf numFmtId="0" fontId="85" fillId="0" borderId="0">
      <alignment vertical="top"/>
    </xf>
    <xf numFmtId="0" fontId="1" fillId="0" borderId="0"/>
    <xf numFmtId="0" fontId="1" fillId="0" borderId="0"/>
    <xf numFmtId="0" fontId="1" fillId="0" borderId="0"/>
    <xf numFmtId="0" fontId="1" fillId="0" borderId="0"/>
    <xf numFmtId="0" fontId="1" fillId="0" borderId="0"/>
    <xf numFmtId="0" fontId="85" fillId="0" borderId="0">
      <alignment vertical="top"/>
    </xf>
    <xf numFmtId="0" fontId="85"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23" fillId="0" borderId="0"/>
    <xf numFmtId="0" fontId="109" fillId="0" borderId="0">
      <alignment vertical="center"/>
    </xf>
    <xf numFmtId="0" fontId="1" fillId="0" borderId="0"/>
    <xf numFmtId="0" fontId="6" fillId="0" borderId="0"/>
    <xf numFmtId="0" fontId="6" fillId="0" borderId="0"/>
    <xf numFmtId="0" fontId="6" fillId="0" borderId="0"/>
    <xf numFmtId="0" fontId="1"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200" fontId="88" fillId="0" borderId="0"/>
    <xf numFmtId="0" fontId="123" fillId="0" borderId="0"/>
    <xf numFmtId="200" fontId="88" fillId="0" borderId="0"/>
    <xf numFmtId="0" fontId="1" fillId="0" borderId="0"/>
    <xf numFmtId="0" fontId="1" fillId="0" borderId="0"/>
    <xf numFmtId="0" fontId="6" fillId="0" borderId="0"/>
    <xf numFmtId="0" fontId="1"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23"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00" fontId="88" fillId="0" borderId="0"/>
    <xf numFmtId="0" fontId="6" fillId="0" borderId="0"/>
    <xf numFmtId="0" fontId="1"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3" fontId="1" fillId="0" borderId="0"/>
    <xf numFmtId="20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203" fontId="1" fillId="0" borderId="0"/>
    <xf numFmtId="203"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6" fillId="0" borderId="0"/>
    <xf numFmtId="0" fontId="1" fillId="0" borderId="0"/>
    <xf numFmtId="0" fontId="6" fillId="0" borderId="0"/>
    <xf numFmtId="0" fontId="6" fillId="0" borderId="0"/>
    <xf numFmtId="0" fontId="6" fillId="0" borderId="0"/>
    <xf numFmtId="0" fontId="6" fillId="0" borderId="0"/>
    <xf numFmtId="0" fontId="124" fillId="0" borderId="0"/>
    <xf numFmtId="0" fontId="1"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3" fillId="0" borderId="0"/>
    <xf numFmtId="0" fontId="1" fillId="0" borderId="0"/>
    <xf numFmtId="0" fontId="1" fillId="0" borderId="0"/>
    <xf numFmtId="203" fontId="1" fillId="0" borderId="0"/>
    <xf numFmtId="203" fontId="1" fillId="0" borderId="0"/>
    <xf numFmtId="203" fontId="1" fillId="0" borderId="0"/>
    <xf numFmtId="203" fontId="1" fillId="0" borderId="0"/>
    <xf numFmtId="0" fontId="6" fillId="0" borderId="0"/>
    <xf numFmtId="0" fontId="6" fillId="0" borderId="0"/>
    <xf numFmtId="0" fontId="6" fillId="0" borderId="0"/>
    <xf numFmtId="0" fontId="87" fillId="0" borderId="0"/>
    <xf numFmtId="0" fontId="87" fillId="0" borderId="0"/>
    <xf numFmtId="0" fontId="1" fillId="0" borderId="0"/>
    <xf numFmtId="203"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alignment vertical="top"/>
    </xf>
    <xf numFmtId="0" fontId="1" fillId="0" borderId="0"/>
    <xf numFmtId="0" fontId="1" fillId="0" borderId="0"/>
    <xf numFmtId="0" fontId="1" fillId="0" borderId="0"/>
    <xf numFmtId="203" fontId="1" fillId="0" borderId="0"/>
    <xf numFmtId="203" fontId="1" fillId="0" borderId="0"/>
    <xf numFmtId="0" fontId="29" fillId="0" borderId="0"/>
    <xf numFmtId="0" fontId="6" fillId="0" borderId="0"/>
    <xf numFmtId="0" fontId="6" fillId="0" borderId="0"/>
    <xf numFmtId="0" fontId="6" fillId="0" borderId="0"/>
    <xf numFmtId="0" fontId="1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1" fillId="0" borderId="0"/>
    <xf numFmtId="0" fontId="85" fillId="0" borderId="0">
      <alignment vertical="top"/>
    </xf>
    <xf numFmtId="0" fontId="1" fillId="0" borderId="0"/>
    <xf numFmtId="0" fontId="6" fillId="0" borderId="0"/>
    <xf numFmtId="0" fontId="91" fillId="0" borderId="0"/>
    <xf numFmtId="0" fontId="85"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3" fillId="0" borderId="0"/>
    <xf numFmtId="0" fontId="1"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2" fillId="0" borderId="0"/>
    <xf numFmtId="0" fontId="1" fillId="0" borderId="0"/>
    <xf numFmtId="0" fontId="1" fillId="0" borderId="0"/>
    <xf numFmtId="0" fontId="9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1" fillId="0" borderId="0"/>
    <xf numFmtId="0" fontId="91" fillId="0" borderId="0"/>
    <xf numFmtId="0" fontId="6" fillId="0" borderId="0"/>
    <xf numFmtId="0" fontId="1" fillId="0" borderId="0"/>
    <xf numFmtId="0" fontId="1" fillId="0" borderId="0"/>
    <xf numFmtId="0" fontId="1" fillId="0" borderId="0"/>
    <xf numFmtId="0" fontId="91" fillId="0" borderId="0"/>
    <xf numFmtId="0" fontId="1" fillId="0" borderId="0"/>
    <xf numFmtId="0" fontId="1" fillId="0" borderId="0"/>
    <xf numFmtId="0" fontId="91" fillId="0" borderId="0"/>
    <xf numFmtId="0" fontId="91" fillId="0" borderId="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91" fillId="0" borderId="0"/>
    <xf numFmtId="203" fontId="1" fillId="0" borderId="0"/>
    <xf numFmtId="0" fontId="1" fillId="0" borderId="0"/>
    <xf numFmtId="203" fontId="1" fillId="0" borderId="0"/>
    <xf numFmtId="0" fontId="91" fillId="0" borderId="0"/>
    <xf numFmtId="0" fontId="91" fillId="0" borderId="0"/>
    <xf numFmtId="0" fontId="9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 fillId="0" borderId="0"/>
    <xf numFmtId="0" fontId="85" fillId="0" borderId="0">
      <alignment vertical="top"/>
    </xf>
    <xf numFmtId="203" fontId="1" fillId="0" borderId="0"/>
    <xf numFmtId="203" fontId="1" fillId="0" borderId="0"/>
    <xf numFmtId="0" fontId="91" fillId="0" borderId="0"/>
    <xf numFmtId="0" fontId="91" fillId="0" borderId="0"/>
    <xf numFmtId="0" fontId="9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90" fillId="19" borderId="85" applyNumberFormat="0" applyFont="0" applyAlignment="0" applyProtection="0"/>
    <xf numFmtId="0" fontId="85" fillId="19" borderId="85" applyNumberFormat="0" applyFont="0" applyAlignment="0" applyProtection="0"/>
    <xf numFmtId="0" fontId="90" fillId="19" borderId="85" applyNumberFormat="0" applyFont="0" applyAlignment="0" applyProtection="0"/>
    <xf numFmtId="0" fontId="90" fillId="19" borderId="85" applyNumberFormat="0" applyFont="0" applyAlignment="0" applyProtection="0"/>
    <xf numFmtId="0" fontId="85" fillId="19" borderId="85" applyNumberFormat="0" applyFont="0" applyAlignment="0" applyProtection="0"/>
    <xf numFmtId="0" fontId="90" fillId="19" borderId="85" applyNumberFormat="0" applyFont="0" applyAlignment="0" applyProtection="0"/>
    <xf numFmtId="0" fontId="90" fillId="19" borderId="85" applyNumberFormat="0" applyFont="0" applyAlignment="0" applyProtection="0"/>
    <xf numFmtId="0" fontId="90" fillId="19" borderId="85" applyNumberFormat="0" applyFont="0" applyAlignment="0" applyProtection="0"/>
    <xf numFmtId="0" fontId="1" fillId="19" borderId="85" applyNumberFormat="0" applyFont="0" applyAlignment="0" applyProtection="0"/>
    <xf numFmtId="0" fontId="125" fillId="17" borderId="82" applyNumberFormat="0" applyAlignment="0" applyProtection="0"/>
    <xf numFmtId="40" fontId="85" fillId="3" borderId="0">
      <alignment horizontal="right"/>
    </xf>
    <xf numFmtId="0" fontId="93" fillId="45" borderId="0">
      <alignment horizontal="center"/>
    </xf>
    <xf numFmtId="0" fontId="92" fillId="3" borderId="0"/>
    <xf numFmtId="0" fontId="89" fillId="47" borderId="0"/>
    <xf numFmtId="0" fontId="98" fillId="0" borderId="0" applyBorder="0">
      <alignment horizontal="centerContinuous"/>
    </xf>
    <xf numFmtId="0" fontId="99" fillId="0" borderId="0" applyBorder="0">
      <alignment horizontal="centerContinuous"/>
    </xf>
    <xf numFmtId="9" fontId="6" fillId="0" borderId="0" applyFont="0" applyFill="0" applyBorder="0" applyAlignment="0" applyProtection="0"/>
    <xf numFmtId="10" fontId="6" fillId="0" borderId="0" applyFont="0" applyFill="0" applyBorder="0" applyAlignment="0" applyProtection="0"/>
    <xf numFmtId="10" fontId="6" fillId="0" borderId="0" applyFont="0" applyFill="0" applyBorder="0" applyAlignment="0" applyProtection="0"/>
    <xf numFmtId="43" fontId="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91" fillId="0" borderId="0" applyFont="0" applyFill="0" applyBorder="0" applyAlignment="0" applyProtection="0"/>
    <xf numFmtId="9" fontId="6"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85" fillId="0" borderId="0" applyFont="0" applyFill="0" applyBorder="0" applyAlignment="0" applyProtection="0"/>
    <xf numFmtId="9" fontId="85"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6"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ill="0" applyBorder="0" applyAlignment="0" applyProtection="0"/>
    <xf numFmtId="9" fontId="6"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6"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 fillId="0" borderId="0"/>
    <xf numFmtId="9" fontId="6" fillId="0" borderId="0" applyFont="0" applyFill="0" applyBorder="0" applyAlignment="0" applyProtection="0"/>
    <xf numFmtId="9" fontId="6"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90"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03" fillId="0" borderId="0"/>
    <xf numFmtId="0" fontId="100" fillId="0" borderId="0"/>
    <xf numFmtId="0" fontId="100" fillId="0" borderId="0"/>
    <xf numFmtId="2" fontId="126" fillId="49" borderId="59" applyNumberFormat="0" applyBorder="0">
      <alignment horizontal="center"/>
    </xf>
    <xf numFmtId="0" fontId="6" fillId="0" borderId="0"/>
    <xf numFmtId="0" fontId="103" fillId="0" borderId="87"/>
    <xf numFmtId="0" fontId="103" fillId="0" borderId="87"/>
    <xf numFmtId="0" fontId="105" fillId="0" borderId="0"/>
    <xf numFmtId="0" fontId="127" fillId="0" borderId="0" applyNumberFormat="0" applyFill="0" applyBorder="0" applyAlignment="0" applyProtection="0"/>
    <xf numFmtId="0" fontId="6" fillId="0" borderId="89" applyNumberFormat="0" applyFont="0" applyBorder="0" applyAlignment="0" applyProtection="0"/>
    <xf numFmtId="0" fontId="6" fillId="0" borderId="89" applyNumberFormat="0" applyFont="0" applyBorder="0" applyAlignment="0" applyProtection="0"/>
    <xf numFmtId="0" fontId="30" fillId="0" borderId="86" applyNumberFormat="0" applyFill="0" applyAlignment="0" applyProtection="0"/>
    <xf numFmtId="0" fontId="28" fillId="0" borderId="86" applyNumberFormat="0" applyFill="0" applyAlignment="0" applyProtection="0"/>
    <xf numFmtId="0" fontId="6" fillId="0" borderId="89" applyNumberFormat="0" applyFont="0" applyBorder="0" applyAlignment="0" applyProtection="0"/>
    <xf numFmtId="0" fontId="6" fillId="0" borderId="89" applyNumberFormat="0" applyFont="0" applyBorder="0" applyAlignment="0" applyProtection="0"/>
    <xf numFmtId="0" fontId="6" fillId="0" borderId="89" applyNumberFormat="0" applyFont="0" applyBorder="0" applyAlignment="0" applyProtection="0"/>
    <xf numFmtId="0" fontId="6" fillId="0" borderId="89" applyNumberFormat="0" applyFont="0" applyBorder="0" applyAlignment="0" applyProtection="0"/>
    <xf numFmtId="0" fontId="6" fillId="0" borderId="89" applyNumberFormat="0" applyFont="0" applyBorder="0" applyAlignment="0" applyProtection="0"/>
    <xf numFmtId="0" fontId="6" fillId="0" borderId="89" applyNumberFormat="0" applyFont="0" applyBorder="0" applyAlignment="0" applyProtection="0"/>
    <xf numFmtId="0" fontId="6" fillId="0" borderId="89" applyNumberFormat="0" applyFont="0" applyBorder="0" applyAlignment="0" applyProtection="0"/>
    <xf numFmtId="0" fontId="6" fillId="0" borderId="89" applyNumberFormat="0" applyFont="0" applyBorder="0" applyAlignment="0" applyProtection="0"/>
    <xf numFmtId="0" fontId="6" fillId="0" borderId="89" applyNumberFormat="0" applyFont="0" applyBorder="0" applyAlignment="0" applyProtection="0"/>
    <xf numFmtId="0" fontId="6" fillId="0" borderId="89" applyNumberFormat="0" applyFont="0" applyBorder="0" applyAlignment="0" applyProtection="0"/>
    <xf numFmtId="0" fontId="6" fillId="0" borderId="89" applyNumberFormat="0" applyFont="0" applyBorder="0" applyAlignment="0" applyProtection="0"/>
    <xf numFmtId="0" fontId="6" fillId="0" borderId="89" applyNumberFormat="0" applyFont="0" applyBorder="0" applyAlignment="0" applyProtection="0"/>
    <xf numFmtId="0" fontId="6" fillId="0" borderId="89" applyNumberFormat="0" applyFont="0" applyBorder="0" applyAlignment="0" applyProtection="0"/>
    <xf numFmtId="0" fontId="6" fillId="0" borderId="89" applyNumberFormat="0" applyFont="0" applyBorder="0" applyAlignment="0" applyProtection="0"/>
    <xf numFmtId="0" fontId="6" fillId="0" borderId="89" applyNumberFormat="0" applyFont="0" applyBorder="0" applyAlignment="0" applyProtection="0"/>
    <xf numFmtId="0" fontId="6" fillId="0" borderId="89" applyNumberFormat="0" applyFont="0" applyBorder="0" applyAlignment="0" applyProtection="0"/>
    <xf numFmtId="0" fontId="104" fillId="0" borderId="90"/>
    <xf numFmtId="0" fontId="104" fillId="0" borderId="87"/>
    <xf numFmtId="0" fontId="104" fillId="0" borderId="87"/>
    <xf numFmtId="0" fontId="78" fillId="0" borderId="0" applyNumberFormat="0" applyFill="0" applyBorder="0" applyAlignment="0" applyProtection="0"/>
    <xf numFmtId="0" fontId="101" fillId="0" borderId="0"/>
    <xf numFmtId="0" fontId="6" fillId="0" borderId="0"/>
    <xf numFmtId="44" fontId="6" fillId="0" borderId="0" applyFont="0" applyFill="0" applyBorder="0" applyAlignment="0" applyProtection="0"/>
    <xf numFmtId="44" fontId="6" fillId="0" borderId="0" applyFont="0" applyFill="0" applyBorder="0" applyAlignment="0" applyProtection="0"/>
    <xf numFmtId="9" fontId="6" fillId="0" borderId="0" applyFont="0" applyFill="0" applyBorder="0" applyAlignment="0" applyProtection="0"/>
    <xf numFmtId="0" fontId="6" fillId="0" borderId="0"/>
    <xf numFmtId="0" fontId="6" fillId="0" borderId="0"/>
    <xf numFmtId="9" fontId="6" fillId="0" borderId="0" applyFont="0" applyFill="0" applyBorder="0" applyAlignment="0" applyProtection="0"/>
    <xf numFmtId="44" fontId="6" fillId="0" borderId="0" applyFont="0" applyFill="0" applyBorder="0" applyAlignment="0" applyProtection="0"/>
    <xf numFmtId="9" fontId="6"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6" fillId="0" borderId="0"/>
    <xf numFmtId="43" fontId="6" fillId="0" borderId="0" applyFont="0" applyFill="0" applyBorder="0" applyAlignment="0" applyProtection="0"/>
    <xf numFmtId="43" fontId="10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0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6"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6" fillId="0" borderId="0" applyFont="0" applyFill="0" applyBorder="0" applyAlignment="0" applyProtection="0"/>
    <xf numFmtId="43" fontId="9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6" fillId="0" borderId="0" applyFont="0" applyFill="0" applyBorder="0" applyAlignment="0" applyProtection="0"/>
    <xf numFmtId="43" fontId="90" fillId="0" borderId="0" applyFont="0" applyFill="0" applyBorder="0" applyAlignment="0" applyProtection="0"/>
    <xf numFmtId="43" fontId="6"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6"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6"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6"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3" fontId="90" fillId="0" borderId="0" applyFont="0" applyFill="0" applyBorder="0" applyAlignment="0" applyProtection="0"/>
    <xf numFmtId="44" fontId="6"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6" fillId="0" borderId="0" applyFont="0" applyFill="0" applyBorder="0" applyAlignment="0" applyProtection="0"/>
    <xf numFmtId="44" fontId="90"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94" fillId="0" borderId="0" applyFont="0" applyFill="0" applyBorder="0" applyAlignment="0" applyProtection="0"/>
    <xf numFmtId="44" fontId="94" fillId="0" borderId="0" applyFont="0" applyFill="0" applyBorder="0" applyAlignment="0" applyProtection="0"/>
    <xf numFmtId="44" fontId="94" fillId="0" borderId="0" applyFont="0" applyFill="0" applyBorder="0" applyAlignment="0" applyProtection="0"/>
    <xf numFmtId="44" fontId="94" fillId="0" borderId="0" applyFont="0" applyFill="0" applyBorder="0" applyAlignment="0" applyProtection="0"/>
    <xf numFmtId="44" fontId="94" fillId="0" borderId="0" applyFont="0" applyFill="0" applyBorder="0" applyAlignment="0" applyProtection="0"/>
    <xf numFmtId="44" fontId="94" fillId="0" borderId="0" applyFont="0" applyFill="0" applyBorder="0" applyAlignment="0" applyProtection="0"/>
    <xf numFmtId="44" fontId="94" fillId="0" borderId="0" applyFont="0" applyFill="0" applyBorder="0" applyAlignment="0" applyProtection="0"/>
    <xf numFmtId="44" fontId="94" fillId="0" borderId="0" applyFont="0" applyFill="0" applyBorder="0" applyAlignment="0" applyProtection="0"/>
    <xf numFmtId="44" fontId="94" fillId="0" borderId="0" applyFont="0" applyFill="0" applyBorder="0" applyAlignment="0" applyProtection="0"/>
    <xf numFmtId="44" fontId="94" fillId="0" borderId="0" applyFont="0" applyFill="0" applyBorder="0" applyAlignment="0" applyProtection="0"/>
    <xf numFmtId="44" fontId="94" fillId="0" borderId="0" applyFont="0" applyFill="0" applyBorder="0" applyAlignment="0" applyProtection="0"/>
    <xf numFmtId="44" fontId="94" fillId="0" borderId="0" applyFont="0" applyFill="0" applyBorder="0" applyAlignment="0" applyProtection="0"/>
    <xf numFmtId="44" fontId="94" fillId="0" borderId="0" applyFont="0" applyFill="0" applyBorder="0" applyAlignment="0" applyProtection="0"/>
    <xf numFmtId="44" fontId="94" fillId="0" borderId="0" applyFont="0" applyFill="0" applyBorder="0" applyAlignment="0" applyProtection="0"/>
    <xf numFmtId="44" fontId="94" fillId="0" borderId="0" applyFont="0" applyFill="0" applyBorder="0" applyAlignment="0" applyProtection="0"/>
    <xf numFmtId="44" fontId="94" fillId="0" borderId="0" applyFont="0" applyFill="0" applyBorder="0" applyAlignment="0" applyProtection="0"/>
    <xf numFmtId="44" fontId="94" fillId="0" borderId="0" applyFont="0" applyFill="0" applyBorder="0" applyAlignment="0" applyProtection="0"/>
    <xf numFmtId="44" fontId="6" fillId="0" borderId="0" applyFont="0" applyFill="0" applyBorder="0" applyAlignment="0" applyProtection="0"/>
    <xf numFmtId="44" fontId="94" fillId="0" borderId="0" applyFont="0" applyFill="0" applyBorder="0" applyAlignment="0" applyProtection="0"/>
    <xf numFmtId="44" fontId="94" fillId="0" borderId="0" applyFont="0" applyFill="0" applyBorder="0" applyAlignment="0" applyProtection="0"/>
    <xf numFmtId="44" fontId="94" fillId="0" borderId="0" applyFont="0" applyFill="0" applyBorder="0" applyAlignment="0" applyProtection="0"/>
    <xf numFmtId="44" fontId="6"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1" fillId="0" borderId="0" applyFont="0" applyFill="0" applyBorder="0" applyAlignment="0" applyProtection="0"/>
    <xf numFmtId="44" fontId="6"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6"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6"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90"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9" fontId="6" fillId="0" borderId="0" applyFont="0" applyFill="0" applyBorder="0" applyAlignment="0" applyProtection="0"/>
    <xf numFmtId="43" fontId="6" fillId="0" borderId="0" applyFont="0" applyFill="0" applyBorder="0" applyAlignment="0" applyProtection="0"/>
    <xf numFmtId="0" fontId="6" fillId="0" borderId="0"/>
    <xf numFmtId="43"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43" fontId="1" fillId="0" borderId="0" applyFont="0" applyFill="0" applyBorder="0" applyAlignment="0" applyProtection="0"/>
    <xf numFmtId="0" fontId="1" fillId="0" borderId="0"/>
    <xf numFmtId="44" fontId="1" fillId="0" borderId="0" applyFont="0" applyFill="0" applyBorder="0" applyAlignment="0" applyProtection="0"/>
    <xf numFmtId="43" fontId="1" fillId="0" borderId="0" applyFont="0" applyFill="0" applyBorder="0" applyAlignment="0" applyProtection="0"/>
  </cellStyleXfs>
  <cellXfs count="936">
    <xf numFmtId="0" fontId="0" fillId="0" borderId="0" xfId="0"/>
    <xf numFmtId="0" fontId="0" fillId="0" borderId="0" xfId="0" applyProtection="1"/>
    <xf numFmtId="8" fontId="0" fillId="0" borderId="0" xfId="0" applyNumberFormat="1" applyProtection="1"/>
    <xf numFmtId="167" fontId="5" fillId="0" borderId="0" xfId="0" applyNumberFormat="1" applyFont="1" applyProtection="1">
      <protection locked="0"/>
    </xf>
    <xf numFmtId="8" fontId="0" fillId="0" borderId="0" xfId="0" applyNumberFormat="1" applyProtection="1">
      <protection locked="0"/>
    </xf>
    <xf numFmtId="0" fontId="5" fillId="0" borderId="0" xfId="0" applyFont="1" applyProtection="1">
      <protection locked="0"/>
    </xf>
    <xf numFmtId="168" fontId="8" fillId="0" borderId="0" xfId="1" applyNumberFormat="1" applyFont="1" applyProtection="1"/>
    <xf numFmtId="0" fontId="9" fillId="0" borderId="0" xfId="0" applyFont="1" applyProtection="1"/>
    <xf numFmtId="8" fontId="0" fillId="0" borderId="0" xfId="0" applyNumberFormat="1" applyFill="1" applyProtection="1"/>
    <xf numFmtId="8" fontId="6" fillId="0" borderId="0" xfId="0" applyNumberFormat="1" applyFont="1" applyProtection="1"/>
    <xf numFmtId="8" fontId="6" fillId="0" borderId="0" xfId="0" applyNumberFormat="1" applyFont="1" applyProtection="1">
      <protection locked="0"/>
    </xf>
    <xf numFmtId="0" fontId="0" fillId="0" borderId="0" xfId="0" applyNumberFormat="1" applyProtection="1"/>
    <xf numFmtId="0" fontId="10" fillId="0" borderId="0" xfId="0" applyNumberFormat="1" applyFont="1" applyFill="1" applyProtection="1"/>
    <xf numFmtId="0" fontId="11" fillId="0" borderId="0" xfId="0" applyNumberFormat="1" applyFont="1" applyAlignment="1" applyProtection="1">
      <alignment wrapText="1"/>
    </xf>
    <xf numFmtId="0" fontId="13" fillId="0" borderId="4" xfId="0" applyNumberFormat="1" applyFont="1" applyBorder="1" applyAlignment="1" applyProtection="1">
      <alignment horizontal="center"/>
    </xf>
    <xf numFmtId="0" fontId="13" fillId="0" borderId="3" xfId="0" applyNumberFormat="1" applyFont="1" applyBorder="1" applyAlignment="1" applyProtection="1"/>
    <xf numFmtId="0" fontId="14" fillId="0" borderId="0" xfId="0" applyFont="1" applyAlignment="1" applyProtection="1">
      <alignment vertical="center"/>
    </xf>
    <xf numFmtId="0" fontId="5" fillId="0" borderId="0" xfId="0" applyFont="1" applyFill="1" applyProtection="1"/>
    <xf numFmtId="0" fontId="16" fillId="0" borderId="5" xfId="0" applyFont="1" applyBorder="1" applyAlignment="1" applyProtection="1">
      <alignment vertical="center"/>
    </xf>
    <xf numFmtId="0" fontId="17" fillId="0" borderId="6" xfId="0" applyFont="1" applyBorder="1" applyProtection="1"/>
    <xf numFmtId="6" fontId="17" fillId="0" borderId="16" xfId="0" applyNumberFormat="1" applyFont="1" applyBorder="1" applyProtection="1"/>
    <xf numFmtId="6" fontId="17" fillId="0" borderId="0" xfId="0" applyNumberFormat="1" applyFont="1" applyBorder="1" applyProtection="1"/>
    <xf numFmtId="6" fontId="0" fillId="0" borderId="0" xfId="0" applyNumberFormat="1" applyBorder="1" applyAlignment="1" applyProtection="1">
      <alignment wrapText="1"/>
    </xf>
    <xf numFmtId="6" fontId="11" fillId="0" borderId="10" xfId="0" applyNumberFormat="1" applyFont="1" applyBorder="1" applyAlignment="1" applyProtection="1">
      <alignment horizontal="center" vertical="center" wrapText="1"/>
    </xf>
    <xf numFmtId="6" fontId="17" fillId="0" borderId="9" xfId="0" applyNumberFormat="1" applyFont="1" applyBorder="1" applyProtection="1"/>
    <xf numFmtId="6" fontId="17" fillId="0" borderId="0" xfId="0" applyNumberFormat="1" applyFont="1" applyFill="1" applyBorder="1" applyProtection="1"/>
    <xf numFmtId="6" fontId="0" fillId="0" borderId="16" xfId="0" applyNumberFormat="1" applyBorder="1" applyAlignment="1" applyProtection="1">
      <alignment wrapText="1"/>
    </xf>
    <xf numFmtId="6" fontId="0" fillId="0" borderId="17" xfId="0" applyNumberFormat="1" applyBorder="1" applyAlignment="1" applyProtection="1">
      <alignment wrapText="1"/>
    </xf>
    <xf numFmtId="6" fontId="0" fillId="0" borderId="18" xfId="0" applyNumberFormat="1" applyBorder="1" applyAlignment="1" applyProtection="1">
      <alignment wrapText="1"/>
    </xf>
    <xf numFmtId="6" fontId="0" fillId="0" borderId="0" xfId="0" applyNumberFormat="1" applyBorder="1" applyProtection="1"/>
    <xf numFmtId="8" fontId="0" fillId="0" borderId="10" xfId="0" applyNumberFormat="1" applyBorder="1" applyProtection="1"/>
    <xf numFmtId="6" fontId="0" fillId="0" borderId="11" xfId="0" applyNumberFormat="1" applyBorder="1" applyProtection="1"/>
    <xf numFmtId="6" fontId="0" fillId="0" borderId="18" xfId="0" applyNumberFormat="1" applyBorder="1" applyProtection="1"/>
    <xf numFmtId="6" fontId="0" fillId="0" borderId="0" xfId="0" applyNumberFormat="1" applyProtection="1"/>
    <xf numFmtId="0" fontId="17" fillId="0" borderId="9" xfId="0" applyFont="1" applyBorder="1" applyProtection="1"/>
    <xf numFmtId="0" fontId="17" fillId="0" borderId="10" xfId="0" applyFont="1" applyBorder="1" applyAlignment="1" applyProtection="1">
      <alignment horizontal="center"/>
    </xf>
    <xf numFmtId="6" fontId="17" fillId="2" borderId="0" xfId="3" applyNumberFormat="1" applyFont="1" applyFill="1" applyBorder="1" applyProtection="1">
      <protection locked="0"/>
    </xf>
    <xf numFmtId="6" fontId="17" fillId="2" borderId="19" xfId="0" applyNumberFormat="1" applyFont="1" applyFill="1" applyBorder="1" applyProtection="1">
      <protection locked="0"/>
    </xf>
    <xf numFmtId="6" fontId="17" fillId="2" borderId="20" xfId="0" applyNumberFormat="1" applyFont="1" applyFill="1" applyBorder="1" applyProtection="1">
      <protection locked="0"/>
    </xf>
    <xf numFmtId="6" fontId="17" fillId="2" borderId="20" xfId="4" applyNumberFormat="1" applyFont="1" applyFill="1" applyBorder="1" applyProtection="1">
      <protection locked="0"/>
    </xf>
    <xf numFmtId="6" fontId="17" fillId="2" borderId="20" xfId="5" applyNumberFormat="1" applyFont="1" applyFill="1" applyBorder="1" applyProtection="1">
      <protection locked="0"/>
    </xf>
    <xf numFmtId="6" fontId="17" fillId="0" borderId="10" xfId="0" applyNumberFormat="1" applyFont="1" applyFill="1" applyBorder="1" applyProtection="1"/>
    <xf numFmtId="6" fontId="17" fillId="3" borderId="21" xfId="0" applyNumberFormat="1" applyFont="1" applyFill="1" applyBorder="1" applyProtection="1"/>
    <xf numFmtId="6" fontId="17" fillId="3" borderId="20" xfId="0" applyNumberFormat="1" applyFont="1" applyFill="1" applyBorder="1" applyProtection="1"/>
    <xf numFmtId="6" fontId="17" fillId="2" borderId="22" xfId="0" applyNumberFormat="1" applyFont="1" applyFill="1" applyBorder="1" applyProtection="1">
      <protection locked="0"/>
    </xf>
    <xf numFmtId="6" fontId="17" fillId="3" borderId="23" xfId="0" applyNumberFormat="1" applyFont="1" applyFill="1" applyBorder="1" applyProtection="1"/>
    <xf numFmtId="6" fontId="17" fillId="0" borderId="20" xfId="0" applyNumberFormat="1" applyFont="1" applyFill="1" applyBorder="1" applyProtection="1">
      <protection locked="0"/>
    </xf>
    <xf numFmtId="6" fontId="17" fillId="2" borderId="24" xfId="0" applyNumberFormat="1" applyFont="1" applyFill="1" applyBorder="1" applyProtection="1">
      <protection locked="0"/>
    </xf>
    <xf numFmtId="6" fontId="0" fillId="0" borderId="10" xfId="0" applyNumberFormat="1" applyBorder="1" applyProtection="1"/>
    <xf numFmtId="6" fontId="17" fillId="0" borderId="25" xfId="6" applyNumberFormat="1" applyFont="1" applyFill="1" applyBorder="1" applyProtection="1">
      <protection locked="0"/>
    </xf>
    <xf numFmtId="6" fontId="17" fillId="2" borderId="26" xfId="0" applyNumberFormat="1" applyFont="1" applyFill="1" applyBorder="1" applyProtection="1">
      <protection locked="0"/>
    </xf>
    <xf numFmtId="6" fontId="17" fillId="0" borderId="27" xfId="7" applyNumberFormat="1" applyFont="1" applyFill="1" applyBorder="1" applyProtection="1"/>
    <xf numFmtId="6" fontId="17" fillId="2" borderId="27" xfId="0" applyNumberFormat="1" applyFont="1" applyFill="1" applyBorder="1" applyProtection="1">
      <protection locked="0"/>
    </xf>
    <xf numFmtId="0" fontId="17" fillId="0" borderId="9" xfId="0" applyFont="1" applyBorder="1" applyAlignment="1" applyProtection="1"/>
    <xf numFmtId="6" fontId="17" fillId="2" borderId="28" xfId="6" applyNumberFormat="1" applyFont="1" applyFill="1" applyBorder="1" applyProtection="1">
      <protection locked="0"/>
    </xf>
    <xf numFmtId="6" fontId="17" fillId="2" borderId="20" xfId="3" applyNumberFormat="1" applyFont="1" applyFill="1" applyBorder="1" applyProtection="1">
      <protection locked="0"/>
    </xf>
    <xf numFmtId="6" fontId="17" fillId="2" borderId="20" xfId="8" applyNumberFormat="1" applyFont="1" applyFill="1" applyBorder="1" applyProtection="1">
      <protection locked="0"/>
    </xf>
    <xf numFmtId="6" fontId="17" fillId="2" borderId="20" xfId="9" applyNumberFormat="1" applyFont="1" applyFill="1" applyBorder="1" applyProtection="1">
      <protection locked="0"/>
    </xf>
    <xf numFmtId="6" fontId="6" fillId="0" borderId="0" xfId="0" applyNumberFormat="1" applyFont="1" applyProtection="1"/>
    <xf numFmtId="6" fontId="17" fillId="0" borderId="27" xfId="7" applyNumberFormat="1" applyFont="1" applyFill="1" applyBorder="1" applyProtection="1">
      <protection locked="0"/>
    </xf>
    <xf numFmtId="0" fontId="6" fillId="0" borderId="0" xfId="0" applyFont="1" applyProtection="1"/>
    <xf numFmtId="0" fontId="0" fillId="0" borderId="0" xfId="0" applyProtection="1">
      <protection locked="0"/>
    </xf>
    <xf numFmtId="6" fontId="0" fillId="0" borderId="0" xfId="0" applyNumberFormat="1" applyProtection="1">
      <protection locked="0"/>
    </xf>
    <xf numFmtId="6" fontId="17" fillId="2" borderId="20" xfId="10" applyNumberFormat="1" applyFont="1" applyFill="1" applyBorder="1" applyProtection="1">
      <protection locked="0"/>
    </xf>
    <xf numFmtId="6" fontId="17" fillId="2" borderId="28" xfId="0" applyNumberFormat="1" applyFont="1" applyFill="1" applyBorder="1" applyProtection="1">
      <protection locked="0"/>
    </xf>
    <xf numFmtId="6" fontId="17" fillId="2" borderId="20" xfId="11" applyNumberFormat="1" applyFont="1" applyFill="1" applyBorder="1" applyProtection="1">
      <protection locked="0"/>
    </xf>
    <xf numFmtId="6" fontId="17" fillId="2" borderId="20" xfId="12" applyNumberFormat="1" applyFont="1" applyFill="1" applyBorder="1" applyProtection="1">
      <protection locked="0"/>
    </xf>
    <xf numFmtId="6" fontId="17" fillId="2" borderId="20" xfId="13" applyNumberFormat="1" applyFont="1" applyFill="1" applyBorder="1" applyProtection="1">
      <protection locked="0"/>
    </xf>
    <xf numFmtId="6" fontId="17" fillId="2" borderId="20" xfId="14" applyNumberFormat="1" applyFont="1" applyFill="1" applyBorder="1" applyProtection="1">
      <protection locked="0"/>
    </xf>
    <xf numFmtId="0" fontId="17" fillId="0" borderId="9" xfId="0" applyFont="1" applyBorder="1" applyAlignment="1" applyProtection="1">
      <alignment horizontal="left"/>
    </xf>
    <xf numFmtId="6" fontId="17" fillId="2" borderId="20" xfId="15" applyNumberFormat="1" applyFont="1" applyFill="1" applyBorder="1" applyProtection="1">
      <protection locked="0"/>
    </xf>
    <xf numFmtId="0" fontId="17" fillId="0" borderId="9" xfId="16" applyFont="1" applyBorder="1" applyAlignment="1" applyProtection="1">
      <alignment horizontal="left" wrapText="1"/>
    </xf>
    <xf numFmtId="0" fontId="17" fillId="0" borderId="10" xfId="0" applyFont="1" applyBorder="1" applyAlignment="1" applyProtection="1">
      <alignment horizontal="center" vertical="top"/>
    </xf>
    <xf numFmtId="8" fontId="6" fillId="0" borderId="10" xfId="0" applyNumberFormat="1" applyFont="1" applyBorder="1" applyProtection="1"/>
    <xf numFmtId="0" fontId="0" fillId="0" borderId="0" xfId="0" applyFill="1" applyProtection="1"/>
    <xf numFmtId="0" fontId="19" fillId="0" borderId="9" xfId="0" applyFont="1" applyFill="1" applyBorder="1" applyAlignment="1" applyProtection="1">
      <alignment horizontal="left"/>
    </xf>
    <xf numFmtId="0" fontId="17" fillId="0" borderId="10" xfId="0" applyFont="1" applyFill="1" applyBorder="1" applyAlignment="1" applyProtection="1">
      <alignment horizontal="center"/>
    </xf>
    <xf numFmtId="6" fontId="17" fillId="0" borderId="9" xfId="0" applyNumberFormat="1" applyFont="1" applyFill="1" applyBorder="1" applyProtection="1">
      <protection locked="0"/>
    </xf>
    <xf numFmtId="6" fontId="17" fillId="0" borderId="0" xfId="0" applyNumberFormat="1" applyFont="1" applyFill="1" applyBorder="1" applyProtection="1">
      <protection locked="0"/>
    </xf>
    <xf numFmtId="6" fontId="17" fillId="0" borderId="9" xfId="0" applyNumberFormat="1" applyFont="1" applyFill="1" applyBorder="1" applyProtection="1"/>
    <xf numFmtId="8" fontId="0" fillId="0" borderId="10" xfId="0" applyNumberFormat="1" applyFill="1" applyBorder="1" applyProtection="1"/>
    <xf numFmtId="6" fontId="17" fillId="0" borderId="11" xfId="0" applyNumberFormat="1" applyFont="1" applyFill="1" applyBorder="1" applyProtection="1">
      <protection locked="0"/>
    </xf>
    <xf numFmtId="6" fontId="0" fillId="0" borderId="10" xfId="0" applyNumberFormat="1" applyFill="1" applyBorder="1" applyProtection="1"/>
    <xf numFmtId="6" fontId="0" fillId="0" borderId="0" xfId="0" applyNumberFormat="1" applyFill="1" applyProtection="1"/>
    <xf numFmtId="6" fontId="0" fillId="0" borderId="0" xfId="0" applyNumberFormat="1" applyFill="1" applyProtection="1">
      <protection locked="0"/>
    </xf>
    <xf numFmtId="0" fontId="17" fillId="0" borderId="10" xfId="0" applyFont="1" applyBorder="1" applyProtection="1"/>
    <xf numFmtId="6" fontId="0" fillId="0" borderId="0" xfId="0" applyNumberFormat="1" applyFill="1" applyBorder="1" applyProtection="1"/>
    <xf numFmtId="0" fontId="17" fillId="0" borderId="0" xfId="0" applyFont="1" applyProtection="1"/>
    <xf numFmtId="0" fontId="11" fillId="0" borderId="9" xfId="0" applyFont="1" applyBorder="1" applyAlignment="1" applyProtection="1"/>
    <xf numFmtId="6" fontId="17" fillId="0" borderId="0" xfId="0" applyNumberFormat="1" applyFont="1" applyProtection="1"/>
    <xf numFmtId="6" fontId="17" fillId="0" borderId="0" xfId="0" applyNumberFormat="1" applyFont="1" applyProtection="1">
      <protection locked="0"/>
    </xf>
    <xf numFmtId="0" fontId="11" fillId="0" borderId="10" xfId="0" applyFont="1" applyBorder="1" applyAlignment="1" applyProtection="1"/>
    <xf numFmtId="8" fontId="17" fillId="0" borderId="0" xfId="0" applyNumberFormat="1" applyFont="1" applyFill="1" applyBorder="1" applyProtection="1"/>
    <xf numFmtId="6" fontId="17" fillId="0" borderId="11" xfId="0" applyNumberFormat="1" applyFont="1" applyFill="1" applyBorder="1" applyProtection="1"/>
    <xf numFmtId="0" fontId="11" fillId="0" borderId="9" xfId="0" applyFont="1" applyBorder="1" applyAlignment="1" applyProtection="1">
      <alignment horizontal="left"/>
    </xf>
    <xf numFmtId="0" fontId="11" fillId="0" borderId="10" xfId="0" applyFont="1" applyBorder="1" applyAlignment="1" applyProtection="1">
      <alignment horizontal="center"/>
    </xf>
    <xf numFmtId="8" fontId="17" fillId="0" borderId="10" xfId="0" applyNumberFormat="1" applyFont="1" applyBorder="1" applyProtection="1"/>
    <xf numFmtId="0" fontId="17" fillId="0" borderId="29" xfId="0" applyFont="1" applyBorder="1" applyProtection="1"/>
    <xf numFmtId="0" fontId="17" fillId="0" borderId="30" xfId="0" applyFont="1" applyBorder="1" applyAlignment="1" applyProtection="1">
      <alignment horizontal="center"/>
    </xf>
    <xf numFmtId="6" fontId="17" fillId="0" borderId="31" xfId="0" applyNumberFormat="1" applyFont="1" applyFill="1" applyBorder="1" applyProtection="1"/>
    <xf numFmtId="6" fontId="17" fillId="0" borderId="32" xfId="0" applyNumberFormat="1" applyFont="1" applyFill="1" applyBorder="1" applyProtection="1"/>
    <xf numFmtId="8" fontId="0" fillId="0" borderId="33" xfId="0" applyNumberFormat="1" applyBorder="1" applyProtection="1"/>
    <xf numFmtId="6" fontId="0" fillId="0" borderId="34" xfId="0" applyNumberFormat="1" applyBorder="1" applyProtection="1"/>
    <xf numFmtId="0" fontId="20" fillId="0" borderId="0" xfId="17" applyFont="1" applyProtection="1"/>
    <xf numFmtId="0" fontId="6" fillId="0" borderId="0" xfId="17"/>
    <xf numFmtId="0" fontId="0" fillId="0" borderId="0" xfId="0" applyAlignment="1" applyProtection="1">
      <alignment vertical="top"/>
    </xf>
    <xf numFmtId="0" fontId="18" fillId="0" borderId="0" xfId="17" applyFont="1" applyAlignment="1" applyProtection="1">
      <alignment vertical="top"/>
    </xf>
    <xf numFmtId="8" fontId="6" fillId="0" borderId="0" xfId="17" applyNumberFormat="1" applyAlignment="1" applyProtection="1">
      <alignment vertical="top"/>
    </xf>
    <xf numFmtId="8" fontId="17" fillId="0" borderId="0" xfId="0" applyNumberFormat="1" applyFont="1" applyFill="1" applyBorder="1" applyAlignment="1" applyProtection="1">
      <alignment horizontal="right" vertical="top"/>
    </xf>
    <xf numFmtId="0" fontId="6" fillId="0" borderId="0" xfId="17" applyFont="1" applyAlignment="1" applyProtection="1">
      <alignment vertical="top" wrapText="1"/>
    </xf>
    <xf numFmtId="8" fontId="0" fillId="0" borderId="0" xfId="0" applyNumberFormat="1" applyFill="1" applyAlignment="1" applyProtection="1">
      <alignment wrapText="1"/>
    </xf>
    <xf numFmtId="0" fontId="17" fillId="0" borderId="7" xfId="0" applyFont="1" applyBorder="1" applyProtection="1"/>
    <xf numFmtId="6" fontId="11" fillId="0" borderId="0" xfId="0" applyNumberFormat="1" applyFont="1" applyBorder="1" applyAlignment="1" applyProtection="1">
      <alignment horizontal="center" vertical="center" wrapText="1"/>
    </xf>
    <xf numFmtId="6" fontId="0" fillId="0" borderId="9" xfId="0" applyNumberFormat="1" applyBorder="1" applyProtection="1"/>
    <xf numFmtId="0" fontId="17" fillId="0" borderId="0" xfId="0" applyFont="1" applyBorder="1" applyAlignment="1" applyProtection="1">
      <alignment horizontal="center"/>
    </xf>
    <xf numFmtId="6" fontId="17" fillId="3" borderId="19" xfId="0" applyNumberFormat="1" applyFont="1" applyFill="1" applyBorder="1" applyProtection="1"/>
    <xf numFmtId="6" fontId="17" fillId="2" borderId="21" xfId="0" applyNumberFormat="1" applyFont="1" applyFill="1" applyBorder="1" applyProtection="1">
      <protection locked="0"/>
    </xf>
    <xf numFmtId="6" fontId="17" fillId="0" borderId="24" xfId="0" applyNumberFormat="1" applyFont="1" applyFill="1" applyBorder="1" applyProtection="1">
      <protection locked="0"/>
    </xf>
    <xf numFmtId="6" fontId="17" fillId="2" borderId="21" xfId="6" applyNumberFormat="1" applyFont="1" applyFill="1" applyBorder="1" applyProtection="1">
      <protection locked="0"/>
    </xf>
    <xf numFmtId="43" fontId="17" fillId="2" borderId="20" xfId="0" applyNumberFormat="1" applyFont="1" applyFill="1" applyBorder="1" applyProtection="1">
      <protection locked="0"/>
    </xf>
    <xf numFmtId="6" fontId="17" fillId="0" borderId="35" xfId="6" applyNumberFormat="1" applyFont="1" applyFill="1" applyBorder="1" applyProtection="1">
      <protection locked="0"/>
    </xf>
    <xf numFmtId="6" fontId="17" fillId="0" borderId="36" xfId="6" applyNumberFormat="1" applyFont="1" applyFill="1" applyBorder="1" applyProtection="1">
      <protection locked="0"/>
    </xf>
    <xf numFmtId="0" fontId="17" fillId="0" borderId="0" xfId="0" applyFont="1" applyBorder="1" applyAlignment="1" applyProtection="1">
      <alignment horizontal="center" vertical="top"/>
    </xf>
    <xf numFmtId="0" fontId="17" fillId="0" borderId="0" xfId="0" applyFont="1" applyFill="1" applyBorder="1" applyAlignment="1" applyProtection="1">
      <alignment horizontal="center"/>
    </xf>
    <xf numFmtId="0" fontId="17" fillId="0" borderId="0" xfId="0" applyFont="1" applyBorder="1" applyProtection="1"/>
    <xf numFmtId="0" fontId="11" fillId="0" borderId="0" xfId="0" applyFont="1" applyBorder="1" applyAlignment="1" applyProtection="1"/>
    <xf numFmtId="8" fontId="17" fillId="0" borderId="10" xfId="0" applyNumberFormat="1" applyFont="1" applyFill="1" applyBorder="1" applyProtection="1"/>
    <xf numFmtId="0" fontId="11" fillId="0" borderId="0" xfId="0" applyFont="1" applyBorder="1" applyAlignment="1" applyProtection="1">
      <alignment horizontal="center"/>
    </xf>
    <xf numFmtId="0" fontId="11" fillId="0" borderId="0" xfId="0" applyFont="1" applyBorder="1" applyAlignment="1" applyProtection="1">
      <alignment horizontal="left"/>
    </xf>
    <xf numFmtId="6" fontId="17" fillId="0" borderId="29" xfId="0" applyNumberFormat="1" applyFont="1" applyFill="1" applyBorder="1" applyProtection="1"/>
    <xf numFmtId="6" fontId="17" fillId="0" borderId="37" xfId="0" applyNumberFormat="1" applyFont="1" applyFill="1" applyBorder="1" applyProtection="1"/>
    <xf numFmtId="6" fontId="17" fillId="0" borderId="30" xfId="0" applyNumberFormat="1" applyFont="1" applyFill="1" applyBorder="1" applyProtection="1"/>
    <xf numFmtId="6" fontId="0" fillId="0" borderId="29" xfId="0" applyNumberFormat="1" applyBorder="1" applyProtection="1"/>
    <xf numFmtId="6" fontId="0" fillId="0" borderId="37" xfId="0" applyNumberFormat="1" applyBorder="1" applyProtection="1"/>
    <xf numFmtId="6" fontId="0" fillId="0" borderId="37" xfId="0" applyNumberFormat="1" applyFill="1" applyBorder="1" applyProtection="1"/>
    <xf numFmtId="8" fontId="0" fillId="0" borderId="30" xfId="0" applyNumberFormat="1" applyBorder="1" applyProtection="1"/>
    <xf numFmtId="6" fontId="0" fillId="0" borderId="38" xfId="0" applyNumberFormat="1" applyBorder="1" applyProtection="1"/>
    <xf numFmtId="6" fontId="0" fillId="0" borderId="30" xfId="0" applyNumberFormat="1" applyBorder="1" applyProtection="1"/>
    <xf numFmtId="6" fontId="17" fillId="2" borderId="20" xfId="18" applyNumberFormat="1" applyFont="1" applyFill="1" applyBorder="1" applyProtection="1">
      <protection locked="0"/>
    </xf>
    <xf numFmtId="6" fontId="17" fillId="3" borderId="28" xfId="0" applyNumberFormat="1" applyFont="1" applyFill="1" applyBorder="1" applyProtection="1"/>
    <xf numFmtId="6" fontId="17" fillId="2" borderId="20" xfId="19" applyNumberFormat="1" applyFont="1" applyFill="1" applyBorder="1" applyProtection="1">
      <protection locked="0"/>
    </xf>
    <xf numFmtId="6" fontId="17" fillId="2" borderId="20" xfId="20" applyNumberFormat="1" applyFont="1" applyFill="1" applyBorder="1" applyProtection="1">
      <protection locked="0"/>
    </xf>
    <xf numFmtId="0" fontId="17" fillId="0" borderId="9" xfId="0" applyFont="1" applyBorder="1" applyAlignment="1" applyProtection="1">
      <alignment wrapText="1"/>
    </xf>
    <xf numFmtId="6" fontId="17" fillId="2" borderId="27" xfId="7" applyNumberFormat="1" applyFont="1" applyFill="1" applyBorder="1" applyProtection="1">
      <protection locked="0"/>
    </xf>
    <xf numFmtId="6" fontId="17" fillId="2" borderId="25" xfId="0" applyNumberFormat="1" applyFont="1" applyFill="1" applyBorder="1" applyProtection="1">
      <protection locked="0"/>
    </xf>
    <xf numFmtId="0" fontId="11" fillId="0" borderId="9" xfId="0" applyFont="1" applyBorder="1" applyProtection="1"/>
    <xf numFmtId="0" fontId="17" fillId="0" borderId="9" xfId="0" applyFont="1" applyFill="1" applyBorder="1" applyProtection="1"/>
    <xf numFmtId="0" fontId="17" fillId="0" borderId="10" xfId="0" applyFont="1" applyFill="1" applyBorder="1" applyProtection="1"/>
    <xf numFmtId="0" fontId="21" fillId="0" borderId="9" xfId="16" applyFont="1" applyBorder="1" applyProtection="1"/>
    <xf numFmtId="0" fontId="21" fillId="0" borderId="10" xfId="16" applyFont="1" applyBorder="1" applyAlignment="1" applyProtection="1">
      <alignment horizontal="center"/>
    </xf>
    <xf numFmtId="6" fontId="17" fillId="2" borderId="39" xfId="0" applyNumberFormat="1" applyFont="1" applyFill="1" applyBorder="1" applyProtection="1">
      <protection locked="0"/>
    </xf>
    <xf numFmtId="6" fontId="17" fillId="2" borderId="40" xfId="0" applyNumberFormat="1" applyFont="1" applyFill="1" applyBorder="1" applyProtection="1">
      <protection locked="0"/>
    </xf>
    <xf numFmtId="0" fontId="11" fillId="0" borderId="9" xfId="0" applyFont="1" applyFill="1" applyBorder="1" applyProtection="1"/>
    <xf numFmtId="0" fontId="0" fillId="0" borderId="0" xfId="0" applyAlignment="1" applyProtection="1">
      <alignment vertical="center"/>
    </xf>
    <xf numFmtId="0" fontId="13" fillId="0" borderId="1" xfId="0" applyFont="1" applyBorder="1" applyAlignment="1" applyProtection="1"/>
    <xf numFmtId="0" fontId="13" fillId="0" borderId="3" xfId="0" applyFont="1" applyBorder="1" applyAlignment="1" applyProtection="1"/>
    <xf numFmtId="0" fontId="13" fillId="0" borderId="4" xfId="0" applyFont="1" applyBorder="1" applyAlignment="1" applyProtection="1"/>
    <xf numFmtId="0" fontId="25" fillId="0" borderId="9" xfId="0" applyFont="1" applyBorder="1" applyAlignment="1" applyProtection="1">
      <alignment vertical="center"/>
    </xf>
    <xf numFmtId="0" fontId="6" fillId="0" borderId="10" xfId="0" applyFont="1" applyBorder="1" applyProtection="1"/>
    <xf numFmtId="0" fontId="6" fillId="0" borderId="41" xfId="0" applyFont="1" applyBorder="1" applyProtection="1"/>
    <xf numFmtId="0" fontId="0" fillId="0" borderId="10" xfId="0" applyBorder="1" applyProtection="1"/>
    <xf numFmtId="0" fontId="6" fillId="0" borderId="9" xfId="0" applyFont="1" applyBorder="1" applyAlignment="1" applyProtection="1">
      <alignment vertical="center"/>
    </xf>
    <xf numFmtId="0" fontId="6" fillId="0" borderId="0" xfId="0" applyFont="1" applyAlignment="1" applyProtection="1">
      <alignment horizontal="center" vertical="center"/>
    </xf>
    <xf numFmtId="165" fontId="6" fillId="0" borderId="11" xfId="0" applyNumberFormat="1" applyFont="1" applyBorder="1" applyAlignment="1" applyProtection="1">
      <alignment vertical="center"/>
    </xf>
    <xf numFmtId="0" fontId="0" fillId="2" borderId="42" xfId="0" applyFill="1" applyBorder="1" applyAlignment="1" applyProtection="1">
      <alignment horizontal="left" vertical="top" wrapText="1"/>
      <protection locked="0"/>
    </xf>
    <xf numFmtId="0" fontId="6" fillId="2" borderId="42" xfId="0" applyFont="1" applyFill="1" applyBorder="1" applyAlignment="1" applyProtection="1">
      <alignment horizontal="left" vertical="top" wrapText="1"/>
      <protection locked="0"/>
    </xf>
    <xf numFmtId="0" fontId="20" fillId="0" borderId="10" xfId="0" applyFont="1" applyBorder="1" applyAlignment="1" applyProtection="1">
      <alignment horizontal="left" vertical="center"/>
    </xf>
    <xf numFmtId="0" fontId="0" fillId="0" borderId="38" xfId="0" applyBorder="1" applyProtection="1">
      <protection locked="0"/>
    </xf>
    <xf numFmtId="0" fontId="0" fillId="2" borderId="43" xfId="0" applyFill="1" applyBorder="1" applyAlignment="1" applyProtection="1">
      <alignment horizontal="left" vertical="top" wrapText="1"/>
      <protection locked="0"/>
    </xf>
    <xf numFmtId="0" fontId="6" fillId="0" borderId="10" xfId="0" applyFont="1" applyBorder="1" applyAlignment="1" applyProtection="1">
      <alignment horizontal="center" vertical="center"/>
    </xf>
    <xf numFmtId="0" fontId="6" fillId="0" borderId="29" xfId="0" applyFont="1" applyBorder="1" applyAlignment="1" applyProtection="1">
      <alignment vertical="center"/>
    </xf>
    <xf numFmtId="0" fontId="6" fillId="0" borderId="30" xfId="0" applyFont="1" applyBorder="1" applyAlignment="1" applyProtection="1">
      <alignment horizontal="center" vertical="center"/>
    </xf>
    <xf numFmtId="165" fontId="6" fillId="0" borderId="38" xfId="0" applyNumberFormat="1" applyFont="1" applyBorder="1" applyAlignment="1" applyProtection="1">
      <alignment vertical="center"/>
    </xf>
    <xf numFmtId="0" fontId="0" fillId="2" borderId="38" xfId="0" applyFill="1" applyBorder="1" applyAlignment="1" applyProtection="1">
      <alignment horizontal="left" vertical="top" wrapText="1"/>
      <protection locked="0"/>
    </xf>
    <xf numFmtId="0" fontId="0" fillId="4" borderId="0" xfId="0" applyFill="1" applyProtection="1"/>
    <xf numFmtId="0" fontId="20" fillId="4" borderId="0" xfId="17" applyFont="1" applyFill="1" applyProtection="1"/>
    <xf numFmtId="0" fontId="6" fillId="4" borderId="0" xfId="17" applyFill="1"/>
    <xf numFmtId="8" fontId="0" fillId="4" borderId="0" xfId="0" applyNumberFormat="1" applyFill="1" applyProtection="1"/>
    <xf numFmtId="0" fontId="0" fillId="4" borderId="0" xfId="0" applyFill="1" applyAlignment="1" applyProtection="1">
      <alignment vertical="top"/>
    </xf>
    <xf numFmtId="0" fontId="18" fillId="4" borderId="0" xfId="17" applyFont="1" applyFill="1" applyAlignment="1" applyProtection="1">
      <alignment vertical="top"/>
    </xf>
    <xf numFmtId="8" fontId="6" fillId="4" borderId="0" xfId="17" applyNumberFormat="1" applyFill="1" applyAlignment="1" applyProtection="1">
      <alignment vertical="top"/>
    </xf>
    <xf numFmtId="8" fontId="17" fillId="4" borderId="0" xfId="0" applyNumberFormat="1" applyFont="1" applyFill="1" applyBorder="1" applyProtection="1"/>
    <xf numFmtId="0" fontId="6" fillId="4" borderId="0" xfId="17" applyFill="1" applyAlignment="1" applyProtection="1">
      <alignment vertical="top"/>
    </xf>
    <xf numFmtId="0" fontId="12" fillId="0" borderId="2" xfId="0" applyNumberFormat="1" applyFont="1" applyFill="1" applyBorder="1" applyAlignment="1" applyProtection="1">
      <alignment horizontal="center" vertical="center"/>
    </xf>
    <xf numFmtId="0" fontId="12" fillId="0" borderId="3" xfId="0" applyNumberFormat="1" applyFont="1" applyFill="1" applyBorder="1" applyAlignment="1" applyProtection="1">
      <alignment horizontal="center" vertical="center"/>
    </xf>
    <xf numFmtId="0" fontId="2" fillId="0" borderId="0" xfId="50" applyFont="1" applyFill="1"/>
    <xf numFmtId="0" fontId="31" fillId="0" borderId="0" xfId="50" applyFont="1" applyFill="1"/>
    <xf numFmtId="0" fontId="32" fillId="5" borderId="44" xfId="50" applyFont="1" applyFill="1" applyBorder="1" applyAlignment="1">
      <alignment horizontal="center" wrapText="1"/>
    </xf>
    <xf numFmtId="0" fontId="33" fillId="5" borderId="45" xfId="50" applyFont="1" applyFill="1" applyBorder="1" applyAlignment="1">
      <alignment horizontal="left" vertical="center" wrapText="1"/>
    </xf>
    <xf numFmtId="0" fontId="34" fillId="5" borderId="46" xfId="50" applyFont="1" applyFill="1" applyBorder="1" applyAlignment="1">
      <alignment horizontal="center" wrapText="1"/>
    </xf>
    <xf numFmtId="0" fontId="35" fillId="5" borderId="44" xfId="50" applyFont="1" applyFill="1" applyBorder="1" applyAlignment="1">
      <alignment horizontal="center" wrapText="1"/>
    </xf>
    <xf numFmtId="0" fontId="2" fillId="0" borderId="47" xfId="50" applyFont="1" applyFill="1" applyBorder="1"/>
    <xf numFmtId="0" fontId="35" fillId="0" borderId="48" xfId="50" applyFont="1" applyFill="1" applyBorder="1"/>
    <xf numFmtId="0" fontId="2" fillId="0" borderId="49" xfId="50" applyFont="1" applyFill="1" applyBorder="1"/>
    <xf numFmtId="0" fontId="36" fillId="0" borderId="47" xfId="50" applyFont="1" applyFill="1" applyBorder="1" applyAlignment="1">
      <alignment horizontal="center" shrinkToFit="1"/>
    </xf>
    <xf numFmtId="0" fontId="36" fillId="0" borderId="47" xfId="50" applyFont="1" applyFill="1" applyBorder="1" applyAlignment="1">
      <alignment horizontal="center"/>
    </xf>
    <xf numFmtId="0" fontId="36" fillId="0" borderId="48" xfId="50" applyFont="1" applyFill="1" applyBorder="1" applyAlignment="1">
      <alignment horizontal="left" indent="1"/>
    </xf>
    <xf numFmtId="169" fontId="36" fillId="0" borderId="47" xfId="51" applyNumberFormat="1" applyFont="1" applyFill="1" applyBorder="1" applyAlignment="1">
      <alignment horizontal="center" shrinkToFit="1"/>
    </xf>
    <xf numFmtId="169" fontId="36" fillId="0" borderId="47" xfId="51" applyNumberFormat="1" applyFont="1" applyFill="1" applyBorder="1" applyAlignment="1">
      <alignment horizontal="center"/>
    </xf>
    <xf numFmtId="169" fontId="36" fillId="0" borderId="47" xfId="51" applyNumberFormat="1" applyFont="1" applyFill="1" applyBorder="1" applyAlignment="1">
      <alignment horizontal="center" vertical="center" shrinkToFit="1"/>
    </xf>
    <xf numFmtId="0" fontId="2" fillId="0" borderId="50" xfId="50" applyFont="1" applyFill="1" applyBorder="1"/>
    <xf numFmtId="0" fontId="37" fillId="0" borderId="51" xfId="50" applyFont="1" applyFill="1" applyBorder="1"/>
    <xf numFmtId="3" fontId="32" fillId="0" borderId="52" xfId="52" applyNumberFormat="1" applyFont="1" applyFill="1" applyBorder="1"/>
    <xf numFmtId="0" fontId="32" fillId="0" borderId="50" xfId="50" applyFont="1" applyFill="1" applyBorder="1" applyAlignment="1">
      <alignment horizontal="center" wrapText="1"/>
    </xf>
    <xf numFmtId="10" fontId="32" fillId="0" borderId="50" xfId="50" applyNumberFormat="1" applyFont="1" applyFill="1" applyBorder="1"/>
    <xf numFmtId="0" fontId="37" fillId="0" borderId="0" xfId="50" applyFont="1" applyFill="1" applyBorder="1"/>
    <xf numFmtId="3" fontId="32" fillId="0" borderId="0" xfId="52" applyNumberFormat="1" applyFont="1" applyFill="1" applyBorder="1"/>
    <xf numFmtId="0" fontId="32" fillId="0" borderId="0" xfId="50" applyFont="1" applyFill="1" applyBorder="1" applyAlignment="1">
      <alignment horizontal="center" wrapText="1"/>
    </xf>
    <xf numFmtId="10" fontId="32" fillId="0" borderId="0" xfId="50" applyNumberFormat="1" applyFont="1" applyFill="1" applyBorder="1"/>
    <xf numFmtId="0" fontId="33" fillId="5" borderId="44" xfId="50" applyFont="1" applyFill="1" applyBorder="1" applyAlignment="1">
      <alignment horizontal="left" vertical="center" wrapText="1"/>
    </xf>
    <xf numFmtId="0" fontId="35" fillId="5" borderId="53" xfId="50" applyFont="1" applyFill="1" applyBorder="1" applyAlignment="1">
      <alignment horizontal="center" wrapText="1"/>
    </xf>
    <xf numFmtId="0" fontId="2" fillId="0" borderId="47" xfId="50" applyFont="1" applyFill="1" applyBorder="1" applyAlignment="1">
      <alignment horizontal="center"/>
    </xf>
    <xf numFmtId="0" fontId="38" fillId="0" borderId="47" xfId="50" applyFont="1" applyFill="1" applyBorder="1"/>
    <xf numFmtId="43" fontId="38" fillId="0" borderId="47" xfId="52" applyFont="1" applyFill="1" applyBorder="1" applyAlignment="1">
      <alignment horizontal="center" wrapText="1"/>
    </xf>
    <xf numFmtId="0" fontId="38" fillId="0" borderId="47" xfId="50" applyFont="1" applyFill="1" applyBorder="1" applyAlignment="1">
      <alignment horizontal="center" wrapText="1"/>
    </xf>
    <xf numFmtId="0" fontId="38" fillId="0" borderId="0" xfId="50" applyFont="1" applyFill="1" applyBorder="1" applyAlignment="1">
      <alignment horizontal="center" wrapText="1"/>
    </xf>
    <xf numFmtId="0" fontId="36" fillId="0" borderId="47" xfId="50" applyFont="1" applyFill="1" applyBorder="1" applyAlignment="1">
      <alignment vertical="center"/>
    </xf>
    <xf numFmtId="44" fontId="36" fillId="0" borderId="47" xfId="53" applyFont="1" applyFill="1" applyBorder="1" applyAlignment="1">
      <alignment horizontal="left" vertical="center"/>
    </xf>
    <xf numFmtId="170" fontId="36" fillId="0" borderId="47" xfId="53" applyNumberFormat="1" applyFont="1" applyFill="1" applyBorder="1" applyAlignment="1">
      <alignment horizontal="right" shrinkToFit="1"/>
    </xf>
    <xf numFmtId="170" fontId="36" fillId="0" borderId="0" xfId="53" applyNumberFormat="1" applyFont="1" applyFill="1" applyBorder="1" applyAlignment="1">
      <alignment horizontal="right" shrinkToFit="1"/>
    </xf>
    <xf numFmtId="0" fontId="2" fillId="0" borderId="44" xfId="50" applyFont="1" applyFill="1" applyBorder="1" applyAlignment="1">
      <alignment horizontal="center" vertical="center"/>
    </xf>
    <xf numFmtId="0" fontId="36" fillId="0" borderId="44" xfId="50" applyFont="1" applyFill="1" applyBorder="1" applyAlignment="1">
      <alignment horizontal="center" vertical="center"/>
    </xf>
    <xf numFmtId="44" fontId="36" fillId="0" borderId="44" xfId="53" applyFont="1" applyFill="1" applyBorder="1" applyAlignment="1">
      <alignment horizontal="left" vertical="center"/>
    </xf>
    <xf numFmtId="170" fontId="36" fillId="0" borderId="44" xfId="53" applyNumberFormat="1" applyFont="1" applyFill="1" applyBorder="1" applyAlignment="1">
      <alignment horizontal="right" vertical="center" shrinkToFit="1"/>
    </xf>
    <xf numFmtId="170" fontId="36" fillId="0" borderId="53" xfId="53" applyNumberFormat="1" applyFont="1" applyFill="1" applyBorder="1" applyAlignment="1">
      <alignment horizontal="right" vertical="center" shrinkToFit="1"/>
    </xf>
    <xf numFmtId="0" fontId="2" fillId="0" borderId="0" xfId="50" applyFont="1" applyFill="1" applyBorder="1" applyAlignment="1">
      <alignment horizontal="center" vertical="center"/>
    </xf>
    <xf numFmtId="0" fontId="36" fillId="0" borderId="0" xfId="50" applyFont="1" applyFill="1" applyBorder="1" applyAlignment="1">
      <alignment horizontal="center" vertical="center"/>
    </xf>
    <xf numFmtId="44" fontId="36" fillId="0" borderId="0" xfId="53" applyFont="1" applyFill="1" applyBorder="1" applyAlignment="1">
      <alignment horizontal="left" vertical="center"/>
    </xf>
    <xf numFmtId="170" fontId="36" fillId="0" borderId="0" xfId="53" applyNumberFormat="1" applyFont="1" applyFill="1" applyBorder="1" applyAlignment="1">
      <alignment horizontal="right" vertical="center" shrinkToFit="1"/>
    </xf>
    <xf numFmtId="0" fontId="2" fillId="0" borderId="0" xfId="50" applyFont="1" applyFill="1" applyAlignment="1">
      <alignment horizontal="right"/>
    </xf>
    <xf numFmtId="0" fontId="39" fillId="5" borderId="45" xfId="50" applyFont="1" applyFill="1" applyBorder="1" applyAlignment="1">
      <alignment horizontal="left" vertical="center"/>
    </xf>
    <xf numFmtId="0" fontId="40" fillId="5" borderId="53" xfId="50" applyFont="1" applyFill="1" applyBorder="1" applyAlignment="1">
      <alignment horizontal="left" vertical="center"/>
    </xf>
    <xf numFmtId="0" fontId="32" fillId="5" borderId="45" xfId="50" applyFont="1" applyFill="1" applyBorder="1" applyAlignment="1">
      <alignment horizontal="center" wrapText="1"/>
    </xf>
    <xf numFmtId="0" fontId="32" fillId="5" borderId="53" xfId="50" applyFont="1" applyFill="1" applyBorder="1" applyAlignment="1">
      <alignment horizontal="center" wrapText="1"/>
    </xf>
    <xf numFmtId="0" fontId="32" fillId="5" borderId="46" xfId="50" applyFont="1" applyFill="1" applyBorder="1" applyAlignment="1">
      <alignment horizontal="center" wrapText="1"/>
    </xf>
    <xf numFmtId="0" fontId="36" fillId="0" borderId="48" xfId="50" applyFont="1" applyFill="1" applyBorder="1"/>
    <xf numFmtId="0" fontId="2" fillId="0" borderId="0" xfId="50" applyFont="1" applyFill="1" applyBorder="1"/>
    <xf numFmtId="0" fontId="2" fillId="0" borderId="54" xfId="50" applyFont="1" applyFill="1" applyBorder="1"/>
    <xf numFmtId="0" fontId="2" fillId="0" borderId="55" xfId="50" applyFont="1" applyFill="1" applyBorder="1"/>
    <xf numFmtId="0" fontId="2" fillId="0" borderId="56" xfId="50" applyFont="1" applyFill="1" applyBorder="1"/>
    <xf numFmtId="0" fontId="41" fillId="0" borderId="0" xfId="50" applyFont="1" applyFill="1" applyBorder="1"/>
    <xf numFmtId="0" fontId="2" fillId="0" borderId="48" xfId="50" applyFont="1" applyFill="1" applyBorder="1"/>
    <xf numFmtId="168" fontId="36" fillId="0" borderId="47" xfId="52" applyNumberFormat="1" applyFont="1" applyFill="1" applyBorder="1" applyAlignment="1">
      <alignment horizontal="center" shrinkToFit="1"/>
    </xf>
    <xf numFmtId="170" fontId="36" fillId="0" borderId="47" xfId="52" applyNumberFormat="1" applyFont="1" applyFill="1" applyBorder="1" applyAlignment="1">
      <alignment horizontal="center" shrinkToFit="1"/>
    </xf>
    <xf numFmtId="170" fontId="36" fillId="0" borderId="47" xfId="52" applyNumberFormat="1" applyFont="1" applyFill="1" applyBorder="1" applyAlignment="1">
      <alignment horizontal="center"/>
    </xf>
    <xf numFmtId="170" fontId="36" fillId="0" borderId="47" xfId="50" applyNumberFormat="1" applyFont="1" applyFill="1" applyBorder="1" applyAlignment="1">
      <alignment horizontal="center" shrinkToFit="1"/>
    </xf>
    <xf numFmtId="170" fontId="36" fillId="0" borderId="47" xfId="50" applyNumberFormat="1" applyFont="1" applyFill="1" applyBorder="1" applyAlignment="1">
      <alignment horizontal="right" shrinkToFit="1"/>
    </xf>
    <xf numFmtId="0" fontId="36" fillId="0" borderId="51" xfId="50" applyFont="1" applyFill="1" applyBorder="1" applyAlignment="1">
      <alignment horizontal="left" indent="1"/>
    </xf>
    <xf numFmtId="0" fontId="41" fillId="0" borderId="57" xfId="50" applyFont="1" applyFill="1" applyBorder="1"/>
    <xf numFmtId="0" fontId="2" fillId="0" borderId="51" xfId="50" applyFont="1" applyFill="1" applyBorder="1"/>
    <xf numFmtId="0" fontId="2" fillId="0" borderId="57" xfId="50" applyFont="1" applyFill="1" applyBorder="1"/>
    <xf numFmtId="0" fontId="2" fillId="0" borderId="52" xfId="50" applyFont="1" applyFill="1" applyBorder="1"/>
    <xf numFmtId="0" fontId="36" fillId="0" borderId="50" xfId="50" applyFont="1" applyFill="1" applyBorder="1" applyAlignment="1">
      <alignment horizontal="center" shrinkToFit="1"/>
    </xf>
    <xf numFmtId="168" fontId="36" fillId="0" borderId="50" xfId="52" applyNumberFormat="1" applyFont="1" applyFill="1" applyBorder="1" applyAlignment="1">
      <alignment horizontal="center" shrinkToFit="1"/>
    </xf>
    <xf numFmtId="168" fontId="36" fillId="0" borderId="50" xfId="52" applyNumberFormat="1" applyFont="1" applyFill="1" applyBorder="1" applyAlignment="1">
      <alignment horizontal="center"/>
    </xf>
    <xf numFmtId="0" fontId="32" fillId="0" borderId="0" xfId="50" applyFont="1" applyFill="1" applyBorder="1"/>
    <xf numFmtId="43" fontId="32" fillId="0" borderId="0" xfId="50" applyNumberFormat="1" applyFont="1" applyFill="1" applyBorder="1"/>
    <xf numFmtId="0" fontId="35" fillId="0" borderId="47" xfId="50" applyFont="1" applyFill="1" applyBorder="1" applyAlignment="1">
      <alignment horizontal="left"/>
    </xf>
    <xf numFmtId="0" fontId="35" fillId="0" borderId="47" xfId="50" applyFont="1" applyFill="1" applyBorder="1" applyAlignment="1">
      <alignment horizontal="center"/>
    </xf>
    <xf numFmtId="0" fontId="35" fillId="0" borderId="47" xfId="50" applyFont="1" applyFill="1" applyBorder="1" applyAlignment="1">
      <alignment horizontal="center" wrapText="1"/>
    </xf>
    <xf numFmtId="0" fontId="36" fillId="0" borderId="47" xfId="50" applyFont="1" applyFill="1" applyBorder="1" applyAlignment="1">
      <alignment horizontal="center" wrapText="1"/>
    </xf>
    <xf numFmtId="171" fontId="36" fillId="0" borderId="47" xfId="50" applyNumberFormat="1" applyFont="1" applyFill="1" applyBorder="1"/>
    <xf numFmtId="171" fontId="36" fillId="0" borderId="47" xfId="52" applyNumberFormat="1" applyFont="1" applyFill="1" applyBorder="1"/>
    <xf numFmtId="172" fontId="36" fillId="0" borderId="47" xfId="53" applyNumberFormat="1" applyFont="1" applyFill="1" applyBorder="1" applyAlignment="1">
      <alignment horizontal="left"/>
    </xf>
    <xf numFmtId="0" fontId="36" fillId="0" borderId="47" xfId="50" applyFont="1" applyFill="1" applyBorder="1"/>
    <xf numFmtId="2" fontId="36" fillId="0" borderId="47" xfId="50" applyNumberFormat="1" applyFont="1" applyFill="1" applyBorder="1" applyAlignment="1">
      <alignment horizontal="center" shrinkToFit="1"/>
    </xf>
    <xf numFmtId="2" fontId="36" fillId="0" borderId="47" xfId="50" applyNumberFormat="1" applyFont="1" applyFill="1" applyBorder="1" applyAlignment="1">
      <alignment horizontal="center"/>
    </xf>
    <xf numFmtId="170" fontId="36" fillId="0" borderId="47" xfId="53" applyNumberFormat="1" applyFont="1" applyFill="1" applyBorder="1" applyAlignment="1">
      <alignment horizontal="left"/>
    </xf>
    <xf numFmtId="0" fontId="36" fillId="0" borderId="47" xfId="53" applyNumberFormat="1" applyFont="1" applyFill="1" applyBorder="1" applyAlignment="1">
      <alignment horizontal="center"/>
    </xf>
    <xf numFmtId="173" fontId="2" fillId="0" borderId="47" xfId="50" applyNumberFormat="1" applyFont="1" applyFill="1" applyBorder="1" applyAlignment="1">
      <alignment horizontal="center" wrapText="1"/>
    </xf>
    <xf numFmtId="171" fontId="36" fillId="0" borderId="47" xfId="53" applyNumberFormat="1" applyFont="1" applyFill="1" applyBorder="1" applyAlignment="1">
      <alignment horizontal="right"/>
    </xf>
    <xf numFmtId="0" fontId="36" fillId="0" borderId="47" xfId="50" applyNumberFormat="1" applyFont="1" applyFill="1" applyBorder="1" applyAlignment="1">
      <alignment horizontal="center"/>
    </xf>
    <xf numFmtId="0" fontId="36" fillId="0" borderId="47" xfId="52" applyNumberFormat="1" applyFont="1" applyFill="1" applyBorder="1" applyAlignment="1">
      <alignment horizontal="center"/>
    </xf>
    <xf numFmtId="173" fontId="36" fillId="0" borderId="47" xfId="50" applyNumberFormat="1" applyFont="1" applyFill="1" applyBorder="1" applyAlignment="1">
      <alignment horizontal="center" wrapText="1"/>
    </xf>
    <xf numFmtId="0" fontId="36" fillId="0" borderId="50" xfId="50" applyFont="1" applyFill="1" applyBorder="1" applyAlignment="1">
      <alignment horizontal="center"/>
    </xf>
    <xf numFmtId="0" fontId="36" fillId="0" borderId="50" xfId="50" applyFont="1" applyFill="1" applyBorder="1" applyAlignment="1">
      <alignment vertical="center"/>
    </xf>
    <xf numFmtId="0" fontId="36" fillId="0" borderId="50" xfId="52" applyNumberFormat="1" applyFont="1" applyFill="1" applyBorder="1" applyAlignment="1">
      <alignment horizontal="center"/>
    </xf>
    <xf numFmtId="173" fontId="36" fillId="0" borderId="50" xfId="50" applyNumberFormat="1" applyFont="1" applyFill="1" applyBorder="1" applyAlignment="1">
      <alignment horizontal="center" wrapText="1"/>
    </xf>
    <xf numFmtId="171" fontId="36" fillId="0" borderId="50" xfId="53" applyNumberFormat="1" applyFont="1" applyFill="1" applyBorder="1" applyAlignment="1">
      <alignment horizontal="right"/>
    </xf>
    <xf numFmtId="0" fontId="36" fillId="0" borderId="0" xfId="50" applyFont="1" applyFill="1" applyBorder="1" applyAlignment="1">
      <alignment horizontal="center"/>
    </xf>
    <xf numFmtId="0" fontId="36" fillId="0" borderId="0" xfId="50" applyFont="1" applyFill="1" applyBorder="1" applyAlignment="1">
      <alignment vertical="center"/>
    </xf>
    <xf numFmtId="0" fontId="36" fillId="0" borderId="0" xfId="52" applyNumberFormat="1" applyFont="1" applyFill="1" applyBorder="1" applyAlignment="1">
      <alignment horizontal="center"/>
    </xf>
    <xf numFmtId="171" fontId="36" fillId="0" borderId="0" xfId="53" applyNumberFormat="1" applyFont="1" applyFill="1" applyBorder="1" applyAlignment="1">
      <alignment horizontal="right"/>
    </xf>
    <xf numFmtId="0" fontId="7" fillId="0" borderId="0" xfId="54" applyFont="1" applyProtection="1"/>
    <xf numFmtId="0" fontId="2" fillId="0" borderId="0" xfId="54" applyProtection="1"/>
    <xf numFmtId="0" fontId="2" fillId="0" borderId="0" xfId="54" applyProtection="1">
      <protection locked="0"/>
    </xf>
    <xf numFmtId="0" fontId="28" fillId="0" borderId="0" xfId="54" applyFont="1" applyProtection="1"/>
    <xf numFmtId="0" fontId="6" fillId="0" borderId="0" xfId="54" applyFont="1" applyAlignment="1" applyProtection="1">
      <alignment horizontal="left" vertical="top" wrapText="1"/>
    </xf>
    <xf numFmtId="0" fontId="2" fillId="0" borderId="0" xfId="54" applyAlignment="1" applyProtection="1">
      <alignment horizontal="center" vertical="center"/>
    </xf>
    <xf numFmtId="0" fontId="6" fillId="0" borderId="58" xfId="54" applyFont="1" applyBorder="1" applyAlignment="1" applyProtection="1">
      <alignment horizontal="center" wrapText="1"/>
    </xf>
    <xf numFmtId="0" fontId="6" fillId="2" borderId="58" xfId="54" applyFont="1" applyFill="1" applyBorder="1" applyProtection="1">
      <protection locked="0"/>
    </xf>
    <xf numFmtId="0" fontId="6" fillId="7" borderId="58" xfId="54" applyFont="1" applyFill="1" applyBorder="1" applyProtection="1">
      <protection locked="0"/>
    </xf>
    <xf numFmtId="168" fontId="6" fillId="2" borderId="58" xfId="56" applyNumberFormat="1" applyFont="1" applyFill="1" applyBorder="1" applyProtection="1">
      <protection locked="0"/>
    </xf>
    <xf numFmtId="168" fontId="6" fillId="8" borderId="58" xfId="56" applyNumberFormat="1" applyFont="1" applyFill="1" applyBorder="1" applyProtection="1">
      <protection locked="0"/>
    </xf>
    <xf numFmtId="168" fontId="6" fillId="2" borderId="58" xfId="57" applyNumberFormat="1" applyFont="1" applyFill="1" applyBorder="1" applyProtection="1">
      <protection locked="0"/>
    </xf>
    <xf numFmtId="168" fontId="6" fillId="8" borderId="58" xfId="57" applyNumberFormat="1" applyFont="1" applyFill="1" applyBorder="1" applyProtection="1">
      <protection locked="0"/>
    </xf>
    <xf numFmtId="168" fontId="6" fillId="4" borderId="58" xfId="56" applyNumberFormat="1" applyFont="1" applyFill="1" applyBorder="1" applyProtection="1"/>
    <xf numFmtId="169" fontId="6" fillId="4" borderId="58" xfId="56" applyNumberFormat="1" applyFont="1" applyFill="1" applyBorder="1" applyProtection="1">
      <protection locked="0"/>
    </xf>
    <xf numFmtId="168" fontId="6" fillId="0" borderId="58" xfId="56" applyNumberFormat="1" applyFont="1" applyBorder="1" applyProtection="1"/>
    <xf numFmtId="168" fontId="20" fillId="0" borderId="58" xfId="56" applyNumberFormat="1" applyFont="1" applyBorder="1" applyProtection="1"/>
    <xf numFmtId="9" fontId="6" fillId="2" borderId="58" xfId="58" applyFont="1" applyFill="1" applyBorder="1" applyProtection="1">
      <protection locked="0"/>
    </xf>
    <xf numFmtId="168" fontId="6" fillId="0" borderId="58" xfId="56" applyNumberFormat="1" applyFont="1" applyFill="1" applyBorder="1" applyProtection="1"/>
    <xf numFmtId="169" fontId="6" fillId="2" borderId="58" xfId="59" applyNumberFormat="1" applyFont="1" applyFill="1" applyBorder="1" applyProtection="1">
      <protection locked="0"/>
    </xf>
    <xf numFmtId="9" fontId="6" fillId="2" borderId="58" xfId="59" applyFont="1" applyFill="1" applyBorder="1" applyProtection="1">
      <protection locked="0"/>
    </xf>
    <xf numFmtId="174" fontId="6" fillId="2" borderId="58" xfId="56" applyNumberFormat="1" applyFont="1" applyFill="1" applyBorder="1" applyProtection="1">
      <protection locked="0"/>
    </xf>
    <xf numFmtId="0" fontId="6" fillId="2" borderId="58" xfId="54" applyFont="1" applyFill="1" applyBorder="1" applyAlignment="1" applyProtection="1">
      <alignment horizontal="left" vertical="center"/>
    </xf>
    <xf numFmtId="0" fontId="6" fillId="7" borderId="58" xfId="54" applyFont="1" applyFill="1" applyBorder="1" applyAlignment="1" applyProtection="1">
      <alignment horizontal="center" vertical="center"/>
    </xf>
    <xf numFmtId="0" fontId="2" fillId="9" borderId="0" xfId="54" applyFill="1" applyProtection="1"/>
    <xf numFmtId="168" fontId="6" fillId="8" borderId="58" xfId="60" applyNumberFormat="1" applyFont="1" applyFill="1" applyBorder="1" applyProtection="1">
      <protection locked="0"/>
    </xf>
    <xf numFmtId="168" fontId="6" fillId="2" borderId="58" xfId="60" applyNumberFormat="1" applyFont="1" applyFill="1" applyBorder="1" applyProtection="1">
      <protection locked="0"/>
    </xf>
    <xf numFmtId="168" fontId="6" fillId="2" borderId="58" xfId="61" applyNumberFormat="1" applyFont="1" applyFill="1" applyBorder="1" applyProtection="1">
      <protection locked="0"/>
    </xf>
    <xf numFmtId="168" fontId="6" fillId="2" borderId="58" xfId="62" applyNumberFormat="1" applyFont="1" applyFill="1" applyBorder="1" applyProtection="1">
      <protection locked="0"/>
    </xf>
    <xf numFmtId="169" fontId="6" fillId="10" borderId="58" xfId="56" applyNumberFormat="1" applyFont="1" applyFill="1" applyBorder="1" applyProtection="1">
      <protection locked="0"/>
    </xf>
    <xf numFmtId="0" fontId="6" fillId="2" borderId="58" xfId="54" applyFont="1" applyFill="1" applyBorder="1" applyAlignment="1" applyProtection="1">
      <alignment horizontal="left" vertical="center"/>
      <protection locked="0"/>
    </xf>
    <xf numFmtId="0" fontId="20" fillId="0" borderId="0" xfId="54" applyFont="1" applyProtection="1"/>
    <xf numFmtId="0" fontId="20" fillId="0" borderId="58" xfId="54" applyFont="1" applyBorder="1" applyProtection="1"/>
    <xf numFmtId="3" fontId="20" fillId="0" borderId="58" xfId="54" applyNumberFormat="1" applyFont="1" applyBorder="1" applyProtection="1"/>
    <xf numFmtId="175" fontId="20" fillId="0" borderId="58" xfId="63" applyNumberFormat="1" applyFont="1" applyBorder="1" applyProtection="1"/>
    <xf numFmtId="9" fontId="20" fillId="0" borderId="58" xfId="59" applyFont="1" applyBorder="1" applyProtection="1"/>
    <xf numFmtId="168" fontId="20" fillId="0" borderId="58" xfId="56" applyNumberFormat="1" applyFont="1" applyFill="1" applyBorder="1" applyProtection="1"/>
    <xf numFmtId="0" fontId="6" fillId="0" borderId="0" xfId="54" applyFont="1" applyProtection="1"/>
    <xf numFmtId="0" fontId="50" fillId="0" borderId="0" xfId="54" applyFont="1" applyAlignment="1" applyProtection="1">
      <alignment horizontal="right" indent="1"/>
    </xf>
    <xf numFmtId="175" fontId="50" fillId="0" borderId="0" xfId="63" applyNumberFormat="1" applyFont="1" applyFill="1" applyAlignment="1" applyProtection="1">
      <alignment horizontal="right" indent="1"/>
    </xf>
    <xf numFmtId="10" fontId="0" fillId="0" borderId="0" xfId="51" applyNumberFormat="1" applyFont="1" applyFill="1" applyProtection="1"/>
    <xf numFmtId="0" fontId="2" fillId="0" borderId="0" xfId="54" applyFill="1" applyProtection="1"/>
    <xf numFmtId="0" fontId="2" fillId="0" borderId="0" xfId="54" applyFill="1" applyAlignment="1" applyProtection="1">
      <alignment horizontal="right"/>
    </xf>
    <xf numFmtId="0" fontId="2" fillId="0" borderId="0" xfId="54" applyFill="1" applyBorder="1" applyAlignment="1" applyProtection="1">
      <alignment horizontal="right"/>
    </xf>
    <xf numFmtId="0" fontId="2" fillId="0" borderId="0" xfId="54" applyFill="1" applyBorder="1" applyProtection="1"/>
    <xf numFmtId="0" fontId="2" fillId="0" borderId="0" xfId="54" applyFill="1" applyBorder="1" applyAlignment="1">
      <alignment horizontal="right"/>
    </xf>
    <xf numFmtId="0" fontId="2" fillId="0" borderId="0" xfId="54" applyFill="1" applyBorder="1"/>
    <xf numFmtId="0" fontId="50" fillId="0" borderId="0" xfId="54" applyFont="1" applyFill="1" applyBorder="1" applyAlignment="1" applyProtection="1">
      <alignment horizontal="right" indent="1"/>
    </xf>
    <xf numFmtId="175" fontId="50" fillId="0" borderId="0" xfId="54" applyNumberFormat="1" applyFont="1" applyFill="1" applyAlignment="1" applyProtection="1">
      <alignment horizontal="right" indent="1"/>
    </xf>
    <xf numFmtId="43" fontId="2" fillId="0" borderId="0" xfId="54" applyNumberFormat="1" applyProtection="1"/>
    <xf numFmtId="176" fontId="0" fillId="0" borderId="0" xfId="51" applyNumberFormat="1" applyFont="1" applyFill="1" applyProtection="1"/>
    <xf numFmtId="10" fontId="0" fillId="0" borderId="0" xfId="51" applyNumberFormat="1" applyFont="1" applyProtection="1"/>
    <xf numFmtId="3" fontId="2" fillId="0" borderId="0" xfId="54" applyNumberFormat="1" applyFill="1" applyBorder="1"/>
    <xf numFmtId="43" fontId="2" fillId="0" borderId="0" xfId="54" applyNumberFormat="1" applyFill="1" applyBorder="1"/>
    <xf numFmtId="0" fontId="51" fillId="0" borderId="0" xfId="54" applyFont="1" applyAlignment="1" applyProtection="1">
      <alignment vertical="top" wrapText="1"/>
    </xf>
    <xf numFmtId="168" fontId="52" fillId="0" borderId="0" xfId="50" applyNumberFormat="1" applyFont="1"/>
    <xf numFmtId="0" fontId="51" fillId="0" borderId="0" xfId="54" applyFont="1" applyFill="1" applyAlignment="1" applyProtection="1">
      <alignment vertical="top" wrapText="1"/>
    </xf>
    <xf numFmtId="0" fontId="28" fillId="0" borderId="0" xfId="54" applyFont="1" applyFill="1" applyBorder="1" applyAlignment="1">
      <alignment horizontal="right"/>
    </xf>
    <xf numFmtId="43" fontId="28" fillId="0" borderId="0" xfId="54" applyNumberFormat="1" applyFont="1" applyFill="1" applyBorder="1" applyAlignment="1">
      <alignment horizontal="right"/>
    </xf>
    <xf numFmtId="0" fontId="28" fillId="0" borderId="0" xfId="54" applyFont="1" applyFill="1" applyBorder="1"/>
    <xf numFmtId="43" fontId="51" fillId="0" borderId="0" xfId="54" applyNumberFormat="1" applyFont="1" applyAlignment="1" applyProtection="1">
      <alignment vertical="top" wrapText="1"/>
    </xf>
    <xf numFmtId="168" fontId="0" fillId="0" borderId="0" xfId="52" applyNumberFormat="1" applyFont="1" applyFill="1" applyBorder="1"/>
    <xf numFmtId="169" fontId="0" fillId="0" borderId="0" xfId="51" applyNumberFormat="1" applyFont="1" applyFill="1" applyBorder="1"/>
    <xf numFmtId="9" fontId="0" fillId="0" borderId="0" xfId="51" applyFont="1" applyFill="1" applyBorder="1" applyProtection="1"/>
    <xf numFmtId="0" fontId="57" fillId="0" borderId="0" xfId="54" applyFont="1" applyFill="1" applyBorder="1" applyAlignment="1" applyProtection="1">
      <alignment horizontal="right"/>
    </xf>
    <xf numFmtId="0" fontId="57" fillId="0" borderId="0" xfId="54" applyFont="1" applyFill="1" applyBorder="1" applyProtection="1"/>
    <xf numFmtId="0" fontId="57" fillId="0" borderId="0" xfId="54" applyFont="1" applyProtection="1"/>
    <xf numFmtId="0" fontId="55" fillId="0" borderId="0" xfId="54" applyFont="1" applyProtection="1"/>
    <xf numFmtId="0" fontId="6" fillId="0" borderId="0" xfId="54" applyFont="1" applyFill="1" applyBorder="1" applyProtection="1">
      <protection locked="0"/>
    </xf>
    <xf numFmtId="168" fontId="6" fillId="0" borderId="0" xfId="56" applyNumberFormat="1" applyFont="1" applyFill="1" applyBorder="1" applyProtection="1">
      <protection locked="0"/>
    </xf>
    <xf numFmtId="168" fontId="54" fillId="0" borderId="0" xfId="52" applyNumberFormat="1" applyFont="1" applyFill="1" applyBorder="1" applyAlignment="1">
      <alignment horizontal="center" vertical="top"/>
    </xf>
    <xf numFmtId="168" fontId="2" fillId="0" borderId="0" xfId="54" applyNumberFormat="1" applyFill="1" applyBorder="1"/>
    <xf numFmtId="0" fontId="6" fillId="0" borderId="0" xfId="50" applyFont="1" applyProtection="1"/>
    <xf numFmtId="0" fontId="7" fillId="0" borderId="0" xfId="50" applyFont="1" applyProtection="1"/>
    <xf numFmtId="177" fontId="52" fillId="0" borderId="0" xfId="50" applyNumberFormat="1" applyFont="1" applyBorder="1" applyProtection="1"/>
    <xf numFmtId="0" fontId="6" fillId="0" borderId="0" xfId="50" applyFont="1" applyFill="1" applyProtection="1"/>
    <xf numFmtId="168" fontId="6" fillId="0" borderId="0" xfId="52" applyNumberFormat="1" applyFont="1" applyFill="1" applyProtection="1"/>
    <xf numFmtId="0" fontId="20" fillId="0" borderId="59" xfId="50" applyFont="1" applyBorder="1" applyAlignment="1" applyProtection="1">
      <alignment horizontal="center" vertical="center" wrapText="1"/>
    </xf>
    <xf numFmtId="0" fontId="20" fillId="0" borderId="59" xfId="50" applyFont="1" applyBorder="1" applyAlignment="1" applyProtection="1">
      <alignment horizontal="center" vertical="center"/>
    </xf>
    <xf numFmtId="0" fontId="6" fillId="0" borderId="58" xfId="50" applyFont="1" applyBorder="1" applyProtection="1"/>
    <xf numFmtId="0" fontId="6" fillId="0" borderId="58" xfId="50" applyFont="1" applyFill="1" applyBorder="1" applyAlignment="1" applyProtection="1">
      <alignment horizontal="center"/>
    </xf>
    <xf numFmtId="174" fontId="6" fillId="0" borderId="58" xfId="63" applyNumberFormat="1" applyFont="1" applyFill="1" applyBorder="1" applyAlignment="1" applyProtection="1">
      <alignment horizontal="center" vertical="center"/>
    </xf>
    <xf numFmtId="0" fontId="6" fillId="7" borderId="58" xfId="50" applyFont="1" applyFill="1" applyBorder="1" applyAlignment="1" applyProtection="1">
      <alignment horizontal="center" vertical="center"/>
      <protection locked="0"/>
    </xf>
    <xf numFmtId="174" fontId="6" fillId="0" borderId="58" xfId="63" applyNumberFormat="1" applyFont="1" applyBorder="1" applyAlignment="1" applyProtection="1">
      <alignment horizontal="center" vertical="center"/>
    </xf>
    <xf numFmtId="0" fontId="6" fillId="0" borderId="58" xfId="50" applyFont="1" applyBorder="1" applyAlignment="1" applyProtection="1"/>
    <xf numFmtId="0" fontId="6" fillId="0" borderId="58" xfId="50" applyFont="1" applyFill="1" applyBorder="1" applyAlignment="1" applyProtection="1">
      <alignment horizontal="center" vertical="center"/>
      <protection locked="0"/>
    </xf>
    <xf numFmtId="177" fontId="2" fillId="0" borderId="0" xfId="50" applyNumberFormat="1" applyFill="1" applyAlignment="1" applyProtection="1">
      <alignment horizontal="center"/>
    </xf>
    <xf numFmtId="0" fontId="6" fillId="0" borderId="0" xfId="50" applyFont="1" applyFill="1" applyBorder="1" applyProtection="1"/>
    <xf numFmtId="174" fontId="29" fillId="0" borderId="58" xfId="63" applyNumberFormat="1" applyFont="1" applyFill="1" applyBorder="1" applyAlignment="1" applyProtection="1">
      <alignment horizontal="center" vertical="center"/>
    </xf>
    <xf numFmtId="0" fontId="6" fillId="0" borderId="58" xfId="50" applyFont="1" applyFill="1" applyBorder="1" applyAlignment="1" applyProtection="1">
      <alignment horizontal="center" vertical="center"/>
    </xf>
    <xf numFmtId="0" fontId="6" fillId="0" borderId="58" xfId="50" applyFont="1" applyBorder="1" applyAlignment="1" applyProtection="1">
      <alignment horizontal="left"/>
    </xf>
    <xf numFmtId="0" fontId="6" fillId="0" borderId="58" xfId="50" applyFont="1" applyBorder="1" applyAlignment="1" applyProtection="1">
      <alignment horizontal="center"/>
    </xf>
    <xf numFmtId="0" fontId="20" fillId="11" borderId="58" xfId="50" applyFont="1" applyFill="1" applyBorder="1" applyProtection="1">
      <protection locked="0"/>
    </xf>
    <xf numFmtId="174" fontId="20" fillId="11" borderId="58" xfId="63" applyNumberFormat="1" applyFont="1" applyFill="1" applyBorder="1" applyAlignment="1" applyProtection="1">
      <alignment horizontal="center" vertical="center"/>
      <protection locked="0"/>
    </xf>
    <xf numFmtId="174" fontId="20" fillId="11" borderId="58" xfId="50" applyNumberFormat="1" applyFont="1" applyFill="1" applyBorder="1" applyAlignment="1" applyProtection="1">
      <alignment vertical="center"/>
      <protection locked="0"/>
    </xf>
    <xf numFmtId="0" fontId="20" fillId="0" borderId="0" xfId="50" applyFont="1" applyProtection="1"/>
    <xf numFmtId="0" fontId="20" fillId="0" borderId="0" xfId="50" applyFont="1" applyAlignment="1" applyProtection="1"/>
    <xf numFmtId="175" fontId="20" fillId="0" borderId="0" xfId="63" applyNumberFormat="1" applyFont="1" applyAlignment="1" applyProtection="1"/>
    <xf numFmtId="0" fontId="20" fillId="0" borderId="0" xfId="50" applyFont="1" applyAlignment="1" applyProtection="1">
      <alignment vertical="center"/>
      <protection locked="0"/>
    </xf>
    <xf numFmtId="0" fontId="56" fillId="0" borderId="0" xfId="50" applyFont="1" applyProtection="1"/>
    <xf numFmtId="0" fontId="56" fillId="0" borderId="58" xfId="50" applyFont="1" applyBorder="1" applyProtection="1"/>
    <xf numFmtId="0" fontId="56" fillId="0" borderId="58" xfId="50" applyFont="1" applyBorder="1" applyAlignment="1" applyProtection="1">
      <alignment horizontal="center"/>
    </xf>
    <xf numFmtId="174" fontId="56" fillId="0" borderId="58" xfId="63" applyNumberFormat="1" applyFont="1" applyBorder="1" applyAlignment="1" applyProtection="1">
      <alignment horizontal="center" vertical="center"/>
    </xf>
    <xf numFmtId="0" fontId="56" fillId="7" borderId="58" xfId="50" applyFont="1" applyFill="1" applyBorder="1" applyAlignment="1" applyProtection="1">
      <alignment horizontal="center" vertical="center"/>
      <protection locked="0"/>
    </xf>
    <xf numFmtId="0" fontId="56" fillId="0" borderId="0" xfId="50" applyFont="1" applyFill="1" applyBorder="1" applyProtection="1"/>
    <xf numFmtId="0" fontId="56" fillId="0" borderId="58" xfId="50" applyFont="1" applyBorder="1" applyAlignment="1" applyProtection="1">
      <alignment horizontal="left" vertical="top" wrapText="1"/>
    </xf>
    <xf numFmtId="174" fontId="56" fillId="0" borderId="58" xfId="63" applyNumberFormat="1" applyFont="1" applyBorder="1" applyAlignment="1" applyProtection="1">
      <alignment horizontal="left" vertical="center"/>
    </xf>
    <xf numFmtId="0" fontId="56" fillId="0" borderId="58" xfId="50" applyFont="1" applyBorder="1" applyAlignment="1" applyProtection="1">
      <alignment wrapText="1"/>
    </xf>
    <xf numFmtId="0" fontId="56" fillId="0" borderId="58" xfId="50" applyFont="1" applyBorder="1" applyAlignment="1" applyProtection="1"/>
    <xf numFmtId="0" fontId="59" fillId="11" borderId="58" xfId="50" applyFont="1" applyFill="1" applyBorder="1" applyProtection="1">
      <protection locked="0"/>
    </xf>
    <xf numFmtId="0" fontId="59" fillId="11" borderId="58" xfId="50" applyFont="1" applyFill="1" applyBorder="1" applyAlignment="1" applyProtection="1">
      <alignment horizontal="center" vertical="center"/>
      <protection locked="0"/>
    </xf>
    <xf numFmtId="174" fontId="59" fillId="11" borderId="58" xfId="63" applyNumberFormat="1" applyFont="1" applyFill="1" applyBorder="1" applyAlignment="1" applyProtection="1">
      <alignment horizontal="center" vertical="center"/>
      <protection locked="0"/>
    </xf>
    <xf numFmtId="0" fontId="59" fillId="0" borderId="0" xfId="50" applyFont="1" applyProtection="1"/>
    <xf numFmtId="0" fontId="20" fillId="0" borderId="0" xfId="50" applyFont="1" applyBorder="1" applyProtection="1"/>
    <xf numFmtId="0" fontId="6" fillId="0" borderId="0" xfId="50" applyFont="1" applyBorder="1" applyAlignment="1" applyProtection="1">
      <alignment horizontal="center"/>
    </xf>
    <xf numFmtId="174" fontId="6" fillId="0" borderId="0" xfId="63" applyNumberFormat="1" applyFont="1" applyBorder="1" applyAlignment="1" applyProtection="1">
      <alignment horizontal="center" vertical="center"/>
    </xf>
    <xf numFmtId="0" fontId="6" fillId="0" borderId="0" xfId="50" applyFont="1" applyBorder="1" applyAlignment="1" applyProtection="1">
      <alignment horizontal="center" vertical="center"/>
      <protection locked="0"/>
    </xf>
    <xf numFmtId="0" fontId="6" fillId="0" borderId="0" xfId="50" applyFont="1" applyBorder="1" applyProtection="1"/>
    <xf numFmtId="0" fontId="56" fillId="0" borderId="58" xfId="50" applyFont="1" applyBorder="1" applyAlignment="1" applyProtection="1">
      <alignment horizontal="left" vertical="center" wrapText="1"/>
    </xf>
    <xf numFmtId="0" fontId="56" fillId="0" borderId="58" xfId="50" applyFont="1" applyBorder="1" applyAlignment="1" applyProtection="1">
      <alignment horizontal="center" vertical="center"/>
    </xf>
    <xf numFmtId="175" fontId="6" fillId="0" borderId="0" xfId="63" applyNumberFormat="1" applyFont="1" applyBorder="1" applyProtection="1"/>
    <xf numFmtId="174" fontId="59" fillId="0" borderId="58" xfId="63" applyNumberFormat="1" applyFont="1" applyBorder="1" applyAlignment="1" applyProtection="1">
      <alignment horizontal="center" vertical="center"/>
    </xf>
    <xf numFmtId="0" fontId="56" fillId="4" borderId="58" xfId="50" applyFont="1" applyFill="1" applyBorder="1" applyAlignment="1" applyProtection="1">
      <alignment horizontal="center" vertical="center"/>
    </xf>
    <xf numFmtId="174" fontId="56" fillId="0" borderId="58" xfId="63" applyNumberFormat="1" applyFont="1" applyFill="1" applyBorder="1" applyAlignment="1" applyProtection="1">
      <alignment horizontal="center" vertical="center"/>
    </xf>
    <xf numFmtId="174" fontId="56" fillId="0" borderId="58" xfId="50" applyNumberFormat="1" applyFont="1" applyBorder="1" applyAlignment="1" applyProtection="1">
      <alignment horizontal="center" vertical="center"/>
    </xf>
    <xf numFmtId="0" fontId="56" fillId="0" borderId="0" xfId="50" applyFont="1" applyBorder="1" applyProtection="1"/>
    <xf numFmtId="0" fontId="56" fillId="4" borderId="0" xfId="50" applyFont="1" applyFill="1" applyBorder="1" applyAlignment="1" applyProtection="1">
      <alignment horizontal="center" vertical="center"/>
    </xf>
    <xf numFmtId="0" fontId="20" fillId="0" borderId="0" xfId="50" applyFont="1" applyBorder="1" applyAlignment="1" applyProtection="1">
      <alignment horizontal="right" vertical="center" wrapText="1" indent="1"/>
    </xf>
    <xf numFmtId="174" fontId="20" fillId="0" borderId="0" xfId="63" applyNumberFormat="1" applyFont="1" applyBorder="1" applyAlignment="1" applyProtection="1">
      <alignment horizontal="center" vertical="center"/>
    </xf>
    <xf numFmtId="0" fontId="6" fillId="4" borderId="0" xfId="50" applyFont="1" applyFill="1" applyBorder="1" applyAlignment="1" applyProtection="1">
      <alignment horizontal="center" vertical="center"/>
    </xf>
    <xf numFmtId="0" fontId="56" fillId="0" borderId="58" xfId="50" applyFont="1" applyBorder="1" applyAlignment="1" applyProtection="1">
      <alignment vertical="center" wrapText="1"/>
    </xf>
    <xf numFmtId="0" fontId="56" fillId="0" borderId="58" xfId="50" applyFont="1" applyBorder="1" applyAlignment="1" applyProtection="1">
      <alignment horizontal="right" vertical="center" wrapText="1" indent="1"/>
    </xf>
    <xf numFmtId="0" fontId="20" fillId="0" borderId="0" xfId="50" applyFont="1" applyFill="1" applyBorder="1" applyProtection="1"/>
    <xf numFmtId="0" fontId="20" fillId="0" borderId="58" xfId="50" applyFont="1" applyFill="1" applyBorder="1" applyAlignment="1" applyProtection="1">
      <alignment vertical="center" wrapText="1"/>
    </xf>
    <xf numFmtId="0" fontId="20" fillId="0" borderId="58" xfId="50" applyFont="1" applyBorder="1" applyAlignment="1" applyProtection="1">
      <alignment horizontal="right" vertical="center" wrapText="1" indent="1"/>
    </xf>
    <xf numFmtId="174" fontId="20" fillId="0" borderId="58" xfId="63" applyNumberFormat="1" applyFont="1" applyFill="1" applyBorder="1" applyAlignment="1" applyProtection="1">
      <alignment horizontal="center" vertical="center"/>
    </xf>
    <xf numFmtId="0" fontId="20" fillId="7" borderId="58" xfId="50" applyFont="1" applyFill="1" applyBorder="1" applyAlignment="1" applyProtection="1">
      <alignment horizontal="center" vertical="center"/>
      <protection locked="0"/>
    </xf>
    <xf numFmtId="174" fontId="20" fillId="0" borderId="58" xfId="63" applyNumberFormat="1" applyFont="1" applyBorder="1" applyAlignment="1" applyProtection="1">
      <alignment horizontal="center" vertical="center"/>
    </xf>
    <xf numFmtId="174" fontId="20" fillId="4" borderId="58" xfId="63" applyNumberFormat="1" applyFont="1" applyFill="1" applyBorder="1" applyAlignment="1" applyProtection="1">
      <alignment horizontal="center" vertical="center"/>
    </xf>
    <xf numFmtId="0" fontId="20" fillId="4" borderId="58" xfId="50" applyFont="1" applyFill="1" applyBorder="1" applyAlignment="1" applyProtection="1">
      <alignment horizontal="center" vertical="center"/>
    </xf>
    <xf numFmtId="0" fontId="6" fillId="4" borderId="0" xfId="50" applyFont="1" applyFill="1" applyBorder="1" applyProtection="1"/>
    <xf numFmtId="0" fontId="6" fillId="4" borderId="0" xfId="50" applyFont="1" applyFill="1" applyProtection="1"/>
    <xf numFmtId="0" fontId="56" fillId="0" borderId="0" xfId="50" applyFont="1" applyFill="1" applyProtection="1"/>
    <xf numFmtId="174" fontId="59" fillId="0" borderId="58" xfId="63" applyNumberFormat="1" applyFont="1" applyFill="1" applyBorder="1" applyAlignment="1" applyProtection="1">
      <alignment horizontal="center" vertical="center"/>
    </xf>
    <xf numFmtId="174" fontId="59" fillId="4" borderId="58" xfId="63" applyNumberFormat="1" applyFont="1" applyFill="1" applyBorder="1" applyAlignment="1" applyProtection="1">
      <alignment horizontal="center" vertical="center"/>
    </xf>
    <xf numFmtId="0" fontId="59" fillId="4" borderId="58" xfId="50" applyFont="1" applyFill="1" applyBorder="1" applyAlignment="1" applyProtection="1">
      <alignment horizontal="center" vertical="center"/>
    </xf>
    <xf numFmtId="0" fontId="56" fillId="4" borderId="0" xfId="50" applyFont="1" applyFill="1" applyBorder="1" applyProtection="1"/>
    <xf numFmtId="0" fontId="59" fillId="0" borderId="58" xfId="50" applyFont="1" applyFill="1" applyBorder="1" applyProtection="1">
      <protection locked="0"/>
    </xf>
    <xf numFmtId="174" fontId="59" fillId="0" borderId="58" xfId="63" applyNumberFormat="1" applyFont="1" applyFill="1" applyBorder="1" applyAlignment="1" applyProtection="1">
      <alignment horizontal="center" vertical="center"/>
      <protection locked="0"/>
    </xf>
    <xf numFmtId="0" fontId="60" fillId="0" borderId="58" xfId="50" applyFont="1" applyFill="1" applyBorder="1" applyAlignment="1" applyProtection="1">
      <alignment vertical="center"/>
    </xf>
    <xf numFmtId="0" fontId="60" fillId="0" borderId="58" xfId="50" applyFont="1" applyFill="1" applyBorder="1" applyAlignment="1" applyProtection="1">
      <alignment horizontal="right" indent="2"/>
    </xf>
    <xf numFmtId="164" fontId="61" fillId="0" borderId="58" xfId="63" applyNumberFormat="1" applyFont="1" applyFill="1" applyBorder="1" applyProtection="1"/>
    <xf numFmtId="178" fontId="61" fillId="0" borderId="58" xfId="63" applyNumberFormat="1" applyFont="1" applyFill="1" applyBorder="1" applyProtection="1"/>
    <xf numFmtId="44" fontId="2" fillId="0" borderId="0" xfId="50" applyNumberFormat="1" applyFill="1" applyProtection="1"/>
    <xf numFmtId="179" fontId="2" fillId="0" borderId="0" xfId="50" applyNumberFormat="1" applyFill="1" applyAlignment="1" applyProtection="1">
      <alignment horizontal="center" vertical="center"/>
    </xf>
    <xf numFmtId="0" fontId="62" fillId="0" borderId="0" xfId="50" applyFont="1" applyAlignment="1">
      <alignment vertical="top"/>
    </xf>
    <xf numFmtId="0" fontId="63" fillId="0" borderId="0" xfId="50" applyFont="1"/>
    <xf numFmtId="0" fontId="52" fillId="0" borderId="0" xfId="50" applyFont="1"/>
    <xf numFmtId="0" fontId="64" fillId="0" borderId="0" xfId="50" applyFont="1" applyAlignment="1">
      <alignment horizontal="left"/>
    </xf>
    <xf numFmtId="0" fontId="64" fillId="0" borderId="0" xfId="50" applyFont="1" applyAlignment="1" applyProtection="1">
      <alignment horizontal="left" vertical="center" wrapText="1"/>
    </xf>
    <xf numFmtId="0" fontId="52" fillId="7" borderId="58" xfId="50" applyFont="1" applyFill="1" applyBorder="1" applyAlignment="1" applyProtection="1">
      <alignment horizontal="center"/>
      <protection locked="0"/>
    </xf>
    <xf numFmtId="0" fontId="65" fillId="0" borderId="0" xfId="50" applyFont="1"/>
    <xf numFmtId="168" fontId="6" fillId="2" borderId="58" xfId="64" applyNumberFormat="1" applyFont="1" applyFill="1" applyBorder="1" applyProtection="1">
      <protection locked="0"/>
    </xf>
    <xf numFmtId="0" fontId="11" fillId="0" borderId="0" xfId="50" applyFont="1"/>
    <xf numFmtId="0" fontId="66" fillId="0" borderId="0" xfId="50" applyFont="1"/>
    <xf numFmtId="0" fontId="64" fillId="0" borderId="59" xfId="50" applyFont="1" applyBorder="1" applyAlignment="1">
      <alignment horizontal="center"/>
    </xf>
    <xf numFmtId="0" fontId="64" fillId="0" borderId="60" xfId="50" applyFont="1" applyBorder="1" applyAlignment="1">
      <alignment horizontal="center"/>
    </xf>
    <xf numFmtId="0" fontId="64" fillId="0" borderId="58" xfId="50" applyFont="1" applyBorder="1" applyAlignment="1">
      <alignment horizontal="center"/>
    </xf>
    <xf numFmtId="168" fontId="67" fillId="0" borderId="0" xfId="50" applyNumberFormat="1" applyFont="1"/>
    <xf numFmtId="0" fontId="52" fillId="0" borderId="59" xfId="50" applyFont="1" applyBorder="1" applyAlignment="1">
      <alignment horizontal="left" vertical="top"/>
    </xf>
    <xf numFmtId="0" fontId="52" fillId="7" borderId="58" xfId="50" applyFont="1" applyFill="1" applyBorder="1" applyProtection="1">
      <protection locked="0"/>
    </xf>
    <xf numFmtId="0" fontId="52" fillId="0" borderId="59" xfId="50" applyFont="1" applyBorder="1" applyAlignment="1">
      <alignment horizontal="right"/>
    </xf>
    <xf numFmtId="168" fontId="0" fillId="2" borderId="58" xfId="64" applyNumberFormat="1" applyFont="1" applyFill="1" applyBorder="1" applyProtection="1">
      <protection locked="0"/>
    </xf>
    <xf numFmtId="0" fontId="52" fillId="0" borderId="64" xfId="50" applyFont="1" applyBorder="1" applyAlignment="1">
      <alignment horizontal="left" vertical="top"/>
    </xf>
    <xf numFmtId="0" fontId="66" fillId="0" borderId="59" xfId="50" applyFont="1" applyFill="1" applyBorder="1"/>
    <xf numFmtId="0" fontId="52" fillId="0" borderId="64" xfId="50" applyFont="1" applyBorder="1" applyAlignment="1">
      <alignment horizontal="right"/>
    </xf>
    <xf numFmtId="0" fontId="52" fillId="0" borderId="60" xfId="50" applyFont="1" applyBorder="1" applyAlignment="1">
      <alignment vertical="top"/>
    </xf>
    <xf numFmtId="0" fontId="52" fillId="0" borderId="58" xfId="50" applyFont="1" applyFill="1" applyBorder="1"/>
    <xf numFmtId="0" fontId="52" fillId="0" borderId="60" xfId="50" applyFont="1" applyBorder="1" applyAlignment="1">
      <alignment horizontal="right"/>
    </xf>
    <xf numFmtId="168" fontId="2" fillId="2" borderId="58" xfId="64" applyNumberFormat="1" applyFont="1" applyFill="1" applyBorder="1" applyProtection="1">
      <protection locked="0"/>
    </xf>
    <xf numFmtId="168" fontId="17" fillId="2" borderId="58" xfId="64" applyNumberFormat="1" applyFont="1" applyFill="1" applyBorder="1" applyProtection="1">
      <protection locked="0"/>
    </xf>
    <xf numFmtId="0" fontId="66" fillId="0" borderId="59" xfId="50" applyFont="1" applyFill="1" applyBorder="1" applyProtection="1"/>
    <xf numFmtId="0" fontId="52" fillId="0" borderId="59" xfId="50" applyFont="1" applyBorder="1" applyAlignment="1">
      <alignment vertical="top"/>
    </xf>
    <xf numFmtId="0" fontId="52" fillId="0" borderId="64" xfId="50" applyFont="1" applyBorder="1" applyAlignment="1">
      <alignment vertical="top"/>
    </xf>
    <xf numFmtId="0" fontId="52" fillId="0" borderId="0" xfId="50" applyFont="1" applyBorder="1"/>
    <xf numFmtId="0" fontId="65" fillId="0" borderId="0" xfId="50" applyFont="1" applyFill="1"/>
    <xf numFmtId="0" fontId="64" fillId="0" borderId="58" xfId="50" applyFont="1" applyBorder="1" applyAlignment="1"/>
    <xf numFmtId="0" fontId="52" fillId="0" borderId="58" xfId="50" applyFont="1" applyBorder="1" applyAlignment="1">
      <alignment horizontal="right"/>
    </xf>
    <xf numFmtId="0" fontId="52" fillId="0" borderId="58" xfId="50" applyFont="1" applyBorder="1" applyAlignment="1">
      <alignment horizontal="left" vertical="top"/>
    </xf>
    <xf numFmtId="0" fontId="66" fillId="0" borderId="58" xfId="50" applyFont="1" applyFill="1" applyBorder="1"/>
    <xf numFmtId="0" fontId="52" fillId="0" borderId="58" xfId="50" applyFont="1" applyBorder="1" applyAlignment="1">
      <alignment vertical="top"/>
    </xf>
    <xf numFmtId="0" fontId="66" fillId="0" borderId="58" xfId="50" applyFont="1" applyFill="1" applyBorder="1" applyProtection="1"/>
    <xf numFmtId="0" fontId="62" fillId="0" borderId="0" xfId="50" applyFont="1"/>
    <xf numFmtId="0" fontId="2" fillId="0" borderId="0" xfId="50"/>
    <xf numFmtId="0" fontId="2" fillId="0" borderId="0" xfId="50" applyProtection="1"/>
    <xf numFmtId="0" fontId="64" fillId="0" borderId="0" xfId="50" applyFont="1" applyAlignment="1" applyProtection="1">
      <alignment horizontal="left" wrapText="1"/>
    </xf>
    <xf numFmtId="0" fontId="64" fillId="0" borderId="58" xfId="50" applyFont="1" applyFill="1" applyBorder="1" applyAlignment="1" applyProtection="1">
      <alignment horizontal="left" vertical="center" wrapText="1"/>
    </xf>
    <xf numFmtId="10" fontId="2" fillId="0" borderId="0" xfId="51" applyNumberFormat="1"/>
    <xf numFmtId="0" fontId="28" fillId="0" borderId="0" xfId="50" applyFont="1" applyAlignment="1" applyProtection="1">
      <alignment horizontal="left" wrapText="1"/>
    </xf>
    <xf numFmtId="0" fontId="28" fillId="0" borderId="59" xfId="50" applyFont="1" applyBorder="1" applyAlignment="1" applyProtection="1">
      <alignment horizontal="center" wrapText="1"/>
    </xf>
    <xf numFmtId="0" fontId="28" fillId="0" borderId="58" xfId="50" applyFont="1" applyBorder="1" applyAlignment="1" applyProtection="1">
      <alignment horizontal="center"/>
    </xf>
    <xf numFmtId="0" fontId="29" fillId="0" borderId="58" xfId="50" applyFont="1" applyBorder="1" applyAlignment="1" applyProtection="1">
      <alignment wrapText="1"/>
    </xf>
    <xf numFmtId="0" fontId="29" fillId="0" borderId="62" xfId="50" applyFont="1" applyBorder="1" applyAlignment="1" applyProtection="1">
      <alignment horizontal="center" wrapText="1"/>
    </xf>
    <xf numFmtId="168" fontId="0" fillId="0" borderId="4" xfId="64" applyNumberFormat="1" applyFont="1" applyBorder="1" applyProtection="1"/>
    <xf numFmtId="168" fontId="0" fillId="2" borderId="65" xfId="64" applyNumberFormat="1" applyFont="1" applyFill="1" applyBorder="1" applyProtection="1">
      <protection locked="0"/>
    </xf>
    <xf numFmtId="0" fontId="68" fillId="0" borderId="0" xfId="50" applyFont="1" applyFill="1"/>
    <xf numFmtId="0" fontId="28" fillId="0" borderId="0" xfId="50" applyFont="1"/>
    <xf numFmtId="168" fontId="0" fillId="0" borderId="63" xfId="64" applyNumberFormat="1" applyFont="1" applyBorder="1" applyProtection="1"/>
    <xf numFmtId="168" fontId="28" fillId="0" borderId="0" xfId="50" applyNumberFormat="1" applyFont="1"/>
    <xf numFmtId="3" fontId="68" fillId="0" borderId="0" xfId="50" applyNumberFormat="1" applyFont="1" applyFill="1"/>
    <xf numFmtId="0" fontId="30" fillId="0" borderId="58" xfId="50" applyFont="1" applyBorder="1" applyAlignment="1" applyProtection="1">
      <alignment horizontal="left" wrapText="1"/>
    </xf>
    <xf numFmtId="0" fontId="29" fillId="0" borderId="62" xfId="50" quotePrefix="1" applyFont="1" applyBorder="1" applyAlignment="1" applyProtection="1">
      <alignment horizontal="center" wrapText="1"/>
    </xf>
    <xf numFmtId="10" fontId="28" fillId="0" borderId="4" xfId="66" applyNumberFormat="1" applyFont="1" applyBorder="1" applyProtection="1"/>
    <xf numFmtId="168" fontId="28" fillId="0" borderId="63" xfId="66" applyNumberFormat="1" applyFont="1" applyBorder="1" applyProtection="1"/>
    <xf numFmtId="168" fontId="0" fillId="0" borderId="0" xfId="64" applyNumberFormat="1" applyFont="1" applyProtection="1"/>
    <xf numFmtId="0" fontId="64" fillId="0" borderId="0" xfId="50" applyFont="1" applyAlignment="1" applyProtection="1">
      <alignment horizontal="left"/>
    </xf>
    <xf numFmtId="0" fontId="29" fillId="0" borderId="66" xfId="50" applyFont="1" applyBorder="1" applyProtection="1"/>
    <xf numFmtId="0" fontId="2" fillId="0" borderId="0" xfId="50" applyBorder="1" applyAlignment="1" applyProtection="1">
      <alignment horizontal="left"/>
    </xf>
    <xf numFmtId="168" fontId="2" fillId="0" borderId="0" xfId="50" applyNumberFormat="1"/>
    <xf numFmtId="0" fontId="29" fillId="0" borderId="58" xfId="50" applyFont="1" applyBorder="1" applyProtection="1"/>
    <xf numFmtId="175" fontId="0" fillId="0" borderId="3" xfId="67" applyNumberFormat="1" applyFont="1" applyFill="1" applyBorder="1" applyProtection="1"/>
    <xf numFmtId="175" fontId="0" fillId="0" borderId="0" xfId="67" applyNumberFormat="1" applyFont="1" applyBorder="1" applyProtection="1"/>
    <xf numFmtId="0" fontId="29" fillId="0" borderId="62" xfId="50" applyFont="1" applyBorder="1" applyAlignment="1" applyProtection="1">
      <alignment wrapText="1"/>
    </xf>
    <xf numFmtId="175" fontId="0" fillId="0" borderId="4" xfId="67" applyNumberFormat="1" applyFont="1" applyFill="1" applyBorder="1" applyAlignment="1" applyProtection="1">
      <alignment vertical="center"/>
    </xf>
    <xf numFmtId="175" fontId="0" fillId="0" borderId="0" xfId="67" applyNumberFormat="1" applyFont="1" applyFill="1" applyBorder="1" applyAlignment="1" applyProtection="1">
      <alignment vertical="center"/>
    </xf>
    <xf numFmtId="175" fontId="0" fillId="0" borderId="4" xfId="67" applyNumberFormat="1" applyFont="1" applyBorder="1" applyProtection="1"/>
    <xf numFmtId="0" fontId="30" fillId="0" borderId="59" xfId="50" applyFont="1" applyBorder="1" applyAlignment="1" applyProtection="1">
      <alignment wrapText="1"/>
    </xf>
    <xf numFmtId="0" fontId="2" fillId="0" borderId="59" xfId="50" applyBorder="1" applyProtection="1"/>
    <xf numFmtId="0" fontId="30" fillId="0" borderId="59" xfId="50" applyFont="1" applyBorder="1" applyProtection="1"/>
    <xf numFmtId="0" fontId="30" fillId="0" borderId="59" xfId="50" applyFont="1" applyFill="1" applyBorder="1" applyAlignment="1" applyProtection="1">
      <alignment vertical="center" wrapText="1"/>
    </xf>
    <xf numFmtId="0" fontId="30" fillId="0" borderId="69" xfId="50" applyFont="1" applyBorder="1" applyAlignment="1" applyProtection="1">
      <alignment wrapText="1"/>
    </xf>
    <xf numFmtId="0" fontId="6" fillId="0" borderId="62" xfId="50" applyFont="1" applyBorder="1"/>
    <xf numFmtId="0" fontId="2" fillId="0" borderId="62" xfId="50" applyBorder="1"/>
    <xf numFmtId="174" fontId="2" fillId="0" borderId="62" xfId="50" applyNumberFormat="1" applyBorder="1"/>
    <xf numFmtId="10" fontId="2" fillId="0" borderId="62" xfId="50" applyNumberFormat="1" applyBorder="1"/>
    <xf numFmtId="175" fontId="2" fillId="0" borderId="62" xfId="68" applyNumberFormat="1" applyBorder="1"/>
    <xf numFmtId="175" fontId="2" fillId="0" borderId="58" xfId="68" applyNumberFormat="1" applyBorder="1"/>
    <xf numFmtId="0" fontId="2" fillId="0" borderId="0" xfId="50" applyFill="1" applyBorder="1"/>
    <xf numFmtId="0" fontId="2" fillId="0" borderId="67" xfId="50" applyBorder="1"/>
    <xf numFmtId="174" fontId="2" fillId="0" borderId="67" xfId="50" applyNumberFormat="1" applyBorder="1"/>
    <xf numFmtId="0" fontId="6" fillId="0" borderId="67" xfId="50" applyFont="1" applyBorder="1"/>
    <xf numFmtId="0" fontId="2" fillId="0" borderId="61" xfId="50" applyBorder="1"/>
    <xf numFmtId="174" fontId="2" fillId="0" borderId="61" xfId="50" applyNumberFormat="1" applyBorder="1"/>
    <xf numFmtId="10" fontId="2" fillId="0" borderId="67" xfId="50" applyNumberFormat="1" applyBorder="1"/>
    <xf numFmtId="175" fontId="2" fillId="0" borderId="67" xfId="68" applyNumberFormat="1" applyBorder="1"/>
    <xf numFmtId="0" fontId="6" fillId="0" borderId="70" xfId="50" applyFont="1" applyBorder="1"/>
    <xf numFmtId="0" fontId="2" fillId="0" borderId="70" xfId="50" applyBorder="1"/>
    <xf numFmtId="174" fontId="2" fillId="0" borderId="70" xfId="50" applyNumberFormat="1" applyBorder="1"/>
    <xf numFmtId="10" fontId="2" fillId="0" borderId="70" xfId="50" applyNumberFormat="1" applyBorder="1"/>
    <xf numFmtId="175" fontId="2" fillId="0" borderId="70" xfId="68" applyNumberFormat="1" applyBorder="1"/>
    <xf numFmtId="175" fontId="2" fillId="0" borderId="60" xfId="68" applyNumberFormat="1" applyBorder="1"/>
    <xf numFmtId="175" fontId="2" fillId="0" borderId="63" xfId="68" applyNumberFormat="1" applyBorder="1"/>
    <xf numFmtId="0" fontId="20" fillId="0" borderId="62" xfId="50" applyFont="1" applyBorder="1"/>
    <xf numFmtId="174" fontId="20" fillId="0" borderId="62" xfId="50" applyNumberFormat="1" applyFont="1" applyBorder="1"/>
    <xf numFmtId="10" fontId="20" fillId="0" borderId="62" xfId="50" applyNumberFormat="1" applyFont="1" applyBorder="1"/>
    <xf numFmtId="175" fontId="28" fillId="0" borderId="58" xfId="68" applyNumberFormat="1" applyFont="1" applyBorder="1"/>
    <xf numFmtId="0" fontId="62" fillId="0" borderId="0" xfId="69" applyFont="1"/>
    <xf numFmtId="0" fontId="2" fillId="0" borderId="0" xfId="69"/>
    <xf numFmtId="0" fontId="2" fillId="0" borderId="0" xfId="69" applyProtection="1"/>
    <xf numFmtId="0" fontId="2" fillId="0" borderId="0" xfId="69" applyFill="1"/>
    <xf numFmtId="0" fontId="64" fillId="0" borderId="0" xfId="69" applyFont="1" applyAlignment="1" applyProtection="1">
      <alignment horizontal="left" wrapText="1"/>
    </xf>
    <xf numFmtId="0" fontId="2" fillId="0" borderId="0" xfId="69" applyFill="1" applyProtection="1"/>
    <xf numFmtId="0" fontId="64" fillId="0" borderId="0" xfId="69" applyFont="1" applyAlignment="1" applyProtection="1">
      <alignment horizontal="left" vertical="center" wrapText="1"/>
    </xf>
    <xf numFmtId="0" fontId="64" fillId="7" borderId="58" xfId="50" applyFont="1" applyFill="1" applyBorder="1" applyAlignment="1" applyProtection="1">
      <alignment horizontal="left" vertical="center" wrapText="1"/>
      <protection locked="0"/>
    </xf>
    <xf numFmtId="0" fontId="2" fillId="0" borderId="0" xfId="69" applyFill="1" applyAlignment="1" applyProtection="1"/>
    <xf numFmtId="0" fontId="28" fillId="0" borderId="0" xfId="69" applyFont="1" applyFill="1" applyAlignment="1" applyProtection="1">
      <alignment horizontal="left" wrapText="1"/>
    </xf>
    <xf numFmtId="0" fontId="28" fillId="0" borderId="59" xfId="69" applyFont="1" applyFill="1" applyBorder="1" applyAlignment="1" applyProtection="1">
      <alignment horizontal="center" wrapText="1"/>
    </xf>
    <xf numFmtId="0" fontId="28" fillId="0" borderId="58" xfId="69" applyFont="1" applyFill="1" applyBorder="1" applyAlignment="1" applyProtection="1">
      <alignment horizontal="center"/>
    </xf>
    <xf numFmtId="0" fontId="29" fillId="0" borderId="58" xfId="69" applyFont="1" applyFill="1" applyBorder="1" applyAlignment="1" applyProtection="1">
      <alignment wrapText="1"/>
    </xf>
    <xf numFmtId="0" fontId="29" fillId="0" borderId="62" xfId="69" applyFont="1" applyFill="1" applyBorder="1" applyAlignment="1" applyProtection="1">
      <alignment horizontal="center" wrapText="1"/>
    </xf>
    <xf numFmtId="168" fontId="0" fillId="0" borderId="4" xfId="70" applyNumberFormat="1" applyFont="1" applyFill="1" applyBorder="1" applyProtection="1"/>
    <xf numFmtId="168" fontId="0" fillId="2" borderId="65" xfId="70" applyNumberFormat="1" applyFont="1" applyFill="1" applyBorder="1" applyProtection="1">
      <protection locked="0"/>
    </xf>
    <xf numFmtId="3" fontId="68" fillId="0" borderId="0" xfId="69" applyNumberFormat="1" applyFont="1" applyFill="1"/>
    <xf numFmtId="43" fontId="68" fillId="0" borderId="0" xfId="52" applyFont="1" applyFill="1"/>
    <xf numFmtId="0" fontId="28" fillId="0" borderId="0" xfId="69" applyFont="1" applyFill="1"/>
    <xf numFmtId="168" fontId="0" fillId="0" borderId="63" xfId="70" applyNumberFormat="1" applyFont="1" applyFill="1" applyBorder="1" applyProtection="1"/>
    <xf numFmtId="168" fontId="68" fillId="0" borderId="0" xfId="69" applyNumberFormat="1" applyFont="1" applyFill="1"/>
    <xf numFmtId="0" fontId="68" fillId="0" borderId="0" xfId="69" applyFont="1" applyFill="1"/>
    <xf numFmtId="0" fontId="30" fillId="0" borderId="58" xfId="69" applyFont="1" applyFill="1" applyBorder="1" applyAlignment="1" applyProtection="1">
      <alignment horizontal="left" wrapText="1"/>
    </xf>
    <xf numFmtId="0" fontId="29" fillId="0" borderId="62" xfId="69" quotePrefix="1" applyFont="1" applyFill="1" applyBorder="1" applyAlignment="1" applyProtection="1">
      <alignment horizontal="center" wrapText="1"/>
    </xf>
    <xf numFmtId="10" fontId="2" fillId="0" borderId="4" xfId="71" applyNumberFormat="1" applyFont="1" applyFill="1" applyBorder="1" applyProtection="1"/>
    <xf numFmtId="168" fontId="2" fillId="0" borderId="63" xfId="71" applyNumberFormat="1" applyFont="1" applyFill="1" applyBorder="1" applyProtection="1"/>
    <xf numFmtId="168" fontId="28" fillId="0" borderId="0" xfId="69" applyNumberFormat="1" applyFont="1" applyFill="1"/>
    <xf numFmtId="168" fontId="0" fillId="0" borderId="0" xfId="70" applyNumberFormat="1" applyFont="1" applyFill="1" applyProtection="1"/>
    <xf numFmtId="9" fontId="0" fillId="0" borderId="0" xfId="71" applyFont="1" applyFill="1" applyProtection="1"/>
    <xf numFmtId="0" fontId="29" fillId="0" borderId="58" xfId="69" applyFont="1" applyFill="1" applyBorder="1" applyProtection="1"/>
    <xf numFmtId="0" fontId="29" fillId="0" borderId="62" xfId="69" applyFont="1" applyFill="1" applyBorder="1" applyProtection="1"/>
    <xf numFmtId="175" fontId="0" fillId="0" borderId="4" xfId="72" applyNumberFormat="1" applyFont="1" applyFill="1" applyBorder="1" applyProtection="1"/>
    <xf numFmtId="0" fontId="27" fillId="0" borderId="0" xfId="69" applyFont="1" applyFill="1" applyProtection="1"/>
    <xf numFmtId="0" fontId="29" fillId="0" borderId="62" xfId="69" applyFont="1" applyFill="1" applyBorder="1" applyAlignment="1" applyProtection="1">
      <alignment wrapText="1"/>
    </xf>
    <xf numFmtId="175" fontId="0" fillId="0" borderId="4" xfId="72" applyNumberFormat="1" applyFont="1" applyFill="1" applyBorder="1" applyAlignment="1" applyProtection="1">
      <alignment vertical="center"/>
    </xf>
    <xf numFmtId="180" fontId="0" fillId="0" borderId="0" xfId="70" applyNumberFormat="1" applyFont="1" applyFill="1" applyProtection="1"/>
    <xf numFmtId="0" fontId="30" fillId="0" borderId="59" xfId="69" applyFont="1" applyBorder="1" applyAlignment="1" applyProtection="1">
      <alignment wrapText="1"/>
    </xf>
    <xf numFmtId="0" fontId="64" fillId="0" borderId="58" xfId="69" applyFont="1" applyFill="1" applyBorder="1" applyAlignment="1" applyProtection="1">
      <alignment horizontal="left" wrapText="1"/>
    </xf>
    <xf numFmtId="0" fontId="52" fillId="0" borderId="58" xfId="69" applyFont="1" applyFill="1" applyBorder="1" applyAlignment="1" applyProtection="1">
      <alignment horizontal="center" wrapText="1"/>
    </xf>
    <xf numFmtId="0" fontId="64" fillId="0" borderId="0" xfId="69" applyFont="1" applyFill="1" applyBorder="1" applyAlignment="1" applyProtection="1">
      <alignment horizontal="left" wrapText="1"/>
    </xf>
    <xf numFmtId="0" fontId="30" fillId="0" borderId="67" xfId="69" applyFont="1" applyFill="1" applyBorder="1" applyProtection="1"/>
    <xf numFmtId="0" fontId="30" fillId="0" borderId="58" xfId="69" applyFont="1" applyFill="1" applyBorder="1" applyAlignment="1" applyProtection="1">
      <alignment vertical="center" wrapText="1"/>
    </xf>
    <xf numFmtId="0" fontId="28" fillId="0" borderId="59" xfId="50" applyFont="1" applyFill="1" applyBorder="1" applyAlignment="1" applyProtection="1">
      <alignment horizontal="center" wrapText="1"/>
    </xf>
    <xf numFmtId="0" fontId="2" fillId="0" borderId="58" xfId="69" applyFont="1" applyFill="1" applyBorder="1"/>
    <xf numFmtId="168" fontId="2" fillId="0" borderId="58" xfId="69" applyNumberFormat="1" applyFont="1" applyFill="1" applyBorder="1" applyAlignment="1" applyProtection="1">
      <alignment horizontal="center" wrapText="1"/>
    </xf>
    <xf numFmtId="168" fontId="2" fillId="0" borderId="58" xfId="69" applyNumberFormat="1" applyFont="1" applyFill="1" applyBorder="1" applyAlignment="1">
      <alignment horizontal="center"/>
    </xf>
    <xf numFmtId="10" fontId="2" fillId="0" borderId="58" xfId="50" applyNumberFormat="1" applyFont="1" applyFill="1" applyBorder="1"/>
    <xf numFmtId="175" fontId="2" fillId="0" borderId="58" xfId="50" applyNumberFormat="1" applyFont="1" applyBorder="1"/>
    <xf numFmtId="175" fontId="2" fillId="0" borderId="58" xfId="69" applyNumberFormat="1" applyFont="1" applyBorder="1"/>
    <xf numFmtId="0" fontId="2" fillId="0" borderId="0" xfId="69" applyFill="1" applyBorder="1"/>
    <xf numFmtId="0" fontId="28" fillId="0" borderId="62" xfId="69" applyFont="1" applyFill="1" applyBorder="1"/>
    <xf numFmtId="168" fontId="28" fillId="0" borderId="58" xfId="69" applyNumberFormat="1" applyFont="1" applyFill="1" applyBorder="1" applyAlignment="1" applyProtection="1">
      <alignment horizontal="center" wrapText="1"/>
    </xf>
    <xf numFmtId="175" fontId="28" fillId="0" borderId="62" xfId="69" applyNumberFormat="1" applyFont="1" applyBorder="1"/>
    <xf numFmtId="175" fontId="28" fillId="0" borderId="58" xfId="69" applyNumberFormat="1" applyFont="1" applyBorder="1"/>
    <xf numFmtId="0" fontId="28" fillId="0" borderId="0" xfId="69" applyFont="1"/>
    <xf numFmtId="0" fontId="62" fillId="0" borderId="0" xfId="69" applyFont="1" applyProtection="1"/>
    <xf numFmtId="0" fontId="2" fillId="0" borderId="0" xfId="69" applyAlignment="1" applyProtection="1">
      <alignment horizontal="center"/>
    </xf>
    <xf numFmtId="0" fontId="2" fillId="0" borderId="0" xfId="69" applyProtection="1">
      <protection locked="0"/>
    </xf>
    <xf numFmtId="0" fontId="2" fillId="0" borderId="0" xfId="69" applyAlignment="1" applyProtection="1">
      <alignment vertical="top"/>
    </xf>
    <xf numFmtId="0" fontId="2" fillId="0" borderId="0" xfId="69" applyAlignment="1" applyProtection="1">
      <alignment horizontal="center" vertical="top"/>
    </xf>
    <xf numFmtId="0" fontId="2" fillId="0" borderId="0" xfId="69" applyAlignment="1">
      <alignment vertical="top"/>
    </xf>
    <xf numFmtId="0" fontId="10" fillId="0" borderId="0" xfId="69" applyFont="1" applyAlignment="1" applyProtection="1">
      <alignment horizontal="left" vertical="center" wrapText="1"/>
    </xf>
    <xf numFmtId="0" fontId="2" fillId="0" borderId="58" xfId="50" applyBorder="1" applyAlignment="1" applyProtection="1">
      <alignment horizontal="center" vertical="center"/>
      <protection locked="0"/>
    </xf>
    <xf numFmtId="0" fontId="28" fillId="0" borderId="0" xfId="69" applyFont="1" applyProtection="1"/>
    <xf numFmtId="0" fontId="28" fillId="0" borderId="66" xfId="69" applyFont="1" applyBorder="1" applyProtection="1"/>
    <xf numFmtId="0" fontId="30" fillId="0" borderId="66" xfId="69" applyFont="1" applyBorder="1" applyAlignment="1" applyProtection="1">
      <alignment horizontal="center"/>
    </xf>
    <xf numFmtId="0" fontId="30" fillId="0" borderId="66" xfId="69" applyFont="1" applyBorder="1" applyAlignment="1" applyProtection="1">
      <alignment horizontal="center" wrapText="1"/>
    </xf>
    <xf numFmtId="0" fontId="20" fillId="0" borderId="0" xfId="73" applyFont="1" applyFill="1" applyAlignment="1" applyProtection="1">
      <alignment horizontal="center"/>
    </xf>
    <xf numFmtId="0" fontId="69" fillId="0" borderId="0" xfId="69" applyFont="1" applyAlignment="1" applyProtection="1">
      <alignment horizontal="center"/>
    </xf>
    <xf numFmtId="0" fontId="2" fillId="0" borderId="0" xfId="69" applyAlignment="1">
      <alignment horizontal="center"/>
    </xf>
    <xf numFmtId="0" fontId="2" fillId="0" borderId="0" xfId="69" applyFill="1" applyBorder="1" applyProtection="1"/>
    <xf numFmtId="0" fontId="28" fillId="0" borderId="0" xfId="69" applyFont="1" applyFill="1" applyBorder="1" applyAlignment="1" applyProtection="1">
      <alignment horizontal="center"/>
    </xf>
    <xf numFmtId="168" fontId="2" fillId="0" borderId="0" xfId="56" applyNumberFormat="1" applyFont="1" applyFill="1" applyBorder="1" applyProtection="1"/>
    <xf numFmtId="168" fontId="70" fillId="0" borderId="0" xfId="56" applyNumberFormat="1" applyFont="1" applyFill="1" applyBorder="1" applyProtection="1"/>
    <xf numFmtId="0" fontId="6" fillId="0" borderId="0" xfId="74" applyFont="1" applyFill="1" applyBorder="1" applyAlignment="1" applyProtection="1">
      <alignment horizontal="center" vertical="center"/>
      <protection locked="0"/>
    </xf>
    <xf numFmtId="168" fontId="2" fillId="0" borderId="0" xfId="56" applyNumberFormat="1" applyFont="1"/>
    <xf numFmtId="174" fontId="2" fillId="0" borderId="0" xfId="56" applyNumberFormat="1" applyFont="1" applyProtection="1">
      <protection locked="0"/>
    </xf>
    <xf numFmtId="174" fontId="36" fillId="0" borderId="0" xfId="56" applyNumberFormat="1" applyFont="1" applyProtection="1">
      <protection locked="0"/>
    </xf>
    <xf numFmtId="174" fontId="36" fillId="0" borderId="0" xfId="56" applyNumberFormat="1" applyFont="1"/>
    <xf numFmtId="168" fontId="36" fillId="0" borderId="0" xfId="56" applyNumberFormat="1" applyFont="1"/>
    <xf numFmtId="168" fontId="70" fillId="0" borderId="0" xfId="56" applyNumberFormat="1" applyFont="1"/>
    <xf numFmtId="9" fontId="2" fillId="0" borderId="0" xfId="59" applyFont="1"/>
    <xf numFmtId="174" fontId="36" fillId="0" borderId="0" xfId="56" applyNumberFormat="1" applyFont="1" applyFill="1"/>
    <xf numFmtId="174" fontId="70" fillId="0" borderId="0" xfId="56" applyNumberFormat="1" applyFont="1" applyProtection="1">
      <protection locked="0"/>
    </xf>
    <xf numFmtId="174" fontId="70" fillId="0" borderId="0" xfId="56" applyNumberFormat="1" applyFont="1"/>
    <xf numFmtId="0" fontId="28" fillId="0" borderId="68" xfId="69" applyFont="1" applyBorder="1"/>
    <xf numFmtId="168" fontId="2" fillId="0" borderId="68" xfId="56" applyNumberFormat="1" applyFont="1" applyBorder="1"/>
    <xf numFmtId="168" fontId="2" fillId="0" borderId="68" xfId="56" applyNumberFormat="1" applyFont="1" applyBorder="1" applyProtection="1">
      <protection locked="0"/>
    </xf>
    <xf numFmtId="168" fontId="36" fillId="0" borderId="68" xfId="56" applyNumberFormat="1" applyFont="1" applyBorder="1"/>
    <xf numFmtId="9" fontId="2" fillId="0" borderId="68" xfId="59" applyFont="1" applyBorder="1"/>
    <xf numFmtId="0" fontId="2" fillId="0" borderId="68" xfId="69" applyBorder="1"/>
    <xf numFmtId="0" fontId="72" fillId="0" borderId="0" xfId="50" applyFont="1" applyProtection="1"/>
    <xf numFmtId="0" fontId="20" fillId="0" borderId="0" xfId="73" applyFont="1" applyAlignment="1" applyProtection="1">
      <alignment vertical="top"/>
    </xf>
    <xf numFmtId="0" fontId="20" fillId="0" borderId="0" xfId="73" applyFont="1" applyAlignment="1" applyProtection="1">
      <alignment vertical="top" wrapText="1"/>
    </xf>
    <xf numFmtId="0" fontId="20" fillId="2" borderId="58" xfId="73" applyFont="1" applyFill="1" applyBorder="1" applyAlignment="1" applyProtection="1">
      <alignment horizontal="center"/>
      <protection locked="0"/>
    </xf>
    <xf numFmtId="43" fontId="2" fillId="0" borderId="0" xfId="1" applyFont="1" applyFill="1" applyProtection="1"/>
    <xf numFmtId="0" fontId="2" fillId="0" borderId="0" xfId="50" applyFill="1" applyProtection="1"/>
    <xf numFmtId="0" fontId="73" fillId="0" borderId="0" xfId="50" applyFont="1" applyProtection="1"/>
    <xf numFmtId="0" fontId="43" fillId="0" borderId="0" xfId="50" applyFont="1" applyProtection="1"/>
    <xf numFmtId="0" fontId="2" fillId="0" borderId="0" xfId="50" quotePrefix="1" applyFill="1" applyProtection="1"/>
    <xf numFmtId="0" fontId="75" fillId="0" borderId="0" xfId="50" applyFont="1" applyFill="1" applyAlignment="1" applyProtection="1">
      <alignment horizontal="center"/>
    </xf>
    <xf numFmtId="0" fontId="6" fillId="4" borderId="58" xfId="50" applyFont="1" applyFill="1" applyBorder="1" applyProtection="1"/>
    <xf numFmtId="168" fontId="0" fillId="0" borderId="58" xfId="56" applyNumberFormat="1" applyFont="1" applyBorder="1" applyAlignment="1" applyProtection="1">
      <alignment horizontal="center" vertical="center"/>
    </xf>
    <xf numFmtId="175" fontId="0" fillId="0" borderId="58" xfId="63" applyNumberFormat="1" applyFont="1" applyBorder="1" applyProtection="1"/>
    <xf numFmtId="181" fontId="20" fillId="0" borderId="58" xfId="56" applyNumberFormat="1" applyFont="1" applyBorder="1" applyAlignment="1" applyProtection="1">
      <alignment horizontal="center" vertical="center"/>
    </xf>
    <xf numFmtId="181" fontId="2" fillId="0" borderId="58" xfId="50" applyNumberFormat="1" applyBorder="1" applyProtection="1"/>
    <xf numFmtId="182" fontId="2" fillId="0" borderId="0" xfId="1" quotePrefix="1" applyNumberFormat="1" applyFont="1" applyFill="1" applyAlignment="1" applyProtection="1">
      <alignment horizontal="left" vertical="center"/>
    </xf>
    <xf numFmtId="183" fontId="2" fillId="0" borderId="0" xfId="1" applyNumberFormat="1" applyFont="1" applyFill="1" applyProtection="1"/>
    <xf numFmtId="184" fontId="2" fillId="0" borderId="0" xfId="50" applyNumberFormat="1" applyFill="1" applyAlignment="1" applyProtection="1">
      <alignment horizontal="center"/>
    </xf>
    <xf numFmtId="43" fontId="2" fillId="0" borderId="0" xfId="50" applyNumberFormat="1" applyFill="1" applyProtection="1"/>
    <xf numFmtId="185" fontId="2" fillId="0" borderId="0" xfId="50" applyNumberFormat="1" applyAlignment="1" applyProtection="1">
      <alignment horizontal="center" vertical="center"/>
    </xf>
    <xf numFmtId="186" fontId="2" fillId="0" borderId="0" xfId="50" applyNumberFormat="1" applyProtection="1"/>
    <xf numFmtId="182" fontId="2" fillId="0" borderId="0" xfId="1" applyNumberFormat="1" applyFont="1" applyFill="1" applyAlignment="1" applyProtection="1">
      <alignment horizontal="center" vertical="center"/>
    </xf>
    <xf numFmtId="182" fontId="2" fillId="0" borderId="0" xfId="1" applyNumberFormat="1" applyFont="1" applyFill="1" applyProtection="1"/>
    <xf numFmtId="179" fontId="2" fillId="0" borderId="0" xfId="50" applyNumberFormat="1" applyAlignment="1" applyProtection="1">
      <alignment horizontal="center" vertical="center"/>
    </xf>
    <xf numFmtId="182" fontId="2" fillId="0" borderId="0" xfId="1" quotePrefix="1" applyNumberFormat="1" applyFont="1" applyFill="1" applyProtection="1"/>
    <xf numFmtId="168" fontId="2" fillId="0" borderId="0" xfId="50" applyNumberFormat="1" applyFill="1" applyProtection="1"/>
    <xf numFmtId="0" fontId="20" fillId="12" borderId="58" xfId="50" applyFont="1" applyFill="1" applyBorder="1" applyProtection="1"/>
    <xf numFmtId="0" fontId="20" fillId="12" borderId="58" xfId="50" applyFont="1" applyFill="1" applyBorder="1" applyAlignment="1" applyProtection="1">
      <alignment horizontal="center" vertical="center"/>
    </xf>
    <xf numFmtId="168" fontId="20" fillId="12" borderId="58" xfId="56" applyNumberFormat="1" applyFont="1" applyFill="1" applyBorder="1" applyAlignment="1" applyProtection="1">
      <alignment horizontal="center" vertical="center"/>
    </xf>
    <xf numFmtId="175" fontId="20" fillId="12" borderId="58" xfId="63" applyNumberFormat="1" applyFont="1" applyFill="1" applyBorder="1" applyProtection="1"/>
    <xf numFmtId="0" fontId="75" fillId="0" borderId="0" xfId="50" applyFont="1" applyAlignment="1" applyProtection="1">
      <alignment horizontal="center"/>
    </xf>
    <xf numFmtId="187" fontId="2" fillId="0" borderId="0" xfId="50" applyNumberFormat="1" applyProtection="1"/>
    <xf numFmtId="188" fontId="2" fillId="0" borderId="0" xfId="50" applyNumberFormat="1" applyProtection="1"/>
    <xf numFmtId="168" fontId="2" fillId="0" borderId="0" xfId="50" applyNumberFormat="1" applyProtection="1"/>
    <xf numFmtId="0" fontId="7" fillId="0" borderId="0" xfId="75" applyFont="1" applyFill="1" applyProtection="1"/>
    <xf numFmtId="0" fontId="6" fillId="0" borderId="0" xfId="75" applyFill="1" applyProtection="1"/>
    <xf numFmtId="174" fontId="2" fillId="0" borderId="0" xfId="50" applyNumberFormat="1" applyProtection="1"/>
    <xf numFmtId="189" fontId="2" fillId="0" borderId="0" xfId="50" applyNumberFormat="1" applyProtection="1"/>
    <xf numFmtId="190" fontId="2" fillId="0" borderId="0" xfId="50" applyNumberFormat="1" applyProtection="1"/>
    <xf numFmtId="0" fontId="36" fillId="3" borderId="0" xfId="50" applyFont="1" applyFill="1" applyBorder="1" applyAlignment="1">
      <alignment vertical="center" wrapText="1"/>
    </xf>
    <xf numFmtId="0" fontId="2" fillId="0" borderId="0" xfId="50" applyAlignment="1">
      <alignment wrapText="1"/>
    </xf>
    <xf numFmtId="0" fontId="2" fillId="0" borderId="0" xfId="50" applyFill="1" applyBorder="1" applyProtection="1"/>
    <xf numFmtId="0" fontId="6" fillId="0" borderId="58" xfId="55" applyFont="1" applyFill="1" applyBorder="1" applyAlignment="1" applyProtection="1">
      <alignment horizontal="left" vertical="center"/>
    </xf>
    <xf numFmtId="175" fontId="6" fillId="0" borderId="58" xfId="63" applyNumberFormat="1" applyFont="1" applyFill="1" applyBorder="1" applyProtection="1"/>
    <xf numFmtId="182" fontId="36" fillId="3" borderId="0" xfId="1" applyNumberFormat="1" applyFont="1" applyFill="1" applyBorder="1" applyAlignment="1">
      <alignment vertical="center" wrapText="1"/>
    </xf>
    <xf numFmtId="43" fontId="36" fillId="3" borderId="0" xfId="50" applyNumberFormat="1" applyFont="1" applyFill="1" applyBorder="1" applyAlignment="1">
      <alignment vertical="center" wrapText="1"/>
    </xf>
    <xf numFmtId="180" fontId="2" fillId="0" borderId="0" xfId="50" applyNumberFormat="1" applyAlignment="1">
      <alignment wrapText="1"/>
    </xf>
    <xf numFmtId="180" fontId="2" fillId="0" borderId="0" xfId="50" applyNumberFormat="1" applyProtection="1"/>
    <xf numFmtId="180" fontId="20" fillId="0" borderId="0" xfId="56" applyNumberFormat="1" applyFont="1" applyFill="1" applyBorder="1" applyAlignment="1" applyProtection="1">
      <alignment horizontal="center" vertical="center"/>
    </xf>
    <xf numFmtId="182" fontId="2" fillId="0" borderId="0" xfId="1" applyNumberFormat="1" applyFont="1" applyAlignment="1">
      <alignment wrapText="1"/>
    </xf>
    <xf numFmtId="182" fontId="2" fillId="0" borderId="0" xfId="1" applyNumberFormat="1" applyFont="1" applyProtection="1"/>
    <xf numFmtId="44" fontId="0" fillId="0" borderId="58" xfId="63" applyFont="1" applyBorder="1" applyProtection="1"/>
    <xf numFmtId="0" fontId="6" fillId="0" borderId="0" xfId="75" applyFont="1" applyFill="1" applyBorder="1" applyAlignment="1" applyProtection="1">
      <alignment horizontal="left"/>
    </xf>
    <xf numFmtId="0" fontId="6" fillId="0" borderId="0" xfId="75" applyFill="1" applyBorder="1" applyAlignment="1" applyProtection="1">
      <alignment horizontal="left" wrapText="1"/>
    </xf>
    <xf numFmtId="0" fontId="6" fillId="4" borderId="0" xfId="50" applyFont="1" applyFill="1" applyBorder="1" applyAlignment="1" applyProtection="1">
      <alignment vertical="center" wrapText="1"/>
    </xf>
    <xf numFmtId="0" fontId="20" fillId="4" borderId="0" xfId="50" applyFont="1" applyFill="1" applyBorder="1" applyAlignment="1" applyProtection="1">
      <alignment vertical="center" wrapText="1"/>
    </xf>
    <xf numFmtId="9" fontId="0" fillId="0" borderId="0" xfId="59" applyFont="1" applyProtection="1"/>
    <xf numFmtId="180" fontId="20" fillId="0" borderId="58" xfId="56" applyNumberFormat="1" applyFont="1" applyBorder="1" applyAlignment="1" applyProtection="1">
      <alignment horizontal="center" vertical="center"/>
    </xf>
    <xf numFmtId="0" fontId="2" fillId="10" borderId="0" xfId="50" applyFill="1" applyProtection="1"/>
    <xf numFmtId="0" fontId="73" fillId="10" borderId="0" xfId="50" applyFont="1" applyFill="1" applyProtection="1"/>
    <xf numFmtId="0" fontId="6" fillId="10" borderId="0" xfId="50" applyFont="1" applyFill="1" applyProtection="1"/>
    <xf numFmtId="0" fontId="76" fillId="10" borderId="0" xfId="50" applyFont="1" applyFill="1" applyProtection="1"/>
    <xf numFmtId="0" fontId="6" fillId="10" borderId="0" xfId="50" applyFont="1" applyFill="1" applyBorder="1" applyAlignment="1" applyProtection="1">
      <alignment vertical="center" wrapText="1"/>
    </xf>
    <xf numFmtId="0" fontId="6" fillId="10" borderId="58" xfId="50" applyFont="1" applyFill="1" applyBorder="1" applyProtection="1"/>
    <xf numFmtId="0" fontId="6" fillId="10" borderId="58" xfId="50" applyFont="1" applyFill="1" applyBorder="1" applyAlignment="1" applyProtection="1">
      <alignment horizontal="center" vertical="center"/>
      <protection locked="0"/>
    </xf>
    <xf numFmtId="168" fontId="0" fillId="10" borderId="58" xfId="56" applyNumberFormat="1" applyFont="1" applyFill="1" applyBorder="1" applyAlignment="1" applyProtection="1">
      <alignment horizontal="center" vertical="center"/>
    </xf>
    <xf numFmtId="175" fontId="0" fillId="10" borderId="58" xfId="63" applyNumberFormat="1" applyFont="1" applyFill="1" applyBorder="1" applyProtection="1"/>
    <xf numFmtId="180" fontId="20" fillId="10" borderId="58" xfId="56" applyNumberFormat="1" applyFont="1" applyFill="1" applyBorder="1" applyAlignment="1" applyProtection="1">
      <alignment horizontal="center" vertical="center"/>
    </xf>
    <xf numFmtId="0" fontId="20" fillId="10" borderId="58" xfId="50" applyFont="1" applyFill="1" applyBorder="1" applyProtection="1"/>
    <xf numFmtId="0" fontId="20" fillId="10" borderId="58" xfId="50" applyFont="1" applyFill="1" applyBorder="1" applyAlignment="1" applyProtection="1">
      <alignment horizontal="center" vertical="center"/>
    </xf>
    <xf numFmtId="168" fontId="20" fillId="10" borderId="58" xfId="56" applyNumberFormat="1" applyFont="1" applyFill="1" applyBorder="1" applyAlignment="1" applyProtection="1">
      <alignment horizontal="center" vertical="center"/>
    </xf>
    <xf numFmtId="175" fontId="20" fillId="10" borderId="58" xfId="63" applyNumberFormat="1" applyFont="1" applyFill="1" applyBorder="1" applyProtection="1"/>
    <xf numFmtId="0" fontId="76" fillId="0" borderId="0" xfId="50" applyFont="1" applyProtection="1"/>
    <xf numFmtId="191" fontId="2" fillId="0" borderId="0" xfId="50" applyNumberFormat="1" applyProtection="1"/>
    <xf numFmtId="44" fontId="20" fillId="0" borderId="58" xfId="63" applyFont="1" applyBorder="1" applyAlignment="1" applyProtection="1">
      <alignment horizontal="center" vertical="center"/>
    </xf>
    <xf numFmtId="192" fontId="20" fillId="0" borderId="58" xfId="63" applyNumberFormat="1" applyFont="1" applyBorder="1" applyAlignment="1" applyProtection="1">
      <alignment horizontal="center" vertical="center"/>
    </xf>
    <xf numFmtId="0" fontId="2" fillId="0" borderId="0" xfId="54" applyFill="1" applyBorder="1"/>
    <xf numFmtId="0" fontId="6" fillId="6" borderId="0" xfId="17" applyFill="1"/>
    <xf numFmtId="168" fontId="2" fillId="6" borderId="58" xfId="69" applyNumberFormat="1" applyFont="1" applyFill="1" applyBorder="1" applyAlignment="1" applyProtection="1">
      <alignment horizontal="center" wrapText="1"/>
    </xf>
    <xf numFmtId="168" fontId="2" fillId="6" borderId="58" xfId="69" applyNumberFormat="1" applyFont="1" applyFill="1" applyBorder="1" applyAlignment="1">
      <alignment horizontal="center"/>
    </xf>
    <xf numFmtId="10" fontId="2" fillId="6" borderId="58" xfId="50" applyNumberFormat="1" applyFont="1" applyFill="1" applyBorder="1"/>
    <xf numFmtId="175" fontId="2" fillId="6" borderId="58" xfId="50" applyNumberFormat="1" applyFont="1" applyFill="1" applyBorder="1"/>
    <xf numFmtId="175" fontId="2" fillId="6" borderId="58" xfId="69" applyNumberFormat="1" applyFont="1" applyFill="1" applyBorder="1"/>
    <xf numFmtId="174" fontId="2" fillId="6" borderId="62" xfId="50" applyNumberFormat="1" applyFill="1" applyBorder="1"/>
    <xf numFmtId="10" fontId="2" fillId="6" borderId="62" xfId="50" applyNumberFormat="1" applyFill="1" applyBorder="1"/>
    <xf numFmtId="175" fontId="2" fillId="6" borderId="62" xfId="68" applyNumberFormat="1" applyFill="1" applyBorder="1"/>
    <xf numFmtId="175" fontId="2" fillId="6" borderId="58" xfId="68" applyNumberFormat="1" applyFill="1" applyBorder="1"/>
    <xf numFmtId="0" fontId="52" fillId="6" borderId="64" xfId="50" applyFont="1" applyFill="1" applyBorder="1" applyAlignment="1">
      <alignment horizontal="left" vertical="top"/>
    </xf>
    <xf numFmtId="0" fontId="66" fillId="6" borderId="59" xfId="50" applyFont="1" applyFill="1" applyBorder="1"/>
    <xf numFmtId="0" fontId="52" fillId="6" borderId="64" xfId="50" applyFont="1" applyFill="1" applyBorder="1" applyAlignment="1">
      <alignment horizontal="right"/>
    </xf>
    <xf numFmtId="168" fontId="6" fillId="6" borderId="58" xfId="64" applyNumberFormat="1" applyFont="1" applyFill="1" applyBorder="1" applyProtection="1">
      <protection locked="0"/>
    </xf>
    <xf numFmtId="0" fontId="52" fillId="6" borderId="0" xfId="50" applyFont="1" applyFill="1"/>
    <xf numFmtId="0" fontId="52" fillId="6" borderId="60" xfId="50" applyFont="1" applyFill="1" applyBorder="1" applyAlignment="1">
      <alignment vertical="top"/>
    </xf>
    <xf numFmtId="0" fontId="52" fillId="6" borderId="58" xfId="50" applyFont="1" applyFill="1" applyBorder="1"/>
    <xf numFmtId="0" fontId="52" fillId="6" borderId="60" xfId="50" applyFont="1" applyFill="1" applyBorder="1" applyAlignment="1">
      <alignment horizontal="right"/>
    </xf>
    <xf numFmtId="0" fontId="52" fillId="6" borderId="58" xfId="50" applyFont="1" applyFill="1" applyBorder="1" applyAlignment="1" applyProtection="1">
      <alignment horizontal="center"/>
      <protection locked="0"/>
    </xf>
    <xf numFmtId="0" fontId="56" fillId="6" borderId="58" xfId="50" applyFont="1" applyFill="1" applyBorder="1" applyAlignment="1" applyProtection="1">
      <alignment horizontal="center"/>
    </xf>
    <xf numFmtId="174" fontId="56" fillId="6" borderId="58" xfId="63" applyNumberFormat="1" applyFont="1" applyFill="1" applyBorder="1" applyAlignment="1" applyProtection="1">
      <alignment horizontal="center" vertical="center"/>
    </xf>
    <xf numFmtId="0" fontId="56" fillId="6" borderId="58" xfId="50" applyFont="1" applyFill="1" applyBorder="1" applyAlignment="1" applyProtection="1">
      <alignment horizontal="center" vertical="center"/>
      <protection locked="0"/>
    </xf>
    <xf numFmtId="0" fontId="57" fillId="0" borderId="0" xfId="54" applyFont="1" applyFill="1" applyProtection="1"/>
    <xf numFmtId="0" fontId="6" fillId="0" borderId="0" xfId="0" applyFont="1" applyBorder="1" applyAlignment="1" applyProtection="1">
      <alignment horizontal="center" vertical="center"/>
    </xf>
    <xf numFmtId="0" fontId="6" fillId="0" borderId="73" xfId="0" applyFont="1" applyBorder="1" applyAlignment="1" applyProtection="1">
      <alignment horizontal="center" vertical="center"/>
    </xf>
    <xf numFmtId="0" fontId="6" fillId="2" borderId="74" xfId="0" applyFont="1" applyFill="1" applyBorder="1" applyAlignment="1" applyProtection="1">
      <alignment horizontal="left" vertical="top" wrapText="1"/>
      <protection locked="0"/>
    </xf>
    <xf numFmtId="170" fontId="36" fillId="0" borderId="47" xfId="52" applyNumberFormat="1" applyFont="1" applyFill="1" applyBorder="1" applyAlignment="1">
      <alignment horizontal="right" shrinkToFit="1"/>
    </xf>
    <xf numFmtId="173" fontId="36" fillId="0" borderId="0" xfId="50" applyNumberFormat="1" applyFont="1" applyFill="1" applyBorder="1" applyAlignment="1">
      <alignment horizontal="center" wrapText="1"/>
    </xf>
    <xf numFmtId="43" fontId="2" fillId="0" borderId="0" xfId="1" applyFont="1" applyFill="1"/>
    <xf numFmtId="0" fontId="33" fillId="5" borderId="53" xfId="50" applyFont="1" applyFill="1" applyBorder="1" applyAlignment="1">
      <alignment horizontal="left" vertical="center" wrapText="1"/>
    </xf>
    <xf numFmtId="0" fontId="35" fillId="0" borderId="0" xfId="50" applyFont="1" applyFill="1" applyBorder="1"/>
    <xf numFmtId="0" fontId="36" fillId="0" borderId="0" xfId="50" applyFont="1" applyFill="1" applyBorder="1" applyAlignment="1">
      <alignment horizontal="left" indent="1"/>
    </xf>
    <xf numFmtId="0" fontId="37" fillId="0" borderId="57" xfId="50" applyFont="1" applyFill="1" applyBorder="1"/>
    <xf numFmtId="0" fontId="39" fillId="5" borderId="53" xfId="50" applyFont="1" applyFill="1" applyBorder="1" applyAlignment="1">
      <alignment horizontal="left" vertical="center"/>
    </xf>
    <xf numFmtId="0" fontId="36" fillId="0" borderId="0" xfId="50" applyFont="1" applyFill="1" applyBorder="1"/>
    <xf numFmtId="0" fontId="36" fillId="0" borderId="57" xfId="50" applyFont="1" applyFill="1" applyBorder="1" applyAlignment="1">
      <alignment horizontal="left" indent="1"/>
    </xf>
    <xf numFmtId="0" fontId="35" fillId="5" borderId="44" xfId="50" applyFont="1" applyFill="1" applyBorder="1" applyAlignment="1">
      <alignment horizontal="center" vertical="center" wrapText="1"/>
    </xf>
    <xf numFmtId="0" fontId="35" fillId="0" borderId="47" xfId="50" applyFont="1" applyFill="1" applyBorder="1" applyAlignment="1">
      <alignment horizontal="center" vertical="center"/>
    </xf>
    <xf numFmtId="0" fontId="36" fillId="0" borderId="47" xfId="50" applyFont="1" applyFill="1" applyBorder="1" applyAlignment="1">
      <alignment horizontal="center" vertical="center"/>
    </xf>
    <xf numFmtId="0" fontId="36" fillId="0" borderId="50" xfId="50" applyFont="1" applyFill="1" applyBorder="1" applyAlignment="1">
      <alignment horizontal="center" vertical="center"/>
    </xf>
    <xf numFmtId="0" fontId="38" fillId="0" borderId="47" xfId="50" applyFont="1" applyFill="1" applyBorder="1" applyAlignment="1">
      <alignment horizontal="center"/>
    </xf>
    <xf numFmtId="0" fontId="33" fillId="5" borderId="44" xfId="50" applyFont="1" applyFill="1" applyBorder="1" applyAlignment="1">
      <alignment horizontal="left" vertical="center"/>
    </xf>
    <xf numFmtId="0" fontId="77" fillId="0" borderId="0" xfId="50" applyFont="1" applyProtection="1"/>
    <xf numFmtId="0" fontId="72" fillId="0" borderId="0" xfId="50" applyFont="1" applyFill="1"/>
    <xf numFmtId="193" fontId="36" fillId="0" borderId="47" xfId="53" applyNumberFormat="1" applyFont="1" applyFill="1" applyBorder="1" applyAlignment="1">
      <alignment horizontal="right"/>
    </xf>
    <xf numFmtId="0" fontId="6" fillId="0" borderId="58" xfId="50" applyFont="1" applyFill="1" applyBorder="1" applyProtection="1"/>
    <xf numFmtId="168" fontId="0" fillId="0" borderId="58" xfId="56" applyNumberFormat="1" applyFont="1" applyFill="1" applyBorder="1" applyAlignment="1" applyProtection="1">
      <alignment horizontal="center" vertical="center"/>
    </xf>
    <xf numFmtId="175" fontId="0" fillId="0" borderId="58" xfId="63" applyNumberFormat="1" applyFont="1" applyFill="1" applyBorder="1" applyProtection="1"/>
    <xf numFmtId="181" fontId="20" fillId="0" borderId="58" xfId="56" applyNumberFormat="1" applyFont="1" applyFill="1" applyBorder="1" applyAlignment="1" applyProtection="1">
      <alignment horizontal="center" vertical="center"/>
    </xf>
    <xf numFmtId="181" fontId="2" fillId="0" borderId="58" xfId="50" applyNumberFormat="1" applyFill="1" applyBorder="1" applyProtection="1"/>
    <xf numFmtId="187" fontId="2" fillId="0" borderId="0" xfId="50" applyNumberFormat="1" applyFill="1" applyProtection="1"/>
    <xf numFmtId="186" fontId="2" fillId="0" borderId="0" xfId="50" applyNumberFormat="1" applyFill="1" applyProtection="1"/>
    <xf numFmtId="188" fontId="2" fillId="0" borderId="0" xfId="50" applyNumberFormat="1" applyFill="1" applyProtection="1"/>
    <xf numFmtId="0" fontId="78" fillId="0" borderId="0" xfId="50" applyFont="1" applyProtection="1"/>
    <xf numFmtId="0" fontId="78" fillId="0" borderId="0" xfId="75" applyFont="1" applyFill="1" applyProtection="1"/>
    <xf numFmtId="0" fontId="6" fillId="0" borderId="0" xfId="17" applyFill="1"/>
    <xf numFmtId="6" fontId="11" fillId="0" borderId="0" xfId="0" applyNumberFormat="1" applyFont="1" applyFill="1" applyBorder="1" applyAlignment="1" applyProtection="1">
      <alignment horizontal="center" vertical="center" wrapText="1"/>
    </xf>
    <xf numFmtId="0" fontId="12" fillId="0" borderId="1" xfId="0" applyNumberFormat="1" applyFont="1" applyFill="1" applyBorder="1" applyAlignment="1" applyProtection="1">
      <alignment horizontal="left" vertical="center"/>
    </xf>
    <xf numFmtId="6" fontId="17" fillId="2" borderId="75" xfId="0" applyNumberFormat="1" applyFont="1" applyFill="1" applyBorder="1" applyProtection="1">
      <protection locked="0"/>
    </xf>
    <xf numFmtId="0" fontId="6" fillId="0" borderId="58" xfId="50" applyFont="1" applyFill="1" applyBorder="1" applyAlignment="1" applyProtection="1"/>
    <xf numFmtId="171" fontId="36" fillId="0" borderId="77" xfId="53" applyNumberFormat="1" applyFont="1" applyFill="1" applyBorder="1" applyAlignment="1">
      <alignment horizontal="right"/>
    </xf>
    <xf numFmtId="170" fontId="36" fillId="0" borderId="0" xfId="50" applyNumberFormat="1" applyFont="1" applyFill="1" applyBorder="1" applyAlignment="1">
      <alignment horizontal="center"/>
    </xf>
    <xf numFmtId="170" fontId="36" fillId="0" borderId="77" xfId="53" applyNumberFormat="1" applyFont="1" applyFill="1" applyBorder="1" applyAlignment="1">
      <alignment horizontal="left"/>
    </xf>
    <xf numFmtId="1" fontId="36" fillId="0" borderId="47" xfId="50" applyNumberFormat="1" applyFont="1" applyFill="1" applyBorder="1" applyAlignment="1">
      <alignment horizontal="center"/>
    </xf>
    <xf numFmtId="175" fontId="2" fillId="0" borderId="0" xfId="50" applyNumberFormat="1" applyProtection="1"/>
    <xf numFmtId="168" fontId="65" fillId="0" borderId="0" xfId="50" applyNumberFormat="1" applyFont="1" applyFill="1"/>
    <xf numFmtId="0" fontId="52" fillId="0" borderId="0" xfId="50" applyFont="1" applyFill="1"/>
    <xf numFmtId="168" fontId="52" fillId="0" borderId="0" xfId="50" applyNumberFormat="1" applyFont="1" applyFill="1"/>
    <xf numFmtId="43" fontId="36" fillId="0" borderId="47" xfId="1" applyFont="1" applyFill="1" applyBorder="1" applyAlignment="1">
      <alignment horizontal="center" vertical="center"/>
    </xf>
    <xf numFmtId="0" fontId="81" fillId="0" borderId="0" xfId="0" applyFont="1" applyBorder="1"/>
    <xf numFmtId="0" fontId="36" fillId="0" borderId="76" xfId="50" applyFont="1" applyFill="1" applyBorder="1" applyAlignment="1">
      <alignment horizontal="center" vertical="center"/>
    </xf>
    <xf numFmtId="2" fontId="2" fillId="0" borderId="0" xfId="50" applyNumberFormat="1" applyFont="1" applyFill="1"/>
    <xf numFmtId="2" fontId="36" fillId="0" borderId="47" xfId="53" applyNumberFormat="1" applyFont="1" applyFill="1" applyBorder="1" applyAlignment="1">
      <alignment horizontal="right"/>
    </xf>
    <xf numFmtId="0" fontId="6" fillId="0" borderId="0" xfId="17" applyFont="1" applyAlignment="1" applyProtection="1">
      <alignment horizontal="left" vertical="top" wrapText="1"/>
    </xf>
    <xf numFmtId="0" fontId="6" fillId="0" borderId="0" xfId="17" applyFont="1" applyFill="1" applyAlignment="1" applyProtection="1">
      <alignment horizontal="left" vertical="top" wrapText="1"/>
    </xf>
    <xf numFmtId="0" fontId="6" fillId="0" borderId="0" xfId="17" applyFont="1" applyFill="1" applyAlignment="1" applyProtection="1">
      <alignment vertical="top" wrapText="1"/>
    </xf>
    <xf numFmtId="0" fontId="6" fillId="0" borderId="0" xfId="0" applyFont="1" applyAlignment="1" applyProtection="1">
      <alignment wrapText="1"/>
    </xf>
    <xf numFmtId="0" fontId="82" fillId="0" borderId="0" xfId="17" applyFont="1" applyAlignment="1" applyProtection="1">
      <alignment vertical="top"/>
    </xf>
    <xf numFmtId="0" fontId="82" fillId="0" borderId="0" xfId="17" applyFont="1" applyFill="1" applyAlignment="1" applyProtection="1">
      <alignment vertical="top"/>
    </xf>
    <xf numFmtId="0" fontId="0" fillId="0" borderId="0" xfId="0" applyFont="1" applyProtection="1"/>
    <xf numFmtId="0" fontId="6" fillId="4" borderId="0" xfId="17" applyFont="1" applyFill="1" applyAlignment="1" applyProtection="1">
      <alignment vertical="top" wrapText="1"/>
    </xf>
    <xf numFmtId="0" fontId="6" fillId="4" borderId="0" xfId="0" applyFont="1" applyFill="1" applyAlignment="1" applyProtection="1">
      <alignment wrapText="1"/>
    </xf>
    <xf numFmtId="6" fontId="17" fillId="2" borderId="20" xfId="16" applyNumberFormat="1" applyFont="1" applyFill="1" applyBorder="1" applyProtection="1">
      <protection locked="0"/>
    </xf>
    <xf numFmtId="6" fontId="17" fillId="3" borderId="20" xfId="16" applyNumberFormat="1" applyFont="1" applyFill="1" applyBorder="1" applyProtection="1"/>
    <xf numFmtId="6" fontId="17" fillId="3" borderId="23" xfId="16" applyNumberFormat="1" applyFont="1" applyFill="1" applyBorder="1" applyProtection="1"/>
    <xf numFmtId="6" fontId="17" fillId="0" borderId="20" xfId="16" applyNumberFormat="1" applyFont="1" applyFill="1" applyBorder="1" applyProtection="1">
      <protection locked="0"/>
    </xf>
    <xf numFmtId="8" fontId="3" fillId="0" borderId="10" xfId="16" applyNumberFormat="1" applyBorder="1" applyProtection="1"/>
    <xf numFmtId="6" fontId="17" fillId="2" borderId="75" xfId="16" applyNumberFormat="1" applyFont="1" applyFill="1" applyBorder="1" applyProtection="1">
      <protection locked="0"/>
    </xf>
    <xf numFmtId="0" fontId="6" fillId="0" borderId="0" xfId="0" applyFont="1" applyAlignment="1" applyProtection="1">
      <alignment horizontal="left" vertical="top" wrapText="1"/>
    </xf>
    <xf numFmtId="0" fontId="6" fillId="0" borderId="0" xfId="0" applyFont="1" applyAlignment="1" applyProtection="1">
      <alignment wrapText="1"/>
    </xf>
    <xf numFmtId="0" fontId="6" fillId="0" borderId="0" xfId="0" applyFont="1" applyAlignment="1" applyProtection="1">
      <alignment horizontal="left" wrapText="1"/>
    </xf>
    <xf numFmtId="0" fontId="6" fillId="0" borderId="0" xfId="17" applyFont="1" applyFill="1" applyAlignment="1" applyProtection="1">
      <alignment horizontal="left" vertical="top" wrapText="1"/>
    </xf>
    <xf numFmtId="0" fontId="6" fillId="0" borderId="0" xfId="17" applyFont="1" applyAlignment="1" applyProtection="1">
      <alignment horizontal="left" vertical="top" wrapText="1"/>
    </xf>
    <xf numFmtId="0" fontId="6" fillId="0" borderId="0" xfId="17" applyFont="1" applyAlignment="1" applyProtection="1">
      <alignment vertical="top" wrapText="1"/>
    </xf>
    <xf numFmtId="8" fontId="9" fillId="0" borderId="7" xfId="0" applyNumberFormat="1" applyFont="1" applyFill="1" applyBorder="1" applyAlignment="1" applyProtection="1">
      <alignment horizontal="center" vertical="center" wrapText="1"/>
    </xf>
    <xf numFmtId="8" fontId="9" fillId="0" borderId="0" xfId="0" applyNumberFormat="1" applyFont="1" applyFill="1" applyBorder="1" applyAlignment="1" applyProtection="1">
      <alignment horizontal="center" vertical="center" wrapText="1"/>
    </xf>
    <xf numFmtId="8" fontId="9" fillId="0" borderId="13" xfId="0" applyNumberFormat="1" applyFont="1" applyFill="1" applyBorder="1" applyAlignment="1" applyProtection="1">
      <alignment horizontal="center" vertical="center" wrapText="1"/>
    </xf>
    <xf numFmtId="8" fontId="9" fillId="0" borderId="6" xfId="0" applyNumberFormat="1" applyFont="1" applyFill="1" applyBorder="1" applyAlignment="1" applyProtection="1">
      <alignment horizontal="center" vertical="center" wrapText="1"/>
    </xf>
    <xf numFmtId="8" fontId="9" fillId="0" borderId="10" xfId="0" applyNumberFormat="1" applyFont="1" applyFill="1" applyBorder="1" applyAlignment="1" applyProtection="1">
      <alignment horizontal="center" vertical="center" wrapText="1"/>
    </xf>
    <xf numFmtId="8" fontId="9" fillId="0" borderId="14" xfId="0" applyNumberFormat="1" applyFont="1" applyFill="1" applyBorder="1" applyAlignment="1" applyProtection="1">
      <alignment horizontal="center" vertical="center" wrapText="1"/>
    </xf>
    <xf numFmtId="8" fontId="9" fillId="0" borderId="8" xfId="0" applyNumberFormat="1" applyFont="1" applyFill="1" applyBorder="1" applyAlignment="1" applyProtection="1">
      <alignment horizontal="center" vertical="center" wrapText="1"/>
    </xf>
    <xf numFmtId="8" fontId="9" fillId="0" borderId="11" xfId="0" applyNumberFormat="1" applyFont="1" applyFill="1" applyBorder="1" applyAlignment="1" applyProtection="1">
      <alignment horizontal="center" vertical="center" wrapText="1"/>
    </xf>
    <xf numFmtId="8" fontId="9" fillId="0" borderId="15" xfId="0" applyNumberFormat="1" applyFont="1" applyFill="1" applyBorder="1" applyAlignment="1" applyProtection="1">
      <alignment horizontal="center" vertical="center" wrapText="1"/>
    </xf>
    <xf numFmtId="0" fontId="11" fillId="0" borderId="0" xfId="17" applyFont="1" applyFill="1" applyBorder="1" applyAlignment="1" applyProtection="1">
      <alignment horizontal="left" vertical="top" wrapText="1"/>
    </xf>
    <xf numFmtId="8" fontId="6" fillId="0" borderId="0" xfId="0" applyNumberFormat="1" applyFont="1" applyFill="1" applyAlignment="1" applyProtection="1">
      <alignment horizontal="left" vertical="top" wrapText="1"/>
    </xf>
    <xf numFmtId="8" fontId="0" fillId="0" borderId="0" xfId="0" applyNumberFormat="1" applyFill="1" applyAlignment="1" applyProtection="1">
      <alignment horizontal="left" vertical="top" wrapText="1"/>
    </xf>
    <xf numFmtId="8" fontId="15" fillId="0" borderId="0" xfId="0" applyNumberFormat="1" applyFont="1" applyFill="1" applyBorder="1" applyAlignment="1" applyProtection="1">
      <alignment horizontal="center" vertical="center" wrapText="1"/>
    </xf>
    <xf numFmtId="8" fontId="15" fillId="0" borderId="13" xfId="0" applyNumberFormat="1" applyFont="1" applyFill="1" applyBorder="1" applyAlignment="1" applyProtection="1">
      <alignment horizontal="center" vertical="center" wrapText="1"/>
    </xf>
    <xf numFmtId="8" fontId="9" fillId="0" borderId="5" xfId="0" applyNumberFormat="1" applyFont="1" applyFill="1" applyBorder="1" applyAlignment="1" applyProtection="1">
      <alignment horizontal="center" vertical="center" wrapText="1"/>
    </xf>
    <xf numFmtId="8" fontId="9" fillId="0" borderId="9" xfId="0" applyNumberFormat="1" applyFont="1" applyFill="1" applyBorder="1" applyAlignment="1" applyProtection="1">
      <alignment horizontal="center" vertical="center" wrapText="1"/>
    </xf>
    <xf numFmtId="8" fontId="9" fillId="0" borderId="12" xfId="0" applyNumberFormat="1" applyFont="1" applyFill="1" applyBorder="1" applyAlignment="1" applyProtection="1">
      <alignment horizontal="center" vertical="center" wrapText="1"/>
    </xf>
    <xf numFmtId="0" fontId="7" fillId="0" borderId="0" xfId="2" applyFont="1" applyFill="1" applyAlignment="1" applyProtection="1">
      <alignment horizontal="left" wrapText="1"/>
    </xf>
    <xf numFmtId="0" fontId="12" fillId="0" borderId="1" xfId="0" applyNumberFormat="1" applyFont="1" applyFill="1" applyBorder="1" applyAlignment="1" applyProtection="1">
      <alignment horizontal="center" vertical="center"/>
      <protection locked="0"/>
    </xf>
    <xf numFmtId="0" fontId="12" fillId="0" borderId="2" xfId="0" applyNumberFormat="1" applyFont="1" applyFill="1" applyBorder="1" applyAlignment="1" applyProtection="1">
      <alignment horizontal="center" vertical="center"/>
      <protection locked="0"/>
    </xf>
    <xf numFmtId="0" fontId="12" fillId="0" borderId="3" xfId="0" applyNumberFormat="1" applyFont="1" applyFill="1" applyBorder="1" applyAlignment="1" applyProtection="1">
      <alignment horizontal="center" vertical="center"/>
      <protection locked="0"/>
    </xf>
    <xf numFmtId="0" fontId="12" fillId="0" borderId="1" xfId="0" applyNumberFormat="1" applyFont="1" applyFill="1" applyBorder="1" applyAlignment="1" applyProtection="1">
      <alignment horizontal="center" vertical="center"/>
    </xf>
    <xf numFmtId="0" fontId="12" fillId="0" borderId="2" xfId="0" applyNumberFormat="1" applyFont="1" applyFill="1" applyBorder="1" applyAlignment="1" applyProtection="1">
      <alignment horizontal="center" vertical="center"/>
    </xf>
    <xf numFmtId="0" fontId="12" fillId="0" borderId="3" xfId="0" applyNumberFormat="1" applyFont="1" applyFill="1" applyBorder="1" applyAlignment="1" applyProtection="1">
      <alignment horizontal="center" vertical="center"/>
    </xf>
    <xf numFmtId="0" fontId="20" fillId="0" borderId="0" xfId="17" applyFont="1" applyAlignment="1" applyProtection="1">
      <alignment horizontal="left" wrapText="1"/>
    </xf>
    <xf numFmtId="0" fontId="13" fillId="0" borderId="1" xfId="0" applyNumberFormat="1" applyFont="1" applyBorder="1" applyAlignment="1" applyProtection="1">
      <alignment horizontal="center"/>
    </xf>
    <xf numFmtId="0" fontId="13" fillId="0" borderId="2" xfId="0" applyNumberFormat="1" applyFont="1" applyBorder="1" applyAlignment="1" applyProtection="1">
      <alignment horizontal="center"/>
    </xf>
    <xf numFmtId="0" fontId="13" fillId="0" borderId="3" xfId="0" applyNumberFormat="1" applyFont="1" applyBorder="1" applyAlignment="1" applyProtection="1">
      <alignment horizontal="center"/>
    </xf>
    <xf numFmtId="0" fontId="14" fillId="0" borderId="5" xfId="0" applyFont="1" applyFill="1" applyBorder="1" applyAlignment="1" applyProtection="1">
      <alignment horizontal="left" vertical="center"/>
    </xf>
    <xf numFmtId="0" fontId="14" fillId="0" borderId="9" xfId="0" applyFont="1" applyFill="1" applyBorder="1" applyAlignment="1" applyProtection="1">
      <alignment horizontal="left" vertical="center"/>
    </xf>
    <xf numFmtId="0" fontId="9" fillId="0" borderId="6" xfId="0" applyFont="1" applyFill="1" applyBorder="1" applyAlignment="1" applyProtection="1">
      <alignment horizontal="center" vertical="center" wrapText="1"/>
    </xf>
    <xf numFmtId="0" fontId="9" fillId="0" borderId="10" xfId="0" applyFont="1" applyFill="1" applyBorder="1" applyAlignment="1" applyProtection="1">
      <alignment horizontal="center" vertical="center" wrapText="1"/>
    </xf>
    <xf numFmtId="0" fontId="0" fillId="4" borderId="0" xfId="0" applyFill="1" applyProtection="1"/>
    <xf numFmtId="0" fontId="6" fillId="0" borderId="0" xfId="0" applyFont="1" applyAlignment="1" applyProtection="1">
      <alignment vertical="top" wrapText="1"/>
    </xf>
    <xf numFmtId="0" fontId="47" fillId="0" borderId="0" xfId="17" applyFont="1" applyAlignment="1" applyProtection="1">
      <alignment horizontal="left" wrapText="1"/>
    </xf>
    <xf numFmtId="0" fontId="11" fillId="4" borderId="0" xfId="17" applyFont="1" applyFill="1" applyBorder="1" applyAlignment="1" applyProtection="1">
      <alignment horizontal="left" vertical="top" wrapText="1"/>
    </xf>
    <xf numFmtId="0" fontId="11" fillId="4" borderId="0" xfId="17" applyFont="1" applyFill="1" applyAlignment="1" applyProtection="1">
      <alignment horizontal="left" vertical="top" wrapText="1"/>
    </xf>
    <xf numFmtId="0" fontId="26" fillId="0" borderId="9" xfId="0" applyFont="1" applyBorder="1" applyAlignment="1" applyProtection="1">
      <alignment horizontal="left" vertical="top" wrapText="1"/>
    </xf>
    <xf numFmtId="0" fontId="26" fillId="0" borderId="0" xfId="0" applyFont="1" applyBorder="1" applyAlignment="1" applyProtection="1">
      <alignment horizontal="left" vertical="top" wrapText="1"/>
    </xf>
    <xf numFmtId="8" fontId="15" fillId="0" borderId="10" xfId="0" applyNumberFormat="1" applyFont="1" applyFill="1" applyBorder="1" applyAlignment="1" applyProtection="1">
      <alignment horizontal="center" vertical="center" wrapText="1"/>
    </xf>
    <xf numFmtId="8" fontId="15" fillId="0" borderId="14" xfId="0" applyNumberFormat="1" applyFont="1" applyFill="1" applyBorder="1" applyAlignment="1" applyProtection="1">
      <alignment horizontal="center" vertical="center" wrapText="1"/>
    </xf>
    <xf numFmtId="8" fontId="15" fillId="0" borderId="9" xfId="0" applyNumberFormat="1" applyFont="1" applyFill="1" applyBorder="1" applyAlignment="1" applyProtection="1">
      <alignment horizontal="center" vertical="center" wrapText="1"/>
    </xf>
    <xf numFmtId="8" fontId="15" fillId="0" borderId="12" xfId="0" applyNumberFormat="1" applyFont="1" applyFill="1" applyBorder="1" applyAlignment="1" applyProtection="1">
      <alignment horizontal="center" vertical="center" wrapText="1"/>
    </xf>
    <xf numFmtId="0" fontId="9" fillId="0" borderId="7" xfId="0" applyFont="1" applyFill="1" applyBorder="1" applyAlignment="1" applyProtection="1">
      <alignment horizontal="center" vertical="center" wrapText="1"/>
    </xf>
    <xf numFmtId="0" fontId="9" fillId="0" borderId="0" xfId="0" applyFont="1" applyFill="1" applyBorder="1" applyAlignment="1" applyProtection="1">
      <alignment horizontal="center" vertical="center" wrapText="1"/>
    </xf>
    <xf numFmtId="0" fontId="20" fillId="0" borderId="0" xfId="0" applyFont="1" applyAlignment="1" applyProtection="1">
      <alignment horizontal="left" vertical="top" wrapText="1"/>
    </xf>
    <xf numFmtId="0" fontId="14" fillId="0" borderId="5" xfId="0" applyFont="1" applyBorder="1" applyAlignment="1" applyProtection="1">
      <alignment horizontal="left" vertical="center" wrapText="1"/>
    </xf>
    <xf numFmtId="0" fontId="14" fillId="0" borderId="9" xfId="0" applyFont="1" applyBorder="1" applyAlignment="1" applyProtection="1">
      <alignment horizontal="left" vertical="center" wrapText="1"/>
    </xf>
    <xf numFmtId="0" fontId="14" fillId="0" borderId="12" xfId="0" applyFont="1" applyBorder="1" applyAlignment="1" applyProtection="1">
      <alignment horizontal="left" vertical="center" wrapText="1"/>
    </xf>
    <xf numFmtId="0" fontId="9" fillId="0" borderId="10" xfId="0" applyFont="1" applyBorder="1" applyAlignment="1" applyProtection="1">
      <alignment horizontal="center" vertical="center" wrapText="1"/>
    </xf>
    <xf numFmtId="0" fontId="9" fillId="0" borderId="14" xfId="0" applyFont="1" applyBorder="1" applyAlignment="1" applyProtection="1">
      <alignment horizontal="center" vertical="center" wrapText="1"/>
    </xf>
    <xf numFmtId="0" fontId="9" fillId="0" borderId="6" xfId="0" applyFont="1" applyBorder="1" applyAlignment="1" applyProtection="1">
      <alignment horizontal="center" vertical="center" wrapText="1"/>
    </xf>
    <xf numFmtId="0" fontId="54" fillId="0" borderId="0" xfId="54" applyFont="1" applyFill="1" applyBorder="1" applyAlignment="1">
      <alignment vertical="top" wrapText="1"/>
    </xf>
    <xf numFmtId="0" fontId="53" fillId="0" borderId="0" xfId="54" applyFont="1" applyFill="1" applyBorder="1" applyAlignment="1">
      <alignment vertical="top" wrapText="1"/>
    </xf>
    <xf numFmtId="0" fontId="53" fillId="0" borderId="0" xfId="54" applyFont="1" applyFill="1" applyBorder="1" applyAlignment="1">
      <alignment horizontal="center" vertical="top"/>
    </xf>
    <xf numFmtId="0" fontId="55" fillId="0" borderId="0" xfId="54" applyFont="1" applyAlignment="1" applyProtection="1">
      <alignment horizontal="left" vertical="top" wrapText="1"/>
    </xf>
    <xf numFmtId="0" fontId="56" fillId="0" borderId="0" xfId="54" applyFont="1" applyAlignment="1" applyProtection="1">
      <alignment horizontal="left" wrapText="1"/>
    </xf>
    <xf numFmtId="10" fontId="20" fillId="4" borderId="58" xfId="55" applyNumberFormat="1" applyFont="1" applyFill="1" applyBorder="1" applyAlignment="1" applyProtection="1">
      <alignment horizontal="center" vertical="center" wrapText="1"/>
    </xf>
    <xf numFmtId="0" fontId="20" fillId="4" borderId="58" xfId="55" applyNumberFormat="1" applyFont="1" applyFill="1" applyBorder="1" applyAlignment="1" applyProtection="1">
      <alignment horizontal="center" vertical="center" wrapText="1"/>
    </xf>
    <xf numFmtId="0" fontId="28" fillId="4" borderId="59" xfId="54" applyFont="1" applyFill="1" applyBorder="1" applyAlignment="1" applyProtection="1">
      <alignment horizontal="center" vertical="center" wrapText="1"/>
    </xf>
    <xf numFmtId="0" fontId="28" fillId="0" borderId="60" xfId="54" applyFont="1" applyBorder="1" applyAlignment="1" applyProtection="1">
      <alignment wrapText="1"/>
    </xf>
    <xf numFmtId="0" fontId="2" fillId="0" borderId="0" xfId="54" applyFill="1" applyBorder="1"/>
    <xf numFmtId="174" fontId="20" fillId="4" borderId="58" xfId="55" applyNumberFormat="1" applyFont="1" applyFill="1" applyBorder="1" applyAlignment="1" applyProtection="1">
      <alignment horizontal="center" vertical="center" wrapText="1"/>
    </xf>
    <xf numFmtId="0" fontId="6" fillId="0" borderId="58" xfId="54" quotePrefix="1" applyFont="1" applyBorder="1" applyAlignment="1" applyProtection="1">
      <alignment horizontal="center" vertical="center"/>
    </xf>
    <xf numFmtId="0" fontId="2" fillId="0" borderId="58" xfId="54" applyBorder="1" applyAlignment="1" applyProtection="1">
      <alignment horizontal="center" vertical="center"/>
    </xf>
    <xf numFmtId="0" fontId="6" fillId="0" borderId="58" xfId="54" applyFont="1" applyBorder="1" applyAlignment="1" applyProtection="1">
      <alignment horizontal="center" vertical="center"/>
    </xf>
    <xf numFmtId="0" fontId="6" fillId="0" borderId="0" xfId="54" applyFont="1" applyFill="1" applyAlignment="1" applyProtection="1">
      <alignment horizontal="left" vertical="top" wrapText="1"/>
    </xf>
    <xf numFmtId="0" fontId="20" fillId="0" borderId="58" xfId="55" applyFont="1" applyBorder="1" applyAlignment="1" applyProtection="1">
      <alignment horizontal="center" vertical="center" wrapText="1"/>
    </xf>
    <xf numFmtId="0" fontId="20" fillId="0" borderId="58" xfId="55" applyFont="1" applyBorder="1" applyAlignment="1" applyProtection="1">
      <alignment horizontal="center" vertical="center"/>
    </xf>
    <xf numFmtId="0" fontId="20" fillId="4" borderId="58" xfId="55" applyFont="1" applyFill="1" applyBorder="1" applyAlignment="1" applyProtection="1">
      <alignment horizontal="center" vertical="center"/>
    </xf>
    <xf numFmtId="174" fontId="20" fillId="4" borderId="58" xfId="55" applyNumberFormat="1" applyFont="1" applyFill="1" applyBorder="1" applyAlignment="1" applyProtection="1">
      <alignment horizontal="center" vertical="center"/>
    </xf>
    <xf numFmtId="0" fontId="59" fillId="4" borderId="58" xfId="50" applyFont="1" applyFill="1" applyBorder="1" applyAlignment="1" applyProtection="1">
      <alignment horizontal="right" vertical="center" wrapText="1" indent="1"/>
    </xf>
    <xf numFmtId="0" fontId="56" fillId="0" borderId="58" xfId="50" applyFont="1" applyBorder="1" applyAlignment="1" applyProtection="1">
      <alignment horizontal="right" vertical="center" wrapText="1" indent="1"/>
    </xf>
    <xf numFmtId="0" fontId="59" fillId="0" borderId="58" xfId="50" applyFont="1" applyBorder="1" applyAlignment="1" applyProtection="1">
      <alignment horizontal="right" vertical="center" wrapText="1" indent="1"/>
    </xf>
    <xf numFmtId="0" fontId="20" fillId="4" borderId="58" xfId="50" applyFont="1" applyFill="1" applyBorder="1" applyAlignment="1" applyProtection="1">
      <alignment horizontal="right" vertical="center" wrapText="1" indent="1"/>
    </xf>
    <xf numFmtId="0" fontId="59" fillId="0" borderId="58" xfId="50" applyFont="1" applyFill="1" applyBorder="1" applyAlignment="1" applyProtection="1">
      <alignment horizontal="right" vertical="center" wrapText="1" indent="1"/>
    </xf>
    <xf numFmtId="168" fontId="6" fillId="2" borderId="62" xfId="64" applyNumberFormat="1" applyFont="1" applyFill="1" applyBorder="1" applyAlignment="1" applyProtection="1">
      <protection locked="0"/>
    </xf>
    <xf numFmtId="0" fontId="52" fillId="0" borderId="63" xfId="50" applyFont="1" applyBorder="1" applyAlignment="1" applyProtection="1">
      <protection locked="0"/>
    </xf>
    <xf numFmtId="0" fontId="64" fillId="0" borderId="62" xfId="50" applyFont="1" applyBorder="1" applyAlignment="1">
      <alignment horizontal="center"/>
    </xf>
    <xf numFmtId="0" fontId="52" fillId="0" borderId="63" xfId="50" applyFont="1" applyBorder="1" applyAlignment="1">
      <alignment horizontal="center"/>
    </xf>
    <xf numFmtId="168" fontId="2" fillId="2" borderId="62" xfId="65" applyNumberFormat="1" applyFont="1" applyFill="1" applyBorder="1" applyAlignment="1" applyProtection="1">
      <protection locked="0"/>
    </xf>
    <xf numFmtId="0" fontId="2" fillId="0" borderId="63" xfId="50" applyFont="1" applyBorder="1" applyAlignment="1" applyProtection="1">
      <protection locked="0"/>
    </xf>
    <xf numFmtId="168" fontId="36" fillId="2" borderId="62" xfId="64" applyNumberFormat="1" applyFont="1" applyFill="1" applyBorder="1" applyAlignment="1" applyProtection="1">
      <protection locked="0"/>
    </xf>
    <xf numFmtId="0" fontId="64" fillId="0" borderId="61" xfId="50" applyFont="1" applyFill="1" applyBorder="1" applyAlignment="1" applyProtection="1">
      <alignment horizontal="left" vertical="center" wrapText="1" indent="1"/>
    </xf>
    <xf numFmtId="0" fontId="64" fillId="0" borderId="0" xfId="50" applyFont="1" applyFill="1" applyBorder="1" applyAlignment="1" applyProtection="1">
      <alignment horizontal="left" vertical="center" wrapText="1" indent="1"/>
    </xf>
    <xf numFmtId="0" fontId="64" fillId="0" borderId="0" xfId="50" applyFont="1" applyBorder="1" applyAlignment="1" applyProtection="1">
      <alignment horizontal="left" vertical="center" wrapText="1"/>
    </xf>
    <xf numFmtId="0" fontId="52" fillId="0" borderId="0" xfId="50" applyFont="1" applyBorder="1" applyAlignment="1">
      <alignment horizontal="left" vertical="center" wrapText="1"/>
    </xf>
    <xf numFmtId="0" fontId="52" fillId="0" borderId="0" xfId="50" applyFont="1" applyFill="1" applyBorder="1" applyAlignment="1">
      <alignment horizontal="center"/>
    </xf>
    <xf numFmtId="0" fontId="52" fillId="0" borderId="0" xfId="50" applyFont="1" applyBorder="1" applyAlignment="1"/>
    <xf numFmtId="0" fontId="64" fillId="0" borderId="61" xfId="50" applyFont="1" applyBorder="1" applyAlignment="1">
      <alignment horizontal="left" vertical="top" wrapText="1"/>
    </xf>
    <xf numFmtId="0" fontId="64" fillId="0" borderId="0" xfId="50" applyFont="1" applyAlignment="1">
      <alignment horizontal="left" vertical="top" wrapText="1"/>
    </xf>
    <xf numFmtId="0" fontId="64" fillId="0" borderId="59" xfId="50" applyFont="1" applyBorder="1" applyAlignment="1">
      <alignment horizontal="center"/>
    </xf>
    <xf numFmtId="0" fontId="64" fillId="0" borderId="60" xfId="50" applyFont="1" applyBorder="1" applyAlignment="1">
      <alignment horizontal="center"/>
    </xf>
    <xf numFmtId="0" fontId="64" fillId="0" borderId="62" xfId="50" applyFont="1" applyFill="1" applyBorder="1" applyAlignment="1">
      <alignment horizontal="center"/>
    </xf>
    <xf numFmtId="0" fontId="2" fillId="0" borderId="67" xfId="50" applyFill="1" applyBorder="1" applyAlignment="1">
      <alignment horizontal="center"/>
    </xf>
    <xf numFmtId="0" fontId="2" fillId="0" borderId="68" xfId="50" applyFill="1" applyBorder="1" applyAlignment="1">
      <alignment horizontal="center"/>
    </xf>
    <xf numFmtId="0" fontId="64" fillId="0" borderId="0" xfId="50" applyFont="1" applyAlignment="1" applyProtection="1">
      <alignment horizontal="left" wrapText="1"/>
    </xf>
    <xf numFmtId="0" fontId="64" fillId="0" borderId="0" xfId="50" applyFont="1" applyAlignment="1" applyProtection="1">
      <alignment horizontal="left"/>
    </xf>
    <xf numFmtId="0" fontId="64" fillId="0" borderId="66" xfId="50" applyFont="1" applyBorder="1" applyAlignment="1" applyProtection="1">
      <alignment horizontal="left" wrapText="1"/>
    </xf>
    <xf numFmtId="0" fontId="64" fillId="0" borderId="0" xfId="50" applyFont="1" applyBorder="1" applyAlignment="1" applyProtection="1">
      <alignment horizontal="left" wrapText="1"/>
    </xf>
    <xf numFmtId="0" fontId="64" fillId="0" borderId="0" xfId="69" applyFont="1" applyFill="1" applyAlignment="1" applyProtection="1">
      <alignment horizontal="left" wrapText="1"/>
    </xf>
    <xf numFmtId="0" fontId="2" fillId="0" borderId="0" xfId="69" applyFill="1" applyAlignment="1" applyProtection="1">
      <alignment wrapText="1"/>
    </xf>
    <xf numFmtId="0" fontId="64" fillId="0" borderId="61" xfId="69" applyFont="1" applyFill="1" applyBorder="1" applyAlignment="1" applyProtection="1">
      <alignment horizontal="left" vertical="center" wrapText="1" indent="1"/>
    </xf>
    <xf numFmtId="0" fontId="64" fillId="0" borderId="0" xfId="69" applyFont="1" applyFill="1" applyBorder="1" applyAlignment="1" applyProtection="1">
      <alignment horizontal="left" vertical="center" wrapText="1" indent="1"/>
    </xf>
    <xf numFmtId="0" fontId="64" fillId="0" borderId="0" xfId="69" applyFont="1" applyAlignment="1" applyProtection="1">
      <alignment horizontal="left" wrapText="1"/>
    </xf>
    <xf numFmtId="0" fontId="64" fillId="0" borderId="0" xfId="69" applyFont="1" applyFill="1" applyAlignment="1" applyProtection="1">
      <alignment horizontal="left"/>
    </xf>
    <xf numFmtId="0" fontId="64" fillId="0" borderId="66" xfId="69" applyFont="1" applyFill="1" applyBorder="1" applyAlignment="1" applyProtection="1">
      <alignment horizontal="left" wrapText="1"/>
    </xf>
    <xf numFmtId="0" fontId="64" fillId="0" borderId="0" xfId="69" applyFont="1" applyFill="1" applyBorder="1" applyAlignment="1" applyProtection="1">
      <alignment horizontal="left" wrapText="1"/>
    </xf>
    <xf numFmtId="0" fontId="63" fillId="8" borderId="5" xfId="69" applyFont="1" applyFill="1" applyBorder="1" applyAlignment="1" applyProtection="1">
      <alignment horizontal="center" vertical="center" wrapText="1"/>
      <protection locked="0"/>
    </xf>
    <xf numFmtId="0" fontId="71" fillId="8" borderId="7" xfId="50" applyFont="1" applyFill="1" applyBorder="1" applyAlignment="1" applyProtection="1">
      <alignment horizontal="center" vertical="center" wrapText="1"/>
      <protection locked="0"/>
    </xf>
    <xf numFmtId="0" fontId="71" fillId="8" borderId="6" xfId="50" applyFont="1" applyFill="1" applyBorder="1" applyAlignment="1" applyProtection="1">
      <alignment horizontal="center" vertical="center" wrapText="1"/>
      <protection locked="0"/>
    </xf>
    <xf numFmtId="0" fontId="71" fillId="8" borderId="9" xfId="50" applyFont="1" applyFill="1" applyBorder="1" applyAlignment="1" applyProtection="1">
      <alignment horizontal="center" vertical="center" wrapText="1"/>
      <protection locked="0"/>
    </xf>
    <xf numFmtId="0" fontId="71" fillId="8" borderId="0" xfId="50" applyFont="1" applyFill="1" applyBorder="1" applyAlignment="1" applyProtection="1">
      <alignment horizontal="center" vertical="center" wrapText="1"/>
      <protection locked="0"/>
    </xf>
    <xf numFmtId="0" fontId="71" fillId="8" borderId="10" xfId="50" applyFont="1" applyFill="1" applyBorder="1" applyAlignment="1" applyProtection="1">
      <alignment horizontal="center" vertical="center" wrapText="1"/>
      <protection locked="0"/>
    </xf>
    <xf numFmtId="0" fontId="71" fillId="8" borderId="29" xfId="50" applyFont="1" applyFill="1" applyBorder="1" applyAlignment="1" applyProtection="1">
      <alignment horizontal="center" vertical="center" wrapText="1"/>
      <protection locked="0"/>
    </xf>
    <xf numFmtId="0" fontId="71" fillId="8" borderId="71" xfId="50" applyFont="1" applyFill="1" applyBorder="1" applyAlignment="1" applyProtection="1">
      <alignment horizontal="center" vertical="center" wrapText="1"/>
      <protection locked="0"/>
    </xf>
    <xf numFmtId="0" fontId="71" fillId="8" borderId="72" xfId="50" applyFont="1" applyFill="1" applyBorder="1" applyAlignment="1" applyProtection="1">
      <alignment horizontal="center" vertical="center" wrapText="1"/>
      <protection locked="0"/>
    </xf>
    <xf numFmtId="0" fontId="11" fillId="0" borderId="0" xfId="69" applyFont="1" applyAlignment="1" applyProtection="1">
      <alignment vertical="top" wrapText="1"/>
    </xf>
    <xf numFmtId="0" fontId="17" fillId="0" borderId="0" xfId="69" applyFont="1" applyAlignment="1" applyProtection="1">
      <alignment vertical="top"/>
    </xf>
    <xf numFmtId="0" fontId="30" fillId="0" borderId="66" xfId="69" applyFont="1" applyBorder="1" applyAlignment="1" applyProtection="1">
      <alignment horizontal="center" wrapText="1"/>
    </xf>
    <xf numFmtId="0" fontId="30" fillId="0" borderId="66" xfId="69" applyFont="1" applyFill="1" applyBorder="1" applyAlignment="1" applyProtection="1">
      <alignment horizontal="center" wrapText="1"/>
    </xf>
    <xf numFmtId="0" fontId="20" fillId="4" borderId="59" xfId="55" applyFont="1" applyFill="1" applyBorder="1" applyAlignment="1" applyProtection="1">
      <alignment horizontal="center" vertical="center" wrapText="1"/>
    </xf>
    <xf numFmtId="0" fontId="20" fillId="4" borderId="60" xfId="55" applyFont="1" applyFill="1" applyBorder="1" applyAlignment="1" applyProtection="1">
      <alignment horizontal="center" vertical="center" wrapText="1"/>
    </xf>
    <xf numFmtId="0" fontId="20" fillId="4" borderId="58" xfId="55" applyFont="1" applyFill="1" applyBorder="1" applyAlignment="1" applyProtection="1">
      <alignment horizontal="center" vertical="center" wrapText="1"/>
    </xf>
    <xf numFmtId="0" fontId="20" fillId="10" borderId="58" xfId="55" applyFont="1" applyFill="1" applyBorder="1" applyAlignment="1" applyProtection="1">
      <alignment horizontal="center" vertical="center" wrapText="1"/>
    </xf>
    <xf numFmtId="0" fontId="20" fillId="10" borderId="58" xfId="55" applyFont="1" applyFill="1" applyBorder="1" applyAlignment="1" applyProtection="1">
      <alignment horizontal="center" vertical="center"/>
    </xf>
    <xf numFmtId="0" fontId="20" fillId="10" borderId="59" xfId="55" applyFont="1" applyFill="1" applyBorder="1" applyAlignment="1" applyProtection="1">
      <alignment horizontal="center" vertical="center" wrapText="1"/>
    </xf>
    <xf numFmtId="0" fontId="20" fillId="10" borderId="60" xfId="55" applyFont="1" applyFill="1" applyBorder="1" applyAlignment="1" applyProtection="1">
      <alignment horizontal="center" vertical="center" wrapText="1"/>
    </xf>
    <xf numFmtId="0" fontId="20" fillId="0" borderId="58" xfId="55" applyFont="1" applyFill="1" applyBorder="1" applyAlignment="1" applyProtection="1">
      <alignment horizontal="center" vertical="center" wrapText="1"/>
    </xf>
    <xf numFmtId="0" fontId="6" fillId="0" borderId="68" xfId="50" applyFont="1" applyBorder="1" applyAlignment="1" applyProtection="1">
      <alignment vertical="top" wrapText="1"/>
    </xf>
    <xf numFmtId="0" fontId="2" fillId="0" borderId="68" xfId="50" applyBorder="1" applyAlignment="1">
      <alignment vertical="top" wrapText="1"/>
    </xf>
    <xf numFmtId="0" fontId="20" fillId="0" borderId="58" xfId="55" applyFont="1" applyFill="1" applyBorder="1" applyAlignment="1" applyProtection="1">
      <alignment horizontal="center" vertical="center"/>
    </xf>
    <xf numFmtId="0" fontId="20" fillId="0" borderId="59" xfId="55" applyFont="1" applyFill="1" applyBorder="1" applyAlignment="1" applyProtection="1">
      <alignment horizontal="center" vertical="center" wrapText="1"/>
    </xf>
    <xf numFmtId="0" fontId="20" fillId="0" borderId="60" xfId="55" applyFont="1" applyFill="1" applyBorder="1" applyAlignment="1" applyProtection="1">
      <alignment horizontal="center" vertical="center" wrapText="1"/>
    </xf>
    <xf numFmtId="0" fontId="2" fillId="0" borderId="0" xfId="50" applyFont="1" applyFill="1" applyBorder="1" applyAlignment="1">
      <alignment horizontal="left" vertical="center" wrapText="1"/>
    </xf>
  </cellXfs>
  <cellStyles count="2127">
    <cellStyle name="$" xfId="81" xr:uid="{00000000-0005-0000-0000-000000000000}"/>
    <cellStyle name="$ 2" xfId="82" xr:uid="{00000000-0005-0000-0000-000001000000}"/>
    <cellStyle name="$.00" xfId="83" xr:uid="{00000000-0005-0000-0000-000002000000}"/>
    <cellStyle name="$.00 2" xfId="84" xr:uid="{00000000-0005-0000-0000-000003000000}"/>
    <cellStyle name="$.00_2019 IRM Rates" xfId="85" xr:uid="{00000000-0005-0000-0000-000004000000}"/>
    <cellStyle name="$_2019 IRM Rates" xfId="86" xr:uid="{00000000-0005-0000-0000-000005000000}"/>
    <cellStyle name="$_9. Rev2Cost_GDPIPI" xfId="87" xr:uid="{00000000-0005-0000-0000-000006000000}"/>
    <cellStyle name="$_9. Rev2Cost_GDPIPI 2" xfId="88" xr:uid="{00000000-0005-0000-0000-000007000000}"/>
    <cellStyle name="$_9. Rev2Cost_GDPIPI_1. Information Sheet" xfId="89" xr:uid="{00000000-0005-0000-0000-000008000000}"/>
    <cellStyle name="$_lists" xfId="90" xr:uid="{00000000-0005-0000-0000-000009000000}"/>
    <cellStyle name="$_lists 2" xfId="91" xr:uid="{00000000-0005-0000-0000-00000A000000}"/>
    <cellStyle name="$_lists_1. Information Sheet" xfId="92" xr:uid="{00000000-0005-0000-0000-00000B000000}"/>
    <cellStyle name="$_lists_4. Current Monthly Fixed Charge" xfId="93" xr:uid="{00000000-0005-0000-0000-00000C000000}"/>
    <cellStyle name="$_Sheet4" xfId="94" xr:uid="{00000000-0005-0000-0000-00000D000000}"/>
    <cellStyle name="$_Sheet4 2" xfId="95" xr:uid="{00000000-0005-0000-0000-00000E000000}"/>
    <cellStyle name="$_Sheet4_1. Information Sheet" xfId="96" xr:uid="{00000000-0005-0000-0000-00000F000000}"/>
    <cellStyle name="$M" xfId="97" xr:uid="{00000000-0005-0000-0000-000010000000}"/>
    <cellStyle name="$M 2" xfId="98" xr:uid="{00000000-0005-0000-0000-000011000000}"/>
    <cellStyle name="$M.00" xfId="99" xr:uid="{00000000-0005-0000-0000-000012000000}"/>
    <cellStyle name="$M.00 2" xfId="100" xr:uid="{00000000-0005-0000-0000-000013000000}"/>
    <cellStyle name="$M.00_2019 IRM Rates" xfId="101" xr:uid="{00000000-0005-0000-0000-000014000000}"/>
    <cellStyle name="$M_2019 IRM Rates" xfId="102" xr:uid="{00000000-0005-0000-0000-000015000000}"/>
    <cellStyle name="%" xfId="103" xr:uid="{00000000-0005-0000-0000-000016000000}"/>
    <cellStyle name="20% - Accent1 2" xfId="104" xr:uid="{00000000-0005-0000-0000-000017000000}"/>
    <cellStyle name="20% - Accent1 2 2" xfId="105" xr:uid="{00000000-0005-0000-0000-000018000000}"/>
    <cellStyle name="20% - Accent1 2_1. Information Sheet" xfId="106" xr:uid="{00000000-0005-0000-0000-000019000000}"/>
    <cellStyle name="20% - Accent1 3" xfId="107" xr:uid="{00000000-0005-0000-0000-00001A000000}"/>
    <cellStyle name="20% - Accent2 2" xfId="108" xr:uid="{00000000-0005-0000-0000-00001B000000}"/>
    <cellStyle name="20% - Accent2 2 2" xfId="109" xr:uid="{00000000-0005-0000-0000-00001C000000}"/>
    <cellStyle name="20% - Accent2 2_1. Information Sheet" xfId="110" xr:uid="{00000000-0005-0000-0000-00001D000000}"/>
    <cellStyle name="20% - Accent2 3" xfId="111" xr:uid="{00000000-0005-0000-0000-00001E000000}"/>
    <cellStyle name="20% - Accent3 2" xfId="112" xr:uid="{00000000-0005-0000-0000-00001F000000}"/>
    <cellStyle name="20% - Accent3 2 2" xfId="113" xr:uid="{00000000-0005-0000-0000-000020000000}"/>
    <cellStyle name="20% - Accent3 2_1. Information Sheet" xfId="114" xr:uid="{00000000-0005-0000-0000-000021000000}"/>
    <cellStyle name="20% - Accent3 3" xfId="115" xr:uid="{00000000-0005-0000-0000-000022000000}"/>
    <cellStyle name="20% - Accent4 2" xfId="116" xr:uid="{00000000-0005-0000-0000-000023000000}"/>
    <cellStyle name="20% - Accent4 2 2" xfId="117" xr:uid="{00000000-0005-0000-0000-000024000000}"/>
    <cellStyle name="20% - Accent4 2_1. Information Sheet" xfId="118" xr:uid="{00000000-0005-0000-0000-000025000000}"/>
    <cellStyle name="20% - Accent4 3" xfId="119" xr:uid="{00000000-0005-0000-0000-000026000000}"/>
    <cellStyle name="20% - Accent5 2" xfId="120" xr:uid="{00000000-0005-0000-0000-000027000000}"/>
    <cellStyle name="20% - Accent5 2 2" xfId="121" xr:uid="{00000000-0005-0000-0000-000028000000}"/>
    <cellStyle name="20% - Accent5 2_1. Information Sheet" xfId="122" xr:uid="{00000000-0005-0000-0000-000029000000}"/>
    <cellStyle name="20% - Accent5 3" xfId="123" xr:uid="{00000000-0005-0000-0000-00002A000000}"/>
    <cellStyle name="20% - Accent6 2" xfId="124" xr:uid="{00000000-0005-0000-0000-00002B000000}"/>
    <cellStyle name="20% - Accent6 2 2" xfId="125" xr:uid="{00000000-0005-0000-0000-00002C000000}"/>
    <cellStyle name="20% - Accent6 2_1. Information Sheet" xfId="126" xr:uid="{00000000-0005-0000-0000-00002D000000}"/>
    <cellStyle name="20% - Accent6 3" xfId="127" xr:uid="{00000000-0005-0000-0000-00002E000000}"/>
    <cellStyle name="40% - Accent1 2" xfId="128" xr:uid="{00000000-0005-0000-0000-00002F000000}"/>
    <cellStyle name="40% - Accent1 2 2" xfId="129" xr:uid="{00000000-0005-0000-0000-000030000000}"/>
    <cellStyle name="40% - Accent1 2_1. Information Sheet" xfId="130" xr:uid="{00000000-0005-0000-0000-000031000000}"/>
    <cellStyle name="40% - Accent1 3" xfId="131" xr:uid="{00000000-0005-0000-0000-000032000000}"/>
    <cellStyle name="40% - Accent1 6" xfId="132" xr:uid="{00000000-0005-0000-0000-000033000000}"/>
    <cellStyle name="40% - Accent2 2" xfId="133" xr:uid="{00000000-0005-0000-0000-000034000000}"/>
    <cellStyle name="40% - Accent2 2 2" xfId="134" xr:uid="{00000000-0005-0000-0000-000035000000}"/>
    <cellStyle name="40% - Accent2 2_1. Information Sheet" xfId="135" xr:uid="{00000000-0005-0000-0000-000036000000}"/>
    <cellStyle name="40% - Accent2 3" xfId="136" xr:uid="{00000000-0005-0000-0000-000037000000}"/>
    <cellStyle name="40% - Accent3 2" xfId="137" xr:uid="{00000000-0005-0000-0000-000038000000}"/>
    <cellStyle name="40% - Accent3 2 2" xfId="138" xr:uid="{00000000-0005-0000-0000-000039000000}"/>
    <cellStyle name="40% - Accent3 2 5" xfId="139" xr:uid="{00000000-0005-0000-0000-00003A000000}"/>
    <cellStyle name="40% - Accent3 2_1. Information Sheet" xfId="140" xr:uid="{00000000-0005-0000-0000-00003B000000}"/>
    <cellStyle name="40% - Accent3 3" xfId="141" xr:uid="{00000000-0005-0000-0000-00003C000000}"/>
    <cellStyle name="40% - Accent4 2" xfId="142" xr:uid="{00000000-0005-0000-0000-00003D000000}"/>
    <cellStyle name="40% - Accent4 2 2" xfId="143" xr:uid="{00000000-0005-0000-0000-00003E000000}"/>
    <cellStyle name="40% - Accent4 2_1. Information Sheet" xfId="144" xr:uid="{00000000-0005-0000-0000-00003F000000}"/>
    <cellStyle name="40% - Accent4 3" xfId="145" xr:uid="{00000000-0005-0000-0000-000040000000}"/>
    <cellStyle name="40% - Accent5 2" xfId="146" xr:uid="{00000000-0005-0000-0000-000041000000}"/>
    <cellStyle name="40% - Accent5 2 2" xfId="147" xr:uid="{00000000-0005-0000-0000-000042000000}"/>
    <cellStyle name="40% - Accent5 2_1. Information Sheet" xfId="148" xr:uid="{00000000-0005-0000-0000-000043000000}"/>
    <cellStyle name="40% - Accent5 3" xfId="149" xr:uid="{00000000-0005-0000-0000-000044000000}"/>
    <cellStyle name="40% - Accent6 2" xfId="150" xr:uid="{00000000-0005-0000-0000-000045000000}"/>
    <cellStyle name="40% - Accent6 2 2" xfId="151" xr:uid="{00000000-0005-0000-0000-000046000000}"/>
    <cellStyle name="40% - Accent6 2_1. Information Sheet" xfId="152" xr:uid="{00000000-0005-0000-0000-000047000000}"/>
    <cellStyle name="40% - Accent6 3" xfId="153" xr:uid="{00000000-0005-0000-0000-000048000000}"/>
    <cellStyle name="60% - Accent1 2" xfId="154" xr:uid="{00000000-0005-0000-0000-000049000000}"/>
    <cellStyle name="60% - Accent2 2" xfId="155" xr:uid="{00000000-0005-0000-0000-00004A000000}"/>
    <cellStyle name="60% - Accent3 2" xfId="156" xr:uid="{00000000-0005-0000-0000-00004B000000}"/>
    <cellStyle name="60% - Accent4 2" xfId="157" xr:uid="{00000000-0005-0000-0000-00004C000000}"/>
    <cellStyle name="60% - Accent5 2" xfId="158" xr:uid="{00000000-0005-0000-0000-00004D000000}"/>
    <cellStyle name="60% - Accent6 2" xfId="159" xr:uid="{00000000-0005-0000-0000-00004E000000}"/>
    <cellStyle name="99-4,5M" xfId="160" xr:uid="{00000000-0005-0000-0000-00004F000000}"/>
    <cellStyle name="Accent1 2" xfId="161" xr:uid="{00000000-0005-0000-0000-000050000000}"/>
    <cellStyle name="Accent2 2" xfId="162" xr:uid="{00000000-0005-0000-0000-000051000000}"/>
    <cellStyle name="Accent3 2" xfId="163" xr:uid="{00000000-0005-0000-0000-000052000000}"/>
    <cellStyle name="Accent4 2" xfId="164" xr:uid="{00000000-0005-0000-0000-000053000000}"/>
    <cellStyle name="Accent5 2" xfId="165" xr:uid="{00000000-0005-0000-0000-000054000000}"/>
    <cellStyle name="Accent6 2" xfId="166" xr:uid="{00000000-0005-0000-0000-000055000000}"/>
    <cellStyle name="Bad 2" xfId="167" xr:uid="{00000000-0005-0000-0000-000056000000}"/>
    <cellStyle name="C2" xfId="168" xr:uid="{00000000-0005-0000-0000-000057000000}"/>
    <cellStyle name="Calculation 2" xfId="169" xr:uid="{00000000-0005-0000-0000-000058000000}"/>
    <cellStyle name="Check Cell 2" xfId="170" xr:uid="{00000000-0005-0000-0000-000059000000}"/>
    <cellStyle name="Comma" xfId="1" builtinId="3"/>
    <cellStyle name="Comma 10" xfId="172" xr:uid="{00000000-0005-0000-0000-00005B000000}"/>
    <cellStyle name="Comma 10 2" xfId="173" xr:uid="{00000000-0005-0000-0000-00005C000000}"/>
    <cellStyle name="Comma 10 2 2" xfId="1855" xr:uid="{00000000-0005-0000-0000-00005C000000}"/>
    <cellStyle name="Comma 10 3" xfId="174" xr:uid="{00000000-0005-0000-0000-00005D000000}"/>
    <cellStyle name="Comma 10 3 2" xfId="1856" xr:uid="{00000000-0005-0000-0000-00005D000000}"/>
    <cellStyle name="Comma 10 4" xfId="1854" xr:uid="{00000000-0005-0000-0000-00005B000000}"/>
    <cellStyle name="Comma 11" xfId="175" xr:uid="{00000000-0005-0000-0000-00005E000000}"/>
    <cellStyle name="Comma 11 2" xfId="176" xr:uid="{00000000-0005-0000-0000-00005F000000}"/>
    <cellStyle name="Comma 11 2 2" xfId="1858" xr:uid="{00000000-0005-0000-0000-00005F000000}"/>
    <cellStyle name="Comma 11 3" xfId="1857" xr:uid="{00000000-0005-0000-0000-00005E000000}"/>
    <cellStyle name="Comma 12" xfId="177" xr:uid="{00000000-0005-0000-0000-000060000000}"/>
    <cellStyle name="Comma 12 2" xfId="178" xr:uid="{00000000-0005-0000-0000-000061000000}"/>
    <cellStyle name="Comma 12 2 2" xfId="179" xr:uid="{00000000-0005-0000-0000-000062000000}"/>
    <cellStyle name="Comma 12 3" xfId="1859" xr:uid="{00000000-0005-0000-0000-000060000000}"/>
    <cellStyle name="Comma 13" xfId="180" xr:uid="{00000000-0005-0000-0000-000063000000}"/>
    <cellStyle name="Comma 13 2" xfId="1860" xr:uid="{00000000-0005-0000-0000-000063000000}"/>
    <cellStyle name="Comma 14" xfId="181" xr:uid="{00000000-0005-0000-0000-000064000000}"/>
    <cellStyle name="Comma 14 2" xfId="1861" xr:uid="{00000000-0005-0000-0000-000064000000}"/>
    <cellStyle name="Comma 15" xfId="182" xr:uid="{00000000-0005-0000-0000-000065000000}"/>
    <cellStyle name="Comma 15 2" xfId="1862" xr:uid="{00000000-0005-0000-0000-000065000000}"/>
    <cellStyle name="Comma 16" xfId="183" xr:uid="{00000000-0005-0000-0000-000066000000}"/>
    <cellStyle name="Comma 16 2" xfId="1863" xr:uid="{00000000-0005-0000-0000-000066000000}"/>
    <cellStyle name="Comma 17" xfId="184" xr:uid="{00000000-0005-0000-0000-000067000000}"/>
    <cellStyle name="Comma 17 2" xfId="1864" xr:uid="{00000000-0005-0000-0000-000067000000}"/>
    <cellStyle name="Comma 18" xfId="185" xr:uid="{00000000-0005-0000-0000-000068000000}"/>
    <cellStyle name="Comma 18 2" xfId="1865" xr:uid="{00000000-0005-0000-0000-000068000000}"/>
    <cellStyle name="Comma 19" xfId="186" xr:uid="{00000000-0005-0000-0000-000069000000}"/>
    <cellStyle name="Comma 19 2" xfId="1866" xr:uid="{00000000-0005-0000-0000-000069000000}"/>
    <cellStyle name="Comma 2" xfId="52" xr:uid="{00000000-0005-0000-0000-000001000000}"/>
    <cellStyle name="Comma 2 10" xfId="188" xr:uid="{00000000-0005-0000-0000-00006B000000}"/>
    <cellStyle name="Comma 2 10 2" xfId="189" xr:uid="{00000000-0005-0000-0000-00006C000000}"/>
    <cellStyle name="Comma 2 10 2 2" xfId="190" xr:uid="{00000000-0005-0000-0000-00006D000000}"/>
    <cellStyle name="Comma 2 10 2 2 2" xfId="191" xr:uid="{00000000-0005-0000-0000-00006E000000}"/>
    <cellStyle name="Comma 2 10 3" xfId="192" xr:uid="{00000000-0005-0000-0000-00006F000000}"/>
    <cellStyle name="Comma 2 10 3 2" xfId="193" xr:uid="{00000000-0005-0000-0000-000070000000}"/>
    <cellStyle name="Comma 2 11" xfId="194" xr:uid="{00000000-0005-0000-0000-000071000000}"/>
    <cellStyle name="Comma 2 11 2" xfId="195" xr:uid="{00000000-0005-0000-0000-000072000000}"/>
    <cellStyle name="Comma 2 11 2 2" xfId="196" xr:uid="{00000000-0005-0000-0000-000073000000}"/>
    <cellStyle name="Comma 2 11 2 2 2" xfId="197" xr:uid="{00000000-0005-0000-0000-000074000000}"/>
    <cellStyle name="Comma 2 11 2 2 2 2" xfId="198" xr:uid="{00000000-0005-0000-0000-000075000000}"/>
    <cellStyle name="Comma 2 11 2 2 2 2 2" xfId="1871" xr:uid="{00000000-0005-0000-0000-000075000000}"/>
    <cellStyle name="Comma 2 11 2 2 2 3" xfId="1870" xr:uid="{00000000-0005-0000-0000-000074000000}"/>
    <cellStyle name="Comma 2 11 2 2 3" xfId="1869" xr:uid="{00000000-0005-0000-0000-000073000000}"/>
    <cellStyle name="Comma 2 11 2 3" xfId="199" xr:uid="{00000000-0005-0000-0000-000076000000}"/>
    <cellStyle name="Comma 2 11 2 3 2" xfId="200" xr:uid="{00000000-0005-0000-0000-000077000000}"/>
    <cellStyle name="Comma 2 11 2 3 2 2" xfId="1873" xr:uid="{00000000-0005-0000-0000-000077000000}"/>
    <cellStyle name="Comma 2 11 2 3 3" xfId="1872" xr:uid="{00000000-0005-0000-0000-000076000000}"/>
    <cellStyle name="Comma 2 11 2 4" xfId="1868" xr:uid="{00000000-0005-0000-0000-000072000000}"/>
    <cellStyle name="Comma 2 11 3" xfId="201" xr:uid="{00000000-0005-0000-0000-000078000000}"/>
    <cellStyle name="Comma 2 11 3 2" xfId="202" xr:uid="{00000000-0005-0000-0000-000079000000}"/>
    <cellStyle name="Comma 2 11 3 2 2" xfId="203" xr:uid="{00000000-0005-0000-0000-00007A000000}"/>
    <cellStyle name="Comma 2 11 3 2 2 2" xfId="204" xr:uid="{00000000-0005-0000-0000-00007B000000}"/>
    <cellStyle name="Comma 2 11 3 2 2 2 2" xfId="1877" xr:uid="{00000000-0005-0000-0000-00007B000000}"/>
    <cellStyle name="Comma 2 11 3 2 2 3" xfId="1876" xr:uid="{00000000-0005-0000-0000-00007A000000}"/>
    <cellStyle name="Comma 2 11 3 2 3" xfId="1875" xr:uid="{00000000-0005-0000-0000-000079000000}"/>
    <cellStyle name="Comma 2 11 3 3" xfId="205" xr:uid="{00000000-0005-0000-0000-00007C000000}"/>
    <cellStyle name="Comma 2 11 3 3 2" xfId="206" xr:uid="{00000000-0005-0000-0000-00007D000000}"/>
    <cellStyle name="Comma 2 11 3 3 2 2" xfId="1879" xr:uid="{00000000-0005-0000-0000-00007D000000}"/>
    <cellStyle name="Comma 2 11 3 3 3" xfId="1878" xr:uid="{00000000-0005-0000-0000-00007C000000}"/>
    <cellStyle name="Comma 2 11 3 4" xfId="1874" xr:uid="{00000000-0005-0000-0000-000078000000}"/>
    <cellStyle name="Comma 2 11 4" xfId="207" xr:uid="{00000000-0005-0000-0000-00007E000000}"/>
    <cellStyle name="Comma 2 11 4 2" xfId="208" xr:uid="{00000000-0005-0000-0000-00007F000000}"/>
    <cellStyle name="Comma 2 11 4 2 2" xfId="209" xr:uid="{00000000-0005-0000-0000-000080000000}"/>
    <cellStyle name="Comma 2 11 5" xfId="210" xr:uid="{00000000-0005-0000-0000-000081000000}"/>
    <cellStyle name="Comma 2 11 5 2" xfId="211" xr:uid="{00000000-0005-0000-0000-000082000000}"/>
    <cellStyle name="Comma 2 12" xfId="212" xr:uid="{00000000-0005-0000-0000-000083000000}"/>
    <cellStyle name="Comma 2 12 2" xfId="213" xr:uid="{00000000-0005-0000-0000-000084000000}"/>
    <cellStyle name="Comma 2 12 2 2" xfId="214" xr:uid="{00000000-0005-0000-0000-000085000000}"/>
    <cellStyle name="Comma 2 12 2 2 2" xfId="215" xr:uid="{00000000-0005-0000-0000-000086000000}"/>
    <cellStyle name="Comma 2 12 2 2 2 2" xfId="1883" xr:uid="{00000000-0005-0000-0000-000086000000}"/>
    <cellStyle name="Comma 2 12 2 2 3" xfId="1882" xr:uid="{00000000-0005-0000-0000-000085000000}"/>
    <cellStyle name="Comma 2 12 2 3" xfId="1881" xr:uid="{00000000-0005-0000-0000-000084000000}"/>
    <cellStyle name="Comma 2 12 3" xfId="216" xr:uid="{00000000-0005-0000-0000-000087000000}"/>
    <cellStyle name="Comma 2 12 3 2" xfId="217" xr:uid="{00000000-0005-0000-0000-000088000000}"/>
    <cellStyle name="Comma 2 12 3 2 2" xfId="1885" xr:uid="{00000000-0005-0000-0000-000088000000}"/>
    <cellStyle name="Comma 2 12 3 3" xfId="1884" xr:uid="{00000000-0005-0000-0000-000087000000}"/>
    <cellStyle name="Comma 2 12 4" xfId="1880" xr:uid="{00000000-0005-0000-0000-000083000000}"/>
    <cellStyle name="Comma 2 13" xfId="218" xr:uid="{00000000-0005-0000-0000-000089000000}"/>
    <cellStyle name="Comma 2 13 2" xfId="219" xr:uid="{00000000-0005-0000-0000-00008A000000}"/>
    <cellStyle name="Comma 2 13 2 2" xfId="220" xr:uid="{00000000-0005-0000-0000-00008B000000}"/>
    <cellStyle name="Comma 2 13 2 2 2" xfId="221" xr:uid="{00000000-0005-0000-0000-00008C000000}"/>
    <cellStyle name="Comma 2 13 2 2 2 2" xfId="1889" xr:uid="{00000000-0005-0000-0000-00008C000000}"/>
    <cellStyle name="Comma 2 13 2 2 3" xfId="1888" xr:uid="{00000000-0005-0000-0000-00008B000000}"/>
    <cellStyle name="Comma 2 13 2 3" xfId="1887" xr:uid="{00000000-0005-0000-0000-00008A000000}"/>
    <cellStyle name="Comma 2 13 3" xfId="222" xr:uid="{00000000-0005-0000-0000-00008D000000}"/>
    <cellStyle name="Comma 2 13 3 2" xfId="223" xr:uid="{00000000-0005-0000-0000-00008E000000}"/>
    <cellStyle name="Comma 2 13 3 2 2" xfId="1891" xr:uid="{00000000-0005-0000-0000-00008E000000}"/>
    <cellStyle name="Comma 2 13 3 3" xfId="1890" xr:uid="{00000000-0005-0000-0000-00008D000000}"/>
    <cellStyle name="Comma 2 13 4" xfId="1886" xr:uid="{00000000-0005-0000-0000-000089000000}"/>
    <cellStyle name="Comma 2 14" xfId="224" xr:uid="{00000000-0005-0000-0000-00008F000000}"/>
    <cellStyle name="Comma 2 14 2" xfId="225" xr:uid="{00000000-0005-0000-0000-000090000000}"/>
    <cellStyle name="Comma 2 14 2 2" xfId="226" xr:uid="{00000000-0005-0000-0000-000091000000}"/>
    <cellStyle name="Comma 2 14 2 2 2" xfId="227" xr:uid="{00000000-0005-0000-0000-000092000000}"/>
    <cellStyle name="Comma 2 14 3" xfId="228" xr:uid="{00000000-0005-0000-0000-000093000000}"/>
    <cellStyle name="Comma 2 14 3 2" xfId="229" xr:uid="{00000000-0005-0000-0000-000094000000}"/>
    <cellStyle name="Comma 2 15" xfId="230" xr:uid="{00000000-0005-0000-0000-000095000000}"/>
    <cellStyle name="Comma 2 16" xfId="231" xr:uid="{00000000-0005-0000-0000-000096000000}"/>
    <cellStyle name="Comma 2 16 2" xfId="1892" xr:uid="{00000000-0005-0000-0000-000096000000}"/>
    <cellStyle name="Comma 2 17" xfId="232" xr:uid="{00000000-0005-0000-0000-000097000000}"/>
    <cellStyle name="Comma 2 17 2" xfId="1893" xr:uid="{00000000-0005-0000-0000-000097000000}"/>
    <cellStyle name="Comma 2 18" xfId="1867" xr:uid="{00000000-0005-0000-0000-00006A000000}"/>
    <cellStyle name="Comma 2 19" xfId="187" xr:uid="{00000000-0005-0000-0000-00006A000000}"/>
    <cellStyle name="Comma 2 2" xfId="233" xr:uid="{00000000-0005-0000-0000-000098000000}"/>
    <cellStyle name="Comma 2 2 10" xfId="234" xr:uid="{00000000-0005-0000-0000-000099000000}"/>
    <cellStyle name="Comma 2 2 11" xfId="235" xr:uid="{00000000-0005-0000-0000-00009A000000}"/>
    <cellStyle name="Comma 2 2 12" xfId="236" xr:uid="{00000000-0005-0000-0000-00009B000000}"/>
    <cellStyle name="Comma 2 2 13" xfId="237" xr:uid="{00000000-0005-0000-0000-00009C000000}"/>
    <cellStyle name="Comma 2 2 13 2" xfId="238" xr:uid="{00000000-0005-0000-0000-00009D000000}"/>
    <cellStyle name="Comma 2 2 13 2 2" xfId="1895" xr:uid="{00000000-0005-0000-0000-00009D000000}"/>
    <cellStyle name="Comma 2 2 13 3" xfId="1894" xr:uid="{00000000-0005-0000-0000-00009C000000}"/>
    <cellStyle name="Comma 2 2 14" xfId="239" xr:uid="{00000000-0005-0000-0000-00009E000000}"/>
    <cellStyle name="Comma 2 2 14 2" xfId="240" xr:uid="{00000000-0005-0000-0000-00009F000000}"/>
    <cellStyle name="Comma 2 2 2" xfId="65" xr:uid="{00000000-0005-0000-0000-000002000000}"/>
    <cellStyle name="Comma 2 2 2 2" xfId="242" xr:uid="{00000000-0005-0000-0000-0000A1000000}"/>
    <cellStyle name="Comma 2 2 2 3" xfId="70" xr:uid="{00000000-0005-0000-0000-000003000000}"/>
    <cellStyle name="Comma 2 2 2 4" xfId="241" xr:uid="{00000000-0005-0000-0000-0000A0000000}"/>
    <cellStyle name="Comma 2 2 3" xfId="243" xr:uid="{00000000-0005-0000-0000-0000A2000000}"/>
    <cellStyle name="Comma 2 2 4" xfId="64" xr:uid="{00000000-0005-0000-0000-000004000000}"/>
    <cellStyle name="Comma 2 2 4 2" xfId="244" xr:uid="{00000000-0005-0000-0000-0000A3000000}"/>
    <cellStyle name="Comma 2 2 5" xfId="245" xr:uid="{00000000-0005-0000-0000-0000A4000000}"/>
    <cellStyle name="Comma 2 2 6" xfId="246" xr:uid="{00000000-0005-0000-0000-0000A5000000}"/>
    <cellStyle name="Comma 2 2 7" xfId="247" xr:uid="{00000000-0005-0000-0000-0000A6000000}"/>
    <cellStyle name="Comma 2 2 8" xfId="248" xr:uid="{00000000-0005-0000-0000-0000A7000000}"/>
    <cellStyle name="Comma 2 2 9" xfId="249" xr:uid="{00000000-0005-0000-0000-0000A8000000}"/>
    <cellStyle name="Comma 2 2_Database" xfId="250" xr:uid="{00000000-0005-0000-0000-0000A9000000}"/>
    <cellStyle name="Comma 2 3" xfId="251" xr:uid="{00000000-0005-0000-0000-0000AA000000}"/>
    <cellStyle name="Comma 2 3 2" xfId="252" xr:uid="{00000000-0005-0000-0000-0000AB000000}"/>
    <cellStyle name="Comma 2 3 2 2" xfId="253" xr:uid="{00000000-0005-0000-0000-0000AC000000}"/>
    <cellStyle name="Comma 2 3 2 2 2" xfId="254" xr:uid="{00000000-0005-0000-0000-0000AD000000}"/>
    <cellStyle name="Comma 2 3 3" xfId="255" xr:uid="{00000000-0005-0000-0000-0000AE000000}"/>
    <cellStyle name="Comma 2 3 3 2" xfId="256" xr:uid="{00000000-0005-0000-0000-0000AF000000}"/>
    <cellStyle name="Comma 2 3 3 2 2" xfId="1896" xr:uid="{00000000-0005-0000-0000-0000AF000000}"/>
    <cellStyle name="Comma 2 4" xfId="257" xr:uid="{00000000-0005-0000-0000-0000B0000000}"/>
    <cellStyle name="Comma 2 4 2" xfId="258" xr:uid="{00000000-0005-0000-0000-0000B1000000}"/>
    <cellStyle name="Comma 2 4 2 2" xfId="259" xr:uid="{00000000-0005-0000-0000-0000B2000000}"/>
    <cellStyle name="Comma 2 4 2 2 2" xfId="260" xr:uid="{00000000-0005-0000-0000-0000B3000000}"/>
    <cellStyle name="Comma 2 4 3" xfId="261" xr:uid="{00000000-0005-0000-0000-0000B4000000}"/>
    <cellStyle name="Comma 2 4 3 2" xfId="262" xr:uid="{00000000-0005-0000-0000-0000B5000000}"/>
    <cellStyle name="Comma 2 4 4" xfId="263" xr:uid="{00000000-0005-0000-0000-0000B6000000}"/>
    <cellStyle name="Comma 2 4 4 2" xfId="1897" xr:uid="{00000000-0005-0000-0000-0000B6000000}"/>
    <cellStyle name="Comma 2 4 5" xfId="264" xr:uid="{00000000-0005-0000-0000-0000B7000000}"/>
    <cellStyle name="Comma 2 4 5 2" xfId="265" xr:uid="{00000000-0005-0000-0000-0000B8000000}"/>
    <cellStyle name="Comma 2 5" xfId="266" xr:uid="{00000000-0005-0000-0000-0000B9000000}"/>
    <cellStyle name="Comma 2 5 2" xfId="267" xr:uid="{00000000-0005-0000-0000-0000BA000000}"/>
    <cellStyle name="Comma 2 5 2 2" xfId="268" xr:uid="{00000000-0005-0000-0000-0000BB000000}"/>
    <cellStyle name="Comma 2 5 2 2 2" xfId="269" xr:uid="{00000000-0005-0000-0000-0000BC000000}"/>
    <cellStyle name="Comma 2 5 3" xfId="270" xr:uid="{00000000-0005-0000-0000-0000BD000000}"/>
    <cellStyle name="Comma 2 5 3 2" xfId="271" xr:uid="{00000000-0005-0000-0000-0000BE000000}"/>
    <cellStyle name="Comma 2 6" xfId="272" xr:uid="{00000000-0005-0000-0000-0000BF000000}"/>
    <cellStyle name="Comma 2 6 2" xfId="273" xr:uid="{00000000-0005-0000-0000-0000C0000000}"/>
    <cellStyle name="Comma 2 6 2 2" xfId="274" xr:uid="{00000000-0005-0000-0000-0000C1000000}"/>
    <cellStyle name="Comma 2 6 2 2 2" xfId="275" xr:uid="{00000000-0005-0000-0000-0000C2000000}"/>
    <cellStyle name="Comma 2 6 3" xfId="276" xr:uid="{00000000-0005-0000-0000-0000C3000000}"/>
    <cellStyle name="Comma 2 6 3 2" xfId="277" xr:uid="{00000000-0005-0000-0000-0000C4000000}"/>
    <cellStyle name="Comma 2 7" xfId="278" xr:uid="{00000000-0005-0000-0000-0000C5000000}"/>
    <cellStyle name="Comma 2 7 2" xfId="279" xr:uid="{00000000-0005-0000-0000-0000C6000000}"/>
    <cellStyle name="Comma 2 7 2 2" xfId="280" xr:uid="{00000000-0005-0000-0000-0000C7000000}"/>
    <cellStyle name="Comma 2 7 2 2 2" xfId="281" xr:uid="{00000000-0005-0000-0000-0000C8000000}"/>
    <cellStyle name="Comma 2 7 3" xfId="282" xr:uid="{00000000-0005-0000-0000-0000C9000000}"/>
    <cellStyle name="Comma 2 7 3 2" xfId="283" xr:uid="{00000000-0005-0000-0000-0000CA000000}"/>
    <cellStyle name="Comma 2 8" xfId="284" xr:uid="{00000000-0005-0000-0000-0000CB000000}"/>
    <cellStyle name="Comma 2 8 2" xfId="285" xr:uid="{00000000-0005-0000-0000-0000CC000000}"/>
    <cellStyle name="Comma 2 8 2 2" xfId="286" xr:uid="{00000000-0005-0000-0000-0000CD000000}"/>
    <cellStyle name="Comma 2 8 2 2 2" xfId="287" xr:uid="{00000000-0005-0000-0000-0000CE000000}"/>
    <cellStyle name="Comma 2 8 3" xfId="288" xr:uid="{00000000-0005-0000-0000-0000CF000000}"/>
    <cellStyle name="Comma 2 8 3 2" xfId="289" xr:uid="{00000000-0005-0000-0000-0000D0000000}"/>
    <cellStyle name="Comma 2 9" xfId="290" xr:uid="{00000000-0005-0000-0000-0000D1000000}"/>
    <cellStyle name="Comma 2 9 2" xfId="291" xr:uid="{00000000-0005-0000-0000-0000D2000000}"/>
    <cellStyle name="Comma 2 9 2 2" xfId="292" xr:uid="{00000000-0005-0000-0000-0000D3000000}"/>
    <cellStyle name="Comma 2 9 2 2 2" xfId="293" xr:uid="{00000000-0005-0000-0000-0000D4000000}"/>
    <cellStyle name="Comma 2 9 3" xfId="294" xr:uid="{00000000-0005-0000-0000-0000D5000000}"/>
    <cellStyle name="Comma 2 9 3 2" xfId="295" xr:uid="{00000000-0005-0000-0000-0000D6000000}"/>
    <cellStyle name="Comma 2_2019 IRM Rates" xfId="296" xr:uid="{00000000-0005-0000-0000-0000D7000000}"/>
    <cellStyle name="Comma 20" xfId="297" xr:uid="{00000000-0005-0000-0000-0000D8000000}"/>
    <cellStyle name="Comma 20 2" xfId="1899" xr:uid="{00000000-0005-0000-0000-0000D8000000}"/>
    <cellStyle name="Comma 21" xfId="298" xr:uid="{00000000-0005-0000-0000-0000D9000000}"/>
    <cellStyle name="Comma 21 2" xfId="1900" xr:uid="{00000000-0005-0000-0000-0000D9000000}"/>
    <cellStyle name="Comma 22" xfId="299" xr:uid="{00000000-0005-0000-0000-0000DA000000}"/>
    <cellStyle name="Comma 22 2" xfId="1901" xr:uid="{00000000-0005-0000-0000-0000DA000000}"/>
    <cellStyle name="Comma 23" xfId="300" xr:uid="{00000000-0005-0000-0000-0000DB000000}"/>
    <cellStyle name="Comma 23 2" xfId="1902" xr:uid="{00000000-0005-0000-0000-0000DB000000}"/>
    <cellStyle name="Comma 24" xfId="301" xr:uid="{00000000-0005-0000-0000-0000DC000000}"/>
    <cellStyle name="Comma 24 2" xfId="1903" xr:uid="{00000000-0005-0000-0000-0000DC000000}"/>
    <cellStyle name="Comma 25" xfId="302" xr:uid="{00000000-0005-0000-0000-0000DD000000}"/>
    <cellStyle name="Comma 25 2" xfId="303" xr:uid="{00000000-0005-0000-0000-0000DE000000}"/>
    <cellStyle name="Comma 25 2 2" xfId="1905" xr:uid="{00000000-0005-0000-0000-0000DE000000}"/>
    <cellStyle name="Comma 25 3" xfId="304" xr:uid="{00000000-0005-0000-0000-0000DF000000}"/>
    <cellStyle name="Comma 25 3 2" xfId="305" xr:uid="{00000000-0005-0000-0000-0000E0000000}"/>
    <cellStyle name="Comma 25 3 2 2" xfId="1907" xr:uid="{00000000-0005-0000-0000-0000E0000000}"/>
    <cellStyle name="Comma 25 3 3" xfId="1906" xr:uid="{00000000-0005-0000-0000-0000DF000000}"/>
    <cellStyle name="Comma 25 4" xfId="306" xr:uid="{00000000-0005-0000-0000-0000E1000000}"/>
    <cellStyle name="Comma 25 4 2" xfId="1908" xr:uid="{00000000-0005-0000-0000-0000E1000000}"/>
    <cellStyle name="Comma 25 5" xfId="1904" xr:uid="{00000000-0005-0000-0000-0000DD000000}"/>
    <cellStyle name="Comma 26" xfId="307" xr:uid="{00000000-0005-0000-0000-0000E2000000}"/>
    <cellStyle name="Comma 26 2" xfId="308" xr:uid="{00000000-0005-0000-0000-0000E3000000}"/>
    <cellStyle name="Comma 26 2 2" xfId="1910" xr:uid="{00000000-0005-0000-0000-0000E3000000}"/>
    <cellStyle name="Comma 26 3" xfId="1909" xr:uid="{00000000-0005-0000-0000-0000E2000000}"/>
    <cellStyle name="Comma 27" xfId="309" xr:uid="{00000000-0005-0000-0000-0000E4000000}"/>
    <cellStyle name="Comma 27 2" xfId="310" xr:uid="{00000000-0005-0000-0000-0000E5000000}"/>
    <cellStyle name="Comma 27 2 2" xfId="1912" xr:uid="{00000000-0005-0000-0000-0000E5000000}"/>
    <cellStyle name="Comma 27 3" xfId="1911" xr:uid="{00000000-0005-0000-0000-0000E4000000}"/>
    <cellStyle name="Comma 28" xfId="311" xr:uid="{00000000-0005-0000-0000-0000E6000000}"/>
    <cellStyle name="Comma 28 2" xfId="312" xr:uid="{00000000-0005-0000-0000-0000E7000000}"/>
    <cellStyle name="Comma 28 2 2" xfId="1914" xr:uid="{00000000-0005-0000-0000-0000E7000000}"/>
    <cellStyle name="Comma 28 3" xfId="1913" xr:uid="{00000000-0005-0000-0000-0000E6000000}"/>
    <cellStyle name="Comma 29" xfId="313" xr:uid="{00000000-0005-0000-0000-0000E8000000}"/>
    <cellStyle name="Comma 29 2" xfId="314" xr:uid="{00000000-0005-0000-0000-0000E9000000}"/>
    <cellStyle name="Comma 29 2 2" xfId="1916" xr:uid="{00000000-0005-0000-0000-0000E9000000}"/>
    <cellStyle name="Comma 29 3" xfId="315" xr:uid="{00000000-0005-0000-0000-0000EA000000}"/>
    <cellStyle name="Comma 29 4" xfId="1915" xr:uid="{00000000-0005-0000-0000-0000E8000000}"/>
    <cellStyle name="Comma 3" xfId="316" xr:uid="{00000000-0005-0000-0000-0000EB000000}"/>
    <cellStyle name="Comma 3 10" xfId="2116" xr:uid="{00000000-0005-0000-0000-0000EB000000}"/>
    <cellStyle name="Comma 3 2" xfId="317" xr:uid="{00000000-0005-0000-0000-0000EC000000}"/>
    <cellStyle name="Comma 3 2 2" xfId="318" xr:uid="{00000000-0005-0000-0000-0000ED000000}"/>
    <cellStyle name="Comma 3 2 2 2" xfId="319" xr:uid="{00000000-0005-0000-0000-0000EE000000}"/>
    <cellStyle name="Comma 3 2 2 3" xfId="320" xr:uid="{00000000-0005-0000-0000-0000EF000000}"/>
    <cellStyle name="Comma 3 2 2 4" xfId="321" xr:uid="{00000000-0005-0000-0000-0000F0000000}"/>
    <cellStyle name="Comma 3 2 2 4 2" xfId="322" xr:uid="{00000000-0005-0000-0000-0000F1000000}"/>
    <cellStyle name="Comma 3 2 2 4 2 2" xfId="323" xr:uid="{00000000-0005-0000-0000-0000F2000000}"/>
    <cellStyle name="Comma 3 2 2 4 2 2 2" xfId="1921" xr:uid="{00000000-0005-0000-0000-0000F2000000}"/>
    <cellStyle name="Comma 3 2 2 4 2 3" xfId="1920" xr:uid="{00000000-0005-0000-0000-0000F1000000}"/>
    <cellStyle name="Comma 3 2 2 4 3" xfId="1919" xr:uid="{00000000-0005-0000-0000-0000F0000000}"/>
    <cellStyle name="Comma 3 2 2 5" xfId="324" xr:uid="{00000000-0005-0000-0000-0000F3000000}"/>
    <cellStyle name="Comma 3 2 2 5 2" xfId="325" xr:uid="{00000000-0005-0000-0000-0000F4000000}"/>
    <cellStyle name="Comma 3 2 2 5 2 2" xfId="1923" xr:uid="{00000000-0005-0000-0000-0000F4000000}"/>
    <cellStyle name="Comma 3 2 2 5 3" xfId="1922" xr:uid="{00000000-0005-0000-0000-0000F3000000}"/>
    <cellStyle name="Comma 3 2 2 6" xfId="1918" xr:uid="{00000000-0005-0000-0000-0000ED000000}"/>
    <cellStyle name="Comma 3 2 2_2019 IRM Rates" xfId="326" xr:uid="{00000000-0005-0000-0000-0000F5000000}"/>
    <cellStyle name="Comma 3 2 3" xfId="327" xr:uid="{00000000-0005-0000-0000-0000F6000000}"/>
    <cellStyle name="Comma 3 2 4" xfId="328" xr:uid="{00000000-0005-0000-0000-0000F7000000}"/>
    <cellStyle name="Comma 3 2 5" xfId="329" xr:uid="{00000000-0005-0000-0000-0000F8000000}"/>
    <cellStyle name="Comma 3 2 5 2" xfId="330" xr:uid="{00000000-0005-0000-0000-0000F9000000}"/>
    <cellStyle name="Comma 3 2 5 2 2" xfId="331" xr:uid="{00000000-0005-0000-0000-0000FA000000}"/>
    <cellStyle name="Comma 3 2 5 2 2 2" xfId="332" xr:uid="{00000000-0005-0000-0000-0000FB000000}"/>
    <cellStyle name="Comma 3 2 5 2 2 2 2" xfId="1927" xr:uid="{00000000-0005-0000-0000-0000FB000000}"/>
    <cellStyle name="Comma 3 2 5 2 2 3" xfId="1926" xr:uid="{00000000-0005-0000-0000-0000FA000000}"/>
    <cellStyle name="Comma 3 2 5 2 3" xfId="1925" xr:uid="{00000000-0005-0000-0000-0000F9000000}"/>
    <cellStyle name="Comma 3 2 5 3" xfId="333" xr:uid="{00000000-0005-0000-0000-0000FC000000}"/>
    <cellStyle name="Comma 3 2 5 3 2" xfId="334" xr:uid="{00000000-0005-0000-0000-0000FD000000}"/>
    <cellStyle name="Comma 3 2 5 3 2 2" xfId="1929" xr:uid="{00000000-0005-0000-0000-0000FD000000}"/>
    <cellStyle name="Comma 3 2 5 3 3" xfId="1928" xr:uid="{00000000-0005-0000-0000-0000FC000000}"/>
    <cellStyle name="Comma 3 2 5 4" xfId="1924" xr:uid="{00000000-0005-0000-0000-0000F8000000}"/>
    <cellStyle name="Comma 3 2 6" xfId="335" xr:uid="{00000000-0005-0000-0000-0000FE000000}"/>
    <cellStyle name="Comma 3 2 6 2" xfId="336" xr:uid="{00000000-0005-0000-0000-0000FF000000}"/>
    <cellStyle name="Comma 3 2 6 2 2" xfId="337" xr:uid="{00000000-0005-0000-0000-000000010000}"/>
    <cellStyle name="Comma 3 2 6 3" xfId="338" xr:uid="{00000000-0005-0000-0000-000001010000}"/>
    <cellStyle name="Comma 3 3" xfId="339" xr:uid="{00000000-0005-0000-0000-000002010000}"/>
    <cellStyle name="Comma 3 3 2" xfId="340" xr:uid="{00000000-0005-0000-0000-000003010000}"/>
    <cellStyle name="Comma 3 3 2 2" xfId="341" xr:uid="{00000000-0005-0000-0000-000004010000}"/>
    <cellStyle name="Comma 3 3 2 2 2" xfId="342" xr:uid="{00000000-0005-0000-0000-000005010000}"/>
    <cellStyle name="Comma 3 3 2 2 2 2" xfId="343" xr:uid="{00000000-0005-0000-0000-000006010000}"/>
    <cellStyle name="Comma 3 3 2 2 2 2 2" xfId="1933" xr:uid="{00000000-0005-0000-0000-000006010000}"/>
    <cellStyle name="Comma 3 3 2 2 2 3" xfId="1932" xr:uid="{00000000-0005-0000-0000-000005010000}"/>
    <cellStyle name="Comma 3 3 2 2 3" xfId="1931" xr:uid="{00000000-0005-0000-0000-000004010000}"/>
    <cellStyle name="Comma 3 3 2 3" xfId="344" xr:uid="{00000000-0005-0000-0000-000007010000}"/>
    <cellStyle name="Comma 3 3 2 3 2" xfId="345" xr:uid="{00000000-0005-0000-0000-000008010000}"/>
    <cellStyle name="Comma 3 3 2 3 2 2" xfId="1935" xr:uid="{00000000-0005-0000-0000-000008010000}"/>
    <cellStyle name="Comma 3 3 2 3 3" xfId="1934" xr:uid="{00000000-0005-0000-0000-000007010000}"/>
    <cellStyle name="Comma 3 3 2 4" xfId="1930" xr:uid="{00000000-0005-0000-0000-000003010000}"/>
    <cellStyle name="Comma 3 3 3" xfId="346" xr:uid="{00000000-0005-0000-0000-000009010000}"/>
    <cellStyle name="Comma 3 3 3 2" xfId="347" xr:uid="{00000000-0005-0000-0000-00000A010000}"/>
    <cellStyle name="Comma 3 3 3 2 2" xfId="348" xr:uid="{00000000-0005-0000-0000-00000B010000}"/>
    <cellStyle name="Comma 3 3 3 2 2 2" xfId="349" xr:uid="{00000000-0005-0000-0000-00000C010000}"/>
    <cellStyle name="Comma 3 3 3 2 2 2 2" xfId="1939" xr:uid="{00000000-0005-0000-0000-00000C010000}"/>
    <cellStyle name="Comma 3 3 3 2 2 3" xfId="1938" xr:uid="{00000000-0005-0000-0000-00000B010000}"/>
    <cellStyle name="Comma 3 3 3 2 3" xfId="1937" xr:uid="{00000000-0005-0000-0000-00000A010000}"/>
    <cellStyle name="Comma 3 3 3 3" xfId="350" xr:uid="{00000000-0005-0000-0000-00000D010000}"/>
    <cellStyle name="Comma 3 3 3 3 2" xfId="351" xr:uid="{00000000-0005-0000-0000-00000E010000}"/>
    <cellStyle name="Comma 3 3 3 3 2 2" xfId="1941" xr:uid="{00000000-0005-0000-0000-00000E010000}"/>
    <cellStyle name="Comma 3 3 3 3 3" xfId="1940" xr:uid="{00000000-0005-0000-0000-00000D010000}"/>
    <cellStyle name="Comma 3 3 3 4" xfId="1936" xr:uid="{00000000-0005-0000-0000-000009010000}"/>
    <cellStyle name="Comma 3 3 4" xfId="352" xr:uid="{00000000-0005-0000-0000-00000F010000}"/>
    <cellStyle name="Comma 3 3 4 2" xfId="353" xr:uid="{00000000-0005-0000-0000-000010010000}"/>
    <cellStyle name="Comma 3 3 4 2 2" xfId="354" xr:uid="{00000000-0005-0000-0000-000011010000}"/>
    <cellStyle name="Comma 3 3 4 3" xfId="355" xr:uid="{00000000-0005-0000-0000-000012010000}"/>
    <cellStyle name="Comma 3 4" xfId="356" xr:uid="{00000000-0005-0000-0000-000013010000}"/>
    <cellStyle name="Comma 3 4 2" xfId="357" xr:uid="{00000000-0005-0000-0000-000014010000}"/>
    <cellStyle name="Comma 3 4 2 2" xfId="358" xr:uid="{00000000-0005-0000-0000-000015010000}"/>
    <cellStyle name="Comma 3 4 2 2 2" xfId="359" xr:uid="{00000000-0005-0000-0000-000016010000}"/>
    <cellStyle name="Comma 3 4 2 2 2 2" xfId="1945" xr:uid="{00000000-0005-0000-0000-000016010000}"/>
    <cellStyle name="Comma 3 4 2 2 3" xfId="1944" xr:uid="{00000000-0005-0000-0000-000015010000}"/>
    <cellStyle name="Comma 3 4 2 3" xfId="1943" xr:uid="{00000000-0005-0000-0000-000014010000}"/>
    <cellStyle name="Comma 3 4 3" xfId="360" xr:uid="{00000000-0005-0000-0000-000017010000}"/>
    <cellStyle name="Comma 3 4 3 2" xfId="361" xr:uid="{00000000-0005-0000-0000-000018010000}"/>
    <cellStyle name="Comma 3 4 3 2 2" xfId="362" xr:uid="{00000000-0005-0000-0000-000019010000}"/>
    <cellStyle name="Comma 3 4 3 3" xfId="363" xr:uid="{00000000-0005-0000-0000-00001A010000}"/>
    <cellStyle name="Comma 3 4 4" xfId="364" xr:uid="{00000000-0005-0000-0000-00001B010000}"/>
    <cellStyle name="Comma 3 4 4 2" xfId="365" xr:uid="{00000000-0005-0000-0000-00001C010000}"/>
    <cellStyle name="Comma 3 4 4 2 2" xfId="1947" xr:uid="{00000000-0005-0000-0000-00001C010000}"/>
    <cellStyle name="Comma 3 4 4 3" xfId="1946" xr:uid="{00000000-0005-0000-0000-00001B010000}"/>
    <cellStyle name="Comma 3 4 5" xfId="1942" xr:uid="{00000000-0005-0000-0000-000013010000}"/>
    <cellStyle name="Comma 3 5" xfId="366" xr:uid="{00000000-0005-0000-0000-00001D010000}"/>
    <cellStyle name="Comma 3 5 2" xfId="367" xr:uid="{00000000-0005-0000-0000-00001E010000}"/>
    <cellStyle name="Comma 3 5 2 2" xfId="368" xr:uid="{00000000-0005-0000-0000-00001F010000}"/>
    <cellStyle name="Comma 3 5 2 2 2" xfId="369" xr:uid="{00000000-0005-0000-0000-000020010000}"/>
    <cellStyle name="Comma 3 5 2 3" xfId="370" xr:uid="{00000000-0005-0000-0000-000021010000}"/>
    <cellStyle name="Comma 3 6" xfId="371" xr:uid="{00000000-0005-0000-0000-000022010000}"/>
    <cellStyle name="Comma 3 6 2" xfId="372" xr:uid="{00000000-0005-0000-0000-000023010000}"/>
    <cellStyle name="Comma 3 6 2 2" xfId="1948" xr:uid="{00000000-0005-0000-0000-000023010000}"/>
    <cellStyle name="Comma 3 6 3" xfId="373" xr:uid="{00000000-0005-0000-0000-000024010000}"/>
    <cellStyle name="Comma 3 6 3 2" xfId="374" xr:uid="{00000000-0005-0000-0000-000025010000}"/>
    <cellStyle name="Comma 3 6 3 2 2" xfId="375" xr:uid="{00000000-0005-0000-0000-000026010000}"/>
    <cellStyle name="Comma 3 6 3 2 2 2" xfId="1951" xr:uid="{00000000-0005-0000-0000-000026010000}"/>
    <cellStyle name="Comma 3 6 3 2 3" xfId="1950" xr:uid="{00000000-0005-0000-0000-000025010000}"/>
    <cellStyle name="Comma 3 6 3 3" xfId="376" xr:uid="{00000000-0005-0000-0000-000027010000}"/>
    <cellStyle name="Comma 3 6 3 3 2" xfId="1952" xr:uid="{00000000-0005-0000-0000-000027010000}"/>
    <cellStyle name="Comma 3 6 3 4" xfId="1949" xr:uid="{00000000-0005-0000-0000-000024010000}"/>
    <cellStyle name="Comma 3 7" xfId="377" xr:uid="{00000000-0005-0000-0000-000028010000}"/>
    <cellStyle name="Comma 3 7 2" xfId="1953" xr:uid="{00000000-0005-0000-0000-000028010000}"/>
    <cellStyle name="Comma 3 8" xfId="378" xr:uid="{00000000-0005-0000-0000-000029010000}"/>
    <cellStyle name="Comma 3 8 2" xfId="1954" xr:uid="{00000000-0005-0000-0000-000029010000}"/>
    <cellStyle name="Comma 3 9" xfId="1917" xr:uid="{00000000-0005-0000-0000-0000EB000000}"/>
    <cellStyle name="Comma 3_2019 IRM Rates" xfId="379" xr:uid="{00000000-0005-0000-0000-00002A010000}"/>
    <cellStyle name="Comma 30" xfId="380" xr:uid="{00000000-0005-0000-0000-00002B010000}"/>
    <cellStyle name="Comma 30 2" xfId="381" xr:uid="{00000000-0005-0000-0000-00002C010000}"/>
    <cellStyle name="Comma 30 2 2" xfId="1956" xr:uid="{00000000-0005-0000-0000-00002C010000}"/>
    <cellStyle name="Comma 30 3" xfId="382" xr:uid="{00000000-0005-0000-0000-00002D010000}"/>
    <cellStyle name="Comma 30 3 2" xfId="1957" xr:uid="{00000000-0005-0000-0000-00002D010000}"/>
    <cellStyle name="Comma 30 4" xfId="383" xr:uid="{00000000-0005-0000-0000-00002E010000}"/>
    <cellStyle name="Comma 30 4 2" xfId="1958" xr:uid="{00000000-0005-0000-0000-00002E010000}"/>
    <cellStyle name="Comma 30 5" xfId="1955" xr:uid="{00000000-0005-0000-0000-00002B010000}"/>
    <cellStyle name="Comma 31" xfId="171" xr:uid="{00000000-0005-0000-0000-00008A000000}"/>
    <cellStyle name="Comma 32" xfId="56" xr:uid="{00000000-0005-0000-0000-000005000000}"/>
    <cellStyle name="Comma 32 2" xfId="1851" xr:uid="{00000000-0005-0000-0000-00004A070000}"/>
    <cellStyle name="Comma 33" xfId="60" xr:uid="{00000000-0005-0000-0000-000006000000}"/>
    <cellStyle name="Comma 34" xfId="61" xr:uid="{00000000-0005-0000-0000-000007000000}"/>
    <cellStyle name="Comma 35" xfId="62" xr:uid="{00000000-0005-0000-0000-000008000000}"/>
    <cellStyle name="Comma 36" xfId="57" xr:uid="{00000000-0005-0000-0000-000009000000}"/>
    <cellStyle name="Comma 37" xfId="77" xr:uid="{00000000-0005-0000-0000-0000D3000000}"/>
    <cellStyle name="Comma 38" xfId="1429" xr:uid="{00000000-0005-0000-0000-000070080000}"/>
    <cellStyle name="Comma 39" xfId="2123" xr:uid="{00000000-0005-0000-0000-000073080000}"/>
    <cellStyle name="Comma 4" xfId="384" xr:uid="{00000000-0005-0000-0000-00002F010000}"/>
    <cellStyle name="Comma 4 2" xfId="385" xr:uid="{00000000-0005-0000-0000-000030010000}"/>
    <cellStyle name="Comma 4 2 2" xfId="386" xr:uid="{00000000-0005-0000-0000-000031010000}"/>
    <cellStyle name="Comma 4 3" xfId="387" xr:uid="{00000000-0005-0000-0000-000032010000}"/>
    <cellStyle name="Comma 4 4" xfId="388" xr:uid="{00000000-0005-0000-0000-000033010000}"/>
    <cellStyle name="Comma 4 5" xfId="389" xr:uid="{00000000-0005-0000-0000-000034010000}"/>
    <cellStyle name="Comma 4 6" xfId="390" xr:uid="{00000000-0005-0000-0000-000035010000}"/>
    <cellStyle name="Comma 4 6 2" xfId="1960" xr:uid="{00000000-0005-0000-0000-000035010000}"/>
    <cellStyle name="Comma 4 7" xfId="391" xr:uid="{00000000-0005-0000-0000-000036010000}"/>
    <cellStyle name="Comma 4 7 2" xfId="1961" xr:uid="{00000000-0005-0000-0000-000036010000}"/>
    <cellStyle name="Comma 4 8" xfId="392" xr:uid="{00000000-0005-0000-0000-000037010000}"/>
    <cellStyle name="Comma 4 8 2" xfId="393" xr:uid="{00000000-0005-0000-0000-000038010000}"/>
    <cellStyle name="Comma 4 8 2 2" xfId="1963" xr:uid="{00000000-0005-0000-0000-000038010000}"/>
    <cellStyle name="Comma 4 8 3" xfId="1962" xr:uid="{00000000-0005-0000-0000-000037010000}"/>
    <cellStyle name="Comma 4 9" xfId="1959" xr:uid="{00000000-0005-0000-0000-00002F010000}"/>
    <cellStyle name="Comma 4_2019 IRM Rates" xfId="394" xr:uid="{00000000-0005-0000-0000-000039010000}"/>
    <cellStyle name="Comma 40" xfId="2126" xr:uid="{00000000-0005-0000-0000-000076080000}"/>
    <cellStyle name="Comma 41" xfId="2118" xr:uid="{00000000-0005-0000-0000-000079080000}"/>
    <cellStyle name="Comma 5" xfId="395" xr:uid="{00000000-0005-0000-0000-00003A010000}"/>
    <cellStyle name="Comma 5 2" xfId="396" xr:uid="{00000000-0005-0000-0000-00003B010000}"/>
    <cellStyle name="Comma 5 2 2" xfId="397" xr:uid="{00000000-0005-0000-0000-00003C010000}"/>
    <cellStyle name="Comma 5 2 2 2" xfId="398" xr:uid="{00000000-0005-0000-0000-00003D010000}"/>
    <cellStyle name="Comma 5 3" xfId="399" xr:uid="{00000000-0005-0000-0000-00003E010000}"/>
    <cellStyle name="Comma 5 4" xfId="400" xr:uid="{00000000-0005-0000-0000-00003F010000}"/>
    <cellStyle name="Comma 5 5" xfId="401" xr:uid="{00000000-0005-0000-0000-000040010000}"/>
    <cellStyle name="Comma 5 5 2" xfId="402" xr:uid="{00000000-0005-0000-0000-000041010000}"/>
    <cellStyle name="Comma 5 6" xfId="1964" xr:uid="{00000000-0005-0000-0000-00003A010000}"/>
    <cellStyle name="Comma 5_2019 IRM Rates" xfId="403" xr:uid="{00000000-0005-0000-0000-000042010000}"/>
    <cellStyle name="Comma 6" xfId="404" xr:uid="{00000000-0005-0000-0000-000043010000}"/>
    <cellStyle name="Comma 6 2" xfId="405" xr:uid="{00000000-0005-0000-0000-000044010000}"/>
    <cellStyle name="Comma 6 2 2" xfId="406" xr:uid="{00000000-0005-0000-0000-000045010000}"/>
    <cellStyle name="Comma 6 2 2 2" xfId="407" xr:uid="{00000000-0005-0000-0000-000046010000}"/>
    <cellStyle name="Comma 6 2 2 2 2" xfId="408" xr:uid="{00000000-0005-0000-0000-000047010000}"/>
    <cellStyle name="Comma 6 2 2 2 2 2" xfId="1969" xr:uid="{00000000-0005-0000-0000-000047010000}"/>
    <cellStyle name="Comma 6 2 2 2 3" xfId="1968" xr:uid="{00000000-0005-0000-0000-000046010000}"/>
    <cellStyle name="Comma 6 2 2 3" xfId="1967" xr:uid="{00000000-0005-0000-0000-000045010000}"/>
    <cellStyle name="Comma 6 2 3" xfId="409" xr:uid="{00000000-0005-0000-0000-000048010000}"/>
    <cellStyle name="Comma 6 2 3 2" xfId="410" xr:uid="{00000000-0005-0000-0000-000049010000}"/>
    <cellStyle name="Comma 6 2 4" xfId="411" xr:uid="{00000000-0005-0000-0000-00004A010000}"/>
    <cellStyle name="Comma 6 2 4 2" xfId="412" xr:uid="{00000000-0005-0000-0000-00004B010000}"/>
    <cellStyle name="Comma 6 2 4 2 2" xfId="1971" xr:uid="{00000000-0005-0000-0000-00004B010000}"/>
    <cellStyle name="Comma 6 2 4 3" xfId="1970" xr:uid="{00000000-0005-0000-0000-00004A010000}"/>
    <cellStyle name="Comma 6 2 5" xfId="1966" xr:uid="{00000000-0005-0000-0000-000044010000}"/>
    <cellStyle name="Comma 6 3" xfId="413" xr:uid="{00000000-0005-0000-0000-00004C010000}"/>
    <cellStyle name="Comma 6 3 2" xfId="414" xr:uid="{00000000-0005-0000-0000-00004D010000}"/>
    <cellStyle name="Comma 6 3 2 2" xfId="415" xr:uid="{00000000-0005-0000-0000-00004E010000}"/>
    <cellStyle name="Comma 6 3 2 2 2" xfId="1974" xr:uid="{00000000-0005-0000-0000-00004E010000}"/>
    <cellStyle name="Comma 6 3 2 3" xfId="1973" xr:uid="{00000000-0005-0000-0000-00004D010000}"/>
    <cellStyle name="Comma 6 3 3" xfId="1972" xr:uid="{00000000-0005-0000-0000-00004C010000}"/>
    <cellStyle name="Comma 6 4" xfId="416" xr:uid="{00000000-0005-0000-0000-00004F010000}"/>
    <cellStyle name="Comma 6 4 2" xfId="1975" xr:uid="{00000000-0005-0000-0000-00004F010000}"/>
    <cellStyle name="Comma 6 5" xfId="417" xr:uid="{00000000-0005-0000-0000-000050010000}"/>
    <cellStyle name="Comma 6 5 2" xfId="418" xr:uid="{00000000-0005-0000-0000-000051010000}"/>
    <cellStyle name="Comma 6 5 2 2" xfId="419" xr:uid="{00000000-0005-0000-0000-000052010000}"/>
    <cellStyle name="Comma 6 5 2 2 2" xfId="1978" xr:uid="{00000000-0005-0000-0000-000052010000}"/>
    <cellStyle name="Comma 6 5 2 3" xfId="1977" xr:uid="{00000000-0005-0000-0000-000051010000}"/>
    <cellStyle name="Comma 6 5 3" xfId="420" xr:uid="{00000000-0005-0000-0000-000053010000}"/>
    <cellStyle name="Comma 6 5 3 2" xfId="421" xr:uid="{00000000-0005-0000-0000-000054010000}"/>
    <cellStyle name="Comma 6 5 3 2 2" xfId="1980" xr:uid="{00000000-0005-0000-0000-000054010000}"/>
    <cellStyle name="Comma 6 5 3 3" xfId="1979" xr:uid="{00000000-0005-0000-0000-000053010000}"/>
    <cellStyle name="Comma 6 5 4" xfId="422" xr:uid="{00000000-0005-0000-0000-000055010000}"/>
    <cellStyle name="Comma 6 5 4 2" xfId="1981" xr:uid="{00000000-0005-0000-0000-000055010000}"/>
    <cellStyle name="Comma 6 5 5" xfId="1976" xr:uid="{00000000-0005-0000-0000-000050010000}"/>
    <cellStyle name="Comma 6 6" xfId="423" xr:uid="{00000000-0005-0000-0000-000056010000}"/>
    <cellStyle name="Comma 6 6 2" xfId="424" xr:uid="{00000000-0005-0000-0000-000057010000}"/>
    <cellStyle name="Comma 6 6 2 2" xfId="1983" xr:uid="{00000000-0005-0000-0000-000057010000}"/>
    <cellStyle name="Comma 6 6 3" xfId="1982" xr:uid="{00000000-0005-0000-0000-000056010000}"/>
    <cellStyle name="Comma 6 7" xfId="1965" xr:uid="{00000000-0005-0000-0000-000043010000}"/>
    <cellStyle name="Comma 7" xfId="425" xr:uid="{00000000-0005-0000-0000-000058010000}"/>
    <cellStyle name="Comma 7 2" xfId="426" xr:uid="{00000000-0005-0000-0000-000059010000}"/>
    <cellStyle name="Comma 7 2 2" xfId="427" xr:uid="{00000000-0005-0000-0000-00005A010000}"/>
    <cellStyle name="Comma 7 2 2 2" xfId="1986" xr:uid="{00000000-0005-0000-0000-00005A010000}"/>
    <cellStyle name="Comma 7 2 3" xfId="428" xr:uid="{00000000-0005-0000-0000-00005B010000}"/>
    <cellStyle name="Comma 7 2 3 2" xfId="429" xr:uid="{00000000-0005-0000-0000-00005C010000}"/>
    <cellStyle name="Comma 7 2 3 2 2" xfId="1988" xr:uid="{00000000-0005-0000-0000-00005C010000}"/>
    <cellStyle name="Comma 7 2 3 3" xfId="1987" xr:uid="{00000000-0005-0000-0000-00005B010000}"/>
    <cellStyle name="Comma 7 2 4" xfId="430" xr:uid="{00000000-0005-0000-0000-00005D010000}"/>
    <cellStyle name="Comma 7 2 4 2" xfId="431" xr:uid="{00000000-0005-0000-0000-00005E010000}"/>
    <cellStyle name="Comma 7 2 4 2 2" xfId="1990" xr:uid="{00000000-0005-0000-0000-00005E010000}"/>
    <cellStyle name="Comma 7 2 4 3" xfId="1989" xr:uid="{00000000-0005-0000-0000-00005D010000}"/>
    <cellStyle name="Comma 7 2 5" xfId="1985" xr:uid="{00000000-0005-0000-0000-000059010000}"/>
    <cellStyle name="Comma 7 3" xfId="432" xr:uid="{00000000-0005-0000-0000-00005F010000}"/>
    <cellStyle name="Comma 7 3 2" xfId="1991" xr:uid="{00000000-0005-0000-0000-00005F010000}"/>
    <cellStyle name="Comma 7 4" xfId="433" xr:uid="{00000000-0005-0000-0000-000060010000}"/>
    <cellStyle name="Comma 7 4 2" xfId="434" xr:uid="{00000000-0005-0000-0000-000061010000}"/>
    <cellStyle name="Comma 7 4 2 2" xfId="435" xr:uid="{00000000-0005-0000-0000-000062010000}"/>
    <cellStyle name="Comma 7 4 2 2 2" xfId="1994" xr:uid="{00000000-0005-0000-0000-000062010000}"/>
    <cellStyle name="Comma 7 4 2 3" xfId="1993" xr:uid="{00000000-0005-0000-0000-000061010000}"/>
    <cellStyle name="Comma 7 4 3" xfId="436" xr:uid="{00000000-0005-0000-0000-000063010000}"/>
    <cellStyle name="Comma 7 4 3 2" xfId="437" xr:uid="{00000000-0005-0000-0000-000064010000}"/>
    <cellStyle name="Comma 7 4 3 2 2" xfId="1996" xr:uid="{00000000-0005-0000-0000-000064010000}"/>
    <cellStyle name="Comma 7 4 3 3" xfId="1995" xr:uid="{00000000-0005-0000-0000-000063010000}"/>
    <cellStyle name="Comma 7 4 4" xfId="438" xr:uid="{00000000-0005-0000-0000-000065010000}"/>
    <cellStyle name="Comma 7 4 4 2" xfId="1997" xr:uid="{00000000-0005-0000-0000-000065010000}"/>
    <cellStyle name="Comma 7 4 5" xfId="1992" xr:uid="{00000000-0005-0000-0000-000060010000}"/>
    <cellStyle name="Comma 7 5" xfId="439" xr:uid="{00000000-0005-0000-0000-000066010000}"/>
    <cellStyle name="Comma 7 5 2" xfId="440" xr:uid="{00000000-0005-0000-0000-000067010000}"/>
    <cellStyle name="Comma 7 5 2 2" xfId="1999" xr:uid="{00000000-0005-0000-0000-000067010000}"/>
    <cellStyle name="Comma 7 5 3" xfId="1998" xr:uid="{00000000-0005-0000-0000-000066010000}"/>
    <cellStyle name="Comma 7 6" xfId="1984" xr:uid="{00000000-0005-0000-0000-000058010000}"/>
    <cellStyle name="Comma 8" xfId="441" xr:uid="{00000000-0005-0000-0000-000068010000}"/>
    <cellStyle name="Comma 8 2" xfId="442" xr:uid="{00000000-0005-0000-0000-000069010000}"/>
    <cellStyle name="Comma 8 2 2" xfId="443" xr:uid="{00000000-0005-0000-0000-00006A010000}"/>
    <cellStyle name="Comma 8 2 2 2" xfId="444" xr:uid="{00000000-0005-0000-0000-00006B010000}"/>
    <cellStyle name="Comma 8 3" xfId="445" xr:uid="{00000000-0005-0000-0000-00006C010000}"/>
    <cellStyle name="Comma 8 3 2" xfId="2001" xr:uid="{00000000-0005-0000-0000-00006C010000}"/>
    <cellStyle name="Comma 8 4" xfId="446" xr:uid="{00000000-0005-0000-0000-00006D010000}"/>
    <cellStyle name="Comma 8 4 2" xfId="447" xr:uid="{00000000-0005-0000-0000-00006E010000}"/>
    <cellStyle name="Comma 8 4 2 2" xfId="448" xr:uid="{00000000-0005-0000-0000-00006F010000}"/>
    <cellStyle name="Comma 8 4 2 2 2" xfId="2004" xr:uid="{00000000-0005-0000-0000-00006F010000}"/>
    <cellStyle name="Comma 8 4 2 3" xfId="2003" xr:uid="{00000000-0005-0000-0000-00006E010000}"/>
    <cellStyle name="Comma 8 4 3" xfId="449" xr:uid="{00000000-0005-0000-0000-000070010000}"/>
    <cellStyle name="Comma 8 4 3 2" xfId="2005" xr:uid="{00000000-0005-0000-0000-000070010000}"/>
    <cellStyle name="Comma 8 4 4" xfId="2002" xr:uid="{00000000-0005-0000-0000-00006D010000}"/>
    <cellStyle name="Comma 8 5" xfId="450" xr:uid="{00000000-0005-0000-0000-000071010000}"/>
    <cellStyle name="Comma 8 5 2" xfId="451" xr:uid="{00000000-0005-0000-0000-000072010000}"/>
    <cellStyle name="Comma 8 5 2 2" xfId="2007" xr:uid="{00000000-0005-0000-0000-000072010000}"/>
    <cellStyle name="Comma 8 5 3" xfId="2006" xr:uid="{00000000-0005-0000-0000-000071010000}"/>
    <cellStyle name="Comma 8 6" xfId="2000" xr:uid="{00000000-0005-0000-0000-000068010000}"/>
    <cellStyle name="Comma 9" xfId="452" xr:uid="{00000000-0005-0000-0000-000073010000}"/>
    <cellStyle name="Comma 9 2" xfId="453" xr:uid="{00000000-0005-0000-0000-000074010000}"/>
    <cellStyle name="Comma 9 2 2" xfId="454" xr:uid="{00000000-0005-0000-0000-000075010000}"/>
    <cellStyle name="Comma 9 2 2 2" xfId="455" xr:uid="{00000000-0005-0000-0000-000076010000}"/>
    <cellStyle name="Comma 9 3" xfId="456" xr:uid="{00000000-0005-0000-0000-000077010000}"/>
    <cellStyle name="Comma 9 4" xfId="457" xr:uid="{00000000-0005-0000-0000-000078010000}"/>
    <cellStyle name="Comma 9 4 2" xfId="458" xr:uid="{00000000-0005-0000-0000-000079010000}"/>
    <cellStyle name="Comma 9 4 2 2" xfId="459" xr:uid="{00000000-0005-0000-0000-00007A010000}"/>
    <cellStyle name="Comma 9 4 2 2 2" xfId="2011" xr:uid="{00000000-0005-0000-0000-00007A010000}"/>
    <cellStyle name="Comma 9 4 2 3" xfId="2010" xr:uid="{00000000-0005-0000-0000-000079010000}"/>
    <cellStyle name="Comma 9 4 3" xfId="460" xr:uid="{00000000-0005-0000-0000-00007B010000}"/>
    <cellStyle name="Comma 9 4 3 2" xfId="2012" xr:uid="{00000000-0005-0000-0000-00007B010000}"/>
    <cellStyle name="Comma 9 4 4" xfId="2009" xr:uid="{00000000-0005-0000-0000-000078010000}"/>
    <cellStyle name="Comma 9 5" xfId="461" xr:uid="{00000000-0005-0000-0000-00007C010000}"/>
    <cellStyle name="Comma 9 5 2" xfId="462" xr:uid="{00000000-0005-0000-0000-00007D010000}"/>
    <cellStyle name="Comma 9 6" xfId="2008" xr:uid="{00000000-0005-0000-0000-000073010000}"/>
    <cellStyle name="Comma0" xfId="463" xr:uid="{00000000-0005-0000-0000-00007E010000}"/>
    <cellStyle name="Comma0 2" xfId="464" xr:uid="{00000000-0005-0000-0000-00007F010000}"/>
    <cellStyle name="Comma0 3" xfId="465" xr:uid="{00000000-0005-0000-0000-000080010000}"/>
    <cellStyle name="Comma0 4" xfId="466" xr:uid="{00000000-0005-0000-0000-000081010000}"/>
    <cellStyle name="Comma0 4 2" xfId="467" xr:uid="{00000000-0005-0000-0000-000082010000}"/>
    <cellStyle name="Comma0 4 3" xfId="468" xr:uid="{00000000-0005-0000-0000-000083010000}"/>
    <cellStyle name="Comma0 4 3 2" xfId="469" xr:uid="{00000000-0005-0000-0000-000084010000}"/>
    <cellStyle name="Comma0 4 4" xfId="470" xr:uid="{00000000-0005-0000-0000-000085010000}"/>
    <cellStyle name="Comma0 5" xfId="471" xr:uid="{00000000-0005-0000-0000-000086010000}"/>
    <cellStyle name="Comma0 5 2" xfId="472" xr:uid="{00000000-0005-0000-0000-000087010000}"/>
    <cellStyle name="Comma0 6" xfId="473" xr:uid="{00000000-0005-0000-0000-000088010000}"/>
    <cellStyle name="Comma0 6 2" xfId="474" xr:uid="{00000000-0005-0000-0000-000089010000}"/>
    <cellStyle name="Comma0 7" xfId="475" xr:uid="{00000000-0005-0000-0000-00008A010000}"/>
    <cellStyle name="Comma0 7 2" xfId="476" xr:uid="{00000000-0005-0000-0000-00008B010000}"/>
    <cellStyle name="Comma0 8" xfId="477" xr:uid="{00000000-0005-0000-0000-00008C010000}"/>
    <cellStyle name="Comma0 8 2" xfId="478" xr:uid="{00000000-0005-0000-0000-00008D010000}"/>
    <cellStyle name="Comma0 9" xfId="479" xr:uid="{00000000-0005-0000-0000-00008E010000}"/>
    <cellStyle name="Comma0 9 2" xfId="480" xr:uid="{00000000-0005-0000-0000-00008F010000}"/>
    <cellStyle name="Currency 10" xfId="482" xr:uid="{00000000-0005-0000-0000-000091010000}"/>
    <cellStyle name="Currency 10 2" xfId="483" xr:uid="{00000000-0005-0000-0000-000092010000}"/>
    <cellStyle name="Currency 10 2 2" xfId="484" xr:uid="{00000000-0005-0000-0000-000093010000}"/>
    <cellStyle name="Currency 10 2 2 2" xfId="485" xr:uid="{00000000-0005-0000-0000-000094010000}"/>
    <cellStyle name="Currency 10 2 2 2 2" xfId="2016" xr:uid="{00000000-0005-0000-0000-000094010000}"/>
    <cellStyle name="Currency 10 2 2 3" xfId="2015" xr:uid="{00000000-0005-0000-0000-000093010000}"/>
    <cellStyle name="Currency 10 2 3" xfId="486" xr:uid="{00000000-0005-0000-0000-000095010000}"/>
    <cellStyle name="Currency 10 2 3 2" xfId="2017" xr:uid="{00000000-0005-0000-0000-000095010000}"/>
    <cellStyle name="Currency 10 2 4" xfId="2014" xr:uid="{00000000-0005-0000-0000-000092010000}"/>
    <cellStyle name="Currency 10 3" xfId="2013" xr:uid="{00000000-0005-0000-0000-000091010000}"/>
    <cellStyle name="Currency 11" xfId="487" xr:uid="{00000000-0005-0000-0000-000096010000}"/>
    <cellStyle name="Currency 11 2" xfId="2018" xr:uid="{00000000-0005-0000-0000-000096010000}"/>
    <cellStyle name="Currency 12" xfId="488" xr:uid="{00000000-0005-0000-0000-000097010000}"/>
    <cellStyle name="Currency 12 2" xfId="2019" xr:uid="{00000000-0005-0000-0000-000097010000}"/>
    <cellStyle name="Currency 13" xfId="489" xr:uid="{00000000-0005-0000-0000-000098010000}"/>
    <cellStyle name="Currency 13 2" xfId="2020" xr:uid="{00000000-0005-0000-0000-000098010000}"/>
    <cellStyle name="Currency 14" xfId="490" xr:uid="{00000000-0005-0000-0000-000099010000}"/>
    <cellStyle name="Currency 14 2" xfId="2021" xr:uid="{00000000-0005-0000-0000-000099010000}"/>
    <cellStyle name="Currency 15" xfId="491" xr:uid="{00000000-0005-0000-0000-00009A010000}"/>
    <cellStyle name="Currency 15 2" xfId="2022" xr:uid="{00000000-0005-0000-0000-00009A010000}"/>
    <cellStyle name="Currency 16" xfId="492" xr:uid="{00000000-0005-0000-0000-00009B010000}"/>
    <cellStyle name="Currency 16 2" xfId="2023" xr:uid="{00000000-0005-0000-0000-00009B010000}"/>
    <cellStyle name="Currency 17" xfId="493" xr:uid="{00000000-0005-0000-0000-00009C010000}"/>
    <cellStyle name="Currency 17 2" xfId="2024" xr:uid="{00000000-0005-0000-0000-00009C010000}"/>
    <cellStyle name="Currency 18" xfId="494" xr:uid="{00000000-0005-0000-0000-00009D010000}"/>
    <cellStyle name="Currency 18 2" xfId="2025" xr:uid="{00000000-0005-0000-0000-00009D010000}"/>
    <cellStyle name="Currency 19" xfId="495" xr:uid="{00000000-0005-0000-0000-00009E010000}"/>
    <cellStyle name="Currency 19 2" xfId="2026" xr:uid="{00000000-0005-0000-0000-00009E010000}"/>
    <cellStyle name="Currency 2" xfId="63" xr:uid="{00000000-0005-0000-0000-00000A000000}"/>
    <cellStyle name="Currency 2 10" xfId="497" xr:uid="{00000000-0005-0000-0000-0000A0010000}"/>
    <cellStyle name="Currency 2 10 2" xfId="498" xr:uid="{00000000-0005-0000-0000-0000A1010000}"/>
    <cellStyle name="Currency 2 10 2 2" xfId="499" xr:uid="{00000000-0005-0000-0000-0000A2010000}"/>
    <cellStyle name="Currency 2 10 2 2 2" xfId="2030" xr:uid="{00000000-0005-0000-0000-0000A2010000}"/>
    <cellStyle name="Currency 2 10 2 3" xfId="2029" xr:uid="{00000000-0005-0000-0000-0000A1010000}"/>
    <cellStyle name="Currency 2 10 3" xfId="2028" xr:uid="{00000000-0005-0000-0000-0000A0010000}"/>
    <cellStyle name="Currency 2 11" xfId="500" xr:uid="{00000000-0005-0000-0000-0000A3010000}"/>
    <cellStyle name="Currency 2 11 2" xfId="501" xr:uid="{00000000-0005-0000-0000-0000A4010000}"/>
    <cellStyle name="Currency 2 11 2 2" xfId="2032" xr:uid="{00000000-0005-0000-0000-0000A4010000}"/>
    <cellStyle name="Currency 2 11 3" xfId="2031" xr:uid="{00000000-0005-0000-0000-0000A3010000}"/>
    <cellStyle name="Currency 2 12" xfId="2027" xr:uid="{00000000-0005-0000-0000-00009F010000}"/>
    <cellStyle name="Currency 2 13" xfId="496" xr:uid="{00000000-0005-0000-0000-00009F010000}"/>
    <cellStyle name="Currency 2 2" xfId="502" xr:uid="{00000000-0005-0000-0000-0000A5010000}"/>
    <cellStyle name="Currency 2 2 10" xfId="503" xr:uid="{00000000-0005-0000-0000-0000A6010000}"/>
    <cellStyle name="Currency 2 2 10 2" xfId="2034" xr:uid="{00000000-0005-0000-0000-0000A6010000}"/>
    <cellStyle name="Currency 2 2 11" xfId="2033" xr:uid="{00000000-0005-0000-0000-0000A5010000}"/>
    <cellStyle name="Currency 2 2 2" xfId="504" xr:uid="{00000000-0005-0000-0000-0000A7010000}"/>
    <cellStyle name="Currency 2 2 2 2" xfId="505" xr:uid="{00000000-0005-0000-0000-0000A8010000}"/>
    <cellStyle name="Currency 2 2 2 2 2" xfId="2035" xr:uid="{00000000-0005-0000-0000-0000A8010000}"/>
    <cellStyle name="Currency 2 2 2 3" xfId="506" xr:uid="{00000000-0005-0000-0000-0000A9010000}"/>
    <cellStyle name="Currency 2 2 2 3 2" xfId="2036" xr:uid="{00000000-0005-0000-0000-0000A9010000}"/>
    <cellStyle name="Currency 2 2 2 4" xfId="507" xr:uid="{00000000-0005-0000-0000-0000AA010000}"/>
    <cellStyle name="Currency 2 2 3" xfId="508" xr:uid="{00000000-0005-0000-0000-0000AB010000}"/>
    <cellStyle name="Currency 2 2 3 2" xfId="509" xr:uid="{00000000-0005-0000-0000-0000AC010000}"/>
    <cellStyle name="Currency 2 2 3 2 2" xfId="2038" xr:uid="{00000000-0005-0000-0000-0000AC010000}"/>
    <cellStyle name="Currency 2 2 3 3" xfId="2037" xr:uid="{00000000-0005-0000-0000-0000AB010000}"/>
    <cellStyle name="Currency 2 2 4" xfId="510" xr:uid="{00000000-0005-0000-0000-0000AD010000}"/>
    <cellStyle name="Currency 2 2 4 2" xfId="511" xr:uid="{00000000-0005-0000-0000-0000AE010000}"/>
    <cellStyle name="Currency 2 2 4 2 2" xfId="512" xr:uid="{00000000-0005-0000-0000-0000AF010000}"/>
    <cellStyle name="Currency 2 2 4 2 2 2" xfId="513" xr:uid="{00000000-0005-0000-0000-0000B0010000}"/>
    <cellStyle name="Currency 2 2 4 2 3" xfId="514" xr:uid="{00000000-0005-0000-0000-0000B1010000}"/>
    <cellStyle name="Currency 2 2 4 3" xfId="2039" xr:uid="{00000000-0005-0000-0000-0000AD010000}"/>
    <cellStyle name="Currency 2 2 5" xfId="515" xr:uid="{00000000-0005-0000-0000-0000B2010000}"/>
    <cellStyle name="Currency 2 2 5 2" xfId="2040" xr:uid="{00000000-0005-0000-0000-0000B2010000}"/>
    <cellStyle name="Currency 2 2 6" xfId="516" xr:uid="{00000000-0005-0000-0000-0000B3010000}"/>
    <cellStyle name="Currency 2 2 6 2" xfId="2041" xr:uid="{00000000-0005-0000-0000-0000B3010000}"/>
    <cellStyle name="Currency 2 2 7" xfId="517" xr:uid="{00000000-0005-0000-0000-0000B4010000}"/>
    <cellStyle name="Currency 2 2 7 2" xfId="2042" xr:uid="{00000000-0005-0000-0000-0000B4010000}"/>
    <cellStyle name="Currency 2 2 8" xfId="518" xr:uid="{00000000-0005-0000-0000-0000B5010000}"/>
    <cellStyle name="Currency 2 2 9" xfId="519" xr:uid="{00000000-0005-0000-0000-0000B6010000}"/>
    <cellStyle name="Currency 2 2 9 2" xfId="520" xr:uid="{00000000-0005-0000-0000-0000B7010000}"/>
    <cellStyle name="Currency 2 2 9 2 2" xfId="2043" xr:uid="{00000000-0005-0000-0000-0000B7010000}"/>
    <cellStyle name="Currency 2 2 9 3" xfId="521" xr:uid="{00000000-0005-0000-0000-0000B8010000}"/>
    <cellStyle name="Currency 2 2 9 3 2" xfId="522" xr:uid="{00000000-0005-0000-0000-0000B9010000}"/>
    <cellStyle name="Currency 2 2 9 4" xfId="523" xr:uid="{00000000-0005-0000-0000-0000BA010000}"/>
    <cellStyle name="Currency 2 3" xfId="524" xr:uid="{00000000-0005-0000-0000-0000BB010000}"/>
    <cellStyle name="Currency 2 3 2" xfId="525" xr:uid="{00000000-0005-0000-0000-0000BC010000}"/>
    <cellStyle name="Currency 2 3 2 2" xfId="526" xr:uid="{00000000-0005-0000-0000-0000BD010000}"/>
    <cellStyle name="Currency 2 3 2 2 2" xfId="2044" xr:uid="{00000000-0005-0000-0000-0000BD010000}"/>
    <cellStyle name="Currency 2 4" xfId="527" xr:uid="{00000000-0005-0000-0000-0000BE010000}"/>
    <cellStyle name="Currency 2 5" xfId="528" xr:uid="{00000000-0005-0000-0000-0000BF010000}"/>
    <cellStyle name="Currency 2 6" xfId="529" xr:uid="{00000000-0005-0000-0000-0000C0010000}"/>
    <cellStyle name="Currency 2 7" xfId="530" xr:uid="{00000000-0005-0000-0000-0000C1010000}"/>
    <cellStyle name="Currency 2 8" xfId="531" xr:uid="{00000000-0005-0000-0000-0000C2010000}"/>
    <cellStyle name="Currency 2 9" xfId="532" xr:uid="{00000000-0005-0000-0000-0000C3010000}"/>
    <cellStyle name="Currency 2 9 2" xfId="2045" xr:uid="{00000000-0005-0000-0000-0000C3010000}"/>
    <cellStyle name="Currency 2_2019 IRM Rates" xfId="533" xr:uid="{00000000-0005-0000-0000-0000C4010000}"/>
    <cellStyle name="Currency 20" xfId="534" xr:uid="{00000000-0005-0000-0000-0000C5010000}"/>
    <cellStyle name="Currency 20 2" xfId="2046" xr:uid="{00000000-0005-0000-0000-0000C5010000}"/>
    <cellStyle name="Currency 21" xfId="535" xr:uid="{00000000-0005-0000-0000-0000C6010000}"/>
    <cellStyle name="Currency 21 2" xfId="2047" xr:uid="{00000000-0005-0000-0000-0000C6010000}"/>
    <cellStyle name="Currency 22" xfId="536" xr:uid="{00000000-0005-0000-0000-0000C7010000}"/>
    <cellStyle name="Currency 22 2" xfId="2048" xr:uid="{00000000-0005-0000-0000-0000C7010000}"/>
    <cellStyle name="Currency 23" xfId="537" xr:uid="{00000000-0005-0000-0000-0000C8010000}"/>
    <cellStyle name="Currency 23 2" xfId="2049" xr:uid="{00000000-0005-0000-0000-0000C8010000}"/>
    <cellStyle name="Currency 24" xfId="538" xr:uid="{00000000-0005-0000-0000-0000C9010000}"/>
    <cellStyle name="Currency 24 2" xfId="539" xr:uid="{00000000-0005-0000-0000-0000CA010000}"/>
    <cellStyle name="Currency 24 2 2" xfId="2051" xr:uid="{00000000-0005-0000-0000-0000CA010000}"/>
    <cellStyle name="Currency 24 3" xfId="540" xr:uid="{00000000-0005-0000-0000-0000CB010000}"/>
    <cellStyle name="Currency 24 3 2" xfId="541" xr:uid="{00000000-0005-0000-0000-0000CC010000}"/>
    <cellStyle name="Currency 24 3 2 2" xfId="2053" xr:uid="{00000000-0005-0000-0000-0000CC010000}"/>
    <cellStyle name="Currency 24 3 3" xfId="2052" xr:uid="{00000000-0005-0000-0000-0000CB010000}"/>
    <cellStyle name="Currency 24 4" xfId="542" xr:uid="{00000000-0005-0000-0000-0000CD010000}"/>
    <cellStyle name="Currency 24 4 2" xfId="2054" xr:uid="{00000000-0005-0000-0000-0000CD010000}"/>
    <cellStyle name="Currency 24 5" xfId="2050" xr:uid="{00000000-0005-0000-0000-0000C9010000}"/>
    <cellStyle name="Currency 25" xfId="543" xr:uid="{00000000-0005-0000-0000-0000CE010000}"/>
    <cellStyle name="Currency 25 2" xfId="544" xr:uid="{00000000-0005-0000-0000-0000CF010000}"/>
    <cellStyle name="Currency 25 2 2" xfId="2056" xr:uid="{00000000-0005-0000-0000-0000CF010000}"/>
    <cellStyle name="Currency 25 3" xfId="2055" xr:uid="{00000000-0005-0000-0000-0000CE010000}"/>
    <cellStyle name="Currency 26" xfId="545" xr:uid="{00000000-0005-0000-0000-0000D0010000}"/>
    <cellStyle name="Currency 26 2" xfId="546" xr:uid="{00000000-0005-0000-0000-0000D1010000}"/>
    <cellStyle name="Currency 26 2 2" xfId="2058" xr:uid="{00000000-0005-0000-0000-0000D1010000}"/>
    <cellStyle name="Currency 26 3" xfId="2057" xr:uid="{00000000-0005-0000-0000-0000D0010000}"/>
    <cellStyle name="Currency 27" xfId="547" xr:uid="{00000000-0005-0000-0000-0000D2010000}"/>
    <cellStyle name="Currency 27 2" xfId="548" xr:uid="{00000000-0005-0000-0000-0000D3010000}"/>
    <cellStyle name="Currency 27 2 2" xfId="2060" xr:uid="{00000000-0005-0000-0000-0000D3010000}"/>
    <cellStyle name="Currency 27 3" xfId="2059" xr:uid="{00000000-0005-0000-0000-0000D2010000}"/>
    <cellStyle name="Currency 28" xfId="549" xr:uid="{00000000-0005-0000-0000-0000D4010000}"/>
    <cellStyle name="Currency 28 2" xfId="550" xr:uid="{00000000-0005-0000-0000-0000D5010000}"/>
    <cellStyle name="Currency 28 2 2" xfId="2062" xr:uid="{00000000-0005-0000-0000-0000D5010000}"/>
    <cellStyle name="Currency 28 3" xfId="2061" xr:uid="{00000000-0005-0000-0000-0000D4010000}"/>
    <cellStyle name="Currency 29" xfId="551" xr:uid="{00000000-0005-0000-0000-0000D6010000}"/>
    <cellStyle name="Currency 29 2" xfId="552" xr:uid="{00000000-0005-0000-0000-0000D7010000}"/>
    <cellStyle name="Currency 29 2 2" xfId="2064" xr:uid="{00000000-0005-0000-0000-0000D7010000}"/>
    <cellStyle name="Currency 29 3" xfId="2063" xr:uid="{00000000-0005-0000-0000-0000D6010000}"/>
    <cellStyle name="Currency 3" xfId="53" xr:uid="{00000000-0005-0000-0000-00000B000000}"/>
    <cellStyle name="Currency 3 10" xfId="554" xr:uid="{00000000-0005-0000-0000-0000D9010000}"/>
    <cellStyle name="Currency 3 10 2" xfId="555" xr:uid="{00000000-0005-0000-0000-0000DA010000}"/>
    <cellStyle name="Currency 3 10 2 2" xfId="2067" xr:uid="{00000000-0005-0000-0000-0000DA010000}"/>
    <cellStyle name="Currency 3 10 3" xfId="2066" xr:uid="{00000000-0005-0000-0000-0000D9010000}"/>
    <cellStyle name="Currency 3 11" xfId="2065" xr:uid="{00000000-0005-0000-0000-0000D8010000}"/>
    <cellStyle name="Currency 3 12" xfId="553" xr:uid="{00000000-0005-0000-0000-0000D8010000}"/>
    <cellStyle name="Currency 3 2" xfId="556" xr:uid="{00000000-0005-0000-0000-0000DB010000}"/>
    <cellStyle name="Currency 3 2 2" xfId="557" xr:uid="{00000000-0005-0000-0000-0000DC010000}"/>
    <cellStyle name="Currency 3 2 2 2" xfId="558" xr:uid="{00000000-0005-0000-0000-0000DD010000}"/>
    <cellStyle name="Currency 3 2 2 3" xfId="559" xr:uid="{00000000-0005-0000-0000-0000DE010000}"/>
    <cellStyle name="Currency 3 2 2 4" xfId="560" xr:uid="{00000000-0005-0000-0000-0000DF010000}"/>
    <cellStyle name="Currency 3 2 2 4 2" xfId="561" xr:uid="{00000000-0005-0000-0000-0000E0010000}"/>
    <cellStyle name="Currency 3 2 2 4 2 2" xfId="2070" xr:uid="{00000000-0005-0000-0000-0000E0010000}"/>
    <cellStyle name="Currency 3 2 2 4 3" xfId="2069" xr:uid="{00000000-0005-0000-0000-0000DF010000}"/>
    <cellStyle name="Currency 3 2 2 5" xfId="2068" xr:uid="{00000000-0005-0000-0000-0000DC010000}"/>
    <cellStyle name="Currency 3 2 3" xfId="562" xr:uid="{00000000-0005-0000-0000-0000E1010000}"/>
    <cellStyle name="Currency 3 2 4" xfId="563" xr:uid="{00000000-0005-0000-0000-0000E2010000}"/>
    <cellStyle name="Currency 3 2 5" xfId="564" xr:uid="{00000000-0005-0000-0000-0000E3010000}"/>
    <cellStyle name="Currency 3 2 5 2" xfId="565" xr:uid="{00000000-0005-0000-0000-0000E4010000}"/>
    <cellStyle name="Currency 3 2 5 2 2" xfId="566" xr:uid="{00000000-0005-0000-0000-0000E5010000}"/>
    <cellStyle name="Currency 3 2 5 2 2 2" xfId="2073" xr:uid="{00000000-0005-0000-0000-0000E5010000}"/>
    <cellStyle name="Currency 3 2 5 2 3" xfId="2072" xr:uid="{00000000-0005-0000-0000-0000E4010000}"/>
    <cellStyle name="Currency 3 2 5 3" xfId="2071" xr:uid="{00000000-0005-0000-0000-0000E3010000}"/>
    <cellStyle name="Currency 3 2 6" xfId="567" xr:uid="{00000000-0005-0000-0000-0000E6010000}"/>
    <cellStyle name="Currency 3 2 6 2" xfId="568" xr:uid="{00000000-0005-0000-0000-0000E7010000}"/>
    <cellStyle name="Currency 3 2 6 2 2" xfId="569" xr:uid="{00000000-0005-0000-0000-0000E8010000}"/>
    <cellStyle name="Currency 3 2 6 3" xfId="570" xr:uid="{00000000-0005-0000-0000-0000E9010000}"/>
    <cellStyle name="Currency 3 3" xfId="571" xr:uid="{00000000-0005-0000-0000-0000EA010000}"/>
    <cellStyle name="Currency 3 3 2" xfId="572" xr:uid="{00000000-0005-0000-0000-0000EB010000}"/>
    <cellStyle name="Currency 3 3 2 2" xfId="573" xr:uid="{00000000-0005-0000-0000-0000EC010000}"/>
    <cellStyle name="Currency 3 3 2 2 2" xfId="574" xr:uid="{00000000-0005-0000-0000-0000ED010000}"/>
    <cellStyle name="Currency 3 3 2 2 2 2" xfId="2076" xr:uid="{00000000-0005-0000-0000-0000ED010000}"/>
    <cellStyle name="Currency 3 3 2 2 3" xfId="2075" xr:uid="{00000000-0005-0000-0000-0000EC010000}"/>
    <cellStyle name="Currency 3 3 2 3" xfId="2074" xr:uid="{00000000-0005-0000-0000-0000EB010000}"/>
    <cellStyle name="Currency 3 3 3" xfId="575" xr:uid="{00000000-0005-0000-0000-0000EE010000}"/>
    <cellStyle name="Currency 3 3 3 2" xfId="576" xr:uid="{00000000-0005-0000-0000-0000EF010000}"/>
    <cellStyle name="Currency 3 3 3 2 2" xfId="577" xr:uid="{00000000-0005-0000-0000-0000F0010000}"/>
    <cellStyle name="Currency 3 3 3 2 2 2" xfId="2079" xr:uid="{00000000-0005-0000-0000-0000F0010000}"/>
    <cellStyle name="Currency 3 3 3 2 3" xfId="2078" xr:uid="{00000000-0005-0000-0000-0000EF010000}"/>
    <cellStyle name="Currency 3 3 3 3" xfId="2077" xr:uid="{00000000-0005-0000-0000-0000EE010000}"/>
    <cellStyle name="Currency 3 3 4" xfId="578" xr:uid="{00000000-0005-0000-0000-0000F1010000}"/>
    <cellStyle name="Currency 3 3 4 2" xfId="579" xr:uid="{00000000-0005-0000-0000-0000F2010000}"/>
    <cellStyle name="Currency 3 3 4 2 2" xfId="580" xr:uid="{00000000-0005-0000-0000-0000F3010000}"/>
    <cellStyle name="Currency 3 3 4 3" xfId="581" xr:uid="{00000000-0005-0000-0000-0000F4010000}"/>
    <cellStyle name="Currency 3 4" xfId="582" xr:uid="{00000000-0005-0000-0000-0000F5010000}"/>
    <cellStyle name="Currency 3 4 2" xfId="583" xr:uid="{00000000-0005-0000-0000-0000F6010000}"/>
    <cellStyle name="Currency 3 4 2 2" xfId="584" xr:uid="{00000000-0005-0000-0000-0000F7010000}"/>
    <cellStyle name="Currency 3 4 2 2 2" xfId="585" xr:uid="{00000000-0005-0000-0000-0000F8010000}"/>
    <cellStyle name="Currency 3 4 2 3" xfId="586" xr:uid="{00000000-0005-0000-0000-0000F9010000}"/>
    <cellStyle name="Currency 3 4 3" xfId="587" xr:uid="{00000000-0005-0000-0000-0000FA010000}"/>
    <cellStyle name="Currency 3 4 3 2" xfId="588" xr:uid="{00000000-0005-0000-0000-0000FB010000}"/>
    <cellStyle name="Currency 3 4 3 2 2" xfId="2082" xr:uid="{00000000-0005-0000-0000-0000FB010000}"/>
    <cellStyle name="Currency 3 4 3 3" xfId="2081" xr:uid="{00000000-0005-0000-0000-0000FA010000}"/>
    <cellStyle name="Currency 3 4 4" xfId="2080" xr:uid="{00000000-0005-0000-0000-0000F5010000}"/>
    <cellStyle name="Currency 3 5" xfId="589" xr:uid="{00000000-0005-0000-0000-0000FC010000}"/>
    <cellStyle name="Currency 3 5 2" xfId="590" xr:uid="{00000000-0005-0000-0000-0000FD010000}"/>
    <cellStyle name="Currency 3 5 2 2" xfId="591" xr:uid="{00000000-0005-0000-0000-0000FE010000}"/>
    <cellStyle name="Currency 3 5 2 2 2" xfId="592" xr:uid="{00000000-0005-0000-0000-0000FF010000}"/>
    <cellStyle name="Currency 3 5 2 3" xfId="593" xr:uid="{00000000-0005-0000-0000-000000020000}"/>
    <cellStyle name="Currency 3 5 3" xfId="594" xr:uid="{00000000-0005-0000-0000-000001020000}"/>
    <cellStyle name="Currency 3 5 3 2" xfId="2083" xr:uid="{00000000-0005-0000-0000-000001020000}"/>
    <cellStyle name="Currency 3 6" xfId="595" xr:uid="{00000000-0005-0000-0000-000002020000}"/>
    <cellStyle name="Currency 3 7" xfId="596" xr:uid="{00000000-0005-0000-0000-000003020000}"/>
    <cellStyle name="Currency 3 7 2" xfId="2084" xr:uid="{00000000-0005-0000-0000-000003020000}"/>
    <cellStyle name="Currency 3 8" xfId="597" xr:uid="{00000000-0005-0000-0000-000004020000}"/>
    <cellStyle name="Currency 3 8 2" xfId="598" xr:uid="{00000000-0005-0000-0000-000005020000}"/>
    <cellStyle name="Currency 3 8 2 2" xfId="599" xr:uid="{00000000-0005-0000-0000-000006020000}"/>
    <cellStyle name="Currency 3 8 2 2 2" xfId="2086" xr:uid="{00000000-0005-0000-0000-000006020000}"/>
    <cellStyle name="Currency 3 8 2 3" xfId="2085" xr:uid="{00000000-0005-0000-0000-000005020000}"/>
    <cellStyle name="Currency 3 8 3" xfId="600" xr:uid="{00000000-0005-0000-0000-000007020000}"/>
    <cellStyle name="Currency 3 8 3 2" xfId="601" xr:uid="{00000000-0005-0000-0000-000008020000}"/>
    <cellStyle name="Currency 3 8 4" xfId="602" xr:uid="{00000000-0005-0000-0000-000009020000}"/>
    <cellStyle name="Currency 3 9" xfId="603" xr:uid="{00000000-0005-0000-0000-00000A020000}"/>
    <cellStyle name="Currency 3_2019 IRM Rates" xfId="604" xr:uid="{00000000-0005-0000-0000-00000B020000}"/>
    <cellStyle name="Currency 30" xfId="605" xr:uid="{00000000-0005-0000-0000-00000C020000}"/>
    <cellStyle name="Currency 31" xfId="481" xr:uid="{00000000-0005-0000-0000-0000C0010000}"/>
    <cellStyle name="Currency 32" xfId="1844" xr:uid="{00000000-0005-0000-0000-00003F070000}"/>
    <cellStyle name="Currency 33" xfId="1843" xr:uid="{00000000-0005-0000-0000-000042070000}"/>
    <cellStyle name="Currency 34" xfId="1849" xr:uid="{00000000-0005-0000-0000-000047070000}"/>
    <cellStyle name="Currency 35" xfId="1852" xr:uid="{00000000-0005-0000-0000-00004B070000}"/>
    <cellStyle name="Currency 36" xfId="78" xr:uid="{00000000-0005-0000-0000-0000AA020000}"/>
    <cellStyle name="Currency 37" xfId="1356" xr:uid="{00000000-0005-0000-0000-000071080000}"/>
    <cellStyle name="Currency 38" xfId="2122" xr:uid="{00000000-0005-0000-0000-000074080000}"/>
    <cellStyle name="Currency 39" xfId="2125" xr:uid="{00000000-0005-0000-0000-000077080000}"/>
    <cellStyle name="Currency 4" xfId="606" xr:uid="{00000000-0005-0000-0000-00000D020000}"/>
    <cellStyle name="Currency 4 2" xfId="607" xr:uid="{00000000-0005-0000-0000-00000E020000}"/>
    <cellStyle name="Currency 4 2 2" xfId="72" xr:uid="{00000000-0005-0000-0000-00000C000000}"/>
    <cellStyle name="Currency 4 2 2 2" xfId="608" xr:uid="{00000000-0005-0000-0000-00000F020000}"/>
    <cellStyle name="Currency 4 2_2019 IRM Rates" xfId="609" xr:uid="{00000000-0005-0000-0000-000010020000}"/>
    <cellStyle name="Currency 4 3" xfId="610" xr:uid="{00000000-0005-0000-0000-000011020000}"/>
    <cellStyle name="Currency 4 3 2" xfId="611" xr:uid="{00000000-0005-0000-0000-000012020000}"/>
    <cellStyle name="Currency 4 3 2 2" xfId="612" xr:uid="{00000000-0005-0000-0000-000013020000}"/>
    <cellStyle name="Currency 4 3 2 2 2" xfId="2090" xr:uid="{00000000-0005-0000-0000-000013020000}"/>
    <cellStyle name="Currency 4 3 2 3" xfId="2089" xr:uid="{00000000-0005-0000-0000-000012020000}"/>
    <cellStyle name="Currency 4 3 3" xfId="613" xr:uid="{00000000-0005-0000-0000-000014020000}"/>
    <cellStyle name="Currency 4 3 3 2" xfId="2091" xr:uid="{00000000-0005-0000-0000-000014020000}"/>
    <cellStyle name="Currency 4 3 4" xfId="2088" xr:uid="{00000000-0005-0000-0000-000011020000}"/>
    <cellStyle name="Currency 4 3_2019 IRM Rates" xfId="614" xr:uid="{00000000-0005-0000-0000-000015020000}"/>
    <cellStyle name="Currency 4 4" xfId="67" xr:uid="{00000000-0005-0000-0000-00000D000000}"/>
    <cellStyle name="Currency 4 4 2" xfId="2092" xr:uid="{00000000-0005-0000-0000-000016020000}"/>
    <cellStyle name="Currency 4 4 3" xfId="615" xr:uid="{00000000-0005-0000-0000-000016020000}"/>
    <cellStyle name="Currency 4 5" xfId="2087" xr:uid="{00000000-0005-0000-0000-00000D020000}"/>
    <cellStyle name="Currency 4 6" xfId="2114" xr:uid="{00000000-0005-0000-0000-00000D020000}"/>
    <cellStyle name="Currency 4_2019 IRM Rates" xfId="616" xr:uid="{00000000-0005-0000-0000-000017020000}"/>
    <cellStyle name="Currency 40" xfId="2119" xr:uid="{00000000-0005-0000-0000-00007A080000}"/>
    <cellStyle name="Currency 5" xfId="617" xr:uid="{00000000-0005-0000-0000-000018020000}"/>
    <cellStyle name="Currency 5 2" xfId="618" xr:uid="{00000000-0005-0000-0000-000019020000}"/>
    <cellStyle name="Currency 5 3" xfId="619" xr:uid="{00000000-0005-0000-0000-00001A020000}"/>
    <cellStyle name="Currency 5 3 2" xfId="620" xr:uid="{00000000-0005-0000-0000-00001B020000}"/>
    <cellStyle name="Currency 5 3 2 2" xfId="621" xr:uid="{00000000-0005-0000-0000-00001C020000}"/>
    <cellStyle name="Currency 5 3 2 2 2" xfId="2096" xr:uid="{00000000-0005-0000-0000-00001C020000}"/>
    <cellStyle name="Currency 5 3 2 3" xfId="2095" xr:uid="{00000000-0005-0000-0000-00001B020000}"/>
    <cellStyle name="Currency 5 3 3" xfId="622" xr:uid="{00000000-0005-0000-0000-00001D020000}"/>
    <cellStyle name="Currency 5 3 3 2" xfId="2097" xr:uid="{00000000-0005-0000-0000-00001D020000}"/>
    <cellStyle name="Currency 5 3 4" xfId="2094" xr:uid="{00000000-0005-0000-0000-00001A020000}"/>
    <cellStyle name="Currency 5 4" xfId="2093" xr:uid="{00000000-0005-0000-0000-000018020000}"/>
    <cellStyle name="Currency 5_2019 IRM Rates" xfId="623" xr:uid="{00000000-0005-0000-0000-00001E020000}"/>
    <cellStyle name="Currency 6" xfId="624" xr:uid="{00000000-0005-0000-0000-00001F020000}"/>
    <cellStyle name="Currency 6 2" xfId="625" xr:uid="{00000000-0005-0000-0000-000020020000}"/>
    <cellStyle name="Currency 6 2 2" xfId="626" xr:uid="{00000000-0005-0000-0000-000021020000}"/>
    <cellStyle name="Currency 6 2 2 2" xfId="2100" xr:uid="{00000000-0005-0000-0000-000021020000}"/>
    <cellStyle name="Currency 6 2 3" xfId="2099" xr:uid="{00000000-0005-0000-0000-000020020000}"/>
    <cellStyle name="Currency 6 3" xfId="627" xr:uid="{00000000-0005-0000-0000-000022020000}"/>
    <cellStyle name="Currency 6 3 2" xfId="628" xr:uid="{00000000-0005-0000-0000-000023020000}"/>
    <cellStyle name="Currency 6 3 2 2" xfId="629" xr:uid="{00000000-0005-0000-0000-000024020000}"/>
    <cellStyle name="Currency 6 3 2 2 2" xfId="2103" xr:uid="{00000000-0005-0000-0000-000024020000}"/>
    <cellStyle name="Currency 6 3 2 3" xfId="2102" xr:uid="{00000000-0005-0000-0000-000023020000}"/>
    <cellStyle name="Currency 6 3 3" xfId="630" xr:uid="{00000000-0005-0000-0000-000025020000}"/>
    <cellStyle name="Currency 6 3 3 2" xfId="2104" xr:uid="{00000000-0005-0000-0000-000025020000}"/>
    <cellStyle name="Currency 6 3 4" xfId="2101" xr:uid="{00000000-0005-0000-0000-000022020000}"/>
    <cellStyle name="Currency 6 4" xfId="631" xr:uid="{00000000-0005-0000-0000-000026020000}"/>
    <cellStyle name="Currency 6 4 2" xfId="632" xr:uid="{00000000-0005-0000-0000-000027020000}"/>
    <cellStyle name="Currency 6 4 2 2" xfId="2106" xr:uid="{00000000-0005-0000-0000-000027020000}"/>
    <cellStyle name="Currency 6 4 3" xfId="2105" xr:uid="{00000000-0005-0000-0000-000026020000}"/>
    <cellStyle name="Currency 6 5" xfId="2098" xr:uid="{00000000-0005-0000-0000-00001F020000}"/>
    <cellStyle name="Currency 6_2019 IRM Rates" xfId="633" xr:uid="{00000000-0005-0000-0000-000028020000}"/>
    <cellStyle name="Currency 7" xfId="634" xr:uid="{00000000-0005-0000-0000-000029020000}"/>
    <cellStyle name="Currency 7 2" xfId="635" xr:uid="{00000000-0005-0000-0000-00002A020000}"/>
    <cellStyle name="Currency 7 2 2" xfId="636" xr:uid="{00000000-0005-0000-0000-00002B020000}"/>
    <cellStyle name="Currency 7 2 2 2" xfId="637" xr:uid="{00000000-0005-0000-0000-00002C020000}"/>
    <cellStyle name="Currency 7 3" xfId="638" xr:uid="{00000000-0005-0000-0000-00002D020000}"/>
    <cellStyle name="Currency 7 4" xfId="639" xr:uid="{00000000-0005-0000-0000-00002E020000}"/>
    <cellStyle name="Currency 7 4 2" xfId="640" xr:uid="{00000000-0005-0000-0000-00002F020000}"/>
    <cellStyle name="Currency 7 4 2 2" xfId="641" xr:uid="{00000000-0005-0000-0000-000030020000}"/>
    <cellStyle name="Currency 7 4 2 2 2" xfId="2110" xr:uid="{00000000-0005-0000-0000-000030020000}"/>
    <cellStyle name="Currency 7 4 2 3" xfId="2109" xr:uid="{00000000-0005-0000-0000-00002F020000}"/>
    <cellStyle name="Currency 7 4 3" xfId="642" xr:uid="{00000000-0005-0000-0000-000031020000}"/>
    <cellStyle name="Currency 7 4 3 2" xfId="2111" xr:uid="{00000000-0005-0000-0000-000031020000}"/>
    <cellStyle name="Currency 7 4 4" xfId="2108" xr:uid="{00000000-0005-0000-0000-00002E020000}"/>
    <cellStyle name="Currency 7 5" xfId="643" xr:uid="{00000000-0005-0000-0000-000032020000}"/>
    <cellStyle name="Currency 7 5 2" xfId="644" xr:uid="{00000000-0005-0000-0000-000033020000}"/>
    <cellStyle name="Currency 7 6" xfId="2107" xr:uid="{00000000-0005-0000-0000-000029020000}"/>
    <cellStyle name="Currency 8" xfId="645" xr:uid="{00000000-0005-0000-0000-000034020000}"/>
    <cellStyle name="Currency 8 2" xfId="2112" xr:uid="{00000000-0005-0000-0000-000034020000}"/>
    <cellStyle name="Currency 9" xfId="646" xr:uid="{00000000-0005-0000-0000-000035020000}"/>
    <cellStyle name="Currency 9 2" xfId="2113" xr:uid="{00000000-0005-0000-0000-000035020000}"/>
    <cellStyle name="Currency0" xfId="647" xr:uid="{00000000-0005-0000-0000-000037020000}"/>
    <cellStyle name="Currency0 2" xfId="648" xr:uid="{00000000-0005-0000-0000-000038020000}"/>
    <cellStyle name="Currency0 3" xfId="649" xr:uid="{00000000-0005-0000-0000-000039020000}"/>
    <cellStyle name="Currency0 4" xfId="650" xr:uid="{00000000-0005-0000-0000-00003A020000}"/>
    <cellStyle name="Currency0 4 2" xfId="651" xr:uid="{00000000-0005-0000-0000-00003B020000}"/>
    <cellStyle name="Currency0 4 3" xfId="652" xr:uid="{00000000-0005-0000-0000-00003C020000}"/>
    <cellStyle name="Currency0 4 3 2" xfId="653" xr:uid="{00000000-0005-0000-0000-00003D020000}"/>
    <cellStyle name="Currency0 4 4" xfId="654" xr:uid="{00000000-0005-0000-0000-00003E020000}"/>
    <cellStyle name="Currency0 5" xfId="655" xr:uid="{00000000-0005-0000-0000-00003F020000}"/>
    <cellStyle name="Currency0 5 2" xfId="656" xr:uid="{00000000-0005-0000-0000-000040020000}"/>
    <cellStyle name="Currency0 6" xfId="657" xr:uid="{00000000-0005-0000-0000-000041020000}"/>
    <cellStyle name="Currency0 6 2" xfId="658" xr:uid="{00000000-0005-0000-0000-000042020000}"/>
    <cellStyle name="Currency0 7" xfId="659" xr:uid="{00000000-0005-0000-0000-000043020000}"/>
    <cellStyle name="Currency0 7 2" xfId="660" xr:uid="{00000000-0005-0000-0000-000044020000}"/>
    <cellStyle name="Currency0 8" xfId="661" xr:uid="{00000000-0005-0000-0000-000045020000}"/>
    <cellStyle name="Currency0 8 2" xfId="662" xr:uid="{00000000-0005-0000-0000-000046020000}"/>
    <cellStyle name="Currency0 9" xfId="663" xr:uid="{00000000-0005-0000-0000-000047020000}"/>
    <cellStyle name="Currency0 9 2" xfId="664" xr:uid="{00000000-0005-0000-0000-000048020000}"/>
    <cellStyle name="Currʬncy" xfId="665" xr:uid="{00000000-0005-0000-0000-000049020000}"/>
    <cellStyle name="custom" xfId="666" xr:uid="{00000000-0005-0000-0000-00004A020000}"/>
    <cellStyle name="Custom - Style1" xfId="667" xr:uid="{00000000-0005-0000-0000-00004B020000}"/>
    <cellStyle name="custom 2" xfId="668" xr:uid="{00000000-0005-0000-0000-00004C020000}"/>
    <cellStyle name="Data   - Style2" xfId="669" xr:uid="{00000000-0005-0000-0000-00004D020000}"/>
    <cellStyle name="Data   - Style2 2" xfId="670" xr:uid="{00000000-0005-0000-0000-00004E020000}"/>
    <cellStyle name="Date" xfId="671" xr:uid="{00000000-0005-0000-0000-00004F020000}"/>
    <cellStyle name="Date 2" xfId="672" xr:uid="{00000000-0005-0000-0000-000050020000}"/>
    <cellStyle name="Date 3" xfId="673" xr:uid="{00000000-0005-0000-0000-000051020000}"/>
    <cellStyle name="Date 4" xfId="674" xr:uid="{00000000-0005-0000-0000-000052020000}"/>
    <cellStyle name="Date 4 2" xfId="675" xr:uid="{00000000-0005-0000-0000-000053020000}"/>
    <cellStyle name="Date 4 3" xfId="676" xr:uid="{00000000-0005-0000-0000-000054020000}"/>
    <cellStyle name="Date 4 3 2" xfId="677" xr:uid="{00000000-0005-0000-0000-000055020000}"/>
    <cellStyle name="Date 4 4" xfId="678" xr:uid="{00000000-0005-0000-0000-000056020000}"/>
    <cellStyle name="Date 5" xfId="679" xr:uid="{00000000-0005-0000-0000-000057020000}"/>
    <cellStyle name="Date 5 2" xfId="680" xr:uid="{00000000-0005-0000-0000-000058020000}"/>
    <cellStyle name="Date 6" xfId="681" xr:uid="{00000000-0005-0000-0000-000059020000}"/>
    <cellStyle name="Date 6 2" xfId="682" xr:uid="{00000000-0005-0000-0000-00005A020000}"/>
    <cellStyle name="Date 7" xfId="683" xr:uid="{00000000-0005-0000-0000-00005B020000}"/>
    <cellStyle name="Date 7 2" xfId="684" xr:uid="{00000000-0005-0000-0000-00005C020000}"/>
    <cellStyle name="Date 8" xfId="685" xr:uid="{00000000-0005-0000-0000-00005D020000}"/>
    <cellStyle name="Date 8 2" xfId="686" xr:uid="{00000000-0005-0000-0000-00005E020000}"/>
    <cellStyle name="Date 9" xfId="687" xr:uid="{00000000-0005-0000-0000-00005F020000}"/>
    <cellStyle name="Date 9 2" xfId="688" xr:uid="{00000000-0005-0000-0000-000060020000}"/>
    <cellStyle name="Explanatory Text 2" xfId="689" xr:uid="{00000000-0005-0000-0000-000061020000}"/>
    <cellStyle name="Fixed" xfId="690" xr:uid="{00000000-0005-0000-0000-000062020000}"/>
    <cellStyle name="Fixed 2" xfId="691" xr:uid="{00000000-0005-0000-0000-000063020000}"/>
    <cellStyle name="Fixed 3" xfId="692" xr:uid="{00000000-0005-0000-0000-000064020000}"/>
    <cellStyle name="Fixed 4" xfId="693" xr:uid="{00000000-0005-0000-0000-000065020000}"/>
    <cellStyle name="Fixed 4 2" xfId="694" xr:uid="{00000000-0005-0000-0000-000066020000}"/>
    <cellStyle name="Fixed 4 3" xfId="695" xr:uid="{00000000-0005-0000-0000-000067020000}"/>
    <cellStyle name="Fixed 4 3 2" xfId="696" xr:uid="{00000000-0005-0000-0000-000068020000}"/>
    <cellStyle name="Fixed 4 4" xfId="697" xr:uid="{00000000-0005-0000-0000-000069020000}"/>
    <cellStyle name="Fixed 5" xfId="698" xr:uid="{00000000-0005-0000-0000-00006A020000}"/>
    <cellStyle name="Fixed 5 2" xfId="699" xr:uid="{00000000-0005-0000-0000-00006B020000}"/>
    <cellStyle name="Fixed 6" xfId="700" xr:uid="{00000000-0005-0000-0000-00006C020000}"/>
    <cellStyle name="Fixed 6 2" xfId="701" xr:uid="{00000000-0005-0000-0000-00006D020000}"/>
    <cellStyle name="Fixed 7" xfId="702" xr:uid="{00000000-0005-0000-0000-00006E020000}"/>
    <cellStyle name="Fixed 7 2" xfId="703" xr:uid="{00000000-0005-0000-0000-00006F020000}"/>
    <cellStyle name="Fixed 8" xfId="704" xr:uid="{00000000-0005-0000-0000-000070020000}"/>
    <cellStyle name="Fixed 8 2" xfId="705" xr:uid="{00000000-0005-0000-0000-000071020000}"/>
    <cellStyle name="Fixed 9" xfId="706" xr:uid="{00000000-0005-0000-0000-000072020000}"/>
    <cellStyle name="Fixed 9 2" xfId="707" xr:uid="{00000000-0005-0000-0000-000073020000}"/>
    <cellStyle name="Good 2" xfId="708" xr:uid="{00000000-0005-0000-0000-000074020000}"/>
    <cellStyle name="Grey" xfId="709" xr:uid="{00000000-0005-0000-0000-000075020000}"/>
    <cellStyle name="header" xfId="710" xr:uid="{00000000-0005-0000-0000-000076020000}"/>
    <cellStyle name="Header1" xfId="711" xr:uid="{00000000-0005-0000-0000-000077020000}"/>
    <cellStyle name="Header2" xfId="712" xr:uid="{00000000-0005-0000-0000-000078020000}"/>
    <cellStyle name="Header2 2" xfId="713" xr:uid="{00000000-0005-0000-0000-000079020000}"/>
    <cellStyle name="headerStyle" xfId="714" xr:uid="{00000000-0005-0000-0000-00007A020000}"/>
    <cellStyle name="headerStyle 2" xfId="715" xr:uid="{00000000-0005-0000-0000-00007B020000}"/>
    <cellStyle name="Heading 1 2" xfId="717" xr:uid="{00000000-0005-0000-0000-00007D020000}"/>
    <cellStyle name="Heading 1 3" xfId="716" xr:uid="{00000000-0005-0000-0000-0000AC020000}"/>
    <cellStyle name="Heading 2 2" xfId="719" xr:uid="{00000000-0005-0000-0000-00007F020000}"/>
    <cellStyle name="Heading 2 2 2" xfId="720" xr:uid="{00000000-0005-0000-0000-000080020000}"/>
    <cellStyle name="Heading 2 2_2019 IRM Rates" xfId="721" xr:uid="{00000000-0005-0000-0000-000081020000}"/>
    <cellStyle name="Heading 2 3" xfId="718" xr:uid="{00000000-0005-0000-0000-0000AE020000}"/>
    <cellStyle name="Heading 3 2" xfId="722" xr:uid="{00000000-0005-0000-0000-000082020000}"/>
    <cellStyle name="Heading 4 2" xfId="723" xr:uid="{00000000-0005-0000-0000-000083020000}"/>
    <cellStyle name="Hyperlink 2" xfId="724" xr:uid="{00000000-0005-0000-0000-000084020000}"/>
    <cellStyle name="Hyperlink 2 2" xfId="725" xr:uid="{00000000-0005-0000-0000-000085020000}"/>
    <cellStyle name="Hyperlink 2_2019 IRM Rates" xfId="726" xr:uid="{00000000-0005-0000-0000-000086020000}"/>
    <cellStyle name="Hyperlink 3" xfId="727" xr:uid="{00000000-0005-0000-0000-000087020000}"/>
    <cellStyle name="Input [yellow]" xfId="728" xr:uid="{00000000-0005-0000-0000-000088020000}"/>
    <cellStyle name="Input [yellow] 2" xfId="729" xr:uid="{00000000-0005-0000-0000-000089020000}"/>
    <cellStyle name="Input 2" xfId="730" xr:uid="{00000000-0005-0000-0000-00008A020000}"/>
    <cellStyle name="Labels - Style3" xfId="731" xr:uid="{00000000-0005-0000-0000-00008B020000}"/>
    <cellStyle name="Labels - Style3 2" xfId="732" xr:uid="{00000000-0005-0000-0000-00008C020000}"/>
    <cellStyle name="Linked Cell 2" xfId="733" xr:uid="{00000000-0005-0000-0000-00008D020000}"/>
    <cellStyle name="M" xfId="734" xr:uid="{00000000-0005-0000-0000-00008E020000}"/>
    <cellStyle name="M 2" xfId="735" xr:uid="{00000000-0005-0000-0000-00008F020000}"/>
    <cellStyle name="M.00" xfId="736" xr:uid="{00000000-0005-0000-0000-000090020000}"/>
    <cellStyle name="M.00 2" xfId="737" xr:uid="{00000000-0005-0000-0000-000091020000}"/>
    <cellStyle name="M.00_2019 IRM Rates" xfId="738" xr:uid="{00000000-0005-0000-0000-000092020000}"/>
    <cellStyle name="M_2019 IRM Rates" xfId="739" xr:uid="{00000000-0005-0000-0000-000093020000}"/>
    <cellStyle name="M_9. Rev2Cost_GDPIPI" xfId="740" xr:uid="{00000000-0005-0000-0000-000094020000}"/>
    <cellStyle name="M_9. Rev2Cost_GDPIPI 2" xfId="741" xr:uid="{00000000-0005-0000-0000-000095020000}"/>
    <cellStyle name="M_9. Rev2Cost_GDPIPI_1. Information Sheet" xfId="742" xr:uid="{00000000-0005-0000-0000-000096020000}"/>
    <cellStyle name="M_lists" xfId="743" xr:uid="{00000000-0005-0000-0000-000097020000}"/>
    <cellStyle name="M_lists 2" xfId="744" xr:uid="{00000000-0005-0000-0000-000098020000}"/>
    <cellStyle name="M_lists_1. Information Sheet" xfId="745" xr:uid="{00000000-0005-0000-0000-000099020000}"/>
    <cellStyle name="M_lists_4. Current Monthly Fixed Charge" xfId="746" xr:uid="{00000000-0005-0000-0000-00009A020000}"/>
    <cellStyle name="M_Sheet4" xfId="747" xr:uid="{00000000-0005-0000-0000-00009B020000}"/>
    <cellStyle name="M_Sheet4 2" xfId="748" xr:uid="{00000000-0005-0000-0000-00009C020000}"/>
    <cellStyle name="M_Sheet4_1. Information Sheet" xfId="749" xr:uid="{00000000-0005-0000-0000-00009D020000}"/>
    <cellStyle name="Neutral 2" xfId="750" xr:uid="{00000000-0005-0000-0000-00009E020000}"/>
    <cellStyle name="no dec" xfId="751" xr:uid="{00000000-0005-0000-0000-00009F020000}"/>
    <cellStyle name="NorALL-HC" xfId="752" xr:uid="{00000000-0005-0000-0000-0000A0020000}"/>
    <cellStyle name="Normal" xfId="0" builtinId="0"/>
    <cellStyle name="Normal - Style1" xfId="753" xr:uid="{00000000-0005-0000-0000-0000A2020000}"/>
    <cellStyle name="Normal - Style1 2" xfId="754" xr:uid="{00000000-0005-0000-0000-0000A3020000}"/>
    <cellStyle name="Normal - Style1 2 2" xfId="755" xr:uid="{00000000-0005-0000-0000-0000A4020000}"/>
    <cellStyle name="Normal - Style1 3" xfId="756" xr:uid="{00000000-0005-0000-0000-0000A5020000}"/>
    <cellStyle name="Normal - Style1_2019 IRM Rates" xfId="757" xr:uid="{00000000-0005-0000-0000-0000A6020000}"/>
    <cellStyle name="Normal 10" xfId="17" xr:uid="{00000000-0005-0000-0000-00000F000000}"/>
    <cellStyle name="Normal 10 12" xfId="759" xr:uid="{00000000-0005-0000-0000-0000A8020000}"/>
    <cellStyle name="Normal 10 2" xfId="760" xr:uid="{00000000-0005-0000-0000-0000A9020000}"/>
    <cellStyle name="Normal 10 2 2" xfId="761" xr:uid="{00000000-0005-0000-0000-0000AA020000}"/>
    <cellStyle name="Normal 10 2 3" xfId="762" xr:uid="{00000000-0005-0000-0000-0000AB020000}"/>
    <cellStyle name="Normal 10 2 3 2" xfId="763" xr:uid="{00000000-0005-0000-0000-0000AC020000}"/>
    <cellStyle name="Normal 10 2 4" xfId="764" xr:uid="{00000000-0005-0000-0000-0000AD020000}"/>
    <cellStyle name="Normal 10 2 5" xfId="765" xr:uid="{00000000-0005-0000-0000-0000AE020000}"/>
    <cellStyle name="Normal 10 3" xfId="766" xr:uid="{00000000-0005-0000-0000-0000AF020000}"/>
    <cellStyle name="Normal 10 3 2" xfId="767" xr:uid="{00000000-0005-0000-0000-0000B0020000}"/>
    <cellStyle name="Normal 10 3 2 2" xfId="768" xr:uid="{00000000-0005-0000-0000-0000B1020000}"/>
    <cellStyle name="Normal 10 3 3" xfId="769" xr:uid="{00000000-0005-0000-0000-0000B2020000}"/>
    <cellStyle name="Normal 10 3 4" xfId="770" xr:uid="{00000000-0005-0000-0000-0000B3020000}"/>
    <cellStyle name="Normal 10 4" xfId="771" xr:uid="{00000000-0005-0000-0000-0000B4020000}"/>
    <cellStyle name="Normal 10 4 2" xfId="772" xr:uid="{00000000-0005-0000-0000-0000B5020000}"/>
    <cellStyle name="Normal 10 5" xfId="773" xr:uid="{00000000-0005-0000-0000-0000B6020000}"/>
    <cellStyle name="Normal 10 6" xfId="774" xr:uid="{00000000-0005-0000-0000-0000B7020000}"/>
    <cellStyle name="Normal 10 7" xfId="775" xr:uid="{00000000-0005-0000-0000-0000B8020000}"/>
    <cellStyle name="Normal 10 8" xfId="758" xr:uid="{00000000-0005-0000-0000-0000A7020000}"/>
    <cellStyle name="Normal 100" xfId="776" xr:uid="{00000000-0005-0000-0000-0000B9020000}"/>
    <cellStyle name="Normal 101" xfId="777" xr:uid="{00000000-0005-0000-0000-0000BA020000}"/>
    <cellStyle name="Normal 102" xfId="778" xr:uid="{00000000-0005-0000-0000-0000BB020000}"/>
    <cellStyle name="Normal 103" xfId="779" xr:uid="{00000000-0005-0000-0000-0000BC020000}"/>
    <cellStyle name="Normal 104" xfId="780" xr:uid="{00000000-0005-0000-0000-0000BD020000}"/>
    <cellStyle name="Normal 105" xfId="781" xr:uid="{00000000-0005-0000-0000-0000BE020000}"/>
    <cellStyle name="Normal 106" xfId="782" xr:uid="{00000000-0005-0000-0000-0000BF020000}"/>
    <cellStyle name="Normal 107" xfId="783" xr:uid="{00000000-0005-0000-0000-0000C0020000}"/>
    <cellStyle name="Normal 108" xfId="784" xr:uid="{00000000-0005-0000-0000-0000C1020000}"/>
    <cellStyle name="Normal 109" xfId="785" xr:uid="{00000000-0005-0000-0000-0000C2020000}"/>
    <cellStyle name="Normal 11" xfId="50" xr:uid="{00000000-0005-0000-0000-000010000000}"/>
    <cellStyle name="Normal 11 2" xfId="787" xr:uid="{00000000-0005-0000-0000-0000C4020000}"/>
    <cellStyle name="Normal 11 2 2" xfId="788" xr:uid="{00000000-0005-0000-0000-0000C5020000}"/>
    <cellStyle name="Normal 11 2 3" xfId="789" xr:uid="{00000000-0005-0000-0000-0000C6020000}"/>
    <cellStyle name="Normal 11 2 4" xfId="790" xr:uid="{00000000-0005-0000-0000-0000C7020000}"/>
    <cellStyle name="Normal 11 3" xfId="791" xr:uid="{00000000-0005-0000-0000-0000C8020000}"/>
    <cellStyle name="Normal 11 4" xfId="792" xr:uid="{00000000-0005-0000-0000-0000C9020000}"/>
    <cellStyle name="Normal 11 5" xfId="793" xr:uid="{00000000-0005-0000-0000-0000CA020000}"/>
    <cellStyle name="Normal 11 6" xfId="794" xr:uid="{00000000-0005-0000-0000-0000CB020000}"/>
    <cellStyle name="Normal 11 6 2" xfId="795" xr:uid="{00000000-0005-0000-0000-0000CC020000}"/>
    <cellStyle name="Normal 11 6 3" xfId="796" xr:uid="{00000000-0005-0000-0000-0000CD020000}"/>
    <cellStyle name="Normal 11 7" xfId="797" xr:uid="{00000000-0005-0000-0000-0000CE020000}"/>
    <cellStyle name="Normal 11 8" xfId="798" xr:uid="{00000000-0005-0000-0000-0000CF020000}"/>
    <cellStyle name="Normal 11 9" xfId="786" xr:uid="{00000000-0005-0000-0000-0000C3020000}"/>
    <cellStyle name="Normal 110" xfId="799" xr:uid="{00000000-0005-0000-0000-0000D0020000}"/>
    <cellStyle name="Normal 111" xfId="800" xr:uid="{00000000-0005-0000-0000-0000D1020000}"/>
    <cellStyle name="Normal 112" xfId="801" xr:uid="{00000000-0005-0000-0000-0000D2020000}"/>
    <cellStyle name="Normal 113" xfId="802" xr:uid="{00000000-0005-0000-0000-0000D3020000}"/>
    <cellStyle name="Normal 114" xfId="803" xr:uid="{00000000-0005-0000-0000-0000D4020000}"/>
    <cellStyle name="Normal 115" xfId="804" xr:uid="{00000000-0005-0000-0000-0000D5020000}"/>
    <cellStyle name="Normal 116" xfId="805" xr:uid="{00000000-0005-0000-0000-0000D6020000}"/>
    <cellStyle name="Normal 117" xfId="806" xr:uid="{00000000-0005-0000-0000-0000D7020000}"/>
    <cellStyle name="Normal 118" xfId="807" xr:uid="{00000000-0005-0000-0000-0000D8020000}"/>
    <cellStyle name="Normal 119" xfId="808" xr:uid="{00000000-0005-0000-0000-0000D9020000}"/>
    <cellStyle name="Normal 12" xfId="69" xr:uid="{00000000-0005-0000-0000-000011000000}"/>
    <cellStyle name="Normal 12 2" xfId="810" xr:uid="{00000000-0005-0000-0000-0000DB020000}"/>
    <cellStyle name="Normal 12 2 2" xfId="811" xr:uid="{00000000-0005-0000-0000-0000DC020000}"/>
    <cellStyle name="Normal 12 2 3" xfId="812" xr:uid="{00000000-0005-0000-0000-0000DD020000}"/>
    <cellStyle name="Normal 12 2 4" xfId="813" xr:uid="{00000000-0005-0000-0000-0000DE020000}"/>
    <cellStyle name="Normal 12 3" xfId="814" xr:uid="{00000000-0005-0000-0000-0000DF020000}"/>
    <cellStyle name="Normal 12 3 2" xfId="815" xr:uid="{00000000-0005-0000-0000-0000E0020000}"/>
    <cellStyle name="Normal 12 3 2 2" xfId="816" xr:uid="{00000000-0005-0000-0000-0000E1020000}"/>
    <cellStyle name="Normal 12 3 3" xfId="817" xr:uid="{00000000-0005-0000-0000-0000E2020000}"/>
    <cellStyle name="Normal 12 3 4" xfId="818" xr:uid="{00000000-0005-0000-0000-0000E3020000}"/>
    <cellStyle name="Normal 12 3 5" xfId="819" xr:uid="{00000000-0005-0000-0000-0000E4020000}"/>
    <cellStyle name="Normal 12 4" xfId="820" xr:uid="{00000000-0005-0000-0000-0000E5020000}"/>
    <cellStyle name="Normal 12 5" xfId="821" xr:uid="{00000000-0005-0000-0000-0000E6020000}"/>
    <cellStyle name="Normal 12 6" xfId="822" xr:uid="{00000000-0005-0000-0000-0000E7020000}"/>
    <cellStyle name="Normal 12 7" xfId="823" xr:uid="{00000000-0005-0000-0000-0000E8020000}"/>
    <cellStyle name="Normal 12 8" xfId="809" xr:uid="{00000000-0005-0000-0000-0000DA020000}"/>
    <cellStyle name="Normal 120" xfId="824" xr:uid="{00000000-0005-0000-0000-0000E9020000}"/>
    <cellStyle name="Normal 121" xfId="825" xr:uid="{00000000-0005-0000-0000-0000EA020000}"/>
    <cellStyle name="Normal 122" xfId="826" xr:uid="{00000000-0005-0000-0000-0000EB020000}"/>
    <cellStyle name="Normal 123" xfId="827" xr:uid="{00000000-0005-0000-0000-0000EC020000}"/>
    <cellStyle name="Normal 123 2" xfId="828" xr:uid="{00000000-0005-0000-0000-0000ED020000}"/>
    <cellStyle name="Normal 123 2 2" xfId="829" xr:uid="{00000000-0005-0000-0000-0000EE020000}"/>
    <cellStyle name="Normal 124" xfId="830" xr:uid="{00000000-0005-0000-0000-0000EF020000}"/>
    <cellStyle name="Normal 125" xfId="831" xr:uid="{00000000-0005-0000-0000-0000F0020000}"/>
    <cellStyle name="Normal 126" xfId="832" xr:uid="{00000000-0005-0000-0000-0000F1020000}"/>
    <cellStyle name="Normal 127" xfId="833" xr:uid="{00000000-0005-0000-0000-0000F2020000}"/>
    <cellStyle name="Normal 128" xfId="834" xr:uid="{00000000-0005-0000-0000-0000F3020000}"/>
    <cellStyle name="Normal 129" xfId="835" xr:uid="{00000000-0005-0000-0000-0000F4020000}"/>
    <cellStyle name="Normal 13" xfId="836" xr:uid="{00000000-0005-0000-0000-0000F5020000}"/>
    <cellStyle name="Normal 13 2" xfId="837" xr:uid="{00000000-0005-0000-0000-0000F6020000}"/>
    <cellStyle name="Normal 13 2 2" xfId="838" xr:uid="{00000000-0005-0000-0000-0000F7020000}"/>
    <cellStyle name="Normal 13 2 3" xfId="839" xr:uid="{00000000-0005-0000-0000-0000F8020000}"/>
    <cellStyle name="Normal 13 3" xfId="840" xr:uid="{00000000-0005-0000-0000-0000F9020000}"/>
    <cellStyle name="Normal 13 3 2" xfId="841" xr:uid="{00000000-0005-0000-0000-0000FA020000}"/>
    <cellStyle name="Normal 13 3 3" xfId="842" xr:uid="{00000000-0005-0000-0000-0000FB020000}"/>
    <cellStyle name="Normal 13 4" xfId="843" xr:uid="{00000000-0005-0000-0000-0000FC020000}"/>
    <cellStyle name="Normal 13 5" xfId="844" xr:uid="{00000000-0005-0000-0000-0000FD020000}"/>
    <cellStyle name="Normal 130" xfId="845" xr:uid="{00000000-0005-0000-0000-0000FE020000}"/>
    <cellStyle name="Normal 131" xfId="846" xr:uid="{00000000-0005-0000-0000-0000FF020000}"/>
    <cellStyle name="Normal 132" xfId="847" xr:uid="{00000000-0005-0000-0000-000000030000}"/>
    <cellStyle name="Normal 133" xfId="848" xr:uid="{00000000-0005-0000-0000-000001030000}"/>
    <cellStyle name="Normal 134" xfId="849" xr:uid="{00000000-0005-0000-0000-000002030000}"/>
    <cellStyle name="Normal 135" xfId="850" xr:uid="{00000000-0005-0000-0000-000003030000}"/>
    <cellStyle name="Normal 136" xfId="851" xr:uid="{00000000-0005-0000-0000-000004030000}"/>
    <cellStyle name="Normal 137" xfId="852" xr:uid="{00000000-0005-0000-0000-000005030000}"/>
    <cellStyle name="Normal 138" xfId="853" xr:uid="{00000000-0005-0000-0000-000006030000}"/>
    <cellStyle name="Normal 139" xfId="854" xr:uid="{00000000-0005-0000-0000-000007030000}"/>
    <cellStyle name="Normal 14" xfId="68" xr:uid="{00000000-0005-0000-0000-000012000000}"/>
    <cellStyle name="Normal 14 2" xfId="856" xr:uid="{00000000-0005-0000-0000-000009030000}"/>
    <cellStyle name="Normal 14 2 2" xfId="857" xr:uid="{00000000-0005-0000-0000-00000A030000}"/>
    <cellStyle name="Normal 14 2 2 2" xfId="858" xr:uid="{00000000-0005-0000-0000-00000B030000}"/>
    <cellStyle name="Normal 14 2 2 3" xfId="859" xr:uid="{00000000-0005-0000-0000-00000C030000}"/>
    <cellStyle name="Normal 14 3" xfId="860" xr:uid="{00000000-0005-0000-0000-00000D030000}"/>
    <cellStyle name="Normal 14 3 2" xfId="861" xr:uid="{00000000-0005-0000-0000-00000E030000}"/>
    <cellStyle name="Normal 14 4" xfId="862" xr:uid="{00000000-0005-0000-0000-00000F030000}"/>
    <cellStyle name="Normal 14 4 2" xfId="863" xr:uid="{00000000-0005-0000-0000-000010030000}"/>
    <cellStyle name="Normal 14 4 3" xfId="864" xr:uid="{00000000-0005-0000-0000-000011030000}"/>
    <cellStyle name="Normal 14 5" xfId="865" xr:uid="{00000000-0005-0000-0000-000012030000}"/>
    <cellStyle name="Normal 14 5 2" xfId="866" xr:uid="{00000000-0005-0000-0000-000013030000}"/>
    <cellStyle name="Normal 14 6" xfId="867" xr:uid="{00000000-0005-0000-0000-000014030000}"/>
    <cellStyle name="Normal 14 7" xfId="868" xr:uid="{00000000-0005-0000-0000-000015030000}"/>
    <cellStyle name="Normal 14 8" xfId="855" xr:uid="{00000000-0005-0000-0000-000008030000}"/>
    <cellStyle name="Normal 140" xfId="869" xr:uid="{00000000-0005-0000-0000-000016030000}"/>
    <cellStyle name="Normal 141" xfId="870" xr:uid="{00000000-0005-0000-0000-000017030000}"/>
    <cellStyle name="Normal 142" xfId="871" xr:uid="{00000000-0005-0000-0000-000018030000}"/>
    <cellStyle name="Normal 143" xfId="872" xr:uid="{00000000-0005-0000-0000-000019030000}"/>
    <cellStyle name="Normal 144" xfId="873" xr:uid="{00000000-0005-0000-0000-00001A030000}"/>
    <cellStyle name="Normal 145" xfId="874" xr:uid="{00000000-0005-0000-0000-00001B030000}"/>
    <cellStyle name="Normal 146" xfId="875" xr:uid="{00000000-0005-0000-0000-00001C030000}"/>
    <cellStyle name="Normal 147" xfId="876" xr:uid="{00000000-0005-0000-0000-00001D030000}"/>
    <cellStyle name="Normal 148" xfId="877" xr:uid="{00000000-0005-0000-0000-00001E030000}"/>
    <cellStyle name="Normal 149" xfId="878" xr:uid="{00000000-0005-0000-0000-00001F030000}"/>
    <cellStyle name="Normal 15" xfId="879" xr:uid="{00000000-0005-0000-0000-000020030000}"/>
    <cellStyle name="Normal 15 2" xfId="880" xr:uid="{00000000-0005-0000-0000-000021030000}"/>
    <cellStyle name="Normal 15 2 2" xfId="881" xr:uid="{00000000-0005-0000-0000-000022030000}"/>
    <cellStyle name="Normal 15 2 2 2" xfId="882" xr:uid="{00000000-0005-0000-0000-000023030000}"/>
    <cellStyle name="Normal 15 3" xfId="883" xr:uid="{00000000-0005-0000-0000-000024030000}"/>
    <cellStyle name="Normal 15 3 2" xfId="884" xr:uid="{00000000-0005-0000-0000-000025030000}"/>
    <cellStyle name="Normal 15 3 3" xfId="885" xr:uid="{00000000-0005-0000-0000-000026030000}"/>
    <cellStyle name="Normal 15 4" xfId="886" xr:uid="{00000000-0005-0000-0000-000027030000}"/>
    <cellStyle name="Normal 15 5" xfId="887" xr:uid="{00000000-0005-0000-0000-000028030000}"/>
    <cellStyle name="Normal 150" xfId="888" xr:uid="{00000000-0005-0000-0000-000029030000}"/>
    <cellStyle name="Normal 151" xfId="889" xr:uid="{00000000-0005-0000-0000-00002A030000}"/>
    <cellStyle name="Normal 152" xfId="890" xr:uid="{00000000-0005-0000-0000-00002B030000}"/>
    <cellStyle name="Normal 153" xfId="891" xr:uid="{00000000-0005-0000-0000-00002C030000}"/>
    <cellStyle name="Normal 154" xfId="892" xr:uid="{00000000-0005-0000-0000-00002D030000}"/>
    <cellStyle name="Normal 155" xfId="893" xr:uid="{00000000-0005-0000-0000-00002E030000}"/>
    <cellStyle name="Normal 156" xfId="894" xr:uid="{00000000-0005-0000-0000-00002F030000}"/>
    <cellStyle name="Normal 157" xfId="895" xr:uid="{00000000-0005-0000-0000-000030030000}"/>
    <cellStyle name="Normal 158" xfId="896" xr:uid="{00000000-0005-0000-0000-000031030000}"/>
    <cellStyle name="Normal 159" xfId="897" xr:uid="{00000000-0005-0000-0000-000032030000}"/>
    <cellStyle name="Normal 16" xfId="898" xr:uid="{00000000-0005-0000-0000-000033030000}"/>
    <cellStyle name="Normal 16 2" xfId="899" xr:uid="{00000000-0005-0000-0000-000034030000}"/>
    <cellStyle name="Normal 16 2 2" xfId="900" xr:uid="{00000000-0005-0000-0000-000035030000}"/>
    <cellStyle name="Normal 16 2 3" xfId="901" xr:uid="{00000000-0005-0000-0000-000036030000}"/>
    <cellStyle name="Normal 16 3" xfId="902" xr:uid="{00000000-0005-0000-0000-000037030000}"/>
    <cellStyle name="Normal 16 3 2" xfId="903" xr:uid="{00000000-0005-0000-0000-000038030000}"/>
    <cellStyle name="Normal 16 3 3" xfId="904" xr:uid="{00000000-0005-0000-0000-000039030000}"/>
    <cellStyle name="Normal 16 4" xfId="905" xr:uid="{00000000-0005-0000-0000-00003A030000}"/>
    <cellStyle name="Normal 160" xfId="906" xr:uid="{00000000-0005-0000-0000-00003B030000}"/>
    <cellStyle name="Normal 161" xfId="907" xr:uid="{00000000-0005-0000-0000-00003C030000}"/>
    <cellStyle name="Normal 162" xfId="908" xr:uid="{00000000-0005-0000-0000-00003D030000}"/>
    <cellStyle name="Normal 163" xfId="909" xr:uid="{00000000-0005-0000-0000-00003E030000}"/>
    <cellStyle name="Normal 164" xfId="910" xr:uid="{00000000-0005-0000-0000-00003F030000}"/>
    <cellStyle name="Normal 165" xfId="911" xr:uid="{00000000-0005-0000-0000-000040030000}"/>
    <cellStyle name="Normal 166" xfId="912" xr:uid="{00000000-0005-0000-0000-000041030000}"/>
    <cellStyle name="Normal 167" xfId="913" xr:uid="{00000000-0005-0000-0000-000042030000}"/>
    <cellStyle name="Normal 167 2" xfId="914" xr:uid="{00000000-0005-0000-0000-000043030000}"/>
    <cellStyle name="Normal 167_1. Information Sheet" xfId="915" xr:uid="{00000000-0005-0000-0000-000044030000}"/>
    <cellStyle name="Normal 168" xfId="916" xr:uid="{00000000-0005-0000-0000-000045030000}"/>
    <cellStyle name="Normal 168 2" xfId="917" xr:uid="{00000000-0005-0000-0000-000046030000}"/>
    <cellStyle name="Normal 168_1. Information Sheet" xfId="918" xr:uid="{00000000-0005-0000-0000-000047030000}"/>
    <cellStyle name="Normal 169" xfId="919" xr:uid="{00000000-0005-0000-0000-000048030000}"/>
    <cellStyle name="Normal 169 2" xfId="920" xr:uid="{00000000-0005-0000-0000-000049030000}"/>
    <cellStyle name="Normal 169_1. Information Sheet" xfId="921" xr:uid="{00000000-0005-0000-0000-00004A030000}"/>
    <cellStyle name="Normal 17" xfId="922" xr:uid="{00000000-0005-0000-0000-00004B030000}"/>
    <cellStyle name="Normal 17 2" xfId="923" xr:uid="{00000000-0005-0000-0000-00004C030000}"/>
    <cellStyle name="Normal 17 2 2" xfId="924" xr:uid="{00000000-0005-0000-0000-00004D030000}"/>
    <cellStyle name="Normal 17 2 3" xfId="925" xr:uid="{00000000-0005-0000-0000-00004E030000}"/>
    <cellStyle name="Normal 17 3" xfId="926" xr:uid="{00000000-0005-0000-0000-00004F030000}"/>
    <cellStyle name="Normal 17 3 2" xfId="927" xr:uid="{00000000-0005-0000-0000-000050030000}"/>
    <cellStyle name="Normal 17 3 3" xfId="928" xr:uid="{00000000-0005-0000-0000-000051030000}"/>
    <cellStyle name="Normal 170" xfId="929" xr:uid="{00000000-0005-0000-0000-000052030000}"/>
    <cellStyle name="Normal 170 2" xfId="930" xr:uid="{00000000-0005-0000-0000-000053030000}"/>
    <cellStyle name="Normal 170_1. Information Sheet" xfId="931" xr:uid="{00000000-0005-0000-0000-000054030000}"/>
    <cellStyle name="Normal 171" xfId="932" xr:uid="{00000000-0005-0000-0000-000055030000}"/>
    <cellStyle name="Normal 171 2" xfId="933" xr:uid="{00000000-0005-0000-0000-000056030000}"/>
    <cellStyle name="Normal 171_1. Information Sheet" xfId="934" xr:uid="{00000000-0005-0000-0000-000057030000}"/>
    <cellStyle name="Normal 172" xfId="935" xr:uid="{00000000-0005-0000-0000-000058030000}"/>
    <cellStyle name="Normal 173" xfId="936" xr:uid="{00000000-0005-0000-0000-000059030000}"/>
    <cellStyle name="Normal 174" xfId="937" xr:uid="{00000000-0005-0000-0000-00005A030000}"/>
    <cellStyle name="Normal 175" xfId="938" xr:uid="{00000000-0005-0000-0000-00005B030000}"/>
    <cellStyle name="Normal 176" xfId="939" xr:uid="{00000000-0005-0000-0000-00005C030000}"/>
    <cellStyle name="Normal 177" xfId="940" xr:uid="{00000000-0005-0000-0000-00005D030000}"/>
    <cellStyle name="Normal 178" xfId="941" xr:uid="{00000000-0005-0000-0000-00005E030000}"/>
    <cellStyle name="Normal 179" xfId="942" xr:uid="{00000000-0005-0000-0000-00005F030000}"/>
    <cellStyle name="Normal 18" xfId="943" xr:uid="{00000000-0005-0000-0000-000060030000}"/>
    <cellStyle name="Normal 18 2" xfId="944" xr:uid="{00000000-0005-0000-0000-000061030000}"/>
    <cellStyle name="Normal 18 2 2" xfId="945" xr:uid="{00000000-0005-0000-0000-000062030000}"/>
    <cellStyle name="Normal 18 2 3" xfId="946" xr:uid="{00000000-0005-0000-0000-000063030000}"/>
    <cellStyle name="Normal 18 3" xfId="947" xr:uid="{00000000-0005-0000-0000-000064030000}"/>
    <cellStyle name="Normal 180" xfId="948" xr:uid="{00000000-0005-0000-0000-000065030000}"/>
    <cellStyle name="Normal 181" xfId="949" xr:uid="{00000000-0005-0000-0000-000066030000}"/>
    <cellStyle name="Normal 182" xfId="950" xr:uid="{00000000-0005-0000-0000-000067030000}"/>
    <cellStyle name="Normal 183" xfId="951" xr:uid="{00000000-0005-0000-0000-000068030000}"/>
    <cellStyle name="Normal 183 2" xfId="952" xr:uid="{00000000-0005-0000-0000-000069030000}"/>
    <cellStyle name="Normal 183 3" xfId="953" xr:uid="{00000000-0005-0000-0000-00006A030000}"/>
    <cellStyle name="Normal 184" xfId="954" xr:uid="{00000000-0005-0000-0000-00006B030000}"/>
    <cellStyle name="Normal 185" xfId="955" xr:uid="{00000000-0005-0000-0000-00006C030000}"/>
    <cellStyle name="Normal 186" xfId="956" xr:uid="{00000000-0005-0000-0000-00006D030000}"/>
    <cellStyle name="Normal 187" xfId="957" xr:uid="{00000000-0005-0000-0000-00006E030000}"/>
    <cellStyle name="Normal 188" xfId="958" xr:uid="{00000000-0005-0000-0000-00006F030000}"/>
    <cellStyle name="Normal 189" xfId="959" xr:uid="{00000000-0005-0000-0000-000070030000}"/>
    <cellStyle name="Normal 19" xfId="6" xr:uid="{00000000-0005-0000-0000-000013000000}"/>
    <cellStyle name="Normal 19 2" xfId="961" xr:uid="{00000000-0005-0000-0000-000072030000}"/>
    <cellStyle name="Normal 19 2 2" xfId="962" xr:uid="{00000000-0005-0000-0000-000073030000}"/>
    <cellStyle name="Normal 19 2 3" xfId="963" xr:uid="{00000000-0005-0000-0000-000074030000}"/>
    <cellStyle name="Normal 19 3" xfId="964" xr:uid="{00000000-0005-0000-0000-000075030000}"/>
    <cellStyle name="Normal 19 4" xfId="960" xr:uid="{00000000-0005-0000-0000-000071030000}"/>
    <cellStyle name="Normal 19_2019 IRM Rates" xfId="965" xr:uid="{00000000-0005-0000-0000-000076030000}"/>
    <cellStyle name="Normal 190" xfId="966" xr:uid="{00000000-0005-0000-0000-000077030000}"/>
    <cellStyle name="Normal 191" xfId="967" xr:uid="{00000000-0005-0000-0000-000078030000}"/>
    <cellStyle name="Normal 192" xfId="968" xr:uid="{00000000-0005-0000-0000-000079030000}"/>
    <cellStyle name="Normal 193" xfId="969" xr:uid="{00000000-0005-0000-0000-00007A030000}"/>
    <cellStyle name="Normal 194" xfId="970" xr:uid="{00000000-0005-0000-0000-00007B030000}"/>
    <cellStyle name="Normal 195" xfId="971" xr:uid="{00000000-0005-0000-0000-00007C030000}"/>
    <cellStyle name="Normal 196" xfId="972" xr:uid="{00000000-0005-0000-0000-00007D030000}"/>
    <cellStyle name="Normal 197" xfId="973" xr:uid="{00000000-0005-0000-0000-00007E030000}"/>
    <cellStyle name="Normal 198" xfId="974" xr:uid="{00000000-0005-0000-0000-00007F030000}"/>
    <cellStyle name="Normal 198 2" xfId="975" xr:uid="{00000000-0005-0000-0000-000080030000}"/>
    <cellStyle name="Normal 199" xfId="976" xr:uid="{00000000-0005-0000-0000-000081030000}"/>
    <cellStyle name="Normal 199 2" xfId="977" xr:uid="{00000000-0005-0000-0000-000082030000}"/>
    <cellStyle name="Normal 2" xfId="16" xr:uid="{00000000-0005-0000-0000-000014000000}"/>
    <cellStyle name="Normal 2 10" xfId="979" xr:uid="{00000000-0005-0000-0000-000084030000}"/>
    <cellStyle name="Normal 2 10 2" xfId="980" xr:uid="{00000000-0005-0000-0000-000085030000}"/>
    <cellStyle name="Normal 2 10 2 2" xfId="981" xr:uid="{00000000-0005-0000-0000-000086030000}"/>
    <cellStyle name="Normal 2 10 2 3" xfId="982" xr:uid="{00000000-0005-0000-0000-000087030000}"/>
    <cellStyle name="Normal 2 10 3" xfId="983" xr:uid="{00000000-0005-0000-0000-000088030000}"/>
    <cellStyle name="Normal 2 10 4" xfId="984" xr:uid="{00000000-0005-0000-0000-000089030000}"/>
    <cellStyle name="Normal 2 11" xfId="985" xr:uid="{00000000-0005-0000-0000-00008A030000}"/>
    <cellStyle name="Normal 2 11 2" xfId="986" xr:uid="{00000000-0005-0000-0000-00008B030000}"/>
    <cellStyle name="Normal 2 11 3" xfId="987" xr:uid="{00000000-0005-0000-0000-00008C030000}"/>
    <cellStyle name="Normal 2 11 4" xfId="988" xr:uid="{00000000-0005-0000-0000-00008D030000}"/>
    <cellStyle name="Normal 2 11 4 2" xfId="989" xr:uid="{00000000-0005-0000-0000-00008E030000}"/>
    <cellStyle name="Normal 2 11 4 3" xfId="990" xr:uid="{00000000-0005-0000-0000-00008F030000}"/>
    <cellStyle name="Normal 2 11 5" xfId="991" xr:uid="{00000000-0005-0000-0000-000090030000}"/>
    <cellStyle name="Normal 2 11 6" xfId="992" xr:uid="{00000000-0005-0000-0000-000091030000}"/>
    <cellStyle name="Normal 2 12" xfId="993" xr:uid="{00000000-0005-0000-0000-000092030000}"/>
    <cellStyle name="Normal 2 13" xfId="994" xr:uid="{00000000-0005-0000-0000-000093030000}"/>
    <cellStyle name="Normal 2 14" xfId="995" xr:uid="{00000000-0005-0000-0000-000094030000}"/>
    <cellStyle name="Normal 2 14 2" xfId="996" xr:uid="{00000000-0005-0000-0000-000095030000}"/>
    <cellStyle name="Normal 2 14 2 2" xfId="997" xr:uid="{00000000-0005-0000-0000-000096030000}"/>
    <cellStyle name="Normal 2 14 2 3" xfId="998" xr:uid="{00000000-0005-0000-0000-000097030000}"/>
    <cellStyle name="Normal 2 14 3" xfId="999" xr:uid="{00000000-0005-0000-0000-000098030000}"/>
    <cellStyle name="Normal 2 14 4" xfId="1000" xr:uid="{00000000-0005-0000-0000-000099030000}"/>
    <cellStyle name="Normal 2 15" xfId="1001" xr:uid="{00000000-0005-0000-0000-00009A030000}"/>
    <cellStyle name="Normal 2 16" xfId="1002" xr:uid="{00000000-0005-0000-0000-00009B030000}"/>
    <cellStyle name="Normal 2 16 2" xfId="1003" xr:uid="{00000000-0005-0000-0000-00009C030000}"/>
    <cellStyle name="Normal 2 17" xfId="978" xr:uid="{00000000-0005-0000-0000-000083030000}"/>
    <cellStyle name="Normal 2 2" xfId="1004" xr:uid="{00000000-0005-0000-0000-00009D030000}"/>
    <cellStyle name="Normal 2 2 10" xfId="1005" xr:uid="{00000000-0005-0000-0000-00009E030000}"/>
    <cellStyle name="Normal 2 2 11" xfId="1006" xr:uid="{00000000-0005-0000-0000-00009F030000}"/>
    <cellStyle name="Normal 2 2 12" xfId="1007" xr:uid="{00000000-0005-0000-0000-0000A0030000}"/>
    <cellStyle name="Normal 2 2 13" xfId="1008" xr:uid="{00000000-0005-0000-0000-0000A1030000}"/>
    <cellStyle name="Normal 2 2 13 2" xfId="1009" xr:uid="{00000000-0005-0000-0000-0000A2030000}"/>
    <cellStyle name="Normal 2 2 13 3" xfId="1010" xr:uid="{00000000-0005-0000-0000-0000A3030000}"/>
    <cellStyle name="Normal 2 2 13 4" xfId="1011" xr:uid="{00000000-0005-0000-0000-0000A4030000}"/>
    <cellStyle name="Normal 2 2 13 4 2" xfId="1012" xr:uid="{00000000-0005-0000-0000-0000A5030000}"/>
    <cellStyle name="Normal 2 2 13 4 3" xfId="1013" xr:uid="{00000000-0005-0000-0000-0000A6030000}"/>
    <cellStyle name="Normal 2 2 13 5" xfId="1014" xr:uid="{00000000-0005-0000-0000-0000A7030000}"/>
    <cellStyle name="Normal 2 2 13 6" xfId="1015" xr:uid="{00000000-0005-0000-0000-0000A8030000}"/>
    <cellStyle name="Normal 2 2 14" xfId="1016" xr:uid="{00000000-0005-0000-0000-0000A9030000}"/>
    <cellStyle name="Normal 2 2 15" xfId="1017" xr:uid="{00000000-0005-0000-0000-0000AA030000}"/>
    <cellStyle name="Normal 2 2 16" xfId="1018" xr:uid="{00000000-0005-0000-0000-0000AB030000}"/>
    <cellStyle name="Normal 2 2 16 2" xfId="1019" xr:uid="{00000000-0005-0000-0000-0000AC030000}"/>
    <cellStyle name="Normal 2 2 16 2 2" xfId="1020" xr:uid="{00000000-0005-0000-0000-0000AD030000}"/>
    <cellStyle name="Normal 2 2 16 2 3" xfId="1021" xr:uid="{00000000-0005-0000-0000-0000AE030000}"/>
    <cellStyle name="Normal 2 2 16 3" xfId="1022" xr:uid="{00000000-0005-0000-0000-0000AF030000}"/>
    <cellStyle name="Normal 2 2 16 4" xfId="1023" xr:uid="{00000000-0005-0000-0000-0000B0030000}"/>
    <cellStyle name="Normal 2 2 17" xfId="1024" xr:uid="{00000000-0005-0000-0000-0000B1030000}"/>
    <cellStyle name="Normal 2 2 18" xfId="1025" xr:uid="{00000000-0005-0000-0000-0000B2030000}"/>
    <cellStyle name="Normal 2 2 18 2" xfId="1026" xr:uid="{00000000-0005-0000-0000-0000B3030000}"/>
    <cellStyle name="Normal 2 2 19" xfId="1027" xr:uid="{00000000-0005-0000-0000-0000B4030000}"/>
    <cellStyle name="Normal 2 2 2" xfId="1028" xr:uid="{00000000-0005-0000-0000-0000B5030000}"/>
    <cellStyle name="Normal 2 2 2 2" xfId="1029" xr:uid="{00000000-0005-0000-0000-0000B6030000}"/>
    <cellStyle name="Normal 2 2 2 2 2" xfId="1030" xr:uid="{00000000-0005-0000-0000-0000B7030000}"/>
    <cellStyle name="Normal 2 2 2 2 2 2" xfId="1031" xr:uid="{00000000-0005-0000-0000-0000B8030000}"/>
    <cellStyle name="Normal 2 2 2 2 2 3" xfId="1032" xr:uid="{00000000-0005-0000-0000-0000B9030000}"/>
    <cellStyle name="Normal 2 2 2 2 2 4" xfId="1033" xr:uid="{00000000-0005-0000-0000-0000BA030000}"/>
    <cellStyle name="Normal 2 2 2 2 2 4 2" xfId="1034" xr:uid="{00000000-0005-0000-0000-0000BB030000}"/>
    <cellStyle name="Normal 2 2 2 2 2 4 3" xfId="1035" xr:uid="{00000000-0005-0000-0000-0000BC030000}"/>
    <cellStyle name="Normal 2 2 2 2 2 5" xfId="1036" xr:uid="{00000000-0005-0000-0000-0000BD030000}"/>
    <cellStyle name="Normal 2 2 2 2 2 6" xfId="1037" xr:uid="{00000000-0005-0000-0000-0000BE030000}"/>
    <cellStyle name="Normal 2 2 2 2 3" xfId="1038" xr:uid="{00000000-0005-0000-0000-0000BF030000}"/>
    <cellStyle name="Normal 2 2 2 2 4" xfId="1039" xr:uid="{00000000-0005-0000-0000-0000C0030000}"/>
    <cellStyle name="Normal 2 2 2 2 5" xfId="1040" xr:uid="{00000000-0005-0000-0000-0000C1030000}"/>
    <cellStyle name="Normal 2 2 2 2 5 2" xfId="1041" xr:uid="{00000000-0005-0000-0000-0000C2030000}"/>
    <cellStyle name="Normal 2 2 2 2 5 2 2" xfId="1042" xr:uid="{00000000-0005-0000-0000-0000C3030000}"/>
    <cellStyle name="Normal 2 2 2 2 5 2 3" xfId="1043" xr:uid="{00000000-0005-0000-0000-0000C4030000}"/>
    <cellStyle name="Normal 2 2 2 2 5 3" xfId="1044" xr:uid="{00000000-0005-0000-0000-0000C5030000}"/>
    <cellStyle name="Normal 2 2 2 2 5 4" xfId="1045" xr:uid="{00000000-0005-0000-0000-0000C6030000}"/>
    <cellStyle name="Normal 2 2 2 2 6" xfId="1046" xr:uid="{00000000-0005-0000-0000-0000C7030000}"/>
    <cellStyle name="Normal 2 2 2 3" xfId="1047" xr:uid="{00000000-0005-0000-0000-0000C8030000}"/>
    <cellStyle name="Normal 2 2 2 3 2" xfId="1048" xr:uid="{00000000-0005-0000-0000-0000C9030000}"/>
    <cellStyle name="Normal 2 2 2 3 2 2" xfId="1049" xr:uid="{00000000-0005-0000-0000-0000CA030000}"/>
    <cellStyle name="Normal 2 2 2 3 2 2 2" xfId="1050" xr:uid="{00000000-0005-0000-0000-0000CB030000}"/>
    <cellStyle name="Normal 2 2 2 3 2 2 3" xfId="1051" xr:uid="{00000000-0005-0000-0000-0000CC030000}"/>
    <cellStyle name="Normal 2 2 2 3 2 3" xfId="1052" xr:uid="{00000000-0005-0000-0000-0000CD030000}"/>
    <cellStyle name="Normal 2 2 2 3 2 4" xfId="1053" xr:uid="{00000000-0005-0000-0000-0000CE030000}"/>
    <cellStyle name="Normal 2 2 2 3 3" xfId="1054" xr:uid="{00000000-0005-0000-0000-0000CF030000}"/>
    <cellStyle name="Normal 2 2 2 3 3 2" xfId="1055" xr:uid="{00000000-0005-0000-0000-0000D0030000}"/>
    <cellStyle name="Normal 2 2 2 3 3 2 2" xfId="1056" xr:uid="{00000000-0005-0000-0000-0000D1030000}"/>
    <cellStyle name="Normal 2 2 2 3 3 2 3" xfId="1057" xr:uid="{00000000-0005-0000-0000-0000D2030000}"/>
    <cellStyle name="Normal 2 2 2 3 3 3" xfId="1058" xr:uid="{00000000-0005-0000-0000-0000D3030000}"/>
    <cellStyle name="Normal 2 2 2 3 3 4" xfId="1059" xr:uid="{00000000-0005-0000-0000-0000D4030000}"/>
    <cellStyle name="Normal 2 2 2 3 4" xfId="1060" xr:uid="{00000000-0005-0000-0000-0000D5030000}"/>
    <cellStyle name="Normal 2 2 2 3 4 2" xfId="1061" xr:uid="{00000000-0005-0000-0000-0000D6030000}"/>
    <cellStyle name="Normal 2 2 2 4" xfId="1062" xr:uid="{00000000-0005-0000-0000-0000D7030000}"/>
    <cellStyle name="Normal 2 2 2 4 2" xfId="1063" xr:uid="{00000000-0005-0000-0000-0000D8030000}"/>
    <cellStyle name="Normal 2 2 2 4 2 2" xfId="1064" xr:uid="{00000000-0005-0000-0000-0000D9030000}"/>
    <cellStyle name="Normal 2 2 2 4 2 3" xfId="1065" xr:uid="{00000000-0005-0000-0000-0000DA030000}"/>
    <cellStyle name="Normal 2 2 2 4 3" xfId="1066" xr:uid="{00000000-0005-0000-0000-0000DB030000}"/>
    <cellStyle name="Normal 2 2 2 4 4" xfId="1067" xr:uid="{00000000-0005-0000-0000-0000DC030000}"/>
    <cellStyle name="Normal 2 2 2 5" xfId="1068" xr:uid="{00000000-0005-0000-0000-0000DD030000}"/>
    <cellStyle name="Normal 2 2 2 6" xfId="1069" xr:uid="{00000000-0005-0000-0000-0000DE030000}"/>
    <cellStyle name="Normal 2 2 2 6 2" xfId="1070" xr:uid="{00000000-0005-0000-0000-0000DF030000}"/>
    <cellStyle name="Normal 2 2 2 6 3" xfId="1071" xr:uid="{00000000-0005-0000-0000-0000E0030000}"/>
    <cellStyle name="Normal 2 2 2 7" xfId="1072" xr:uid="{00000000-0005-0000-0000-0000E1030000}"/>
    <cellStyle name="Normal 2 2 2 7 2" xfId="1073" xr:uid="{00000000-0005-0000-0000-0000E2030000}"/>
    <cellStyle name="Normal 2 2 2 8" xfId="1074" xr:uid="{00000000-0005-0000-0000-0000E3030000}"/>
    <cellStyle name="Normal 2 2 2 9" xfId="1075" xr:uid="{00000000-0005-0000-0000-0000E4030000}"/>
    <cellStyle name="Normal 2 2 3" xfId="1076" xr:uid="{00000000-0005-0000-0000-0000E5030000}"/>
    <cellStyle name="Normal 2 2 3 2" xfId="1077" xr:uid="{00000000-0005-0000-0000-0000E6030000}"/>
    <cellStyle name="Normal 2 2 3 2 2" xfId="1078" xr:uid="{00000000-0005-0000-0000-0000E7030000}"/>
    <cellStyle name="Normal 2 2 4" xfId="1079" xr:uid="{00000000-0005-0000-0000-0000E8030000}"/>
    <cellStyle name="Normal 2 2 4 2" xfId="1080" xr:uid="{00000000-0005-0000-0000-0000E9030000}"/>
    <cellStyle name="Normal 2 2 5" xfId="1081" xr:uid="{00000000-0005-0000-0000-0000EA030000}"/>
    <cellStyle name="Normal 2 2 6" xfId="1082" xr:uid="{00000000-0005-0000-0000-0000EB030000}"/>
    <cellStyle name="Normal 2 2 7" xfId="1083" xr:uid="{00000000-0005-0000-0000-0000EC030000}"/>
    <cellStyle name="Normal 2 2 8" xfId="1084" xr:uid="{00000000-0005-0000-0000-0000ED030000}"/>
    <cellStyle name="Normal 2 2 9" xfId="1085" xr:uid="{00000000-0005-0000-0000-0000EE030000}"/>
    <cellStyle name="Normal 2 3" xfId="79" xr:uid="{89B39DE6-1043-47E0-8701-7CD6676372C2}"/>
    <cellStyle name="Normal 2 3 2" xfId="1087" xr:uid="{00000000-0005-0000-0000-0000F0030000}"/>
    <cellStyle name="Normal 2 3 2 2" xfId="1088" xr:uid="{00000000-0005-0000-0000-0000F1030000}"/>
    <cellStyle name="Normal 2 3 2 2 2" xfId="1089" xr:uid="{00000000-0005-0000-0000-0000F2030000}"/>
    <cellStyle name="Normal 2 3 2 2 3" xfId="1090" xr:uid="{00000000-0005-0000-0000-0000F3030000}"/>
    <cellStyle name="Normal 2 3 2 2 4" xfId="1091" xr:uid="{00000000-0005-0000-0000-0000F4030000}"/>
    <cellStyle name="Normal 2 3 2 2 4 2" xfId="1092" xr:uid="{00000000-0005-0000-0000-0000F5030000}"/>
    <cellStyle name="Normal 2 3 2 2 4 3" xfId="1093" xr:uid="{00000000-0005-0000-0000-0000F6030000}"/>
    <cellStyle name="Normal 2 3 2 2 5" xfId="1094" xr:uid="{00000000-0005-0000-0000-0000F7030000}"/>
    <cellStyle name="Normal 2 3 2 2 6" xfId="1095" xr:uid="{00000000-0005-0000-0000-0000F8030000}"/>
    <cellStyle name="Normal 2 3 2 3" xfId="1096" xr:uid="{00000000-0005-0000-0000-0000F9030000}"/>
    <cellStyle name="Normal 2 3 2 4" xfId="1097" xr:uid="{00000000-0005-0000-0000-0000FA030000}"/>
    <cellStyle name="Normal 2 3 2 5" xfId="1098" xr:uid="{00000000-0005-0000-0000-0000FB030000}"/>
    <cellStyle name="Normal 2 3 2 5 2" xfId="1099" xr:uid="{00000000-0005-0000-0000-0000FC030000}"/>
    <cellStyle name="Normal 2 3 2 5 2 2" xfId="1100" xr:uid="{00000000-0005-0000-0000-0000FD030000}"/>
    <cellStyle name="Normal 2 3 2 5 2 3" xfId="1101" xr:uid="{00000000-0005-0000-0000-0000FE030000}"/>
    <cellStyle name="Normal 2 3 2 5 3" xfId="1102" xr:uid="{00000000-0005-0000-0000-0000FF030000}"/>
    <cellStyle name="Normal 2 3 2 5 4" xfId="1103" xr:uid="{00000000-0005-0000-0000-000000040000}"/>
    <cellStyle name="Normal 2 3 2 6" xfId="1104" xr:uid="{00000000-0005-0000-0000-000001040000}"/>
    <cellStyle name="Normal 2 3 3" xfId="1105" xr:uid="{00000000-0005-0000-0000-000002040000}"/>
    <cellStyle name="Normal 2 3 3 2" xfId="1106" xr:uid="{00000000-0005-0000-0000-000003040000}"/>
    <cellStyle name="Normal 2 3 3 2 2" xfId="1107" xr:uid="{00000000-0005-0000-0000-000004040000}"/>
    <cellStyle name="Normal 2 3 3 2 2 2" xfId="1108" xr:uid="{00000000-0005-0000-0000-000005040000}"/>
    <cellStyle name="Normal 2 3 3 2 2 3" xfId="1109" xr:uid="{00000000-0005-0000-0000-000006040000}"/>
    <cellStyle name="Normal 2 3 3 2 3" xfId="1110" xr:uid="{00000000-0005-0000-0000-000007040000}"/>
    <cellStyle name="Normal 2 3 3 2 4" xfId="1111" xr:uid="{00000000-0005-0000-0000-000008040000}"/>
    <cellStyle name="Normal 2 3 3 3" xfId="1112" xr:uid="{00000000-0005-0000-0000-000009040000}"/>
    <cellStyle name="Normal 2 3 3 3 2" xfId="1113" xr:uid="{00000000-0005-0000-0000-00000A040000}"/>
    <cellStyle name="Normal 2 3 3 3 2 2" xfId="1114" xr:uid="{00000000-0005-0000-0000-00000B040000}"/>
    <cellStyle name="Normal 2 3 3 3 2 3" xfId="1115" xr:uid="{00000000-0005-0000-0000-00000C040000}"/>
    <cellStyle name="Normal 2 3 3 3 3" xfId="1116" xr:uid="{00000000-0005-0000-0000-00000D040000}"/>
    <cellStyle name="Normal 2 3 3 3 4" xfId="1117" xr:uid="{00000000-0005-0000-0000-00000E040000}"/>
    <cellStyle name="Normal 2 3 3 4" xfId="1118" xr:uid="{00000000-0005-0000-0000-00000F040000}"/>
    <cellStyle name="Normal 2 3 3 4 2" xfId="1119" xr:uid="{00000000-0005-0000-0000-000010040000}"/>
    <cellStyle name="Normal 2 3 4" xfId="1120" xr:uid="{00000000-0005-0000-0000-000011040000}"/>
    <cellStyle name="Normal 2 3 4 2" xfId="1121" xr:uid="{00000000-0005-0000-0000-000012040000}"/>
    <cellStyle name="Normal 2 3 4 2 2" xfId="1122" xr:uid="{00000000-0005-0000-0000-000013040000}"/>
    <cellStyle name="Normal 2 3 4 2 3" xfId="1123" xr:uid="{00000000-0005-0000-0000-000014040000}"/>
    <cellStyle name="Normal 2 3 4 3" xfId="1124" xr:uid="{00000000-0005-0000-0000-000015040000}"/>
    <cellStyle name="Normal 2 3 4 4" xfId="1125" xr:uid="{00000000-0005-0000-0000-000016040000}"/>
    <cellStyle name="Normal 2 3 5" xfId="1126" xr:uid="{00000000-0005-0000-0000-000017040000}"/>
    <cellStyle name="Normal 2 3 6" xfId="1127" xr:uid="{00000000-0005-0000-0000-000018040000}"/>
    <cellStyle name="Normal 2 3 7" xfId="1128" xr:uid="{00000000-0005-0000-0000-000019040000}"/>
    <cellStyle name="Normal 2 3 7 2" xfId="1129" xr:uid="{00000000-0005-0000-0000-00001A040000}"/>
    <cellStyle name="Normal 2 3 8" xfId="1086" xr:uid="{00000000-0005-0000-0000-0000EF030000}"/>
    <cellStyle name="Normal 2 4" xfId="1130" xr:uid="{00000000-0005-0000-0000-00001B040000}"/>
    <cellStyle name="Normal 2 4 2" xfId="1131" xr:uid="{00000000-0005-0000-0000-00001C040000}"/>
    <cellStyle name="Normal 2 4 2 2" xfId="1132" xr:uid="{00000000-0005-0000-0000-00001D040000}"/>
    <cellStyle name="Normal 2 4 2 3" xfId="1133" xr:uid="{00000000-0005-0000-0000-00001E040000}"/>
    <cellStyle name="Normal 2 4 2 4" xfId="1134" xr:uid="{00000000-0005-0000-0000-00001F040000}"/>
    <cellStyle name="Normal 2 4 3" xfId="1135" xr:uid="{00000000-0005-0000-0000-000020040000}"/>
    <cellStyle name="Normal 2 4 3 2" xfId="1136" xr:uid="{00000000-0005-0000-0000-000021040000}"/>
    <cellStyle name="Normal 2 4 3 3" xfId="1137" xr:uid="{00000000-0005-0000-0000-000022040000}"/>
    <cellStyle name="Normal 2 4 4" xfId="1138" xr:uid="{00000000-0005-0000-0000-000023040000}"/>
    <cellStyle name="Normal 2 4 5" xfId="1139" xr:uid="{00000000-0005-0000-0000-000024040000}"/>
    <cellStyle name="Normal 2 4 6" xfId="1140" xr:uid="{00000000-0005-0000-0000-000025040000}"/>
    <cellStyle name="Normal 2 5" xfId="1141" xr:uid="{00000000-0005-0000-0000-000026040000}"/>
    <cellStyle name="Normal 2 5 2" xfId="1142" xr:uid="{00000000-0005-0000-0000-000027040000}"/>
    <cellStyle name="Normal 2 5 2 2" xfId="1143" xr:uid="{00000000-0005-0000-0000-000028040000}"/>
    <cellStyle name="Normal 2 5 2 3" xfId="1144" xr:uid="{00000000-0005-0000-0000-000029040000}"/>
    <cellStyle name="Normal 2 5 3" xfId="1145" xr:uid="{00000000-0005-0000-0000-00002A040000}"/>
    <cellStyle name="Normal 2 5 4" xfId="1146" xr:uid="{00000000-0005-0000-0000-00002B040000}"/>
    <cellStyle name="Normal 2 5 5" xfId="1147" xr:uid="{00000000-0005-0000-0000-00002C040000}"/>
    <cellStyle name="Normal 2 5 6" xfId="1148" xr:uid="{00000000-0005-0000-0000-00002D040000}"/>
    <cellStyle name="Normal 2 6" xfId="1149" xr:uid="{00000000-0005-0000-0000-00002E040000}"/>
    <cellStyle name="Normal 2 6 2" xfId="1150" xr:uid="{00000000-0005-0000-0000-00002F040000}"/>
    <cellStyle name="Normal 2 6 2 2" xfId="1151" xr:uid="{00000000-0005-0000-0000-000030040000}"/>
    <cellStyle name="Normal 2 6 2 3" xfId="1152" xr:uid="{00000000-0005-0000-0000-000031040000}"/>
    <cellStyle name="Normal 2 6 3" xfId="1153" xr:uid="{00000000-0005-0000-0000-000032040000}"/>
    <cellStyle name="Normal 2 6 4" xfId="1154" xr:uid="{00000000-0005-0000-0000-000033040000}"/>
    <cellStyle name="Normal 2 7" xfId="1155" xr:uid="{00000000-0005-0000-0000-000034040000}"/>
    <cellStyle name="Normal 2 7 2" xfId="1156" xr:uid="{00000000-0005-0000-0000-000035040000}"/>
    <cellStyle name="Normal 2 7 2 2" xfId="1157" xr:uid="{00000000-0005-0000-0000-000036040000}"/>
    <cellStyle name="Normal 2 7 2 3" xfId="1158" xr:uid="{00000000-0005-0000-0000-000037040000}"/>
    <cellStyle name="Normal 2 7 3" xfId="1159" xr:uid="{00000000-0005-0000-0000-000038040000}"/>
    <cellStyle name="Normal 2 7 4" xfId="1160" xr:uid="{00000000-0005-0000-0000-000039040000}"/>
    <cellStyle name="Normal 2 8" xfId="1161" xr:uid="{00000000-0005-0000-0000-00003A040000}"/>
    <cellStyle name="Normal 2 8 2" xfId="1162" xr:uid="{00000000-0005-0000-0000-00003B040000}"/>
    <cellStyle name="Normal 2 8 2 2" xfId="1163" xr:uid="{00000000-0005-0000-0000-00003C040000}"/>
    <cellStyle name="Normal 2 8 2 3" xfId="1164" xr:uid="{00000000-0005-0000-0000-00003D040000}"/>
    <cellStyle name="Normal 2 8 3" xfId="1165" xr:uid="{00000000-0005-0000-0000-00003E040000}"/>
    <cellStyle name="Normal 2 8 4" xfId="1166" xr:uid="{00000000-0005-0000-0000-00003F040000}"/>
    <cellStyle name="Normal 2 9" xfId="1167" xr:uid="{00000000-0005-0000-0000-000040040000}"/>
    <cellStyle name="Normal 2 9 2" xfId="1168" xr:uid="{00000000-0005-0000-0000-000041040000}"/>
    <cellStyle name="Normal 2 9 2 2" xfId="1169" xr:uid="{00000000-0005-0000-0000-000042040000}"/>
    <cellStyle name="Normal 2 9 2 3" xfId="1170" xr:uid="{00000000-0005-0000-0000-000043040000}"/>
    <cellStyle name="Normal 2 9 3" xfId="1171" xr:uid="{00000000-0005-0000-0000-000044040000}"/>
    <cellStyle name="Normal 2 9 4" xfId="1172" xr:uid="{00000000-0005-0000-0000-000045040000}"/>
    <cellStyle name="Normal 20" xfId="22" xr:uid="{00000000-0005-0000-0000-000015000000}"/>
    <cellStyle name="Normal 20 2" xfId="1173" xr:uid="{00000000-0005-0000-0000-000047040000}"/>
    <cellStyle name="Normal 20 2 2" xfId="1174" xr:uid="{00000000-0005-0000-0000-000048040000}"/>
    <cellStyle name="Normal 20 2 3" xfId="1175" xr:uid="{00000000-0005-0000-0000-000049040000}"/>
    <cellStyle name="Normal 20 3" xfId="1176" xr:uid="{00000000-0005-0000-0000-00004A040000}"/>
    <cellStyle name="Normal 200" xfId="1177" xr:uid="{00000000-0005-0000-0000-00004B040000}"/>
    <cellStyle name="Normal 200 2" xfId="1178" xr:uid="{00000000-0005-0000-0000-00004C040000}"/>
    <cellStyle name="Normal 201" xfId="1179" xr:uid="{00000000-0005-0000-0000-00004D040000}"/>
    <cellStyle name="Normal 202" xfId="1180" xr:uid="{00000000-0005-0000-0000-00004E040000}"/>
    <cellStyle name="Normal 203" xfId="1181" xr:uid="{00000000-0005-0000-0000-00004F040000}"/>
    <cellStyle name="Normal 204" xfId="1182" xr:uid="{00000000-0005-0000-0000-000050040000}"/>
    <cellStyle name="Normal 205" xfId="1183" xr:uid="{00000000-0005-0000-0000-000051040000}"/>
    <cellStyle name="Normal 206" xfId="1184" xr:uid="{00000000-0005-0000-0000-000052040000}"/>
    <cellStyle name="Normal 207" xfId="1185" xr:uid="{00000000-0005-0000-0000-000053040000}"/>
    <cellStyle name="Normal 208" xfId="1186" xr:uid="{00000000-0005-0000-0000-000054040000}"/>
    <cellStyle name="Normal 209" xfId="1187" xr:uid="{00000000-0005-0000-0000-000055040000}"/>
    <cellStyle name="Normal 21" xfId="26" xr:uid="{00000000-0005-0000-0000-000016000000}"/>
    <cellStyle name="Normal 21 2" xfId="1188" xr:uid="{00000000-0005-0000-0000-000057040000}"/>
    <cellStyle name="Normal 21 2 2" xfId="1189" xr:uid="{00000000-0005-0000-0000-000058040000}"/>
    <cellStyle name="Normal 210" xfId="80" xr:uid="{00000000-0005-0000-0000-0000D1020000}"/>
    <cellStyle name="Normal 211" xfId="1842" xr:uid="{00000000-0005-0000-0000-000040070000}"/>
    <cellStyle name="Normal 212" xfId="1847" xr:uid="{00000000-0005-0000-0000-000043070000}"/>
    <cellStyle name="Normal 213" xfId="1846" xr:uid="{00000000-0005-0000-0000-000048070000}"/>
    <cellStyle name="Normal 214" xfId="1853" xr:uid="{00000000-0005-0000-0000-00004C080000}"/>
    <cellStyle name="Normal 215" xfId="2117" xr:uid="{00000000-0005-0000-0000-000052080000}"/>
    <cellStyle name="Normal 216" xfId="76" xr:uid="{00000000-0005-0000-0000-000025040000}"/>
    <cellStyle name="Normal 217" xfId="1743" xr:uid="{00000000-0005-0000-0000-000072080000}"/>
    <cellStyle name="Normal 218" xfId="2124" xr:uid="{00000000-0005-0000-0000-000075080000}"/>
    <cellStyle name="Normal 219" xfId="2120" xr:uid="{00000000-0005-0000-0000-000078080000}"/>
    <cellStyle name="Normal 22" xfId="31" xr:uid="{00000000-0005-0000-0000-000017000000}"/>
    <cellStyle name="Normal 22 2" xfId="1190" xr:uid="{00000000-0005-0000-0000-00005A040000}"/>
    <cellStyle name="Normal 22 2 2" xfId="1191" xr:uid="{00000000-0005-0000-0000-00005B040000}"/>
    <cellStyle name="Normal 220" xfId="2121" xr:uid="{00000000-0005-0000-0000-00007B080000}"/>
    <cellStyle name="Normal 23" xfId="35" xr:uid="{00000000-0005-0000-0000-000018000000}"/>
    <cellStyle name="Normal 23 2" xfId="1192" xr:uid="{00000000-0005-0000-0000-00005D040000}"/>
    <cellStyle name="Normal 23 2 2" xfId="1193" xr:uid="{00000000-0005-0000-0000-00005E040000}"/>
    <cellStyle name="Normal 24" xfId="44" xr:uid="{00000000-0005-0000-0000-000019000000}"/>
    <cellStyle name="Normal 24 2" xfId="1194" xr:uid="{00000000-0005-0000-0000-000060040000}"/>
    <cellStyle name="Normal 24 2 2" xfId="1195" xr:uid="{00000000-0005-0000-0000-000061040000}"/>
    <cellStyle name="Normal 25" xfId="3" xr:uid="{00000000-0005-0000-0000-00001A000000}"/>
    <cellStyle name="Normal 25 2" xfId="1196" xr:uid="{00000000-0005-0000-0000-000063040000}"/>
    <cellStyle name="Normal 25 2 2" xfId="1197" xr:uid="{00000000-0005-0000-0000-000064040000}"/>
    <cellStyle name="Normal 26" xfId="23" xr:uid="{00000000-0005-0000-0000-00001B000000}"/>
    <cellStyle name="Normal 26 2" xfId="1198" xr:uid="{00000000-0005-0000-0000-000066040000}"/>
    <cellStyle name="Normal 26 2 2" xfId="1199" xr:uid="{00000000-0005-0000-0000-000067040000}"/>
    <cellStyle name="Normal 27" xfId="27" xr:uid="{00000000-0005-0000-0000-00001C000000}"/>
    <cellStyle name="Normal 27 2" xfId="1201" xr:uid="{00000000-0005-0000-0000-000069040000}"/>
    <cellStyle name="Normal 27 2 2" xfId="1202" xr:uid="{00000000-0005-0000-0000-00006A040000}"/>
    <cellStyle name="Normal 27 3" xfId="1200" xr:uid="{00000000-0005-0000-0000-000068040000}"/>
    <cellStyle name="Normal 28" xfId="32" xr:uid="{00000000-0005-0000-0000-00001D000000}"/>
    <cellStyle name="Normal 28 2" xfId="1203" xr:uid="{00000000-0005-0000-0000-00006C040000}"/>
    <cellStyle name="Normal 28 2 2" xfId="1204" xr:uid="{00000000-0005-0000-0000-00006D040000}"/>
    <cellStyle name="Normal 29" xfId="45" xr:uid="{00000000-0005-0000-0000-00001E000000}"/>
    <cellStyle name="Normal 29 2" xfId="1205" xr:uid="{00000000-0005-0000-0000-00006F040000}"/>
    <cellStyle name="Normal 29 2 2" xfId="1206" xr:uid="{00000000-0005-0000-0000-000070040000}"/>
    <cellStyle name="Normal 3" xfId="54" xr:uid="{00000000-0005-0000-0000-00001F000000}"/>
    <cellStyle name="Normal 3 2" xfId="1208" xr:uid="{00000000-0005-0000-0000-000072040000}"/>
    <cellStyle name="Normal 3 2 2" xfId="1209" xr:uid="{00000000-0005-0000-0000-000073040000}"/>
    <cellStyle name="Normal 3 2 3" xfId="1210" xr:uid="{00000000-0005-0000-0000-000074040000}"/>
    <cellStyle name="Normal 3 2 4" xfId="1211" xr:uid="{00000000-0005-0000-0000-000075040000}"/>
    <cellStyle name="Normal 3 2_2019 IRM Rates" xfId="1212" xr:uid="{00000000-0005-0000-0000-000076040000}"/>
    <cellStyle name="Normal 3 24" xfId="1213" xr:uid="{00000000-0005-0000-0000-000077040000}"/>
    <cellStyle name="Normal 3 3" xfId="1214" xr:uid="{00000000-0005-0000-0000-000078040000}"/>
    <cellStyle name="Normal 3 3 2" xfId="1215" xr:uid="{00000000-0005-0000-0000-000079040000}"/>
    <cellStyle name="Normal 3 3 2 2" xfId="1216" xr:uid="{00000000-0005-0000-0000-00007A040000}"/>
    <cellStyle name="Normal 3 3 2 3" xfId="1217" xr:uid="{00000000-0005-0000-0000-00007B040000}"/>
    <cellStyle name="Normal 3 3 2 4" xfId="1218" xr:uid="{00000000-0005-0000-0000-00007C040000}"/>
    <cellStyle name="Normal 3 3 3" xfId="1219" xr:uid="{00000000-0005-0000-0000-00007D040000}"/>
    <cellStyle name="Normal 3 3 3 2" xfId="1220" xr:uid="{00000000-0005-0000-0000-00007E040000}"/>
    <cellStyle name="Normal 3 3 3 3" xfId="1221" xr:uid="{00000000-0005-0000-0000-00007F040000}"/>
    <cellStyle name="Normal 3 3 4" xfId="1222" xr:uid="{00000000-0005-0000-0000-000080040000}"/>
    <cellStyle name="Normal 3 3 5" xfId="1223" xr:uid="{00000000-0005-0000-0000-000081040000}"/>
    <cellStyle name="Normal 3 3 6" xfId="1224" xr:uid="{00000000-0005-0000-0000-000082040000}"/>
    <cellStyle name="Normal 3 4" xfId="1225" xr:uid="{00000000-0005-0000-0000-000083040000}"/>
    <cellStyle name="Normal 3 4 2" xfId="1226" xr:uid="{00000000-0005-0000-0000-000084040000}"/>
    <cellStyle name="Normal 3 4 2 2" xfId="1227" xr:uid="{00000000-0005-0000-0000-000085040000}"/>
    <cellStyle name="Normal 3 4 2 3" xfId="1228" xr:uid="{00000000-0005-0000-0000-000086040000}"/>
    <cellStyle name="Normal 3 4 3" xfId="1229" xr:uid="{00000000-0005-0000-0000-000087040000}"/>
    <cellStyle name="Normal 3 4 3 2" xfId="1230" xr:uid="{00000000-0005-0000-0000-000088040000}"/>
    <cellStyle name="Normal 3 4 4" xfId="1231" xr:uid="{00000000-0005-0000-0000-000089040000}"/>
    <cellStyle name="Normal 3 4 5" xfId="1232" xr:uid="{00000000-0005-0000-0000-00008A040000}"/>
    <cellStyle name="Normal 3 5" xfId="1233" xr:uid="{00000000-0005-0000-0000-00008B040000}"/>
    <cellStyle name="Normal 3 5 2" xfId="1234" xr:uid="{00000000-0005-0000-0000-00008C040000}"/>
    <cellStyle name="Normal 3 5 2 2" xfId="1235" xr:uid="{00000000-0005-0000-0000-00008D040000}"/>
    <cellStyle name="Normal 3 5 2 3" xfId="1236" xr:uid="{00000000-0005-0000-0000-00008E040000}"/>
    <cellStyle name="Normal 3 5 3" xfId="1237" xr:uid="{00000000-0005-0000-0000-00008F040000}"/>
    <cellStyle name="Normal 3 5 4" xfId="1238" xr:uid="{00000000-0005-0000-0000-000090040000}"/>
    <cellStyle name="Normal 3 6" xfId="1239" xr:uid="{00000000-0005-0000-0000-000091040000}"/>
    <cellStyle name="Normal 3 7" xfId="1240" xr:uid="{00000000-0005-0000-0000-000092040000}"/>
    <cellStyle name="Normal 3 7 2" xfId="1241" xr:uid="{00000000-0005-0000-0000-000093040000}"/>
    <cellStyle name="Normal 3 8" xfId="1207" xr:uid="{00000000-0005-0000-0000-000071040000}"/>
    <cellStyle name="Normal 3_1. Information Sheet" xfId="1242" xr:uid="{00000000-0005-0000-0000-000094040000}"/>
    <cellStyle name="Normal 30" xfId="4" xr:uid="{00000000-0005-0000-0000-000020000000}"/>
    <cellStyle name="Normal 30 2" xfId="1243" xr:uid="{00000000-0005-0000-0000-000096040000}"/>
    <cellStyle name="Normal 30 2 2" xfId="1244" xr:uid="{00000000-0005-0000-0000-000097040000}"/>
    <cellStyle name="Normal 31" xfId="11" xr:uid="{00000000-0005-0000-0000-000021000000}"/>
    <cellStyle name="Normal 31 2" xfId="1245" xr:uid="{00000000-0005-0000-0000-000099040000}"/>
    <cellStyle name="Normal 32" xfId="7" xr:uid="{00000000-0005-0000-0000-000022000000}"/>
    <cellStyle name="Normal 33" xfId="1246" xr:uid="{00000000-0005-0000-0000-00009B040000}"/>
    <cellStyle name="Normal 34" xfId="28" xr:uid="{00000000-0005-0000-0000-000023000000}"/>
    <cellStyle name="Normal 35" xfId="33" xr:uid="{00000000-0005-0000-0000-000024000000}"/>
    <cellStyle name="Normal 36" xfId="1247" xr:uid="{00000000-0005-0000-0000-00009E040000}"/>
    <cellStyle name="Normal 37" xfId="36" xr:uid="{00000000-0005-0000-0000-000025000000}"/>
    <cellStyle name="Normal 38" xfId="46" xr:uid="{00000000-0005-0000-0000-000026000000}"/>
    <cellStyle name="Normal 39" xfId="1248" xr:uid="{00000000-0005-0000-0000-0000A1040000}"/>
    <cellStyle name="Normal 4" xfId="1249" xr:uid="{00000000-0005-0000-0000-0000A2040000}"/>
    <cellStyle name="Normal 4 2" xfId="1250" xr:uid="{00000000-0005-0000-0000-0000A3040000}"/>
    <cellStyle name="Normal 4 2 2" xfId="1251" xr:uid="{00000000-0005-0000-0000-0000A4040000}"/>
    <cellStyle name="Normal 4 2 2 2" xfId="1252" xr:uid="{00000000-0005-0000-0000-0000A5040000}"/>
    <cellStyle name="Normal 4 2 2 2 2" xfId="1253" xr:uid="{00000000-0005-0000-0000-0000A6040000}"/>
    <cellStyle name="Normal 4 2 2 3" xfId="1254" xr:uid="{00000000-0005-0000-0000-0000A7040000}"/>
    <cellStyle name="Normal 4 2 2 4" xfId="1255" xr:uid="{00000000-0005-0000-0000-0000A8040000}"/>
    <cellStyle name="Normal 4 2 3" xfId="1256" xr:uid="{00000000-0005-0000-0000-0000A9040000}"/>
    <cellStyle name="Normal 4 2 3 2" xfId="1257" xr:uid="{00000000-0005-0000-0000-0000AA040000}"/>
    <cellStyle name="Normal 4 2 3 3" xfId="1258" xr:uid="{00000000-0005-0000-0000-0000AB040000}"/>
    <cellStyle name="Normal 4 2 4" xfId="1259" xr:uid="{00000000-0005-0000-0000-0000AC040000}"/>
    <cellStyle name="Normal 4 2 4 2" xfId="1260" xr:uid="{00000000-0005-0000-0000-0000AD040000}"/>
    <cellStyle name="Normal 4 2 5" xfId="1261" xr:uid="{00000000-0005-0000-0000-0000AE040000}"/>
    <cellStyle name="Normal 4 2 5 2" xfId="1262" xr:uid="{00000000-0005-0000-0000-0000AF040000}"/>
    <cellStyle name="Normal 4 2 6" xfId="1263" xr:uid="{00000000-0005-0000-0000-0000B0040000}"/>
    <cellStyle name="Normal 4 2 6 2" xfId="1264" xr:uid="{00000000-0005-0000-0000-0000B1040000}"/>
    <cellStyle name="Normal 4 2 7" xfId="1265" xr:uid="{00000000-0005-0000-0000-0000B2040000}"/>
    <cellStyle name="Normal 4 2 8" xfId="1266" xr:uid="{00000000-0005-0000-0000-0000B3040000}"/>
    <cellStyle name="Normal 4 3" xfId="1267" xr:uid="{00000000-0005-0000-0000-0000B4040000}"/>
    <cellStyle name="Normal 4 3 2" xfId="1268" xr:uid="{00000000-0005-0000-0000-0000B5040000}"/>
    <cellStyle name="Normal 4 3 2 2" xfId="1269" xr:uid="{00000000-0005-0000-0000-0000B6040000}"/>
    <cellStyle name="Normal 4 3 3" xfId="1270" xr:uid="{00000000-0005-0000-0000-0000B7040000}"/>
    <cellStyle name="Normal 4 3 3 2" xfId="1271" xr:uid="{00000000-0005-0000-0000-0000B8040000}"/>
    <cellStyle name="Normal 4 4" xfId="1272" xr:uid="{00000000-0005-0000-0000-0000B9040000}"/>
    <cellStyle name="Normal 4 4 2" xfId="1273" xr:uid="{00000000-0005-0000-0000-0000BA040000}"/>
    <cellStyle name="Normal 4 4 3" xfId="1274" xr:uid="{00000000-0005-0000-0000-0000BB040000}"/>
    <cellStyle name="Normal 4 5" xfId="1275" xr:uid="{00000000-0005-0000-0000-0000BC040000}"/>
    <cellStyle name="Normal 4 5 2" xfId="1276" xr:uid="{00000000-0005-0000-0000-0000BD040000}"/>
    <cellStyle name="Normal 4 5 3" xfId="1277" xr:uid="{00000000-0005-0000-0000-0000BE040000}"/>
    <cellStyle name="Normal 4 5 4" xfId="1278" xr:uid="{00000000-0005-0000-0000-0000BF040000}"/>
    <cellStyle name="Normal 4 6" xfId="1279" xr:uid="{00000000-0005-0000-0000-0000C0040000}"/>
    <cellStyle name="Normal 4 6 2" xfId="1280" xr:uid="{00000000-0005-0000-0000-0000C1040000}"/>
    <cellStyle name="Normal 4 6 2 2" xfId="1281" xr:uid="{00000000-0005-0000-0000-0000C2040000}"/>
    <cellStyle name="Normal 4 6 3" xfId="1282" xr:uid="{00000000-0005-0000-0000-0000C3040000}"/>
    <cellStyle name="Normal 4 7" xfId="1283" xr:uid="{00000000-0005-0000-0000-0000C4040000}"/>
    <cellStyle name="Normal 4_1. Information Sheet" xfId="1284" xr:uid="{00000000-0005-0000-0000-0000C5040000}"/>
    <cellStyle name="Normal 40" xfId="1285" xr:uid="{00000000-0005-0000-0000-0000C6040000}"/>
    <cellStyle name="Normal 41" xfId="5" xr:uid="{00000000-0005-0000-0000-000027000000}"/>
    <cellStyle name="Normal 42" xfId="12" xr:uid="{00000000-0005-0000-0000-000028000000}"/>
    <cellStyle name="Normal 43" xfId="1286" xr:uid="{00000000-0005-0000-0000-0000C9040000}"/>
    <cellStyle name="Normal 44" xfId="18" xr:uid="{00000000-0005-0000-0000-000029000000}"/>
    <cellStyle name="Normal 45" xfId="24" xr:uid="{00000000-0005-0000-0000-00002A000000}"/>
    <cellStyle name="Normal 46" xfId="29" xr:uid="{00000000-0005-0000-0000-00002B000000}"/>
    <cellStyle name="Normal 47" xfId="1287" xr:uid="{00000000-0005-0000-0000-0000CD040000}"/>
    <cellStyle name="Normal 48" xfId="37" xr:uid="{00000000-0005-0000-0000-00002C000000}"/>
    <cellStyle name="Normal 49" xfId="47" xr:uid="{00000000-0005-0000-0000-00002D000000}"/>
    <cellStyle name="Normal 5" xfId="1288" xr:uid="{00000000-0005-0000-0000-0000D0040000}"/>
    <cellStyle name="Normal 5 2" xfId="1289" xr:uid="{00000000-0005-0000-0000-0000D1040000}"/>
    <cellStyle name="Normal 5 2 2" xfId="1290" xr:uid="{00000000-0005-0000-0000-0000D2040000}"/>
    <cellStyle name="Normal 5 2 2 2" xfId="1291" xr:uid="{00000000-0005-0000-0000-0000D3040000}"/>
    <cellStyle name="Normal 5 2 2 3" xfId="1292" xr:uid="{00000000-0005-0000-0000-0000D4040000}"/>
    <cellStyle name="Normal 5 2 3" xfId="1293" xr:uid="{00000000-0005-0000-0000-0000D5040000}"/>
    <cellStyle name="Normal 5 2 4" xfId="1294" xr:uid="{00000000-0005-0000-0000-0000D6040000}"/>
    <cellStyle name="Normal 5 2 5" xfId="1295" xr:uid="{00000000-0005-0000-0000-0000D7040000}"/>
    <cellStyle name="Normal 5 2_1. Information Sheet" xfId="1296" xr:uid="{00000000-0005-0000-0000-0000D8040000}"/>
    <cellStyle name="Normal 5 3" xfId="1297" xr:uid="{00000000-0005-0000-0000-0000D9040000}"/>
    <cellStyle name="Normal 5 3 2" xfId="1298" xr:uid="{00000000-0005-0000-0000-0000DA040000}"/>
    <cellStyle name="Normal 5 3 2 2" xfId="1299" xr:uid="{00000000-0005-0000-0000-0000DB040000}"/>
    <cellStyle name="Normal 5 3 2 3" xfId="1300" xr:uid="{00000000-0005-0000-0000-0000DC040000}"/>
    <cellStyle name="Normal 5 3 3" xfId="1301" xr:uid="{00000000-0005-0000-0000-0000DD040000}"/>
    <cellStyle name="Normal 5 3 3 2" xfId="1302" xr:uid="{00000000-0005-0000-0000-0000DE040000}"/>
    <cellStyle name="Normal 5 3 4" xfId="1303" xr:uid="{00000000-0005-0000-0000-0000DF040000}"/>
    <cellStyle name="Normal 5 3 5" xfId="1304" xr:uid="{00000000-0005-0000-0000-0000E0040000}"/>
    <cellStyle name="Normal 5 4" xfId="1305" xr:uid="{00000000-0005-0000-0000-0000E1040000}"/>
    <cellStyle name="Normal 5 4 2" xfId="1306" xr:uid="{00000000-0005-0000-0000-0000E2040000}"/>
    <cellStyle name="Normal 5 4 2 2" xfId="1307" xr:uid="{00000000-0005-0000-0000-0000E3040000}"/>
    <cellStyle name="Normal 5 4 2 3" xfId="1308" xr:uid="{00000000-0005-0000-0000-0000E4040000}"/>
    <cellStyle name="Normal 5 4 3" xfId="1309" xr:uid="{00000000-0005-0000-0000-0000E5040000}"/>
    <cellStyle name="Normal 5 4 4" xfId="1310" xr:uid="{00000000-0005-0000-0000-0000E6040000}"/>
    <cellStyle name="Normal 5 5" xfId="1311" xr:uid="{00000000-0005-0000-0000-0000E7040000}"/>
    <cellStyle name="Normal 5 6" xfId="1312" xr:uid="{00000000-0005-0000-0000-0000E8040000}"/>
    <cellStyle name="Normal 5 6 2" xfId="1313" xr:uid="{00000000-0005-0000-0000-0000E9040000}"/>
    <cellStyle name="Normal 5 6 3" xfId="1314" xr:uid="{00000000-0005-0000-0000-0000EA040000}"/>
    <cellStyle name="Normal 5 7" xfId="1315" xr:uid="{00000000-0005-0000-0000-0000EB040000}"/>
    <cellStyle name="Normal 5 8" xfId="1316" xr:uid="{00000000-0005-0000-0000-0000EC040000}"/>
    <cellStyle name="Normal 5_1. Information Sheet" xfId="1317" xr:uid="{00000000-0005-0000-0000-0000ED040000}"/>
    <cellStyle name="Normal 50" xfId="8" xr:uid="{00000000-0005-0000-0000-00002E000000}"/>
    <cellStyle name="Normal 51" xfId="10" xr:uid="{00000000-0005-0000-0000-00002F000000}"/>
    <cellStyle name="Normal 52" xfId="13" xr:uid="{00000000-0005-0000-0000-000030000000}"/>
    <cellStyle name="Normal 53" xfId="15" xr:uid="{00000000-0005-0000-0000-000031000000}"/>
    <cellStyle name="Normal 54" xfId="19" xr:uid="{00000000-0005-0000-0000-000032000000}"/>
    <cellStyle name="Normal 55" xfId="21" xr:uid="{00000000-0005-0000-0000-000033000000}"/>
    <cellStyle name="Normal 56" xfId="40" xr:uid="{00000000-0005-0000-0000-000034000000}"/>
    <cellStyle name="Normal 57" xfId="42" xr:uid="{00000000-0005-0000-0000-000035000000}"/>
    <cellStyle name="Normal 58" xfId="39" xr:uid="{00000000-0005-0000-0000-000036000000}"/>
    <cellStyle name="Normal 59" xfId="48" xr:uid="{00000000-0005-0000-0000-000037000000}"/>
    <cellStyle name="Normal 6" xfId="1318" xr:uid="{00000000-0005-0000-0000-0000F8040000}"/>
    <cellStyle name="Normal 6 2" xfId="1319" xr:uid="{00000000-0005-0000-0000-0000F9040000}"/>
    <cellStyle name="Normal 6 2 2" xfId="1320" xr:uid="{00000000-0005-0000-0000-0000FA040000}"/>
    <cellStyle name="Normal 6 2 2 2" xfId="1321" xr:uid="{00000000-0005-0000-0000-0000FB040000}"/>
    <cellStyle name="Normal 6 2 2 3" xfId="1322" xr:uid="{00000000-0005-0000-0000-0000FC040000}"/>
    <cellStyle name="Normal 6 2 3" xfId="1323" xr:uid="{00000000-0005-0000-0000-0000FD040000}"/>
    <cellStyle name="Normal 6 2 4" xfId="1324" xr:uid="{00000000-0005-0000-0000-0000FE040000}"/>
    <cellStyle name="Normal 6 2 5" xfId="1325" xr:uid="{00000000-0005-0000-0000-0000FF040000}"/>
    <cellStyle name="Normal 6 3" xfId="1326" xr:uid="{00000000-0005-0000-0000-000000050000}"/>
    <cellStyle name="Normal 6 3 2" xfId="1327" xr:uid="{00000000-0005-0000-0000-000001050000}"/>
    <cellStyle name="Normal 6 3 2 2" xfId="1328" xr:uid="{00000000-0005-0000-0000-000002050000}"/>
    <cellStyle name="Normal 6 4" xfId="1329" xr:uid="{00000000-0005-0000-0000-000003050000}"/>
    <cellStyle name="Normal 6 4 2" xfId="1330" xr:uid="{00000000-0005-0000-0000-000004050000}"/>
    <cellStyle name="Normal 6 4 3" xfId="1331" xr:uid="{00000000-0005-0000-0000-000005050000}"/>
    <cellStyle name="Normal 6 5" xfId="1332" xr:uid="{00000000-0005-0000-0000-000006050000}"/>
    <cellStyle name="Normal 6 5 2" xfId="1333" xr:uid="{00000000-0005-0000-0000-000007050000}"/>
    <cellStyle name="Normal 6 5 3" xfId="1334" xr:uid="{00000000-0005-0000-0000-000008050000}"/>
    <cellStyle name="Normal 6 6" xfId="1335" xr:uid="{00000000-0005-0000-0000-000009050000}"/>
    <cellStyle name="Normal 6 7" xfId="1336" xr:uid="{00000000-0005-0000-0000-00000A050000}"/>
    <cellStyle name="Normal 6_1. Information Sheet" xfId="1337" xr:uid="{00000000-0005-0000-0000-00000B050000}"/>
    <cellStyle name="Normal 60" xfId="9" xr:uid="{00000000-0005-0000-0000-000038000000}"/>
    <cellStyle name="Normal 61" xfId="14" xr:uid="{00000000-0005-0000-0000-000039000000}"/>
    <cellStyle name="Normal 62" xfId="20" xr:uid="{00000000-0005-0000-0000-00003A000000}"/>
    <cellStyle name="Normal 63" xfId="25" xr:uid="{00000000-0005-0000-0000-00003B000000}"/>
    <cellStyle name="Normal 64" xfId="1338" xr:uid="{00000000-0005-0000-0000-000010050000}"/>
    <cellStyle name="Normal 65" xfId="41" xr:uid="{00000000-0005-0000-0000-00003C000000}"/>
    <cellStyle name="Normal 66" xfId="43" xr:uid="{00000000-0005-0000-0000-00003D000000}"/>
    <cellStyle name="Normal 67" xfId="30" xr:uid="{00000000-0005-0000-0000-00003E000000}"/>
    <cellStyle name="Normal 68" xfId="34" xr:uid="{00000000-0005-0000-0000-00003F000000}"/>
    <cellStyle name="Normal 69" xfId="1339" xr:uid="{00000000-0005-0000-0000-000015050000}"/>
    <cellStyle name="Normal 7" xfId="1340" xr:uid="{00000000-0005-0000-0000-000016050000}"/>
    <cellStyle name="Normal 7 2" xfId="1341" xr:uid="{00000000-0005-0000-0000-000017050000}"/>
    <cellStyle name="Normal 7 2 2" xfId="1342" xr:uid="{00000000-0005-0000-0000-000018050000}"/>
    <cellStyle name="Normal 7 2 2 2" xfId="1343" xr:uid="{00000000-0005-0000-0000-000019050000}"/>
    <cellStyle name="Normal 7 2 2 3" xfId="1344" xr:uid="{00000000-0005-0000-0000-00001A050000}"/>
    <cellStyle name="Normal 7 2 3" xfId="1345" xr:uid="{00000000-0005-0000-0000-00001B050000}"/>
    <cellStyle name="Normal 7 3" xfId="1346" xr:uid="{00000000-0005-0000-0000-00001C050000}"/>
    <cellStyle name="Normal 7 3 2" xfId="1347" xr:uid="{00000000-0005-0000-0000-00001D050000}"/>
    <cellStyle name="Normal 7 3 2 2" xfId="1348" xr:uid="{00000000-0005-0000-0000-00001E050000}"/>
    <cellStyle name="Normal 7 4" xfId="1349" xr:uid="{00000000-0005-0000-0000-00001F050000}"/>
    <cellStyle name="Normal 7 5" xfId="1350" xr:uid="{00000000-0005-0000-0000-000020050000}"/>
    <cellStyle name="Normal 7 6" xfId="1351" xr:uid="{00000000-0005-0000-0000-000021050000}"/>
    <cellStyle name="Normal 7 6 2" xfId="1352" xr:uid="{00000000-0005-0000-0000-000022050000}"/>
    <cellStyle name="Normal 7 6 3" xfId="1353" xr:uid="{00000000-0005-0000-0000-000023050000}"/>
    <cellStyle name="Normal 7 7" xfId="1354" xr:uid="{00000000-0005-0000-0000-000024050000}"/>
    <cellStyle name="Normal 7 8" xfId="1355" xr:uid="{00000000-0005-0000-0000-000025050000}"/>
    <cellStyle name="Normal 70" xfId="38" xr:uid="{00000000-0005-0000-0000-000040000000}"/>
    <cellStyle name="Normal 71" xfId="49" xr:uid="{00000000-0005-0000-0000-000041000000}"/>
    <cellStyle name="Normal 72" xfId="1357" xr:uid="{00000000-0005-0000-0000-000028050000}"/>
    <cellStyle name="Normal 73" xfId="1358" xr:uid="{00000000-0005-0000-0000-000029050000}"/>
    <cellStyle name="Normal 74" xfId="1359" xr:uid="{00000000-0005-0000-0000-00002A050000}"/>
    <cellStyle name="Normal 75" xfId="1360" xr:uid="{00000000-0005-0000-0000-00002B050000}"/>
    <cellStyle name="Normal 76" xfId="1361" xr:uid="{00000000-0005-0000-0000-00002C050000}"/>
    <cellStyle name="Normal 77" xfId="1362" xr:uid="{00000000-0005-0000-0000-00002D050000}"/>
    <cellStyle name="Normal 78" xfId="1363" xr:uid="{00000000-0005-0000-0000-00002E050000}"/>
    <cellStyle name="Normal 79" xfId="1364" xr:uid="{00000000-0005-0000-0000-00002F050000}"/>
    <cellStyle name="Normal 8" xfId="2" xr:uid="{00000000-0005-0000-0000-000042000000}"/>
    <cellStyle name="Normal 8 2" xfId="1366" xr:uid="{00000000-0005-0000-0000-000031050000}"/>
    <cellStyle name="Normal 8 2 2" xfId="1367" xr:uid="{00000000-0005-0000-0000-000032050000}"/>
    <cellStyle name="Normal 8 2 2 2" xfId="1368" xr:uid="{00000000-0005-0000-0000-000033050000}"/>
    <cellStyle name="Normal 8 2 2 3" xfId="1369" xr:uid="{00000000-0005-0000-0000-000034050000}"/>
    <cellStyle name="Normal 8 3" xfId="1370" xr:uid="{00000000-0005-0000-0000-000035050000}"/>
    <cellStyle name="Normal 8 4" xfId="1371" xr:uid="{00000000-0005-0000-0000-000036050000}"/>
    <cellStyle name="Normal 8 5" xfId="1372" xr:uid="{00000000-0005-0000-0000-000037050000}"/>
    <cellStyle name="Normal 8 6" xfId="1373" xr:uid="{00000000-0005-0000-0000-000038050000}"/>
    <cellStyle name="Normal 8 6 2" xfId="1374" xr:uid="{00000000-0005-0000-0000-000039050000}"/>
    <cellStyle name="Normal 8 6 3" xfId="1375" xr:uid="{00000000-0005-0000-0000-00003A050000}"/>
    <cellStyle name="Normal 8 7" xfId="1376" xr:uid="{00000000-0005-0000-0000-00003B050000}"/>
    <cellStyle name="Normal 8 8" xfId="1377" xr:uid="{00000000-0005-0000-0000-00003C050000}"/>
    <cellStyle name="Normal 8 9" xfId="1365" xr:uid="{00000000-0005-0000-0000-000030050000}"/>
    <cellStyle name="Normal 80" xfId="1378" xr:uid="{00000000-0005-0000-0000-00003D050000}"/>
    <cellStyle name="Normal 81" xfId="1379" xr:uid="{00000000-0005-0000-0000-00003E050000}"/>
    <cellStyle name="Normal 82" xfId="1380" xr:uid="{00000000-0005-0000-0000-00003F050000}"/>
    <cellStyle name="Normal 83" xfId="1381" xr:uid="{00000000-0005-0000-0000-000040050000}"/>
    <cellStyle name="Normal 84" xfId="1382" xr:uid="{00000000-0005-0000-0000-000041050000}"/>
    <cellStyle name="Normal 85" xfId="1383" xr:uid="{00000000-0005-0000-0000-000042050000}"/>
    <cellStyle name="Normal 86" xfId="1384" xr:uid="{00000000-0005-0000-0000-000043050000}"/>
    <cellStyle name="Normal 87" xfId="1385" xr:uid="{00000000-0005-0000-0000-000044050000}"/>
    <cellStyle name="Normal 88" xfId="1386" xr:uid="{00000000-0005-0000-0000-000045050000}"/>
    <cellStyle name="Normal 89" xfId="1387" xr:uid="{00000000-0005-0000-0000-000046050000}"/>
    <cellStyle name="Normal 9" xfId="1388" xr:uid="{00000000-0005-0000-0000-000047050000}"/>
    <cellStyle name="Normal 9 2" xfId="1389" xr:uid="{00000000-0005-0000-0000-000048050000}"/>
    <cellStyle name="Normal 9 2 2" xfId="1390" xr:uid="{00000000-0005-0000-0000-000049050000}"/>
    <cellStyle name="Normal 9 2 2 2" xfId="1391" xr:uid="{00000000-0005-0000-0000-00004A050000}"/>
    <cellStyle name="Normal 9 3" xfId="1392" xr:uid="{00000000-0005-0000-0000-00004B050000}"/>
    <cellStyle name="Normal 9 4" xfId="1393" xr:uid="{00000000-0005-0000-0000-00004C050000}"/>
    <cellStyle name="Normal 9 5" xfId="1394" xr:uid="{00000000-0005-0000-0000-00004D050000}"/>
    <cellStyle name="Normal 9 6" xfId="1395" xr:uid="{00000000-0005-0000-0000-00004E050000}"/>
    <cellStyle name="Normal 9 6 2" xfId="1396" xr:uid="{00000000-0005-0000-0000-00004F050000}"/>
    <cellStyle name="Normal 9 6 3" xfId="1397" xr:uid="{00000000-0005-0000-0000-000050050000}"/>
    <cellStyle name="Normal 9 7" xfId="1398" xr:uid="{00000000-0005-0000-0000-000051050000}"/>
    <cellStyle name="Normal 9 8" xfId="1399" xr:uid="{00000000-0005-0000-0000-000052050000}"/>
    <cellStyle name="Normal 90" xfId="1400" xr:uid="{00000000-0005-0000-0000-000053050000}"/>
    <cellStyle name="Normal 91" xfId="1401" xr:uid="{00000000-0005-0000-0000-000054050000}"/>
    <cellStyle name="Normal 92" xfId="1402" xr:uid="{00000000-0005-0000-0000-000055050000}"/>
    <cellStyle name="Normal 93" xfId="1403" xr:uid="{00000000-0005-0000-0000-000056050000}"/>
    <cellStyle name="Normal 94" xfId="1404" xr:uid="{00000000-0005-0000-0000-000057050000}"/>
    <cellStyle name="Normal 95" xfId="1405" xr:uid="{00000000-0005-0000-0000-000058050000}"/>
    <cellStyle name="Normal 96" xfId="1406" xr:uid="{00000000-0005-0000-0000-000059050000}"/>
    <cellStyle name="Normal 97" xfId="1407" xr:uid="{00000000-0005-0000-0000-00005A050000}"/>
    <cellStyle name="Normal 98" xfId="1408" xr:uid="{00000000-0005-0000-0000-00005B050000}"/>
    <cellStyle name="Normal 99" xfId="1409" xr:uid="{00000000-0005-0000-0000-00005C050000}"/>
    <cellStyle name="Normal_6. Cost Allocation for Def-Var" xfId="55" xr:uid="{00000000-0005-0000-0000-000043000000}"/>
    <cellStyle name="Normal_6. Rate Rider Calculations" xfId="75" xr:uid="{00000000-0005-0000-0000-000044000000}"/>
    <cellStyle name="Normal_6.2 CBR B" xfId="74" xr:uid="{00000000-0005-0000-0000-000045000000}"/>
    <cellStyle name="Normal_Sheet7" xfId="73" xr:uid="{00000000-0005-0000-0000-000046000000}"/>
    <cellStyle name="Note 2" xfId="1410" xr:uid="{00000000-0005-0000-0000-00005F050000}"/>
    <cellStyle name="Note 2 2" xfId="1411" xr:uid="{00000000-0005-0000-0000-000060050000}"/>
    <cellStyle name="Note 2 2 2" xfId="1412" xr:uid="{00000000-0005-0000-0000-000061050000}"/>
    <cellStyle name="Note 2 2 2 2" xfId="1413" xr:uid="{00000000-0005-0000-0000-000062050000}"/>
    <cellStyle name="Note 2 2 3" xfId="1414" xr:uid="{00000000-0005-0000-0000-000063050000}"/>
    <cellStyle name="Note 2 3" xfId="1415" xr:uid="{00000000-0005-0000-0000-000064050000}"/>
    <cellStyle name="Note 2 4" xfId="1416" xr:uid="{00000000-0005-0000-0000-000065050000}"/>
    <cellStyle name="Note 2 4 2" xfId="1417" xr:uid="{00000000-0005-0000-0000-000066050000}"/>
    <cellStyle name="Note 3" xfId="1418" xr:uid="{00000000-0005-0000-0000-000067050000}"/>
    <cellStyle name="Output 2" xfId="1419" xr:uid="{00000000-0005-0000-0000-000068050000}"/>
    <cellStyle name="Output Amounts" xfId="1420" xr:uid="{00000000-0005-0000-0000-000069050000}"/>
    <cellStyle name="Output Column Headings" xfId="1421" xr:uid="{00000000-0005-0000-0000-00006A050000}"/>
    <cellStyle name="Output Line Items" xfId="1422" xr:uid="{00000000-0005-0000-0000-00006B050000}"/>
    <cellStyle name="Output Line Items 2" xfId="1423" xr:uid="{00000000-0005-0000-0000-00006C050000}"/>
    <cellStyle name="Output Report Heading" xfId="1424" xr:uid="{00000000-0005-0000-0000-00006D050000}"/>
    <cellStyle name="Output Report Title" xfId="1425" xr:uid="{00000000-0005-0000-0000-00006E050000}"/>
    <cellStyle name="Percent [2]" xfId="1427" xr:uid="{00000000-0005-0000-0000-000070050000}"/>
    <cellStyle name="Percent [2] 2" xfId="1428" xr:uid="{00000000-0005-0000-0000-000071050000}"/>
    <cellStyle name="Percent 10" xfId="59" xr:uid="{00000000-0005-0000-0000-000047000000}"/>
    <cellStyle name="Percent 100" xfId="1430" xr:uid="{00000000-0005-0000-0000-000073050000}"/>
    <cellStyle name="Percent 101" xfId="1431" xr:uid="{00000000-0005-0000-0000-000074050000}"/>
    <cellStyle name="Percent 102" xfId="1432" xr:uid="{00000000-0005-0000-0000-000075050000}"/>
    <cellStyle name="Percent 103" xfId="1433" xr:uid="{00000000-0005-0000-0000-000076050000}"/>
    <cellStyle name="Percent 104" xfId="1434" xr:uid="{00000000-0005-0000-0000-000077050000}"/>
    <cellStyle name="Percent 105" xfId="1435" xr:uid="{00000000-0005-0000-0000-000078050000}"/>
    <cellStyle name="Percent 106" xfId="1436" xr:uid="{00000000-0005-0000-0000-000079050000}"/>
    <cellStyle name="Percent 107" xfId="1437" xr:uid="{00000000-0005-0000-0000-00007A050000}"/>
    <cellStyle name="Percent 108" xfId="1438" xr:uid="{00000000-0005-0000-0000-00007B050000}"/>
    <cellStyle name="Percent 109" xfId="1439" xr:uid="{00000000-0005-0000-0000-00007C050000}"/>
    <cellStyle name="Percent 11" xfId="1440" xr:uid="{00000000-0005-0000-0000-00007D050000}"/>
    <cellStyle name="Percent 110" xfId="1441" xr:uid="{00000000-0005-0000-0000-00007E050000}"/>
    <cellStyle name="Percent 111" xfId="1442" xr:uid="{00000000-0005-0000-0000-00007F050000}"/>
    <cellStyle name="Percent 112" xfId="1443" xr:uid="{00000000-0005-0000-0000-000080050000}"/>
    <cellStyle name="Percent 113" xfId="1444" xr:uid="{00000000-0005-0000-0000-000081050000}"/>
    <cellStyle name="Percent 114" xfId="1445" xr:uid="{00000000-0005-0000-0000-000082050000}"/>
    <cellStyle name="Percent 115" xfId="1446" xr:uid="{00000000-0005-0000-0000-000083050000}"/>
    <cellStyle name="Percent 116" xfId="1447" xr:uid="{00000000-0005-0000-0000-000084050000}"/>
    <cellStyle name="Percent 117" xfId="1448" xr:uid="{00000000-0005-0000-0000-000085050000}"/>
    <cellStyle name="Percent 118" xfId="1449" xr:uid="{00000000-0005-0000-0000-000086050000}"/>
    <cellStyle name="Percent 119" xfId="1450" xr:uid="{00000000-0005-0000-0000-000087050000}"/>
    <cellStyle name="Percent 12" xfId="1451" xr:uid="{00000000-0005-0000-0000-000088050000}"/>
    <cellStyle name="Percent 120" xfId="1452" xr:uid="{00000000-0005-0000-0000-000089050000}"/>
    <cellStyle name="Percent 121" xfId="1453" xr:uid="{00000000-0005-0000-0000-00008A050000}"/>
    <cellStyle name="Percent 122" xfId="1454" xr:uid="{00000000-0005-0000-0000-00008B050000}"/>
    <cellStyle name="Percent 123" xfId="1455" xr:uid="{00000000-0005-0000-0000-00008C050000}"/>
    <cellStyle name="Percent 124" xfId="1456" xr:uid="{00000000-0005-0000-0000-00008D050000}"/>
    <cellStyle name="Percent 125" xfId="1457" xr:uid="{00000000-0005-0000-0000-00008E050000}"/>
    <cellStyle name="Percent 126" xfId="1458" xr:uid="{00000000-0005-0000-0000-00008F050000}"/>
    <cellStyle name="Percent 127" xfId="1459" xr:uid="{00000000-0005-0000-0000-000090050000}"/>
    <cellStyle name="Percent 128" xfId="1460" xr:uid="{00000000-0005-0000-0000-000091050000}"/>
    <cellStyle name="Percent 129" xfId="1461" xr:uid="{00000000-0005-0000-0000-000092050000}"/>
    <cellStyle name="Percent 13" xfId="1462" xr:uid="{00000000-0005-0000-0000-000093050000}"/>
    <cellStyle name="Percent 130" xfId="1463" xr:uid="{00000000-0005-0000-0000-000094050000}"/>
    <cellStyle name="Percent 131" xfId="1464" xr:uid="{00000000-0005-0000-0000-000095050000}"/>
    <cellStyle name="Percent 132" xfId="1465" xr:uid="{00000000-0005-0000-0000-000096050000}"/>
    <cellStyle name="Percent 133" xfId="1466" xr:uid="{00000000-0005-0000-0000-000097050000}"/>
    <cellStyle name="Percent 134" xfId="1467" xr:uid="{00000000-0005-0000-0000-000098050000}"/>
    <cellStyle name="Percent 135" xfId="1468" xr:uid="{00000000-0005-0000-0000-000099050000}"/>
    <cellStyle name="Percent 136" xfId="1469" xr:uid="{00000000-0005-0000-0000-00009A050000}"/>
    <cellStyle name="Percent 137" xfId="1470" xr:uid="{00000000-0005-0000-0000-00009B050000}"/>
    <cellStyle name="Percent 138" xfId="1471" xr:uid="{00000000-0005-0000-0000-00009C050000}"/>
    <cellStyle name="Percent 139" xfId="1472" xr:uid="{00000000-0005-0000-0000-00009D050000}"/>
    <cellStyle name="Percent 14" xfId="1473" xr:uid="{00000000-0005-0000-0000-00009E050000}"/>
    <cellStyle name="Percent 140" xfId="1474" xr:uid="{00000000-0005-0000-0000-00009F050000}"/>
    <cellStyle name="Percent 141" xfId="1475" xr:uid="{00000000-0005-0000-0000-0000A0050000}"/>
    <cellStyle name="Percent 142" xfId="1476" xr:uid="{00000000-0005-0000-0000-0000A1050000}"/>
    <cellStyle name="Percent 143" xfId="1477" xr:uid="{00000000-0005-0000-0000-0000A2050000}"/>
    <cellStyle name="Percent 144" xfId="1478" xr:uid="{00000000-0005-0000-0000-0000A3050000}"/>
    <cellStyle name="Percent 145" xfId="1479" xr:uid="{00000000-0005-0000-0000-0000A4050000}"/>
    <cellStyle name="Percent 146" xfId="1480" xr:uid="{00000000-0005-0000-0000-0000A5050000}"/>
    <cellStyle name="Percent 147" xfId="1481" xr:uid="{00000000-0005-0000-0000-0000A6050000}"/>
    <cellStyle name="Percent 148" xfId="1482" xr:uid="{00000000-0005-0000-0000-0000A7050000}"/>
    <cellStyle name="Percent 149" xfId="1483" xr:uid="{00000000-0005-0000-0000-0000A8050000}"/>
    <cellStyle name="Percent 15" xfId="1484" xr:uid="{00000000-0005-0000-0000-0000A9050000}"/>
    <cellStyle name="Percent 150" xfId="1485" xr:uid="{00000000-0005-0000-0000-0000AA050000}"/>
    <cellStyle name="Percent 151" xfId="1486" xr:uid="{00000000-0005-0000-0000-0000AB050000}"/>
    <cellStyle name="Percent 152" xfId="1487" xr:uid="{00000000-0005-0000-0000-0000AC050000}"/>
    <cellStyle name="Percent 153" xfId="1488" xr:uid="{00000000-0005-0000-0000-0000AD050000}"/>
    <cellStyle name="Percent 154" xfId="1489" xr:uid="{00000000-0005-0000-0000-0000AE050000}"/>
    <cellStyle name="Percent 155" xfId="1490" xr:uid="{00000000-0005-0000-0000-0000AF050000}"/>
    <cellStyle name="Percent 156" xfId="1491" xr:uid="{00000000-0005-0000-0000-0000B0050000}"/>
    <cellStyle name="Percent 156 2" xfId="1492" xr:uid="{00000000-0005-0000-0000-0000B1050000}"/>
    <cellStyle name="Percent 156 3" xfId="1493" xr:uid="{00000000-0005-0000-0000-0000B2050000}"/>
    <cellStyle name="Percent 156 3 2" xfId="1494" xr:uid="{00000000-0005-0000-0000-0000B3050000}"/>
    <cellStyle name="Percent 156 4" xfId="1495" xr:uid="{00000000-0005-0000-0000-0000B4050000}"/>
    <cellStyle name="Percent 157" xfId="1496" xr:uid="{00000000-0005-0000-0000-0000B5050000}"/>
    <cellStyle name="Percent 157 2" xfId="1497" xr:uid="{00000000-0005-0000-0000-0000B6050000}"/>
    <cellStyle name="Percent 157 3" xfId="1498" xr:uid="{00000000-0005-0000-0000-0000B7050000}"/>
    <cellStyle name="Percent 157 3 2" xfId="1499" xr:uid="{00000000-0005-0000-0000-0000B8050000}"/>
    <cellStyle name="Percent 157 4" xfId="1500" xr:uid="{00000000-0005-0000-0000-0000B9050000}"/>
    <cellStyle name="Percent 158" xfId="1501" xr:uid="{00000000-0005-0000-0000-0000BA050000}"/>
    <cellStyle name="Percent 158 2" xfId="1502" xr:uid="{00000000-0005-0000-0000-0000BB050000}"/>
    <cellStyle name="Percent 158 3" xfId="1503" xr:uid="{00000000-0005-0000-0000-0000BC050000}"/>
    <cellStyle name="Percent 158 3 2" xfId="1504" xr:uid="{00000000-0005-0000-0000-0000BD050000}"/>
    <cellStyle name="Percent 158 4" xfId="1505" xr:uid="{00000000-0005-0000-0000-0000BE050000}"/>
    <cellStyle name="Percent 159" xfId="1506" xr:uid="{00000000-0005-0000-0000-0000BF050000}"/>
    <cellStyle name="Percent 159 2" xfId="1507" xr:uid="{00000000-0005-0000-0000-0000C0050000}"/>
    <cellStyle name="Percent 159 3" xfId="1508" xr:uid="{00000000-0005-0000-0000-0000C1050000}"/>
    <cellStyle name="Percent 159 3 2" xfId="1509" xr:uid="{00000000-0005-0000-0000-0000C2050000}"/>
    <cellStyle name="Percent 159 4" xfId="1510" xr:uid="{00000000-0005-0000-0000-0000C3050000}"/>
    <cellStyle name="Percent 16" xfId="1511" xr:uid="{00000000-0005-0000-0000-0000C4050000}"/>
    <cellStyle name="Percent 160" xfId="1512" xr:uid="{00000000-0005-0000-0000-0000C5050000}"/>
    <cellStyle name="Percent 160 2" xfId="1513" xr:uid="{00000000-0005-0000-0000-0000C6050000}"/>
    <cellStyle name="Percent 160 3" xfId="1514" xr:uid="{00000000-0005-0000-0000-0000C7050000}"/>
    <cellStyle name="Percent 160 3 2" xfId="1515" xr:uid="{00000000-0005-0000-0000-0000C8050000}"/>
    <cellStyle name="Percent 160 4" xfId="1516" xr:uid="{00000000-0005-0000-0000-0000C9050000}"/>
    <cellStyle name="Percent 161" xfId="1517" xr:uid="{00000000-0005-0000-0000-0000CA050000}"/>
    <cellStyle name="Percent 161 2" xfId="1518" xr:uid="{00000000-0005-0000-0000-0000CB050000}"/>
    <cellStyle name="Percent 161 3" xfId="1519" xr:uid="{00000000-0005-0000-0000-0000CC050000}"/>
    <cellStyle name="Percent 161 3 2" xfId="1520" xr:uid="{00000000-0005-0000-0000-0000CD050000}"/>
    <cellStyle name="Percent 161 4" xfId="1521" xr:uid="{00000000-0005-0000-0000-0000CE050000}"/>
    <cellStyle name="Percent 162" xfId="1522" xr:uid="{00000000-0005-0000-0000-0000CF050000}"/>
    <cellStyle name="Percent 162 2" xfId="1523" xr:uid="{00000000-0005-0000-0000-0000D0050000}"/>
    <cellStyle name="Percent 162 3" xfId="1524" xr:uid="{00000000-0005-0000-0000-0000D1050000}"/>
    <cellStyle name="Percent 162 3 2" xfId="1525" xr:uid="{00000000-0005-0000-0000-0000D2050000}"/>
    <cellStyle name="Percent 162 4" xfId="1526" xr:uid="{00000000-0005-0000-0000-0000D3050000}"/>
    <cellStyle name="Percent 163" xfId="1527" xr:uid="{00000000-0005-0000-0000-0000D4050000}"/>
    <cellStyle name="Percent 163 2" xfId="1528" xr:uid="{00000000-0005-0000-0000-0000D5050000}"/>
    <cellStyle name="Percent 163 3" xfId="1529" xr:uid="{00000000-0005-0000-0000-0000D6050000}"/>
    <cellStyle name="Percent 163 3 2" xfId="1530" xr:uid="{00000000-0005-0000-0000-0000D7050000}"/>
    <cellStyle name="Percent 163 4" xfId="1531" xr:uid="{00000000-0005-0000-0000-0000D8050000}"/>
    <cellStyle name="Percent 164" xfId="1532" xr:uid="{00000000-0005-0000-0000-0000D9050000}"/>
    <cellStyle name="Percent 164 2" xfId="1533" xr:uid="{00000000-0005-0000-0000-0000DA050000}"/>
    <cellStyle name="Percent 164 3" xfId="1534" xr:uid="{00000000-0005-0000-0000-0000DB050000}"/>
    <cellStyle name="Percent 164 3 2" xfId="1535" xr:uid="{00000000-0005-0000-0000-0000DC050000}"/>
    <cellStyle name="Percent 164 4" xfId="1536" xr:uid="{00000000-0005-0000-0000-0000DD050000}"/>
    <cellStyle name="Percent 165" xfId="1537" xr:uid="{00000000-0005-0000-0000-0000DE050000}"/>
    <cellStyle name="Percent 165 2" xfId="1538" xr:uid="{00000000-0005-0000-0000-0000DF050000}"/>
    <cellStyle name="Percent 165 3" xfId="1539" xr:uid="{00000000-0005-0000-0000-0000E0050000}"/>
    <cellStyle name="Percent 165 3 2" xfId="1540" xr:uid="{00000000-0005-0000-0000-0000E1050000}"/>
    <cellStyle name="Percent 165 4" xfId="1541" xr:uid="{00000000-0005-0000-0000-0000E2050000}"/>
    <cellStyle name="Percent 166" xfId="1542" xr:uid="{00000000-0005-0000-0000-0000E3050000}"/>
    <cellStyle name="Percent 166 2" xfId="1543" xr:uid="{00000000-0005-0000-0000-0000E4050000}"/>
    <cellStyle name="Percent 167" xfId="1544" xr:uid="{00000000-0005-0000-0000-0000E5050000}"/>
    <cellStyle name="Percent 168" xfId="1545" xr:uid="{00000000-0005-0000-0000-0000E6050000}"/>
    <cellStyle name="Percent 169" xfId="1546" xr:uid="{00000000-0005-0000-0000-0000E7050000}"/>
    <cellStyle name="Percent 17" xfId="1547" xr:uid="{00000000-0005-0000-0000-0000E8050000}"/>
    <cellStyle name="Percent 170" xfId="1548" xr:uid="{00000000-0005-0000-0000-0000E9050000}"/>
    <cellStyle name="Percent 171" xfId="1549" xr:uid="{00000000-0005-0000-0000-0000EA050000}"/>
    <cellStyle name="Percent 172" xfId="1550" xr:uid="{00000000-0005-0000-0000-0000EB050000}"/>
    <cellStyle name="Percent 173" xfId="1551" xr:uid="{00000000-0005-0000-0000-0000EC050000}"/>
    <cellStyle name="Percent 174" xfId="1552" xr:uid="{00000000-0005-0000-0000-0000ED050000}"/>
    <cellStyle name="Percent 175" xfId="1553" xr:uid="{00000000-0005-0000-0000-0000EE050000}"/>
    <cellStyle name="Percent 176" xfId="1554" xr:uid="{00000000-0005-0000-0000-0000EF050000}"/>
    <cellStyle name="Percent 177" xfId="1555" xr:uid="{00000000-0005-0000-0000-0000F0050000}"/>
    <cellStyle name="Percent 178" xfId="1556" xr:uid="{00000000-0005-0000-0000-0000F1050000}"/>
    <cellStyle name="Percent 178 2" xfId="1557" xr:uid="{00000000-0005-0000-0000-0000F2050000}"/>
    <cellStyle name="Percent 179" xfId="1558" xr:uid="{00000000-0005-0000-0000-0000F3050000}"/>
    <cellStyle name="Percent 179 2" xfId="1559" xr:uid="{00000000-0005-0000-0000-0000F4050000}"/>
    <cellStyle name="Percent 18" xfId="1560" xr:uid="{00000000-0005-0000-0000-0000F5050000}"/>
    <cellStyle name="Percent 180" xfId="1561" xr:uid="{00000000-0005-0000-0000-0000F6050000}"/>
    <cellStyle name="Percent 180 2" xfId="1562" xr:uid="{00000000-0005-0000-0000-0000F7050000}"/>
    <cellStyle name="Percent 181" xfId="1563" xr:uid="{00000000-0005-0000-0000-0000F8050000}"/>
    <cellStyle name="Percent 181 2" xfId="1564" xr:uid="{00000000-0005-0000-0000-0000F9050000}"/>
    <cellStyle name="Percent 182" xfId="1565" xr:uid="{00000000-0005-0000-0000-0000FA050000}"/>
    <cellStyle name="Percent 182 2" xfId="1566" xr:uid="{00000000-0005-0000-0000-0000FB050000}"/>
    <cellStyle name="Percent 183" xfId="1567" xr:uid="{00000000-0005-0000-0000-0000FC050000}"/>
    <cellStyle name="Percent 183 2" xfId="1568" xr:uid="{00000000-0005-0000-0000-0000FD050000}"/>
    <cellStyle name="Percent 184" xfId="1569" xr:uid="{00000000-0005-0000-0000-0000FE050000}"/>
    <cellStyle name="Percent 184 2" xfId="1570" xr:uid="{00000000-0005-0000-0000-0000FF050000}"/>
    <cellStyle name="Percent 185" xfId="1571" xr:uid="{00000000-0005-0000-0000-000000060000}"/>
    <cellStyle name="Percent 185 2" xfId="1572" xr:uid="{00000000-0005-0000-0000-000001060000}"/>
    <cellStyle name="Percent 186" xfId="1573" xr:uid="{00000000-0005-0000-0000-000002060000}"/>
    <cellStyle name="Percent 186 2" xfId="1574" xr:uid="{00000000-0005-0000-0000-000003060000}"/>
    <cellStyle name="Percent 187" xfId="1575" xr:uid="{00000000-0005-0000-0000-000004060000}"/>
    <cellStyle name="Percent 187 2" xfId="1576" xr:uid="{00000000-0005-0000-0000-000005060000}"/>
    <cellStyle name="Percent 188" xfId="1577" xr:uid="{00000000-0005-0000-0000-000006060000}"/>
    <cellStyle name="Percent 188 2" xfId="1578" xr:uid="{00000000-0005-0000-0000-000007060000}"/>
    <cellStyle name="Percent 189" xfId="1579" xr:uid="{00000000-0005-0000-0000-000008060000}"/>
    <cellStyle name="Percent 189 2" xfId="1580" xr:uid="{00000000-0005-0000-0000-000009060000}"/>
    <cellStyle name="Percent 19" xfId="1581" xr:uid="{00000000-0005-0000-0000-00000A060000}"/>
    <cellStyle name="Percent 190" xfId="1582" xr:uid="{00000000-0005-0000-0000-00000B060000}"/>
    <cellStyle name="Percent 190 2" xfId="1583" xr:uid="{00000000-0005-0000-0000-00000C060000}"/>
    <cellStyle name="Percent 191" xfId="1584" xr:uid="{00000000-0005-0000-0000-00000D060000}"/>
    <cellStyle name="Percent 191 2" xfId="1585" xr:uid="{00000000-0005-0000-0000-00000E060000}"/>
    <cellStyle name="Percent 192" xfId="1586" xr:uid="{00000000-0005-0000-0000-00000F060000}"/>
    <cellStyle name="Percent 192 2" xfId="1587" xr:uid="{00000000-0005-0000-0000-000010060000}"/>
    <cellStyle name="Percent 193" xfId="1588" xr:uid="{00000000-0005-0000-0000-000011060000}"/>
    <cellStyle name="Percent 193 2" xfId="1589" xr:uid="{00000000-0005-0000-0000-000012060000}"/>
    <cellStyle name="Percent 194" xfId="1590" xr:uid="{00000000-0005-0000-0000-000013060000}"/>
    <cellStyle name="Percent 194 2" xfId="1591" xr:uid="{00000000-0005-0000-0000-000014060000}"/>
    <cellStyle name="Percent 195" xfId="1592" xr:uid="{00000000-0005-0000-0000-000015060000}"/>
    <cellStyle name="Percent 195 2" xfId="1593" xr:uid="{00000000-0005-0000-0000-000016060000}"/>
    <cellStyle name="Percent 196" xfId="1594" xr:uid="{00000000-0005-0000-0000-000017060000}"/>
    <cellStyle name="Percent 196 2" xfId="1595" xr:uid="{00000000-0005-0000-0000-000018060000}"/>
    <cellStyle name="Percent 197" xfId="1596" xr:uid="{00000000-0005-0000-0000-000019060000}"/>
    <cellStyle name="Percent 197 2" xfId="1597" xr:uid="{00000000-0005-0000-0000-00001A060000}"/>
    <cellStyle name="Percent 198" xfId="1598" xr:uid="{00000000-0005-0000-0000-00001B060000}"/>
    <cellStyle name="Percent 198 2" xfId="1599" xr:uid="{00000000-0005-0000-0000-00001C060000}"/>
    <cellStyle name="Percent 199" xfId="1600" xr:uid="{00000000-0005-0000-0000-00001D060000}"/>
    <cellStyle name="Percent 199 2" xfId="1601" xr:uid="{00000000-0005-0000-0000-00001E060000}"/>
    <cellStyle name="Percent 2" xfId="51" xr:uid="{00000000-0005-0000-0000-000048000000}"/>
    <cellStyle name="Percent 2 10" xfId="1603" xr:uid="{00000000-0005-0000-0000-000020060000}"/>
    <cellStyle name="Percent 2 11" xfId="1604" xr:uid="{00000000-0005-0000-0000-000021060000}"/>
    <cellStyle name="Percent 2 12" xfId="1605" xr:uid="{00000000-0005-0000-0000-000022060000}"/>
    <cellStyle name="Percent 2 13" xfId="1606" xr:uid="{00000000-0005-0000-0000-000023060000}"/>
    <cellStyle name="Percent 2 14" xfId="1607" xr:uid="{00000000-0005-0000-0000-000024060000}"/>
    <cellStyle name="Percent 2 15" xfId="1602" xr:uid="{00000000-0005-0000-0000-00001F060000}"/>
    <cellStyle name="Percent 2 2" xfId="1608" xr:uid="{00000000-0005-0000-0000-000025060000}"/>
    <cellStyle name="Percent 2 2 2" xfId="1609" xr:uid="{00000000-0005-0000-0000-000026060000}"/>
    <cellStyle name="Percent 2 2 2 2" xfId="1610" xr:uid="{00000000-0005-0000-0000-000027060000}"/>
    <cellStyle name="Percent 2 2 2 2 2" xfId="1611" xr:uid="{00000000-0005-0000-0000-000028060000}"/>
    <cellStyle name="Percent 2 2 3" xfId="1612" xr:uid="{00000000-0005-0000-0000-000029060000}"/>
    <cellStyle name="Percent 2 2 3 2" xfId="1613" xr:uid="{00000000-0005-0000-0000-00002A060000}"/>
    <cellStyle name="Percent 2 2 4" xfId="1614" xr:uid="{00000000-0005-0000-0000-00002B060000}"/>
    <cellStyle name="Percent 2 2 4 2" xfId="1615" xr:uid="{00000000-0005-0000-0000-00002C060000}"/>
    <cellStyle name="Percent 2 3" xfId="1616" xr:uid="{00000000-0005-0000-0000-00002D060000}"/>
    <cellStyle name="Percent 2 3 2" xfId="1617" xr:uid="{00000000-0005-0000-0000-00002E060000}"/>
    <cellStyle name="Percent 2 3 2 2" xfId="1618" xr:uid="{00000000-0005-0000-0000-00002F060000}"/>
    <cellStyle name="Percent 2 3 2 2 2" xfId="1619" xr:uid="{00000000-0005-0000-0000-000030060000}"/>
    <cellStyle name="Percent 2 3 3" xfId="1620" xr:uid="{00000000-0005-0000-0000-000031060000}"/>
    <cellStyle name="Percent 2 3 3 2" xfId="1621" xr:uid="{00000000-0005-0000-0000-000032060000}"/>
    <cellStyle name="Percent 2 3 4" xfId="1622" xr:uid="{00000000-0005-0000-0000-000033060000}"/>
    <cellStyle name="Percent 2 3 4 2" xfId="1623" xr:uid="{00000000-0005-0000-0000-000034060000}"/>
    <cellStyle name="Percent 2 4" xfId="1624" xr:uid="{00000000-0005-0000-0000-000035060000}"/>
    <cellStyle name="Percent 2 4 2" xfId="1625" xr:uid="{00000000-0005-0000-0000-000036060000}"/>
    <cellStyle name="Percent 2 4 2 2" xfId="1626" xr:uid="{00000000-0005-0000-0000-000037060000}"/>
    <cellStyle name="Percent 2 4 2 2 2" xfId="1627" xr:uid="{00000000-0005-0000-0000-000038060000}"/>
    <cellStyle name="Percent 2 4 3" xfId="1628" xr:uid="{00000000-0005-0000-0000-000039060000}"/>
    <cellStyle name="Percent 2 4 3 2" xfId="1629" xr:uid="{00000000-0005-0000-0000-00003A060000}"/>
    <cellStyle name="Percent 2 5" xfId="1630" xr:uid="{00000000-0005-0000-0000-00003B060000}"/>
    <cellStyle name="Percent 2 5 2" xfId="1631" xr:uid="{00000000-0005-0000-0000-00003C060000}"/>
    <cellStyle name="Percent 2 5 2 2" xfId="1632" xr:uid="{00000000-0005-0000-0000-00003D060000}"/>
    <cellStyle name="Percent 2 5 2 2 2" xfId="1633" xr:uid="{00000000-0005-0000-0000-00003E060000}"/>
    <cellStyle name="Percent 2 5 3" xfId="1634" xr:uid="{00000000-0005-0000-0000-00003F060000}"/>
    <cellStyle name="Percent 2 5 3 2" xfId="1635" xr:uid="{00000000-0005-0000-0000-000040060000}"/>
    <cellStyle name="Percent 2 6" xfId="1636" xr:uid="{00000000-0005-0000-0000-000041060000}"/>
    <cellStyle name="Percent 2 6 2" xfId="1637" xr:uid="{00000000-0005-0000-0000-000042060000}"/>
    <cellStyle name="Percent 2 6 2 2" xfId="1638" xr:uid="{00000000-0005-0000-0000-000043060000}"/>
    <cellStyle name="Percent 2 6 2 2 2" xfId="1639" xr:uid="{00000000-0005-0000-0000-000044060000}"/>
    <cellStyle name="Percent 2 6 3" xfId="1640" xr:uid="{00000000-0005-0000-0000-000045060000}"/>
    <cellStyle name="Percent 2 6 3 2" xfId="1641" xr:uid="{00000000-0005-0000-0000-000046060000}"/>
    <cellStyle name="Percent 2 7" xfId="1642" xr:uid="{00000000-0005-0000-0000-000047060000}"/>
    <cellStyle name="Percent 2 7 2" xfId="1643" xr:uid="{00000000-0005-0000-0000-000048060000}"/>
    <cellStyle name="Percent 2 7 2 2" xfId="1644" xr:uid="{00000000-0005-0000-0000-000049060000}"/>
    <cellStyle name="Percent 2 7 2 2 2" xfId="1645" xr:uid="{00000000-0005-0000-0000-00004A060000}"/>
    <cellStyle name="Percent 2 7 3" xfId="1646" xr:uid="{00000000-0005-0000-0000-00004B060000}"/>
    <cellStyle name="Percent 2 7 3 2" xfId="1647" xr:uid="{00000000-0005-0000-0000-00004C060000}"/>
    <cellStyle name="Percent 2 8" xfId="1648" xr:uid="{00000000-0005-0000-0000-00004D060000}"/>
    <cellStyle name="Percent 2 8 2" xfId="1649" xr:uid="{00000000-0005-0000-0000-00004E060000}"/>
    <cellStyle name="Percent 2 8 2 2" xfId="1650" xr:uid="{00000000-0005-0000-0000-00004F060000}"/>
    <cellStyle name="Percent 2 8 2 2 2" xfId="1651" xr:uid="{00000000-0005-0000-0000-000050060000}"/>
    <cellStyle name="Percent 2 8 3" xfId="1652" xr:uid="{00000000-0005-0000-0000-000051060000}"/>
    <cellStyle name="Percent 2 8 3 2" xfId="1653" xr:uid="{00000000-0005-0000-0000-000052060000}"/>
    <cellStyle name="Percent 2 9" xfId="1654" xr:uid="{00000000-0005-0000-0000-000053060000}"/>
    <cellStyle name="Percent 2 9 2" xfId="1655" xr:uid="{00000000-0005-0000-0000-000054060000}"/>
    <cellStyle name="Percent 2 9 2 2" xfId="1656" xr:uid="{00000000-0005-0000-0000-000055060000}"/>
    <cellStyle name="Percent 2 9 2 2 2" xfId="1657" xr:uid="{00000000-0005-0000-0000-000056060000}"/>
    <cellStyle name="Percent 2 9 3" xfId="1658" xr:uid="{00000000-0005-0000-0000-000057060000}"/>
    <cellStyle name="Percent 2 9 3 2" xfId="1659" xr:uid="{00000000-0005-0000-0000-000058060000}"/>
    <cellStyle name="Percent 20" xfId="1660" xr:uid="{00000000-0005-0000-0000-000059060000}"/>
    <cellStyle name="Percent 200" xfId="1661" xr:uid="{00000000-0005-0000-0000-00005A060000}"/>
    <cellStyle name="Percent 200 2" xfId="1662" xr:uid="{00000000-0005-0000-0000-00005B060000}"/>
    <cellStyle name="Percent 200 3" xfId="1663" xr:uid="{00000000-0005-0000-0000-00005C060000}"/>
    <cellStyle name="Percent 200 3 2" xfId="1664" xr:uid="{00000000-0005-0000-0000-00005D060000}"/>
    <cellStyle name="Percent 200 4" xfId="1665" xr:uid="{00000000-0005-0000-0000-00005E060000}"/>
    <cellStyle name="Percent 201" xfId="1666" xr:uid="{00000000-0005-0000-0000-00005F060000}"/>
    <cellStyle name="Percent 201 2" xfId="1667" xr:uid="{00000000-0005-0000-0000-000060060000}"/>
    <cellStyle name="Percent 202" xfId="1668" xr:uid="{00000000-0005-0000-0000-000061060000}"/>
    <cellStyle name="Percent 202 2" xfId="1669" xr:uid="{00000000-0005-0000-0000-000062060000}"/>
    <cellStyle name="Percent 203" xfId="1670" xr:uid="{00000000-0005-0000-0000-000063060000}"/>
    <cellStyle name="Percent 204" xfId="1671" xr:uid="{00000000-0005-0000-0000-000064060000}"/>
    <cellStyle name="Percent 205" xfId="1672" xr:uid="{00000000-0005-0000-0000-000065060000}"/>
    <cellStyle name="Percent 206" xfId="1673" xr:uid="{00000000-0005-0000-0000-000066060000}"/>
    <cellStyle name="Percent 207" xfId="1674" xr:uid="{00000000-0005-0000-0000-000067060000}"/>
    <cellStyle name="Percent 208" xfId="1675" xr:uid="{00000000-0005-0000-0000-000068060000}"/>
    <cellStyle name="Percent 209" xfId="1676" xr:uid="{00000000-0005-0000-0000-000069060000}"/>
    <cellStyle name="Percent 21" xfId="1677" xr:uid="{00000000-0005-0000-0000-00006A060000}"/>
    <cellStyle name="Percent 210" xfId="1678" xr:uid="{00000000-0005-0000-0000-00006B060000}"/>
    <cellStyle name="Percent 211" xfId="1679" xr:uid="{00000000-0005-0000-0000-00006C060000}"/>
    <cellStyle name="Percent 212" xfId="1680" xr:uid="{00000000-0005-0000-0000-00006D060000}"/>
    <cellStyle name="Percent 213" xfId="1681" xr:uid="{00000000-0005-0000-0000-00006E060000}"/>
    <cellStyle name="Percent 213 2" xfId="1682" xr:uid="{00000000-0005-0000-0000-00006F060000}"/>
    <cellStyle name="Percent 214" xfId="1683" xr:uid="{00000000-0005-0000-0000-000070060000}"/>
    <cellStyle name="Percent 214 2" xfId="1684" xr:uid="{00000000-0005-0000-0000-000071060000}"/>
    <cellStyle name="Percent 215" xfId="1685" xr:uid="{00000000-0005-0000-0000-000072060000}"/>
    <cellStyle name="Percent 216" xfId="1686" xr:uid="{00000000-0005-0000-0000-000073060000}"/>
    <cellStyle name="Percent 217" xfId="1687" xr:uid="{00000000-0005-0000-0000-000074060000}"/>
    <cellStyle name="Percent 218" xfId="1688" xr:uid="{00000000-0005-0000-0000-000075060000}"/>
    <cellStyle name="Percent 219" xfId="1689" xr:uid="{00000000-0005-0000-0000-000076060000}"/>
    <cellStyle name="Percent 22" xfId="1690" xr:uid="{00000000-0005-0000-0000-000077060000}"/>
    <cellStyle name="Percent 220" xfId="1691" xr:uid="{00000000-0005-0000-0000-000078060000}"/>
    <cellStyle name="Percent 221" xfId="1692" xr:uid="{00000000-0005-0000-0000-000079060000}"/>
    <cellStyle name="Percent 222" xfId="1693" xr:uid="{00000000-0005-0000-0000-00007A060000}"/>
    <cellStyle name="Percent 223" xfId="1694" xr:uid="{00000000-0005-0000-0000-00007B060000}"/>
    <cellStyle name="Percent 224" xfId="1695" xr:uid="{00000000-0005-0000-0000-00007C060000}"/>
    <cellStyle name="Percent 225" xfId="1696" xr:uid="{00000000-0005-0000-0000-00007D060000}"/>
    <cellStyle name="Percent 226" xfId="1426" xr:uid="{00000000-0005-0000-0000-00009F050000}"/>
    <cellStyle name="Percent 227" xfId="1845" xr:uid="{00000000-0005-0000-0000-000041070000}"/>
    <cellStyle name="Percent 228" xfId="1848" xr:uid="{00000000-0005-0000-0000-000044070000}"/>
    <cellStyle name="Percent 229" xfId="1850" xr:uid="{00000000-0005-0000-0000-000049070000}"/>
    <cellStyle name="Percent 23" xfId="1697" xr:uid="{00000000-0005-0000-0000-00007E060000}"/>
    <cellStyle name="Percent 230" xfId="2115" xr:uid="{00000000-0005-0000-0000-00004F080000}"/>
    <cellStyle name="Percent 231" xfId="1898" xr:uid="{00000000-0005-0000-0000-000053080000}"/>
    <cellStyle name="Percent 24" xfId="1698" xr:uid="{00000000-0005-0000-0000-00007F060000}"/>
    <cellStyle name="Percent 25" xfId="1699" xr:uid="{00000000-0005-0000-0000-000080060000}"/>
    <cellStyle name="Percent 26" xfId="1700" xr:uid="{00000000-0005-0000-0000-000081060000}"/>
    <cellStyle name="Percent 27" xfId="1701" xr:uid="{00000000-0005-0000-0000-000082060000}"/>
    <cellStyle name="Percent 28" xfId="1702" xr:uid="{00000000-0005-0000-0000-000083060000}"/>
    <cellStyle name="Percent 29" xfId="1703" xr:uid="{00000000-0005-0000-0000-000084060000}"/>
    <cellStyle name="Percent 3" xfId="1704" xr:uid="{00000000-0005-0000-0000-000085060000}"/>
    <cellStyle name="Percent 3 2" xfId="1705" xr:uid="{00000000-0005-0000-0000-000086060000}"/>
    <cellStyle name="Percent 3 2 2" xfId="1706" xr:uid="{00000000-0005-0000-0000-000087060000}"/>
    <cellStyle name="Percent 3 2 2 2" xfId="1707" xr:uid="{00000000-0005-0000-0000-000088060000}"/>
    <cellStyle name="Percent 3 2 2 2 2" xfId="1708" xr:uid="{00000000-0005-0000-0000-000089060000}"/>
    <cellStyle name="Percent 3 2 2 3" xfId="1709" xr:uid="{00000000-0005-0000-0000-00008A060000}"/>
    <cellStyle name="Percent 3 3" xfId="1710" xr:uid="{00000000-0005-0000-0000-00008B060000}"/>
    <cellStyle name="Percent 3 4" xfId="1711" xr:uid="{00000000-0005-0000-0000-00008C060000}"/>
    <cellStyle name="Percent 3_2019 IRM Rates" xfId="1712" xr:uid="{00000000-0005-0000-0000-00008D060000}"/>
    <cellStyle name="Percent 30" xfId="1713" xr:uid="{00000000-0005-0000-0000-00008E060000}"/>
    <cellStyle name="Percent 31" xfId="1714" xr:uid="{00000000-0005-0000-0000-00008F060000}"/>
    <cellStyle name="Percent 32" xfId="1715" xr:uid="{00000000-0005-0000-0000-000090060000}"/>
    <cellStyle name="Percent 33" xfId="1716" xr:uid="{00000000-0005-0000-0000-000091060000}"/>
    <cellStyle name="Percent 34" xfId="1717" xr:uid="{00000000-0005-0000-0000-000092060000}"/>
    <cellStyle name="Percent 35" xfId="1718" xr:uid="{00000000-0005-0000-0000-000093060000}"/>
    <cellStyle name="Percent 36" xfId="1719" xr:uid="{00000000-0005-0000-0000-000094060000}"/>
    <cellStyle name="Percent 37" xfId="1720" xr:uid="{00000000-0005-0000-0000-000095060000}"/>
    <cellStyle name="Percent 38" xfId="1721" xr:uid="{00000000-0005-0000-0000-000096060000}"/>
    <cellStyle name="Percent 39" xfId="1722" xr:uid="{00000000-0005-0000-0000-000097060000}"/>
    <cellStyle name="Percent 4" xfId="1723" xr:uid="{00000000-0005-0000-0000-000098060000}"/>
    <cellStyle name="Percent 4 2" xfId="1724" xr:uid="{00000000-0005-0000-0000-000099060000}"/>
    <cellStyle name="Percent 4 2 2" xfId="1725" xr:uid="{00000000-0005-0000-0000-00009A060000}"/>
    <cellStyle name="Percent 4 2 3" xfId="1726" xr:uid="{00000000-0005-0000-0000-00009B060000}"/>
    <cellStyle name="Percent 4 2 3 2" xfId="1727" xr:uid="{00000000-0005-0000-0000-00009C060000}"/>
    <cellStyle name="Percent 4 3" xfId="1728" xr:uid="{00000000-0005-0000-0000-00009D060000}"/>
    <cellStyle name="Percent 4 3 2" xfId="1729" xr:uid="{00000000-0005-0000-0000-00009E060000}"/>
    <cellStyle name="Percent 4 3 3" xfId="1730" xr:uid="{00000000-0005-0000-0000-00009F060000}"/>
    <cellStyle name="Percent 4 3 3 2" xfId="1731" xr:uid="{00000000-0005-0000-0000-0000A0060000}"/>
    <cellStyle name="Percent 4 3 4" xfId="1732" xr:uid="{00000000-0005-0000-0000-0000A1060000}"/>
    <cellStyle name="Percent 4 4" xfId="1733" xr:uid="{00000000-0005-0000-0000-0000A2060000}"/>
    <cellStyle name="Percent 4 4 2" xfId="1734" xr:uid="{00000000-0005-0000-0000-0000A3060000}"/>
    <cellStyle name="Percent 40" xfId="1735" xr:uid="{00000000-0005-0000-0000-0000A4060000}"/>
    <cellStyle name="Percent 41" xfId="1736" xr:uid="{00000000-0005-0000-0000-0000A5060000}"/>
    <cellStyle name="Percent 42" xfId="1737" xr:uid="{00000000-0005-0000-0000-0000A6060000}"/>
    <cellStyle name="Percent 43" xfId="1738" xr:uid="{00000000-0005-0000-0000-0000A7060000}"/>
    <cellStyle name="Percent 44" xfId="1739" xr:uid="{00000000-0005-0000-0000-0000A8060000}"/>
    <cellStyle name="Percent 45" xfId="1740" xr:uid="{00000000-0005-0000-0000-0000A9060000}"/>
    <cellStyle name="Percent 46" xfId="1741" xr:uid="{00000000-0005-0000-0000-0000AA060000}"/>
    <cellStyle name="Percent 47" xfId="1742" xr:uid="{00000000-0005-0000-0000-0000AB060000}"/>
    <cellStyle name="Percent 48" xfId="58" xr:uid="{00000000-0005-0000-0000-000049000000}"/>
    <cellStyle name="Percent 49" xfId="1744" xr:uid="{00000000-0005-0000-0000-0000AD060000}"/>
    <cellStyle name="Percent 5" xfId="1745" xr:uid="{00000000-0005-0000-0000-0000AE060000}"/>
    <cellStyle name="Percent 5 2" xfId="71" xr:uid="{00000000-0005-0000-0000-00004A000000}"/>
    <cellStyle name="Percent 5 2 2" xfId="1747" xr:uid="{00000000-0005-0000-0000-0000B0060000}"/>
    <cellStyle name="Percent 5 2 2 2" xfId="1748" xr:uid="{00000000-0005-0000-0000-0000B1060000}"/>
    <cellStyle name="Percent 5 2 3" xfId="1749" xr:uid="{00000000-0005-0000-0000-0000B2060000}"/>
    <cellStyle name="Percent 5 2 4" xfId="1746" xr:uid="{00000000-0005-0000-0000-0000AF060000}"/>
    <cellStyle name="Percent 50" xfId="1750" xr:uid="{00000000-0005-0000-0000-0000B3060000}"/>
    <cellStyle name="Percent 51" xfId="1751" xr:uid="{00000000-0005-0000-0000-0000B4060000}"/>
    <cellStyle name="Percent 52" xfId="1752" xr:uid="{00000000-0005-0000-0000-0000B5060000}"/>
    <cellStyle name="Percent 53" xfId="1753" xr:uid="{00000000-0005-0000-0000-0000B6060000}"/>
    <cellStyle name="Percent 54" xfId="66" xr:uid="{00000000-0005-0000-0000-00004B000000}"/>
    <cellStyle name="Percent 54 2" xfId="1754" xr:uid="{00000000-0005-0000-0000-0000B7060000}"/>
    <cellStyle name="Percent 55" xfId="1755" xr:uid="{00000000-0005-0000-0000-0000B8060000}"/>
    <cellStyle name="Percent 56" xfId="1756" xr:uid="{00000000-0005-0000-0000-0000B9060000}"/>
    <cellStyle name="Percent 57" xfId="1757" xr:uid="{00000000-0005-0000-0000-0000BA060000}"/>
    <cellStyle name="Percent 58" xfId="1758" xr:uid="{00000000-0005-0000-0000-0000BB060000}"/>
    <cellStyle name="Percent 59" xfId="1759" xr:uid="{00000000-0005-0000-0000-0000BC060000}"/>
    <cellStyle name="Percent 6" xfId="1760" xr:uid="{00000000-0005-0000-0000-0000BD060000}"/>
    <cellStyle name="Percent 6 2" xfId="1761" xr:uid="{00000000-0005-0000-0000-0000BE060000}"/>
    <cellStyle name="Percent 6 2 2" xfId="1762" xr:uid="{00000000-0005-0000-0000-0000BF060000}"/>
    <cellStyle name="Percent 6 2 2 2" xfId="1763" xr:uid="{00000000-0005-0000-0000-0000C0060000}"/>
    <cellStyle name="Percent 6 2 3" xfId="1764" xr:uid="{00000000-0005-0000-0000-0000C1060000}"/>
    <cellStyle name="Percent 60" xfId="1765" xr:uid="{00000000-0005-0000-0000-0000C2060000}"/>
    <cellStyle name="Percent 61" xfId="1766" xr:uid="{00000000-0005-0000-0000-0000C3060000}"/>
    <cellStyle name="Percent 62" xfId="1767" xr:uid="{00000000-0005-0000-0000-0000C4060000}"/>
    <cellStyle name="Percent 63" xfId="1768" xr:uid="{00000000-0005-0000-0000-0000C5060000}"/>
    <cellStyle name="Percent 64" xfId="1769" xr:uid="{00000000-0005-0000-0000-0000C6060000}"/>
    <cellStyle name="Percent 65" xfId="1770" xr:uid="{00000000-0005-0000-0000-0000C7060000}"/>
    <cellStyle name="Percent 66" xfId="1771" xr:uid="{00000000-0005-0000-0000-0000C8060000}"/>
    <cellStyle name="Percent 67" xfId="1772" xr:uid="{00000000-0005-0000-0000-0000C9060000}"/>
    <cellStyle name="Percent 68" xfId="1773" xr:uid="{00000000-0005-0000-0000-0000CA060000}"/>
    <cellStyle name="Percent 69" xfId="1774" xr:uid="{00000000-0005-0000-0000-0000CB060000}"/>
    <cellStyle name="Percent 7" xfId="1775" xr:uid="{00000000-0005-0000-0000-0000CC060000}"/>
    <cellStyle name="Percent 70" xfId="1776" xr:uid="{00000000-0005-0000-0000-0000CD060000}"/>
    <cellStyle name="Percent 71" xfId="1777" xr:uid="{00000000-0005-0000-0000-0000CE060000}"/>
    <cellStyle name="Percent 72" xfId="1778" xr:uid="{00000000-0005-0000-0000-0000CF060000}"/>
    <cellStyle name="Percent 73" xfId="1779" xr:uid="{00000000-0005-0000-0000-0000D0060000}"/>
    <cellStyle name="Percent 74" xfId="1780" xr:uid="{00000000-0005-0000-0000-0000D1060000}"/>
    <cellStyle name="Percent 75" xfId="1781" xr:uid="{00000000-0005-0000-0000-0000D2060000}"/>
    <cellStyle name="Percent 76" xfId="1782" xr:uid="{00000000-0005-0000-0000-0000D3060000}"/>
    <cellStyle name="Percent 77" xfId="1783" xr:uid="{00000000-0005-0000-0000-0000D4060000}"/>
    <cellStyle name="Percent 78" xfId="1784" xr:uid="{00000000-0005-0000-0000-0000D5060000}"/>
    <cellStyle name="Percent 79" xfId="1785" xr:uid="{00000000-0005-0000-0000-0000D6060000}"/>
    <cellStyle name="Percent 8" xfId="1786" xr:uid="{00000000-0005-0000-0000-0000D7060000}"/>
    <cellStyle name="Percent 80" xfId="1787" xr:uid="{00000000-0005-0000-0000-0000D8060000}"/>
    <cellStyle name="Percent 81" xfId="1788" xr:uid="{00000000-0005-0000-0000-0000D9060000}"/>
    <cellStyle name="Percent 82" xfId="1789" xr:uid="{00000000-0005-0000-0000-0000DA060000}"/>
    <cellStyle name="Percent 83" xfId="1790" xr:uid="{00000000-0005-0000-0000-0000DB060000}"/>
    <cellStyle name="Percent 84" xfId="1791" xr:uid="{00000000-0005-0000-0000-0000DC060000}"/>
    <cellStyle name="Percent 85" xfId="1792" xr:uid="{00000000-0005-0000-0000-0000DD060000}"/>
    <cellStyle name="Percent 86" xfId="1793" xr:uid="{00000000-0005-0000-0000-0000DE060000}"/>
    <cellStyle name="Percent 87" xfId="1794" xr:uid="{00000000-0005-0000-0000-0000DF060000}"/>
    <cellStyle name="Percent 88" xfId="1795" xr:uid="{00000000-0005-0000-0000-0000E0060000}"/>
    <cellStyle name="Percent 89" xfId="1796" xr:uid="{00000000-0005-0000-0000-0000E1060000}"/>
    <cellStyle name="Percent 9" xfId="1797" xr:uid="{00000000-0005-0000-0000-0000E2060000}"/>
    <cellStyle name="Percent 90" xfId="1798" xr:uid="{00000000-0005-0000-0000-0000E3060000}"/>
    <cellStyle name="Percent 91" xfId="1799" xr:uid="{00000000-0005-0000-0000-0000E4060000}"/>
    <cellStyle name="Percent 92" xfId="1800" xr:uid="{00000000-0005-0000-0000-0000E5060000}"/>
    <cellStyle name="Percent 93" xfId="1801" xr:uid="{00000000-0005-0000-0000-0000E6060000}"/>
    <cellStyle name="Percent 94" xfId="1802" xr:uid="{00000000-0005-0000-0000-0000E7060000}"/>
    <cellStyle name="Percent 95" xfId="1803" xr:uid="{00000000-0005-0000-0000-0000E8060000}"/>
    <cellStyle name="Percent 96" xfId="1804" xr:uid="{00000000-0005-0000-0000-0000E9060000}"/>
    <cellStyle name="Percent 97" xfId="1805" xr:uid="{00000000-0005-0000-0000-0000EA060000}"/>
    <cellStyle name="Percent 98" xfId="1806" xr:uid="{00000000-0005-0000-0000-0000EB060000}"/>
    <cellStyle name="Percent 99" xfId="1807" xr:uid="{00000000-0005-0000-0000-0000EC060000}"/>
    <cellStyle name="Reset  - Style4" xfId="1808" xr:uid="{00000000-0005-0000-0000-0000ED060000}"/>
    <cellStyle name="S" xfId="1809" xr:uid="{00000000-0005-0000-0000-0000EE060000}"/>
    <cellStyle name="S by Region Pg 2" xfId="1810" xr:uid="{00000000-0005-0000-0000-0000EF060000}"/>
    <cellStyle name="Style 1" xfId="1811" xr:uid="{00000000-0005-0000-0000-0000F0060000}"/>
    <cellStyle name="SUBSC98" xfId="1812" xr:uid="{00000000-0005-0000-0000-0000F1060000}"/>
    <cellStyle name="Table  - Style5" xfId="1813" xr:uid="{00000000-0005-0000-0000-0000F2060000}"/>
    <cellStyle name="Table  - Style5 2" xfId="1814" xr:uid="{00000000-0005-0000-0000-0000F3060000}"/>
    <cellStyle name="Title  - Style6" xfId="1815" xr:uid="{00000000-0005-0000-0000-0000F4060000}"/>
    <cellStyle name="Title 2" xfId="1816" xr:uid="{00000000-0005-0000-0000-0000F5060000}"/>
    <cellStyle name="Total 10" xfId="1817" xr:uid="{00000000-0005-0000-0000-000026070000}"/>
    <cellStyle name="Total 2" xfId="1818" xr:uid="{00000000-0005-0000-0000-0000F7060000}"/>
    <cellStyle name="Total 2 2" xfId="1819" xr:uid="{00000000-0005-0000-0000-0000F8060000}"/>
    <cellStyle name="Total 2_2019 IRM Rates" xfId="1820" xr:uid="{00000000-0005-0000-0000-0000F9060000}"/>
    <cellStyle name="Total 3" xfId="1821" xr:uid="{00000000-0005-0000-0000-0000FA060000}"/>
    <cellStyle name="Total 4" xfId="1822" xr:uid="{00000000-0005-0000-0000-0000FB060000}"/>
    <cellStyle name="Total 4 2" xfId="1823" xr:uid="{00000000-0005-0000-0000-0000FC060000}"/>
    <cellStyle name="Total 4 3" xfId="1824" xr:uid="{00000000-0005-0000-0000-0000FD060000}"/>
    <cellStyle name="Total 4 3 2" xfId="1825" xr:uid="{00000000-0005-0000-0000-0000FE060000}"/>
    <cellStyle name="Total 4 4" xfId="1826" xr:uid="{00000000-0005-0000-0000-0000FF060000}"/>
    <cellStyle name="Total 5" xfId="1827" xr:uid="{00000000-0005-0000-0000-000000070000}"/>
    <cellStyle name="Total 5 2" xfId="1828" xr:uid="{00000000-0005-0000-0000-000001070000}"/>
    <cellStyle name="Total 6" xfId="1829" xr:uid="{00000000-0005-0000-0000-000002070000}"/>
    <cellStyle name="Total 6 2" xfId="1830" xr:uid="{00000000-0005-0000-0000-000003070000}"/>
    <cellStyle name="Total 7" xfId="1831" xr:uid="{00000000-0005-0000-0000-000004070000}"/>
    <cellStyle name="Total 7 2" xfId="1832" xr:uid="{00000000-0005-0000-0000-000005070000}"/>
    <cellStyle name="Total 8" xfId="1833" xr:uid="{00000000-0005-0000-0000-000006070000}"/>
    <cellStyle name="Total 8 2" xfId="1834" xr:uid="{00000000-0005-0000-0000-000007070000}"/>
    <cellStyle name="Total 9" xfId="1835" xr:uid="{00000000-0005-0000-0000-000008070000}"/>
    <cellStyle name="Total 9 2" xfId="1836" xr:uid="{00000000-0005-0000-0000-000009070000}"/>
    <cellStyle name="TotCol - Style7" xfId="1837" xr:uid="{00000000-0005-0000-0000-00000A070000}"/>
    <cellStyle name="TotRow - Style8" xfId="1838" xr:uid="{00000000-0005-0000-0000-00000B070000}"/>
    <cellStyle name="TotRow - Style8 2" xfId="1839" xr:uid="{00000000-0005-0000-0000-00000C070000}"/>
    <cellStyle name="Warning Text 2" xfId="1840" xr:uid="{00000000-0005-0000-0000-00000D070000}"/>
    <cellStyle name="Обычный_Centr_0" xfId="1841" xr:uid="{00000000-0005-0000-0000-00000E070000}"/>
  </cellStyles>
  <dxfs count="60">
    <dxf>
      <numFmt numFmtId="205" formatCode="_-* #,##0.00000_-;\-\ #,##0.00000_-;_-* &quot;-&quot;_-;_-@_-"/>
    </dxf>
    <dxf>
      <numFmt numFmtId="206" formatCode="_-* #,##0.000000_-;\-\ #,##0.000000_-;_-* &quot;-&quot;_-;_-@_-"/>
    </dxf>
    <dxf>
      <numFmt numFmtId="205" formatCode="_-* #,##0.00000_-;\-\ #,##0.00000_-;_-* &quot;-&quot;_-;_-@_-"/>
    </dxf>
    <dxf>
      <numFmt numFmtId="206" formatCode="_-* #,##0.000000_-;\-\ #,##0.000000_-;_-* &quot;-&quot;_-;_-@_-"/>
    </dxf>
    <dxf>
      <numFmt numFmtId="205" formatCode="_-* #,##0.00000_-;\-\ #,##0.00000_-;_-* &quot;-&quot;_-;_-@_-"/>
    </dxf>
    <dxf>
      <numFmt numFmtId="206" formatCode="_-* #,##0.000000_-;\-\ #,##0.000000_-;_-* &quot;-&quot;_-;_-@_-"/>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indexed="42"/>
        </patternFill>
      </fill>
    </dxf>
    <dxf>
      <fill>
        <patternFill>
          <bgColor indexed="42"/>
        </patternFill>
      </fill>
    </dxf>
    <dxf>
      <fill>
        <patternFill>
          <bgColor indexed="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externalLink" Target="externalLinks/externalLink7.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externalLink" Target="externalLinks/externalLink6.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5.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externalLink" Target="externalLinks/externalLink4.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calcChain" Target="calcChain.xml"/></Relationships>
</file>

<file path=xl/ctrlProps/ctrlProp1.xml><?xml version="1.0" encoding="utf-8"?>
<formControlPr xmlns="http://schemas.microsoft.com/office/spreadsheetml/2009/9/main" objectType="CheckBox" fmlaLink="$CL$36" lockText="1" noThreeD="1"/>
</file>

<file path=xl/ctrlProps/ctrlProp10.xml><?xml version="1.0" encoding="utf-8"?>
<formControlPr xmlns="http://schemas.microsoft.com/office/spreadsheetml/2009/9/main" objectType="CheckBox" fmlaLink="CK12" lockText="1" noThreeD="1"/>
</file>

<file path=xl/ctrlProps/ctrlProp11.xml><?xml version="1.0" encoding="utf-8"?>
<formControlPr xmlns="http://schemas.microsoft.com/office/spreadsheetml/2009/9/main" objectType="CheckBox" fmlaLink="$CL$40" lockText="1" noThreeD="1"/>
</file>

<file path=xl/ctrlProps/ctrlProp12.xml><?xml version="1.0" encoding="utf-8"?>
<formControlPr xmlns="http://schemas.microsoft.com/office/spreadsheetml/2009/9/main" objectType="CheckBox" fmlaLink="$CL$41" lockText="1" noThreeD="1"/>
</file>

<file path=xl/ctrlProps/ctrlProp13.xml><?xml version="1.0" encoding="utf-8"?>
<formControlPr xmlns="http://schemas.microsoft.com/office/spreadsheetml/2009/9/main" objectType="CheckBox" fmlaLink="CP71" lockText="1" noThreeD="1"/>
</file>

<file path=xl/ctrlProps/ctrlProp14.xml><?xml version="1.0" encoding="utf-8"?>
<formControlPr xmlns="http://schemas.microsoft.com/office/spreadsheetml/2009/9/main" objectType="CheckBox" checked="Checked" fmlaLink="CP54" lockText="1" noThreeD="1"/>
</file>

<file path=xl/ctrlProps/ctrlProp15.xml><?xml version="1.0" encoding="utf-8"?>
<formControlPr xmlns="http://schemas.microsoft.com/office/spreadsheetml/2009/9/main" objectType="CheckBox" checked="Checked" fmlaLink="$CP$75" lockText="1" noThreeD="1"/>
</file>

<file path=xl/ctrlProps/ctrlProp16.xml><?xml version="1.0" encoding="utf-8"?>
<formControlPr xmlns="http://schemas.microsoft.com/office/spreadsheetml/2009/9/main" objectType="CheckBox" checked="Checked" fmlaLink="$CP$108" lockText="1" noThreeD="1"/>
</file>

<file path=xl/ctrlProps/ctrlProp17.xml><?xml version="1.0" encoding="utf-8"?>
<formControlPr xmlns="http://schemas.microsoft.com/office/spreadsheetml/2009/9/main" objectType="CheckBox" fmlaLink="$CP$109" lockText="1" noThreeD="1"/>
</file>

<file path=xl/ctrlProps/ctrlProp18.xml><?xml version="1.0" encoding="utf-8"?>
<formControlPr xmlns="http://schemas.microsoft.com/office/spreadsheetml/2009/9/main" objectType="CheckBox" checked="Checked" fmlaLink="$CP$81" lockText="1" noThreeD="1"/>
</file>

<file path=xl/ctrlProps/ctrlProp19.xml><?xml version="1.0" encoding="utf-8"?>
<formControlPr xmlns="http://schemas.microsoft.com/office/spreadsheetml/2009/9/main" objectType="Drop" dropStyle="combo" dx="16" fmlaLink="$F$1" fmlaRange="$B$23:$B$45" noThreeD="1" sel="9" val="7"/>
</file>

<file path=xl/ctrlProps/ctrlProp2.xml><?xml version="1.0" encoding="utf-8"?>
<formControlPr xmlns="http://schemas.microsoft.com/office/spreadsheetml/2009/9/main" objectType="CheckBox" fmlaLink="$CL$37" lockText="1" noThreeD="1"/>
</file>

<file path=xl/ctrlProps/ctrlProp20.xml><?xml version="1.0" encoding="utf-8"?>
<formControlPr xmlns="http://schemas.microsoft.com/office/spreadsheetml/2009/9/main" objectType="CheckBox" checked="Checked" fmlaLink="CP55" lockText="1" noThreeD="1"/>
</file>

<file path=xl/ctrlProps/ctrlProp21.xml><?xml version="1.0" encoding="utf-8"?>
<formControlPr xmlns="http://schemas.microsoft.com/office/spreadsheetml/2009/9/main" objectType="CheckBox" checked="Checked" fmlaLink="CP56" lockText="1" noThreeD="1"/>
</file>

<file path=xl/ctrlProps/ctrlProp22.xml><?xml version="1.0" encoding="utf-8"?>
<formControlPr xmlns="http://schemas.microsoft.com/office/spreadsheetml/2009/9/main" objectType="CheckBox" checked="Checked" fmlaLink="CP57" lockText="1" noThreeD="1"/>
</file>

<file path=xl/ctrlProps/ctrlProp23.xml><?xml version="1.0" encoding="utf-8"?>
<formControlPr xmlns="http://schemas.microsoft.com/office/spreadsheetml/2009/9/main" objectType="CheckBox" checked="Checked" fmlaLink="CP58" lockText="1" noThreeD="1"/>
</file>

<file path=xl/ctrlProps/ctrlProp24.xml><?xml version="1.0" encoding="utf-8"?>
<formControlPr xmlns="http://schemas.microsoft.com/office/spreadsheetml/2009/9/main" objectType="CheckBox" checked="Checked" fmlaLink="CP59" lockText="1" noThreeD="1"/>
</file>

<file path=xl/ctrlProps/ctrlProp25.xml><?xml version="1.0" encoding="utf-8"?>
<formControlPr xmlns="http://schemas.microsoft.com/office/spreadsheetml/2009/9/main" objectType="CheckBox" checked="Checked" fmlaLink="CP60" lockText="1" noThreeD="1"/>
</file>

<file path=xl/ctrlProps/ctrlProp26.xml><?xml version="1.0" encoding="utf-8"?>
<formControlPr xmlns="http://schemas.microsoft.com/office/spreadsheetml/2009/9/main" objectType="CheckBox" checked="Checked" fmlaLink="CP61" lockText="1" noThreeD="1"/>
</file>

<file path=xl/ctrlProps/ctrlProp27.xml><?xml version="1.0" encoding="utf-8"?>
<formControlPr xmlns="http://schemas.microsoft.com/office/spreadsheetml/2009/9/main" objectType="CheckBox" fmlaLink="CP62" lockText="1" noThreeD="1"/>
</file>

<file path=xl/ctrlProps/ctrlProp28.xml><?xml version="1.0" encoding="utf-8"?>
<formControlPr xmlns="http://schemas.microsoft.com/office/spreadsheetml/2009/9/main" objectType="CheckBox" fmlaLink="CP63" lockText="1" noThreeD="1"/>
</file>

<file path=xl/ctrlProps/ctrlProp29.xml><?xml version="1.0" encoding="utf-8"?>
<formControlPr xmlns="http://schemas.microsoft.com/office/spreadsheetml/2009/9/main" objectType="CheckBox" fmlaLink="CP64" lockText="1" noThreeD="1"/>
</file>

<file path=xl/ctrlProps/ctrlProp3.xml><?xml version="1.0" encoding="utf-8"?>
<formControlPr xmlns="http://schemas.microsoft.com/office/spreadsheetml/2009/9/main" objectType="CheckBox" fmlaLink="$CL$38" lockText="1" noThreeD="1"/>
</file>

<file path=xl/ctrlProps/ctrlProp30.xml><?xml version="1.0" encoding="utf-8"?>
<formControlPr xmlns="http://schemas.microsoft.com/office/spreadsheetml/2009/9/main" objectType="CheckBox" fmlaLink="CP65" lockText="1" noThreeD="1"/>
</file>

<file path=xl/ctrlProps/ctrlProp31.xml><?xml version="1.0" encoding="utf-8"?>
<formControlPr xmlns="http://schemas.microsoft.com/office/spreadsheetml/2009/9/main" objectType="CheckBox" fmlaLink="CP66" lockText="1" noThreeD="1"/>
</file>

<file path=xl/ctrlProps/ctrlProp32.xml><?xml version="1.0" encoding="utf-8"?>
<formControlPr xmlns="http://schemas.microsoft.com/office/spreadsheetml/2009/9/main" objectType="CheckBox" fmlaLink="CP67" lockText="1" noThreeD="1"/>
</file>

<file path=xl/ctrlProps/ctrlProp33.xml><?xml version="1.0" encoding="utf-8"?>
<formControlPr xmlns="http://schemas.microsoft.com/office/spreadsheetml/2009/9/main" objectType="CheckBox" fmlaLink="CP68" lockText="1" noThreeD="1"/>
</file>

<file path=xl/ctrlProps/ctrlProp34.xml><?xml version="1.0" encoding="utf-8"?>
<formControlPr xmlns="http://schemas.microsoft.com/office/spreadsheetml/2009/9/main" objectType="CheckBox" fmlaLink="CP69" lockText="1" noThreeD="1"/>
</file>

<file path=xl/ctrlProps/ctrlProp35.xml><?xml version="1.0" encoding="utf-8"?>
<formControlPr xmlns="http://schemas.microsoft.com/office/spreadsheetml/2009/9/main" objectType="CheckBox" fmlaLink="CP72" lockText="1" noThreeD="1"/>
</file>

<file path=xl/ctrlProps/ctrlProp36.xml><?xml version="1.0" encoding="utf-8"?>
<formControlPr xmlns="http://schemas.microsoft.com/office/spreadsheetml/2009/9/main" objectType="CheckBox" fmlaLink="CP73" lockText="1" noThreeD="1"/>
</file>

<file path=xl/ctrlProps/ctrlProp37.xml><?xml version="1.0" encoding="utf-8"?>
<formControlPr xmlns="http://schemas.microsoft.com/office/spreadsheetml/2009/9/main" objectType="CheckBox" fmlaLink="CP70" lockText="1" noThreeD="1"/>
</file>

<file path=xl/ctrlProps/ctrlProp38.xml><?xml version="1.0" encoding="utf-8"?>
<formControlPr xmlns="http://schemas.microsoft.com/office/spreadsheetml/2009/9/main" objectType="CheckBox" checked="Checked" fmlaLink="$CP$108" lockText="1" noThreeD="1"/>
</file>

<file path=xl/ctrlProps/ctrlProp39.xml><?xml version="1.0" encoding="utf-8"?>
<formControlPr xmlns="http://schemas.microsoft.com/office/spreadsheetml/2009/9/main" objectType="CheckBox" fmlaLink="$CP$109" lockText="1" noThreeD="1"/>
</file>

<file path=xl/ctrlProps/ctrlProp4.xml><?xml version="1.0" encoding="utf-8"?>
<formControlPr xmlns="http://schemas.microsoft.com/office/spreadsheetml/2009/9/main" objectType="CheckBox" fmlaLink="$CL$39" lockText="1" noThreeD="1"/>
</file>

<file path=xl/ctrlProps/ctrlProp40.xml><?xml version="1.0" encoding="utf-8"?>
<formControlPr xmlns="http://schemas.microsoft.com/office/spreadsheetml/2009/9/main" objectType="CheckBox" fmlaLink="$CP$109" lockText="1" noThreeD="1"/>
</file>

<file path=xl/ctrlProps/ctrlProp41.xml><?xml version="1.0" encoding="utf-8"?>
<formControlPr xmlns="http://schemas.microsoft.com/office/spreadsheetml/2009/9/main" objectType="CheckBox" fmlaLink="$CP$109" lockText="1" noThreeD="1"/>
</file>

<file path=xl/ctrlProps/ctrlProp42.xml><?xml version="1.0" encoding="utf-8"?>
<formControlPr xmlns="http://schemas.microsoft.com/office/spreadsheetml/2009/9/main" objectType="CheckBox" fmlaLink="$CP$109" lockText="1" noThreeD="1"/>
</file>

<file path=xl/ctrlProps/ctrlProp43.xml><?xml version="1.0" encoding="utf-8"?>
<formControlPr xmlns="http://schemas.microsoft.com/office/spreadsheetml/2009/9/main" objectType="CheckBox" fmlaLink="$CP$109" lockText="1" noThreeD="1"/>
</file>

<file path=xl/ctrlProps/ctrlProp44.xml><?xml version="1.0" encoding="utf-8"?>
<formControlPr xmlns="http://schemas.microsoft.com/office/spreadsheetml/2009/9/main" objectType="CheckBox" checked="Checked" fmlaLink="$CP$81" lockText="1" noThreeD="1"/>
</file>

<file path=xl/ctrlProps/ctrlProp45.xml><?xml version="1.0" encoding="utf-8"?>
<formControlPr xmlns="http://schemas.microsoft.com/office/spreadsheetml/2009/9/main" objectType="CheckBox" checked="Checked" fmlaLink="CP56" lockText="1" noThreeD="1"/>
</file>

<file path=xl/ctrlProps/ctrlProp5.xml><?xml version="1.0" encoding="utf-8"?>
<formControlPr xmlns="http://schemas.microsoft.com/office/spreadsheetml/2009/9/main" objectType="CheckBox" fmlaLink="$CL$40" lockText="1" noThreeD="1"/>
</file>

<file path=xl/ctrlProps/ctrlProp6.xml><?xml version="1.0" encoding="utf-8"?>
<formControlPr xmlns="http://schemas.microsoft.com/office/spreadsheetml/2009/9/main" objectType="CheckBox" fmlaLink="#REF!" lockText="1" noThreeD="1"/>
</file>

<file path=xl/ctrlProps/ctrlProp7.xml><?xml version="1.0" encoding="utf-8"?>
<formControlPr xmlns="http://schemas.microsoft.com/office/spreadsheetml/2009/9/main" objectType="CheckBox" fmlaLink="#REF!" lockText="1" noThreeD="1"/>
</file>

<file path=xl/ctrlProps/ctrlProp8.xml><?xml version="1.0" encoding="utf-8"?>
<formControlPr xmlns="http://schemas.microsoft.com/office/spreadsheetml/2009/9/main" objectType="CheckBox" fmlaLink="CK11" lockText="1" noThreeD="1"/>
</file>

<file path=xl/ctrlProps/ctrlProp9.xml><?xml version="1.0" encoding="utf-8"?>
<formControlPr xmlns="http://schemas.microsoft.com/office/spreadsheetml/2009/9/main" objectType="CheckBox" fmlaLink="$CL$41"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wmf"/></Relationships>
</file>

<file path=xl/drawings/_rels/drawing2.xml.rels><?xml version="1.0" encoding="UTF-8" standalone="yes"?>
<Relationships xmlns="http://schemas.openxmlformats.org/package/2006/relationships"><Relationship Id="rId2" Type="http://schemas.openxmlformats.org/officeDocument/2006/relationships/image" Target="../media/image1.wmf"/><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xdr:col>
      <xdr:colOff>1143000</xdr:colOff>
      <xdr:row>4</xdr:row>
      <xdr:rowOff>88277</xdr:rowOff>
    </xdr:from>
    <xdr:to>
      <xdr:col>5</xdr:col>
      <xdr:colOff>1428750</xdr:colOff>
      <xdr:row>12</xdr:row>
      <xdr:rowOff>16807</xdr:rowOff>
    </xdr:to>
    <xdr:sp macro="" textlink="">
      <xdr:nvSpPr>
        <xdr:cNvPr id="3" name="Rectangle 2">
          <a:extLst>
            <a:ext uri="{FF2B5EF4-FFF2-40B4-BE49-F238E27FC236}">
              <a16:creationId xmlns:a16="http://schemas.microsoft.com/office/drawing/2014/main" id="{00000000-0008-0000-0000-000003000000}"/>
            </a:ext>
          </a:extLst>
        </xdr:cNvPr>
        <xdr:cNvSpPr/>
      </xdr:nvSpPr>
      <xdr:spPr>
        <a:xfrm>
          <a:off x="1428750" y="741420"/>
          <a:ext cx="5959929" cy="123481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2020 Deferrl/Variance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4" name="Picture 3">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2437" t="-1608" r="-2437" b="-1608"/>
        <a:stretch>
          <a:fillRect/>
        </a:stretch>
      </xdr:blipFill>
      <xdr:spPr bwMode="auto">
        <a:xfrm>
          <a:off x="0" y="194190"/>
          <a:ext cx="0" cy="38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81</xdr:col>
          <xdr:colOff>104775</xdr:colOff>
          <xdr:row>35</xdr:row>
          <xdr:rowOff>28575</xdr:rowOff>
        </xdr:from>
        <xdr:to>
          <xdr:col>81</xdr:col>
          <xdr:colOff>2076450</xdr:colOff>
          <xdr:row>36</xdr:row>
          <xdr:rowOff>28575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104775</xdr:colOff>
          <xdr:row>36</xdr:row>
          <xdr:rowOff>28575</xdr:rowOff>
        </xdr:from>
        <xdr:to>
          <xdr:col>81</xdr:col>
          <xdr:colOff>2076450</xdr:colOff>
          <xdr:row>37</xdr:row>
          <xdr:rowOff>28575</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104775</xdr:colOff>
          <xdr:row>37</xdr:row>
          <xdr:rowOff>28575</xdr:rowOff>
        </xdr:from>
        <xdr:to>
          <xdr:col>81</xdr:col>
          <xdr:colOff>2076450</xdr:colOff>
          <xdr:row>38</xdr:row>
          <xdr:rowOff>28575</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104775</xdr:colOff>
          <xdr:row>38</xdr:row>
          <xdr:rowOff>28575</xdr:rowOff>
        </xdr:from>
        <xdr:to>
          <xdr:col>81</xdr:col>
          <xdr:colOff>2076450</xdr:colOff>
          <xdr:row>39</xdr:row>
          <xdr:rowOff>28575</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104775</xdr:colOff>
          <xdr:row>39</xdr:row>
          <xdr:rowOff>28575</xdr:rowOff>
        </xdr:from>
        <xdr:to>
          <xdr:col>81</xdr:col>
          <xdr:colOff>2076450</xdr:colOff>
          <xdr:row>40</xdr:row>
          <xdr:rowOff>9525</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104775</xdr:colOff>
          <xdr:row>47</xdr:row>
          <xdr:rowOff>0</xdr:rowOff>
        </xdr:from>
        <xdr:to>
          <xdr:col>81</xdr:col>
          <xdr:colOff>2076450</xdr:colOff>
          <xdr:row>48</xdr:row>
          <xdr:rowOff>28575</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104775</xdr:colOff>
          <xdr:row>47</xdr:row>
          <xdr:rowOff>0</xdr:rowOff>
        </xdr:from>
        <xdr:to>
          <xdr:col>81</xdr:col>
          <xdr:colOff>2076450</xdr:colOff>
          <xdr:row>48</xdr:row>
          <xdr:rowOff>47625</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78</xdr:col>
      <xdr:colOff>1053354</xdr:colOff>
      <xdr:row>6</xdr:row>
      <xdr:rowOff>56030</xdr:rowOff>
    </xdr:from>
    <xdr:to>
      <xdr:col>81</xdr:col>
      <xdr:colOff>1557074</xdr:colOff>
      <xdr:row>17</xdr:row>
      <xdr:rowOff>63344</xdr:rowOff>
    </xdr:to>
    <xdr:sp macro="" textlink="">
      <xdr:nvSpPr>
        <xdr:cNvPr id="13" name="Rounded Rectangle 20">
          <a:extLst>
            <a:ext uri="{FF2B5EF4-FFF2-40B4-BE49-F238E27FC236}">
              <a16:creationId xmlns:a16="http://schemas.microsoft.com/office/drawing/2014/main" id="{00000000-0008-0000-0000-00000D000000}"/>
            </a:ext>
          </a:extLst>
        </xdr:cNvPr>
        <xdr:cNvSpPr/>
      </xdr:nvSpPr>
      <xdr:spPr>
        <a:xfrm>
          <a:off x="88812894" y="1061870"/>
          <a:ext cx="6035840" cy="3062934"/>
        </a:xfrm>
        <a:prstGeom prst="roundRec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CA" sz="1200">
              <a:solidFill>
                <a:schemeClr val="tx1"/>
              </a:solidFill>
              <a:latin typeface="Arial" pitchFamily="34" charset="0"/>
              <a:cs typeface="Arial" pitchFamily="34" charset="0"/>
            </a:rPr>
            <a:t>If you had any Class A customers at any point during the period that the Account 1589 GA balance accumulated (i.e. from the year the balance was last disposed to 2017), check off the checkbox</a:t>
          </a:r>
        </a:p>
        <a:p>
          <a:pPr algn="l"/>
          <a:endParaRPr lang="en-CA" sz="1200">
            <a:solidFill>
              <a:schemeClr val="tx1"/>
            </a:solidFill>
            <a:latin typeface="Arial" pitchFamily="34" charset="0"/>
            <a:cs typeface="Arial" pitchFamily="34" charset="0"/>
          </a:endParaRPr>
        </a:p>
        <a:p>
          <a:pPr algn="l"/>
          <a:r>
            <a:rPr lang="en-CA" sz="1200">
              <a:solidFill>
                <a:schemeClr val="tx1"/>
              </a:solidFill>
              <a:latin typeface="Arial" pitchFamily="34" charset="0"/>
              <a:cs typeface="Arial" pitchFamily="34" charset="0"/>
            </a:rPr>
            <a:t>If you had Class A customer(s) during this period, Tab 6 will be generated and applicants must complete the information pertaining to Class A customers.</a:t>
          </a:r>
        </a:p>
      </xdr:txBody>
    </xdr:sp>
    <xdr:clientData/>
  </xdr:twoCellAnchor>
  <mc:AlternateContent xmlns:mc="http://schemas.openxmlformats.org/markup-compatibility/2006">
    <mc:Choice xmlns:a14="http://schemas.microsoft.com/office/drawing/2010/main" Requires="a14">
      <xdr:twoCellAnchor editAs="oneCell">
        <xdr:from>
          <xdr:col>80</xdr:col>
          <xdr:colOff>666750</xdr:colOff>
          <xdr:row>9</xdr:row>
          <xdr:rowOff>76200</xdr:rowOff>
        </xdr:from>
        <xdr:to>
          <xdr:col>80</xdr:col>
          <xdr:colOff>1076325</xdr:colOff>
          <xdr:row>11</xdr:row>
          <xdr:rowOff>95250</xdr:rowOff>
        </xdr:to>
        <xdr:sp macro="" textlink="">
          <xdr:nvSpPr>
            <xdr:cNvPr id="1032" name="Check Box 2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EAEAEA"/>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81</xdr:col>
          <xdr:colOff>104775</xdr:colOff>
          <xdr:row>40</xdr:row>
          <xdr:rowOff>28575</xdr:rowOff>
        </xdr:from>
        <xdr:to>
          <xdr:col>81</xdr:col>
          <xdr:colOff>2076450</xdr:colOff>
          <xdr:row>40</xdr:row>
          <xdr:rowOff>238125</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81</xdr:col>
      <xdr:colOff>1826559</xdr:colOff>
      <xdr:row>6</xdr:row>
      <xdr:rowOff>33617</xdr:rowOff>
    </xdr:from>
    <xdr:to>
      <xdr:col>86</xdr:col>
      <xdr:colOff>37039</xdr:colOff>
      <xdr:row>17</xdr:row>
      <xdr:rowOff>119217</xdr:rowOff>
    </xdr:to>
    <xdr:sp macro="" textlink="">
      <xdr:nvSpPr>
        <xdr:cNvPr id="16" name="Rounded Rectangle 46" hidden="1">
          <a:extLst>
            <a:ext uri="{FF2B5EF4-FFF2-40B4-BE49-F238E27FC236}">
              <a16:creationId xmlns:a16="http://schemas.microsoft.com/office/drawing/2014/main" id="{00000000-0008-0000-0000-000010000000}"/>
            </a:ext>
          </a:extLst>
        </xdr:cNvPr>
        <xdr:cNvSpPr/>
      </xdr:nvSpPr>
      <xdr:spPr>
        <a:xfrm>
          <a:off x="95118219" y="1039457"/>
          <a:ext cx="5586640" cy="3141220"/>
        </a:xfrm>
        <a:prstGeom prst="roundRec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en-CA" sz="1200">
              <a:solidFill>
                <a:schemeClr val="dk1"/>
              </a:solidFill>
              <a:effectLst/>
              <a:latin typeface="Arial" panose="020B0604020202020204" pitchFamily="34" charset="0"/>
              <a:ea typeface="+mn-ea"/>
              <a:cs typeface="Arial" panose="020B0604020202020204" pitchFamily="34" charset="0"/>
            </a:rPr>
            <a:t>If you had</a:t>
          </a:r>
          <a:r>
            <a:rPr lang="en-CA" sz="1200" baseline="0">
              <a:solidFill>
                <a:schemeClr val="dk1"/>
              </a:solidFill>
              <a:effectLst/>
              <a:latin typeface="Arial" panose="020B0604020202020204" pitchFamily="34" charset="0"/>
              <a:ea typeface="+mn-ea"/>
              <a:cs typeface="Arial" panose="020B0604020202020204" pitchFamily="34" charset="0"/>
            </a:rPr>
            <a:t> any customers classified as Class A at any point during the period where the  balance in 1580 sub-account CBR Class B accumulated (</a:t>
          </a:r>
          <a:r>
            <a:rPr lang="en-CA" sz="1100">
              <a:solidFill>
                <a:schemeClr val="dk1"/>
              </a:solidFill>
              <a:effectLst/>
              <a:latin typeface="+mn-lt"/>
              <a:ea typeface="+mn-ea"/>
              <a:cs typeface="+mn-cs"/>
            </a:rPr>
            <a:t>i.e. from the year the balance was last disposed to 2017</a:t>
          </a:r>
          <a:r>
            <a:rPr lang="en-CA" sz="1200" baseline="0">
              <a:solidFill>
                <a:schemeClr val="dk1"/>
              </a:solidFill>
              <a:effectLst/>
              <a:latin typeface="Arial" panose="020B0604020202020204" pitchFamily="34" charset="0"/>
              <a:ea typeface="+mn-ea"/>
              <a:cs typeface="Arial" panose="020B0604020202020204" pitchFamily="34" charset="0"/>
            </a:rPr>
            <a:t>), check off the checkbox.</a:t>
          </a:r>
          <a:endParaRPr lang="en-CA" sz="1200">
            <a:effectLst/>
            <a:latin typeface="Arial" panose="020B0604020202020204" pitchFamily="34" charset="0"/>
            <a:cs typeface="Arial" panose="020B0604020202020204" pitchFamily="34" charset="0"/>
          </a:endParaRPr>
        </a:p>
        <a:p>
          <a:pPr eaLnBrk="1" fontAlgn="auto" latinLnBrk="0" hangingPunct="1"/>
          <a:endParaRPr lang="en-CA" sz="1200" b="0" i="0" baseline="0">
            <a:solidFill>
              <a:schemeClr val="dk1"/>
            </a:solidFill>
            <a:effectLst/>
            <a:latin typeface="Arial" panose="020B0604020202020204" pitchFamily="34" charset="0"/>
            <a:ea typeface="+mn-ea"/>
            <a:cs typeface="Arial" panose="020B0604020202020204" pitchFamily="34" charset="0"/>
          </a:endParaRPr>
        </a:p>
        <a:p>
          <a:pPr eaLnBrk="1" fontAlgn="auto" latinLnBrk="0" hangingPunct="1"/>
          <a:endParaRPr lang="en-CA" sz="1200" b="0" i="0" baseline="0">
            <a:solidFill>
              <a:schemeClr val="dk1"/>
            </a:solidFill>
            <a:effectLst/>
            <a:latin typeface="Arial" panose="020B0604020202020204" pitchFamily="34" charset="0"/>
            <a:ea typeface="+mn-ea"/>
            <a:cs typeface="Arial" panose="020B0604020202020204" pitchFamily="34" charset="0"/>
          </a:endParaRPr>
        </a:p>
        <a:p>
          <a:pPr eaLnBrk="1" fontAlgn="auto" latinLnBrk="0" hangingPunct="1"/>
          <a:r>
            <a:rPr lang="en-CA" sz="1200" b="0" i="0" baseline="0">
              <a:solidFill>
                <a:schemeClr val="dk1"/>
              </a:solidFill>
              <a:effectLst/>
              <a:latin typeface="Arial" panose="020B0604020202020204" pitchFamily="34" charset="0"/>
              <a:ea typeface="+mn-ea"/>
              <a:cs typeface="Arial" panose="020B0604020202020204" pitchFamily="34" charset="0"/>
            </a:rPr>
            <a:t>If you had Class A customer(s) during this period, Tab 6.2 will be generated. Account 1580 sub-account CBR Class B will be disposed through a rate rider using information in Tab 6.2.</a:t>
          </a:r>
          <a:endParaRPr lang="en-CA" sz="1200">
            <a:effectLst/>
            <a:latin typeface="Arial" panose="020B0604020202020204" pitchFamily="34" charset="0"/>
            <a:cs typeface="Arial" panose="020B0604020202020204" pitchFamily="34" charset="0"/>
          </a:endParaRPr>
        </a:p>
        <a:p>
          <a:pPr eaLnBrk="1" fontAlgn="auto" latinLnBrk="0" hangingPunct="1"/>
          <a:endParaRPr lang="en-CA" sz="1200" b="0" i="0" baseline="0">
            <a:solidFill>
              <a:schemeClr val="dk1"/>
            </a:solidFill>
            <a:effectLst/>
            <a:latin typeface="Arial" panose="020B0604020202020204" pitchFamily="34" charset="0"/>
            <a:ea typeface="+mn-ea"/>
            <a:cs typeface="Arial" panose="020B0604020202020204" pitchFamily="34" charset="0"/>
          </a:endParaRPr>
        </a:p>
        <a:p>
          <a:pPr eaLnBrk="1" fontAlgn="auto" latinLnBrk="0" hangingPunct="1"/>
          <a:r>
            <a:rPr lang="en-CA" sz="1200" b="0" i="0" baseline="0">
              <a:solidFill>
                <a:schemeClr val="dk1"/>
              </a:solidFill>
              <a:effectLst/>
              <a:latin typeface="Arial" panose="020B0604020202020204" pitchFamily="34" charset="0"/>
              <a:ea typeface="+mn-ea"/>
              <a:cs typeface="Arial" panose="020B0604020202020204" pitchFamily="34" charset="0"/>
            </a:rPr>
            <a:t>If you only had Class B customers during this period, the balance in 1580 sub-account CBR Class B will be allocated and disposed with Account 1580 WMS.</a:t>
          </a:r>
          <a:endParaRPr lang="en-CA" sz="1200">
            <a:effectLst/>
            <a:latin typeface="Arial" panose="020B0604020202020204" pitchFamily="34" charset="0"/>
            <a:cs typeface="Arial" panose="020B0604020202020204" pitchFamily="34" charset="0"/>
          </a:endParaRPr>
        </a:p>
      </xdr:txBody>
    </xdr:sp>
    <xdr:clientData/>
  </xdr:twoCellAnchor>
  <mc:AlternateContent xmlns:mc="http://schemas.openxmlformats.org/markup-compatibility/2006">
    <mc:Choice xmlns:a14="http://schemas.microsoft.com/office/drawing/2010/main" Requires="a14">
      <xdr:twoCellAnchor editAs="oneCell">
        <xdr:from>
          <xdr:col>82</xdr:col>
          <xdr:colOff>28575</xdr:colOff>
          <xdr:row>10</xdr:row>
          <xdr:rowOff>76200</xdr:rowOff>
        </xdr:from>
        <xdr:to>
          <xdr:col>82</xdr:col>
          <xdr:colOff>447675</xdr:colOff>
          <xdr:row>12</xdr:row>
          <xdr:rowOff>95250</xdr:rowOff>
        </xdr:to>
        <xdr:sp macro="" textlink="">
          <xdr:nvSpPr>
            <xdr:cNvPr id="1034" name="Check Box 54"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EAEAEA"/>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81</xdr:col>
          <xdr:colOff>104775</xdr:colOff>
          <xdr:row>40</xdr:row>
          <xdr:rowOff>28575</xdr:rowOff>
        </xdr:from>
        <xdr:to>
          <xdr:col>81</xdr:col>
          <xdr:colOff>2076450</xdr:colOff>
          <xdr:row>40</xdr:row>
          <xdr:rowOff>238125</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104775</xdr:colOff>
          <xdr:row>41</xdr:row>
          <xdr:rowOff>28575</xdr:rowOff>
        </xdr:from>
        <xdr:to>
          <xdr:col>81</xdr:col>
          <xdr:colOff>2085975</xdr:colOff>
          <xdr:row>41</xdr:row>
          <xdr:rowOff>247650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85</xdr:col>
          <xdr:colOff>104775</xdr:colOff>
          <xdr:row>70</xdr:row>
          <xdr:rowOff>28575</xdr:rowOff>
        </xdr:from>
        <xdr:to>
          <xdr:col>85</xdr:col>
          <xdr:colOff>2076450</xdr:colOff>
          <xdr:row>74</xdr:row>
          <xdr:rowOff>28575</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0</xdr:col>
      <xdr:colOff>0</xdr:colOff>
      <xdr:row>0</xdr:row>
      <xdr:rowOff>44823</xdr:rowOff>
    </xdr:from>
    <xdr:to>
      <xdr:col>5</xdr:col>
      <xdr:colOff>139053</xdr:colOff>
      <xdr:row>14</xdr:row>
      <xdr:rowOff>22411</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0" y="44823"/>
          <a:ext cx="7545693" cy="2324548"/>
        </a:xfrm>
        <a:prstGeom prst="rect">
          <a:avLst/>
        </a:prstGeom>
        <a:ln>
          <a:noFill/>
        </a:ln>
        <a:effectLst>
          <a:softEdge rad="112500"/>
        </a:effectLst>
      </xdr:spPr>
    </xdr:pic>
    <xdr:clientData/>
  </xdr:twoCellAnchor>
  <xdr:twoCellAnchor>
    <xdr:from>
      <xdr:col>0</xdr:col>
      <xdr:colOff>0</xdr:colOff>
      <xdr:row>5</xdr:row>
      <xdr:rowOff>20241</xdr:rowOff>
    </xdr:from>
    <xdr:to>
      <xdr:col>5</xdr:col>
      <xdr:colOff>0</xdr:colOff>
      <xdr:row>12</xdr:row>
      <xdr:rowOff>112057</xdr:rowOff>
    </xdr:to>
    <xdr:sp macro="" textlink="">
      <xdr:nvSpPr>
        <xdr:cNvPr id="4" name="Rectangle 3">
          <a:extLst>
            <a:ext uri="{FF2B5EF4-FFF2-40B4-BE49-F238E27FC236}">
              <a16:creationId xmlns:a16="http://schemas.microsoft.com/office/drawing/2014/main" id="{00000000-0008-0000-0100-000004000000}"/>
            </a:ext>
          </a:extLst>
        </xdr:cNvPr>
        <xdr:cNvSpPr/>
      </xdr:nvSpPr>
      <xdr:spPr>
        <a:xfrm>
          <a:off x="0" y="858441"/>
          <a:ext cx="7406640" cy="126529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2019 Deferral/Variance 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twoCellAnchor>
    <xdr:from>
      <xdr:col>0</xdr:col>
      <xdr:colOff>205824</xdr:colOff>
      <xdr:row>1</xdr:row>
      <xdr:rowOff>26550</xdr:rowOff>
    </xdr:from>
    <xdr:to>
      <xdr:col>0</xdr:col>
      <xdr:colOff>595106</xdr:colOff>
      <xdr:row>3</xdr:row>
      <xdr:rowOff>80845</xdr:rowOff>
    </xdr:to>
    <xdr:pic>
      <xdr:nvPicPr>
        <xdr:cNvPr id="5" name="Picture 4">
          <a:extLst>
            <a:ext uri="{FF2B5EF4-FFF2-40B4-BE49-F238E27FC236}">
              <a16:creationId xmlns:a16="http://schemas.microsoft.com/office/drawing/2014/main"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0" y="194190"/>
          <a:ext cx="0" cy="38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638736</xdr:colOff>
      <xdr:row>1</xdr:row>
      <xdr:rowOff>57369</xdr:rowOff>
    </xdr:from>
    <xdr:to>
      <xdr:col>2</xdr:col>
      <xdr:colOff>2968221</xdr:colOff>
      <xdr:row>3</xdr:row>
      <xdr:rowOff>64726</xdr:rowOff>
    </xdr:to>
    <xdr:sp macro="" textlink="">
      <xdr:nvSpPr>
        <xdr:cNvPr id="6" name="Rectangle 5">
          <a:extLst>
            <a:ext uri="{FF2B5EF4-FFF2-40B4-BE49-F238E27FC236}">
              <a16:creationId xmlns:a16="http://schemas.microsoft.com/office/drawing/2014/main" id="{00000000-0008-0000-0100-000006000000}"/>
            </a:ext>
          </a:extLst>
        </xdr:cNvPr>
        <xdr:cNvSpPr/>
      </xdr:nvSpPr>
      <xdr:spPr>
        <a:xfrm>
          <a:off x="638736" y="225009"/>
          <a:ext cx="4623105" cy="342637"/>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mc:AlternateContent xmlns:mc="http://schemas.openxmlformats.org/markup-compatibility/2006">
    <mc:Choice xmlns:a14="http://schemas.microsoft.com/office/drawing/2010/main" Requires="a14">
      <xdr:twoCellAnchor editAs="oneCell">
        <xdr:from>
          <xdr:col>85</xdr:col>
          <xdr:colOff>104775</xdr:colOff>
          <xdr:row>53</xdr:row>
          <xdr:rowOff>28575</xdr:rowOff>
        </xdr:from>
        <xdr:to>
          <xdr:col>85</xdr:col>
          <xdr:colOff>2076450</xdr:colOff>
          <xdr:row>54</xdr:row>
          <xdr:rowOff>57150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73</xdr:row>
          <xdr:rowOff>180975</xdr:rowOff>
        </xdr:from>
        <xdr:to>
          <xdr:col>85</xdr:col>
          <xdr:colOff>2076450</xdr:colOff>
          <xdr:row>75</xdr:row>
          <xdr:rowOff>19050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106</xdr:row>
          <xdr:rowOff>180975</xdr:rowOff>
        </xdr:from>
        <xdr:to>
          <xdr:col>85</xdr:col>
          <xdr:colOff>2076450</xdr:colOff>
          <xdr:row>108</xdr:row>
          <xdr:rowOff>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108</xdr:row>
          <xdr:rowOff>0</xdr:rowOff>
        </xdr:from>
        <xdr:to>
          <xdr:col>85</xdr:col>
          <xdr:colOff>2076450</xdr:colOff>
          <xdr:row>109</xdr:row>
          <xdr:rowOff>190500</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79</xdr:row>
          <xdr:rowOff>180975</xdr:rowOff>
        </xdr:from>
        <xdr:to>
          <xdr:col>85</xdr:col>
          <xdr:colOff>2076450</xdr:colOff>
          <xdr:row>81</xdr:row>
          <xdr:rowOff>19050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1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editAs="absolute">
    <xdr:from>
      <xdr:col>1</xdr:col>
      <xdr:colOff>110380</xdr:colOff>
      <xdr:row>21</xdr:row>
      <xdr:rowOff>459438</xdr:rowOff>
    </xdr:from>
    <xdr:to>
      <xdr:col>1</xdr:col>
      <xdr:colOff>1788086</xdr:colOff>
      <xdr:row>86</xdr:row>
      <xdr:rowOff>119002</xdr:rowOff>
    </xdr:to>
    <xdr:sp macro="" textlink="">
      <xdr:nvSpPr>
        <xdr:cNvPr id="12" name="Rounded Rectangle 11">
          <a:extLst>
            <a:ext uri="{FF2B5EF4-FFF2-40B4-BE49-F238E27FC236}">
              <a16:creationId xmlns:a16="http://schemas.microsoft.com/office/drawing/2014/main" id="{00000000-0008-0000-0100-00000C000000}"/>
            </a:ext>
          </a:extLst>
        </xdr:cNvPr>
        <xdr:cNvSpPr/>
      </xdr:nvSpPr>
      <xdr:spPr>
        <a:xfrm>
          <a:off x="100855" y="5564838"/>
          <a:ext cx="1680881" cy="6082100"/>
        </a:xfrm>
        <a:prstGeom prst="roundRect">
          <a:avLst/>
        </a:prstGeom>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r>
            <a:rPr lang="en-CA" sz="1200">
              <a:solidFill>
                <a:schemeClr val="dk1"/>
              </a:solidFill>
              <a:effectLst/>
              <a:latin typeface="Arial" panose="020B0604020202020204" pitchFamily="34" charset="0"/>
              <a:ea typeface="+mn-ea"/>
              <a:cs typeface="Arial" panose="020B0604020202020204" pitchFamily="34" charset="0"/>
            </a:rPr>
            <a:t>Enter the number of utility</a:t>
          </a:r>
          <a:r>
            <a:rPr lang="en-CA" sz="1200" baseline="0">
              <a:solidFill>
                <a:schemeClr val="dk1"/>
              </a:solidFill>
              <a:effectLst/>
              <a:latin typeface="Arial" panose="020B0604020202020204" pitchFamily="34" charset="0"/>
              <a:ea typeface="+mn-ea"/>
              <a:cs typeface="Arial" panose="020B0604020202020204" pitchFamily="34" charset="0"/>
            </a:rPr>
            <a:t> specific Account 1508 sub-accounts that have been previously approved, regardless of whether disposition is being requested. If none, enter 1 and the generic sub-account will still be listed. </a:t>
          </a:r>
        </a:p>
        <a:p>
          <a:endParaRPr lang="en-CA" sz="1200" baseline="0">
            <a:solidFill>
              <a:schemeClr val="dk1"/>
            </a:solidFill>
            <a:effectLst/>
            <a:latin typeface="Arial" panose="020B0604020202020204" pitchFamily="34" charset="0"/>
            <a:ea typeface="+mn-ea"/>
            <a:cs typeface="Arial" panose="020B0604020202020204" pitchFamily="34" charset="0"/>
          </a:endParaRPr>
        </a:p>
        <a:p>
          <a:endParaRPr lang="en-CA" sz="1200" baseline="0">
            <a:solidFill>
              <a:schemeClr val="dk1"/>
            </a:solidFill>
            <a:effectLst/>
            <a:latin typeface="Arial" panose="020B0604020202020204" pitchFamily="34" charset="0"/>
            <a:ea typeface="+mn-ea"/>
            <a:cs typeface="Arial" panose="020B0604020202020204" pitchFamily="34" charset="0"/>
          </a:endParaRPr>
        </a:p>
        <a:p>
          <a:endParaRPr lang="en-CA" sz="1200" baseline="0">
            <a:solidFill>
              <a:schemeClr val="dk1"/>
            </a:solidFill>
            <a:effectLst/>
            <a:latin typeface="Arial" panose="020B0604020202020204" pitchFamily="34" charset="0"/>
            <a:ea typeface="+mn-ea"/>
            <a:cs typeface="Arial" panose="020B0604020202020204" pitchFamily="34" charset="0"/>
          </a:endParaRPr>
        </a:p>
        <a:p>
          <a:r>
            <a:rPr lang="en-CA" sz="1200" baseline="0">
              <a:solidFill>
                <a:schemeClr val="dk1"/>
              </a:solidFill>
              <a:effectLst/>
              <a:latin typeface="Arial" panose="020B0604020202020204" pitchFamily="34" charset="0"/>
              <a:ea typeface="+mn-ea"/>
              <a:cs typeface="Arial" panose="020B0604020202020204" pitchFamily="34" charset="0"/>
            </a:rPr>
            <a:t>Identify and name each sub-account and complete the continuity schedule in the line(s) generated in the continuity schedule. Indicate whether the sub-account is requested for disposition in column BT.</a:t>
          </a:r>
          <a:endParaRPr lang="en-CA" sz="1200">
            <a:effectLst/>
            <a:latin typeface="Arial" panose="020B0604020202020204" pitchFamily="34" charset="0"/>
            <a:cs typeface="Arial" panose="020B0604020202020204" pitchFamily="34" charset="0"/>
          </a:endParaRPr>
        </a:p>
      </xdr:txBody>
    </xdr:sp>
    <xdr:clientData/>
  </xdr:twoCellAnchor>
  <mc:AlternateContent xmlns:mc="http://schemas.openxmlformats.org/markup-compatibility/2006">
    <mc:Choice xmlns:a14="http://schemas.microsoft.com/office/drawing/2010/main" Requires="a14">
      <xdr:twoCellAnchor editAs="absolute">
        <xdr:from>
          <xdr:col>1</xdr:col>
          <xdr:colOff>704850</xdr:colOff>
          <xdr:row>58</xdr:row>
          <xdr:rowOff>133350</xdr:rowOff>
        </xdr:from>
        <xdr:to>
          <xdr:col>1</xdr:col>
          <xdr:colOff>1285875</xdr:colOff>
          <xdr:row>60</xdr:row>
          <xdr:rowOff>47625</xdr:rowOff>
        </xdr:to>
        <xdr:sp macro="" textlink="">
          <xdr:nvSpPr>
            <xdr:cNvPr id="2055" name="Drop Down 7" hidden="1">
              <a:extLst>
                <a:ext uri="{63B3BB69-23CF-44E3-9099-C40C66FF867C}">
                  <a14:compatExt spid="_x0000_s2055"/>
                </a:ext>
                <a:ext uri="{FF2B5EF4-FFF2-40B4-BE49-F238E27FC236}">
                  <a16:creationId xmlns:a16="http://schemas.microsoft.com/office/drawing/2014/main" id="{00000000-0008-0000-0100-0000070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54</xdr:row>
          <xdr:rowOff>28575</xdr:rowOff>
        </xdr:from>
        <xdr:to>
          <xdr:col>85</xdr:col>
          <xdr:colOff>2076450</xdr:colOff>
          <xdr:row>55</xdr:row>
          <xdr:rowOff>47625</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1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55</xdr:row>
          <xdr:rowOff>28575</xdr:rowOff>
        </xdr:from>
        <xdr:to>
          <xdr:col>85</xdr:col>
          <xdr:colOff>2076450</xdr:colOff>
          <xdr:row>56</xdr:row>
          <xdr:rowOff>57150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1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56</xdr:row>
          <xdr:rowOff>28575</xdr:rowOff>
        </xdr:from>
        <xdr:to>
          <xdr:col>85</xdr:col>
          <xdr:colOff>2076450</xdr:colOff>
          <xdr:row>58</xdr:row>
          <xdr:rowOff>47625</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1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57</xdr:row>
          <xdr:rowOff>28575</xdr:rowOff>
        </xdr:from>
        <xdr:to>
          <xdr:col>85</xdr:col>
          <xdr:colOff>2076450</xdr:colOff>
          <xdr:row>59</xdr:row>
          <xdr:rowOff>57150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1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58</xdr:row>
          <xdr:rowOff>28575</xdr:rowOff>
        </xdr:from>
        <xdr:to>
          <xdr:col>85</xdr:col>
          <xdr:colOff>2076450</xdr:colOff>
          <xdr:row>60</xdr:row>
          <xdr:rowOff>57150</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1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59</xdr:row>
          <xdr:rowOff>28575</xdr:rowOff>
        </xdr:from>
        <xdr:to>
          <xdr:col>85</xdr:col>
          <xdr:colOff>2076450</xdr:colOff>
          <xdr:row>60</xdr:row>
          <xdr:rowOff>57150</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1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60</xdr:row>
          <xdr:rowOff>28575</xdr:rowOff>
        </xdr:from>
        <xdr:to>
          <xdr:col>85</xdr:col>
          <xdr:colOff>2076450</xdr:colOff>
          <xdr:row>74</xdr:row>
          <xdr:rowOff>57150</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1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61</xdr:row>
          <xdr:rowOff>28575</xdr:rowOff>
        </xdr:from>
        <xdr:to>
          <xdr:col>85</xdr:col>
          <xdr:colOff>2076450</xdr:colOff>
          <xdr:row>74</xdr:row>
          <xdr:rowOff>28575</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1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62</xdr:row>
          <xdr:rowOff>28575</xdr:rowOff>
        </xdr:from>
        <xdr:to>
          <xdr:col>85</xdr:col>
          <xdr:colOff>2076450</xdr:colOff>
          <xdr:row>74</xdr:row>
          <xdr:rowOff>28575</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1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63</xdr:row>
          <xdr:rowOff>28575</xdr:rowOff>
        </xdr:from>
        <xdr:to>
          <xdr:col>85</xdr:col>
          <xdr:colOff>2076450</xdr:colOff>
          <xdr:row>74</xdr:row>
          <xdr:rowOff>28575</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1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64</xdr:row>
          <xdr:rowOff>28575</xdr:rowOff>
        </xdr:from>
        <xdr:to>
          <xdr:col>85</xdr:col>
          <xdr:colOff>2076450</xdr:colOff>
          <xdr:row>74</xdr:row>
          <xdr:rowOff>28575</xdr:rowOff>
        </xdr:to>
        <xdr:sp macro="" textlink="">
          <xdr:nvSpPr>
            <xdr:cNvPr id="2066" name="Check Box 18" hidden="1">
              <a:extLst>
                <a:ext uri="{63B3BB69-23CF-44E3-9099-C40C66FF867C}">
                  <a14:compatExt spid="_x0000_s2066"/>
                </a:ext>
                <a:ext uri="{FF2B5EF4-FFF2-40B4-BE49-F238E27FC236}">
                  <a16:creationId xmlns:a16="http://schemas.microsoft.com/office/drawing/2014/main" id="{00000000-0008-0000-01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65</xdr:row>
          <xdr:rowOff>28575</xdr:rowOff>
        </xdr:from>
        <xdr:to>
          <xdr:col>85</xdr:col>
          <xdr:colOff>2076450</xdr:colOff>
          <xdr:row>74</xdr:row>
          <xdr:rowOff>28575</xdr:rowOff>
        </xdr:to>
        <xdr:sp macro="" textlink="">
          <xdr:nvSpPr>
            <xdr:cNvPr id="2067" name="Check Box 19" hidden="1">
              <a:extLst>
                <a:ext uri="{63B3BB69-23CF-44E3-9099-C40C66FF867C}">
                  <a14:compatExt spid="_x0000_s2067"/>
                </a:ext>
                <a:ext uri="{FF2B5EF4-FFF2-40B4-BE49-F238E27FC236}">
                  <a16:creationId xmlns:a16="http://schemas.microsoft.com/office/drawing/2014/main" id="{00000000-0008-0000-01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66</xdr:row>
          <xdr:rowOff>28575</xdr:rowOff>
        </xdr:from>
        <xdr:to>
          <xdr:col>85</xdr:col>
          <xdr:colOff>2076450</xdr:colOff>
          <xdr:row>74</xdr:row>
          <xdr:rowOff>28575</xdr:rowOff>
        </xdr:to>
        <xdr:sp macro="" textlink="">
          <xdr:nvSpPr>
            <xdr:cNvPr id="2068" name="Check Box 20" hidden="1">
              <a:extLst>
                <a:ext uri="{63B3BB69-23CF-44E3-9099-C40C66FF867C}">
                  <a14:compatExt spid="_x0000_s2068"/>
                </a:ext>
                <a:ext uri="{FF2B5EF4-FFF2-40B4-BE49-F238E27FC236}">
                  <a16:creationId xmlns:a16="http://schemas.microsoft.com/office/drawing/2014/main" id="{00000000-0008-0000-01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67</xdr:row>
          <xdr:rowOff>28575</xdr:rowOff>
        </xdr:from>
        <xdr:to>
          <xdr:col>85</xdr:col>
          <xdr:colOff>2076450</xdr:colOff>
          <xdr:row>74</xdr:row>
          <xdr:rowOff>28575</xdr:rowOff>
        </xdr:to>
        <xdr:sp macro="" textlink="">
          <xdr:nvSpPr>
            <xdr:cNvPr id="2069" name="Check Box 21" hidden="1">
              <a:extLst>
                <a:ext uri="{63B3BB69-23CF-44E3-9099-C40C66FF867C}">
                  <a14:compatExt spid="_x0000_s2069"/>
                </a:ext>
                <a:ext uri="{FF2B5EF4-FFF2-40B4-BE49-F238E27FC236}">
                  <a16:creationId xmlns:a16="http://schemas.microsoft.com/office/drawing/2014/main" id="{00000000-0008-0000-01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68</xdr:row>
          <xdr:rowOff>28575</xdr:rowOff>
        </xdr:from>
        <xdr:to>
          <xdr:col>85</xdr:col>
          <xdr:colOff>2076450</xdr:colOff>
          <xdr:row>74</xdr:row>
          <xdr:rowOff>28575</xdr:rowOff>
        </xdr:to>
        <xdr:sp macro="" textlink="">
          <xdr:nvSpPr>
            <xdr:cNvPr id="2070" name="Check Box 22" hidden="1">
              <a:extLst>
                <a:ext uri="{63B3BB69-23CF-44E3-9099-C40C66FF867C}">
                  <a14:compatExt spid="_x0000_s2070"/>
                </a:ext>
                <a:ext uri="{FF2B5EF4-FFF2-40B4-BE49-F238E27FC236}">
                  <a16:creationId xmlns:a16="http://schemas.microsoft.com/office/drawing/2014/main" id="{00000000-0008-0000-01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71</xdr:row>
          <xdr:rowOff>28575</xdr:rowOff>
        </xdr:from>
        <xdr:to>
          <xdr:col>85</xdr:col>
          <xdr:colOff>2076450</xdr:colOff>
          <xdr:row>74</xdr:row>
          <xdr:rowOff>28575</xdr:rowOff>
        </xdr:to>
        <xdr:sp macro="" textlink="">
          <xdr:nvSpPr>
            <xdr:cNvPr id="2071" name="Check Box 23" hidden="1">
              <a:extLst>
                <a:ext uri="{63B3BB69-23CF-44E3-9099-C40C66FF867C}">
                  <a14:compatExt spid="_x0000_s2071"/>
                </a:ext>
                <a:ext uri="{FF2B5EF4-FFF2-40B4-BE49-F238E27FC236}">
                  <a16:creationId xmlns:a16="http://schemas.microsoft.com/office/drawing/2014/main" id="{00000000-0008-0000-01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72</xdr:row>
          <xdr:rowOff>28575</xdr:rowOff>
        </xdr:from>
        <xdr:to>
          <xdr:col>85</xdr:col>
          <xdr:colOff>2076450</xdr:colOff>
          <xdr:row>74</xdr:row>
          <xdr:rowOff>28575</xdr:rowOff>
        </xdr:to>
        <xdr:sp macro="" textlink="">
          <xdr:nvSpPr>
            <xdr:cNvPr id="2072" name="Check Box 24" hidden="1">
              <a:extLst>
                <a:ext uri="{63B3BB69-23CF-44E3-9099-C40C66FF867C}">
                  <a14:compatExt spid="_x0000_s2072"/>
                </a:ext>
                <a:ext uri="{FF2B5EF4-FFF2-40B4-BE49-F238E27FC236}">
                  <a16:creationId xmlns:a16="http://schemas.microsoft.com/office/drawing/2014/main" id="{00000000-0008-0000-01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69</xdr:row>
          <xdr:rowOff>28575</xdr:rowOff>
        </xdr:from>
        <xdr:to>
          <xdr:col>85</xdr:col>
          <xdr:colOff>2076450</xdr:colOff>
          <xdr:row>74</xdr:row>
          <xdr:rowOff>28575</xdr:rowOff>
        </xdr:to>
        <xdr:sp macro="" textlink="">
          <xdr:nvSpPr>
            <xdr:cNvPr id="2073" name="Check Box 25" hidden="1">
              <a:extLst>
                <a:ext uri="{63B3BB69-23CF-44E3-9099-C40C66FF867C}">
                  <a14:compatExt spid="_x0000_s2073"/>
                </a:ext>
                <a:ext uri="{FF2B5EF4-FFF2-40B4-BE49-F238E27FC236}">
                  <a16:creationId xmlns:a16="http://schemas.microsoft.com/office/drawing/2014/main" id="{00000000-0008-0000-0100-00001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1</xdr:col>
      <xdr:colOff>168088</xdr:colOff>
      <xdr:row>1</xdr:row>
      <xdr:rowOff>56029</xdr:rowOff>
    </xdr:from>
    <xdr:to>
      <xdr:col>1</xdr:col>
      <xdr:colOff>557370</xdr:colOff>
      <xdr:row>3</xdr:row>
      <xdr:rowOff>120409</xdr:rowOff>
    </xdr:to>
    <xdr:pic>
      <xdr:nvPicPr>
        <xdr:cNvPr id="32" name="Picture 31">
          <a:extLst>
            <a:ext uri="{FF2B5EF4-FFF2-40B4-BE49-F238E27FC236}">
              <a16:creationId xmlns:a16="http://schemas.microsoft.com/office/drawing/2014/main" id="{00000000-0008-0000-0100-000020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68088" y="223669"/>
          <a:ext cx="389282" cy="3996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mc:AlternateContent xmlns:mc="http://schemas.openxmlformats.org/markup-compatibility/2006">
    <mc:Choice xmlns:a14="http://schemas.microsoft.com/office/drawing/2010/main" Requires="a14">
      <xdr:twoCellAnchor editAs="oneCell">
        <xdr:from>
          <xdr:col>85</xdr:col>
          <xdr:colOff>104775</xdr:colOff>
          <xdr:row>102</xdr:row>
          <xdr:rowOff>180975</xdr:rowOff>
        </xdr:from>
        <xdr:to>
          <xdr:col>85</xdr:col>
          <xdr:colOff>2076450</xdr:colOff>
          <xdr:row>103</xdr:row>
          <xdr:rowOff>180975</xdr:rowOff>
        </xdr:to>
        <xdr:sp macro="" textlink="">
          <xdr:nvSpPr>
            <xdr:cNvPr id="2074" name="Check Box 26" hidden="1">
              <a:extLst>
                <a:ext uri="{63B3BB69-23CF-44E3-9099-C40C66FF867C}">
                  <a14:compatExt spid="_x0000_s2074"/>
                </a:ext>
                <a:ext uri="{FF2B5EF4-FFF2-40B4-BE49-F238E27FC236}">
                  <a16:creationId xmlns:a16="http://schemas.microsoft.com/office/drawing/2014/main" id="{00000000-0008-0000-0100-00001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109</xdr:row>
          <xdr:rowOff>0</xdr:rowOff>
        </xdr:from>
        <xdr:to>
          <xdr:col>85</xdr:col>
          <xdr:colOff>2076450</xdr:colOff>
          <xdr:row>110</xdr:row>
          <xdr:rowOff>180975</xdr:rowOff>
        </xdr:to>
        <xdr:sp macro="" textlink="">
          <xdr:nvSpPr>
            <xdr:cNvPr id="2078" name="Check Box 30" hidden="1">
              <a:extLst>
                <a:ext uri="{63B3BB69-23CF-44E3-9099-C40C66FF867C}">
                  <a14:compatExt spid="_x0000_s2078"/>
                </a:ext>
                <a:ext uri="{FF2B5EF4-FFF2-40B4-BE49-F238E27FC236}">
                  <a16:creationId xmlns:a16="http://schemas.microsoft.com/office/drawing/2014/main" id="{00000000-0008-0000-0100-00001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110</xdr:row>
          <xdr:rowOff>0</xdr:rowOff>
        </xdr:from>
        <xdr:to>
          <xdr:col>85</xdr:col>
          <xdr:colOff>2076450</xdr:colOff>
          <xdr:row>111</xdr:row>
          <xdr:rowOff>180975</xdr:rowOff>
        </xdr:to>
        <xdr:sp macro="" textlink="">
          <xdr:nvSpPr>
            <xdr:cNvPr id="2079" name="Check Box 31" hidden="1">
              <a:extLst>
                <a:ext uri="{63B3BB69-23CF-44E3-9099-C40C66FF867C}">
                  <a14:compatExt spid="_x0000_s2079"/>
                </a:ext>
                <a:ext uri="{FF2B5EF4-FFF2-40B4-BE49-F238E27FC236}">
                  <a16:creationId xmlns:a16="http://schemas.microsoft.com/office/drawing/2014/main" id="{00000000-0008-0000-0100-00001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111</xdr:row>
          <xdr:rowOff>0</xdr:rowOff>
        </xdr:from>
        <xdr:to>
          <xdr:col>85</xdr:col>
          <xdr:colOff>2076450</xdr:colOff>
          <xdr:row>112</xdr:row>
          <xdr:rowOff>180975</xdr:rowOff>
        </xdr:to>
        <xdr:sp macro="" textlink="">
          <xdr:nvSpPr>
            <xdr:cNvPr id="2080" name="Check Box 32" hidden="1">
              <a:extLst>
                <a:ext uri="{63B3BB69-23CF-44E3-9099-C40C66FF867C}">
                  <a14:compatExt spid="_x0000_s2080"/>
                </a:ext>
                <a:ext uri="{FF2B5EF4-FFF2-40B4-BE49-F238E27FC236}">
                  <a16:creationId xmlns:a16="http://schemas.microsoft.com/office/drawing/2014/main" id="{00000000-0008-0000-0100-00002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111</xdr:row>
          <xdr:rowOff>0</xdr:rowOff>
        </xdr:from>
        <xdr:to>
          <xdr:col>85</xdr:col>
          <xdr:colOff>2076450</xdr:colOff>
          <xdr:row>112</xdr:row>
          <xdr:rowOff>180975</xdr:rowOff>
        </xdr:to>
        <xdr:sp macro="" textlink="">
          <xdr:nvSpPr>
            <xdr:cNvPr id="2081" name="Check Box 33" hidden="1">
              <a:extLst>
                <a:ext uri="{63B3BB69-23CF-44E3-9099-C40C66FF867C}">
                  <a14:compatExt spid="_x0000_s2081"/>
                </a:ext>
                <a:ext uri="{FF2B5EF4-FFF2-40B4-BE49-F238E27FC236}">
                  <a16:creationId xmlns:a16="http://schemas.microsoft.com/office/drawing/2014/main" id="{00000000-0008-0000-0100-00002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112</xdr:row>
          <xdr:rowOff>0</xdr:rowOff>
        </xdr:from>
        <xdr:to>
          <xdr:col>85</xdr:col>
          <xdr:colOff>2076450</xdr:colOff>
          <xdr:row>114</xdr:row>
          <xdr:rowOff>47625</xdr:rowOff>
        </xdr:to>
        <xdr:sp macro="" textlink="">
          <xdr:nvSpPr>
            <xdr:cNvPr id="2082" name="Check Box 34" hidden="1">
              <a:extLst>
                <a:ext uri="{63B3BB69-23CF-44E3-9099-C40C66FF867C}">
                  <a14:compatExt spid="_x0000_s2082"/>
                </a:ext>
                <a:ext uri="{FF2B5EF4-FFF2-40B4-BE49-F238E27FC236}">
                  <a16:creationId xmlns:a16="http://schemas.microsoft.com/office/drawing/2014/main" id="{00000000-0008-0000-0100-00002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xdr:twoCellAnchor>
    <xdr:from>
      <xdr:col>2</xdr:col>
      <xdr:colOff>0</xdr:colOff>
      <xdr:row>18</xdr:row>
      <xdr:rowOff>0</xdr:rowOff>
    </xdr:from>
    <xdr:to>
      <xdr:col>2</xdr:col>
      <xdr:colOff>4048125</xdr:colOff>
      <xdr:row>19</xdr:row>
      <xdr:rowOff>57150</xdr:rowOff>
    </xdr:to>
    <xdr:sp macro="" textlink="">
      <xdr:nvSpPr>
        <xdr:cNvPr id="39" name="Rectangle 38">
          <a:extLst>
            <a:ext uri="{FF2B5EF4-FFF2-40B4-BE49-F238E27FC236}">
              <a16:creationId xmlns:a16="http://schemas.microsoft.com/office/drawing/2014/main" id="{00000000-0008-0000-0100-000027000000}"/>
            </a:ext>
          </a:extLst>
        </xdr:cNvPr>
        <xdr:cNvSpPr/>
      </xdr:nvSpPr>
      <xdr:spPr>
        <a:xfrm>
          <a:off x="2228850" y="4162425"/>
          <a:ext cx="4048125" cy="428625"/>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1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2020 Deferrl/Variance Account Workform</a:t>
          </a:r>
          <a:endParaRPr lang="en-CA" sz="1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mc:AlternateContent xmlns:mc="http://schemas.openxmlformats.org/markup-compatibility/2006">
    <mc:Choice xmlns:a14="http://schemas.microsoft.com/office/drawing/2010/main" Requires="a14">
      <xdr:twoCellAnchor editAs="oneCell">
        <xdr:from>
          <xdr:col>85</xdr:col>
          <xdr:colOff>104775</xdr:colOff>
          <xdr:row>84</xdr:row>
          <xdr:rowOff>180975</xdr:rowOff>
        </xdr:from>
        <xdr:to>
          <xdr:col>85</xdr:col>
          <xdr:colOff>2076450</xdr:colOff>
          <xdr:row>85</xdr:row>
          <xdr:rowOff>19050</xdr:rowOff>
        </xdr:to>
        <xdr:sp macro="" textlink="">
          <xdr:nvSpPr>
            <xdr:cNvPr id="2083" name="Check Box 35" hidden="1">
              <a:extLst>
                <a:ext uri="{63B3BB69-23CF-44E3-9099-C40C66FF867C}">
                  <a14:compatExt spid="_x0000_s2083"/>
                </a:ext>
                <a:ext uri="{FF2B5EF4-FFF2-40B4-BE49-F238E27FC236}">
                  <a16:creationId xmlns:a16="http://schemas.microsoft.com/office/drawing/2014/main" id="{00000000-0008-0000-0100-00002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85</xdr:col>
          <xdr:colOff>104775</xdr:colOff>
          <xdr:row>55</xdr:row>
          <xdr:rowOff>28575</xdr:rowOff>
        </xdr:from>
        <xdr:to>
          <xdr:col>85</xdr:col>
          <xdr:colOff>2076450</xdr:colOff>
          <xdr:row>56</xdr:row>
          <xdr:rowOff>57150</xdr:rowOff>
        </xdr:to>
        <xdr:sp macro="" textlink="">
          <xdr:nvSpPr>
            <xdr:cNvPr id="2084" name="Check Box 36" hidden="1">
              <a:extLst>
                <a:ext uri="{63B3BB69-23CF-44E3-9099-C40C66FF867C}">
                  <a14:compatExt spid="_x0000_s2084"/>
                </a:ext>
                <a:ext uri="{FF2B5EF4-FFF2-40B4-BE49-F238E27FC236}">
                  <a16:creationId xmlns:a16="http://schemas.microsoft.com/office/drawing/2014/main" id="{00000000-0008-0000-0100-00002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CA" sz="800" b="0" i="0" u="none" strike="noStrike" baseline="0">
                  <a:solidFill>
                    <a:srgbClr val="000000"/>
                  </a:solidFill>
                  <a:latin typeface="Tahoma"/>
                  <a:ea typeface="Tahoma"/>
                  <a:cs typeface="Tahoma"/>
                </a:rPr>
                <a:t>Check to Dispose of Account</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editAs="absolute">
    <xdr:from>
      <xdr:col>1</xdr:col>
      <xdr:colOff>797560</xdr:colOff>
      <xdr:row>12</xdr:row>
      <xdr:rowOff>13970</xdr:rowOff>
    </xdr:from>
    <xdr:to>
      <xdr:col>5</xdr:col>
      <xdr:colOff>746130</xdr:colOff>
      <xdr:row>13</xdr:row>
      <xdr:rowOff>147955</xdr:rowOff>
    </xdr:to>
    <xdr:sp macro="" textlink="#REF!">
      <xdr:nvSpPr>
        <xdr:cNvPr id="2" name="Text Box 14">
          <a:extLst>
            <a:ext uri="{FF2B5EF4-FFF2-40B4-BE49-F238E27FC236}">
              <a16:creationId xmlns:a16="http://schemas.microsoft.com/office/drawing/2014/main" id="{00000000-0008-0000-0200-000002000000}"/>
            </a:ext>
          </a:extLst>
        </xdr:cNvPr>
        <xdr:cNvSpPr txBox="1">
          <a:spLocks noChangeArrowheads="1" noTextEdit="1"/>
        </xdr:cNvSpPr>
      </xdr:nvSpPr>
      <xdr:spPr bwMode="auto">
        <a:xfrm>
          <a:off x="1133475" y="2019300"/>
          <a:ext cx="8149595" cy="304800"/>
        </a:xfrm>
        <a:prstGeom prst="rect">
          <a:avLst/>
        </a:prstGeom>
        <a:noFill/>
        <a:ln w="9525">
          <a:noFill/>
          <a:miter lim="800000"/>
          <a:headEnd/>
          <a:tailEnd/>
        </a:ln>
      </xdr:spPr>
      <xdr:txBody>
        <a:bodyPr vertOverflow="clip" wrap="square" lIns="36576" tIns="32004" rIns="0" bIns="0" anchor="t" upright="1"/>
        <a:lstStyle/>
        <a:p>
          <a:pPr algn="l" rtl="0">
            <a:defRPr sz="1000"/>
          </a:pPr>
          <a:fld id="{806C0CFF-A928-4D4F-9047-D2845C89EA71}" type="TxLink">
            <a:rPr lang="en-CA" sz="1200" b="1" i="0" u="none" strike="noStrike" baseline="0">
              <a:solidFill>
                <a:srgbClr val="FFFFFF"/>
              </a:solidFill>
              <a:latin typeface="Book Antiqua"/>
              <a:cs typeface="Arial"/>
            </a:rPr>
            <a:pPr algn="l" rtl="0">
              <a:defRPr sz="1000"/>
            </a:pPr>
            <a:t>Canadian Niagara Power Inc. - Eastern Ontario Power</a:t>
          </a:fld>
          <a:endParaRPr lang="en-CA" sz="1200" b="1" i="0" u="none" strike="noStrike" baseline="0">
            <a:solidFill>
              <a:srgbClr val="FFFFFF"/>
            </a:solidFill>
            <a:latin typeface="Book Antiqua"/>
          </a:endParaRPr>
        </a:p>
      </xdr:txBody>
    </xdr:sp>
    <xdr:clientData/>
  </xdr:twoCellAnchor>
  <xdr:twoCellAnchor>
    <xdr:from>
      <xdr:col>0</xdr:col>
      <xdr:colOff>442633</xdr:colOff>
      <xdr:row>2</xdr:row>
      <xdr:rowOff>28574</xdr:rowOff>
    </xdr:from>
    <xdr:to>
      <xdr:col>4</xdr:col>
      <xdr:colOff>794497</xdr:colOff>
      <xdr:row>7</xdr:row>
      <xdr:rowOff>131666</xdr:rowOff>
    </xdr:to>
    <xdr:sp macro="" textlink="">
      <xdr:nvSpPr>
        <xdr:cNvPr id="4" name="Rectangle 3">
          <a:extLst>
            <a:ext uri="{FF2B5EF4-FFF2-40B4-BE49-F238E27FC236}">
              <a16:creationId xmlns:a16="http://schemas.microsoft.com/office/drawing/2014/main" id="{00000000-0008-0000-0200-000004000000}"/>
            </a:ext>
          </a:extLst>
        </xdr:cNvPr>
        <xdr:cNvSpPr/>
      </xdr:nvSpPr>
      <xdr:spPr>
        <a:xfrm>
          <a:off x="442633" y="363854"/>
          <a:ext cx="9053904" cy="941292"/>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2020 Deferral/Variance </a:t>
          </a:r>
        </a:p>
        <a:p>
          <a:pPr algn="ctr" rtl="0"/>
          <a:r>
            <a:rPr lang="en-CA" sz="36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Account Workform</a:t>
          </a:r>
          <a:endParaRPr lang="en-CA" sz="3600" b="1" cap="none" spc="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111751</xdr:colOff>
      <xdr:row>8</xdr:row>
      <xdr:rowOff>172282</xdr:rowOff>
    </xdr:from>
    <xdr:to>
      <xdr:col>3</xdr:col>
      <xdr:colOff>1717231</xdr:colOff>
      <xdr:row>11</xdr:row>
      <xdr:rowOff>177967</xdr:rowOff>
    </xdr:to>
    <xdr:sp macro="" textlink="" fLocksText="0">
      <xdr:nvSpPr>
        <xdr:cNvPr id="2" name="TextBox 1">
          <a:extLst>
            <a:ext uri="{FF2B5EF4-FFF2-40B4-BE49-F238E27FC236}">
              <a16:creationId xmlns:a16="http://schemas.microsoft.com/office/drawing/2014/main" id="{00000000-0008-0000-0700-000002000000}"/>
            </a:ext>
          </a:extLst>
        </xdr:cNvPr>
        <xdr:cNvSpPr txBox="1"/>
      </xdr:nvSpPr>
      <xdr:spPr>
        <a:xfrm>
          <a:off x="111751" y="361950"/>
          <a:ext cx="8415855" cy="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cene3d>
            <a:camera prst="orthographicFront"/>
            <a:lightRig rig="flat" dir="tl">
              <a:rot lat="0" lon="0" rev="6600000"/>
            </a:lightRig>
          </a:scene3d>
          <a:sp3d extrusionH="25400" contourW="8890">
            <a:bevelT w="38100" h="31750"/>
            <a:contourClr>
              <a:schemeClr val="tx1"/>
            </a:contourClr>
          </a:sp3d>
        </a:bodyPr>
        <a:lstStyle/>
        <a:p>
          <a:pPr algn="ctr"/>
          <a:fld id="{096F383F-DA7D-47B7-AEB4-0B52DE5128C2}" type="TxLink">
            <a:rPr lang="en-CA" sz="1600" b="1" i="0" u="none" strike="noStrike" cap="none" spc="0">
              <a:ln w="11430">
                <a:solidFill>
                  <a:sysClr val="windowText" lastClr="000000"/>
                </a:solidFill>
              </a:ln>
              <a:solidFill>
                <a:schemeClr val="tx1"/>
              </a:solidFill>
              <a:effectLst>
                <a:outerShdw blurRad="50800" dist="39000" dir="5460000" algn="tl">
                  <a:srgbClr val="000000">
                    <a:alpha val="38000"/>
                  </a:srgbClr>
                </a:outerShdw>
              </a:effectLst>
              <a:latin typeface="Arialri"/>
            </a:rPr>
            <a:pPr algn="ctr"/>
            <a:t> </a:t>
          </a:fld>
          <a:endParaRPr lang="en-CA" sz="1600" b="1" cap="none" spc="0">
            <a:ln w="11430">
              <a:solidFill>
                <a:sysClr val="windowText" lastClr="000000"/>
              </a:solidFill>
            </a:ln>
            <a:solidFill>
              <a:schemeClr val="tx1"/>
            </a:solidFill>
            <a:effectLst>
              <a:outerShdw blurRad="50800" dist="39000" dir="5460000" algn="tl">
                <a:srgbClr val="000000">
                  <a:alpha val="38000"/>
                </a:srgbClr>
              </a:outerShdw>
            </a:effectLst>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733425</xdr:colOff>
      <xdr:row>150</xdr:row>
      <xdr:rowOff>628650</xdr:rowOff>
    </xdr:from>
    <xdr:to>
      <xdr:col>13</xdr:col>
      <xdr:colOff>85725</xdr:colOff>
      <xdr:row>156</xdr:row>
      <xdr:rowOff>104775</xdr:rowOff>
    </xdr:to>
    <xdr:sp macro="" textlink="">
      <xdr:nvSpPr>
        <xdr:cNvPr id="2" name="TextBox 1">
          <a:extLst>
            <a:ext uri="{FF2B5EF4-FFF2-40B4-BE49-F238E27FC236}">
              <a16:creationId xmlns:a16="http://schemas.microsoft.com/office/drawing/2014/main" id="{00000000-0008-0000-0900-000002000000}"/>
            </a:ext>
          </a:extLst>
        </xdr:cNvPr>
        <xdr:cNvSpPr txBox="1"/>
      </xdr:nvSpPr>
      <xdr:spPr>
        <a:xfrm>
          <a:off x="12115800" y="15754350"/>
          <a:ext cx="3848100" cy="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b="0" i="0">
              <a:solidFill>
                <a:schemeClr val="dk1"/>
              </a:solidFill>
              <a:effectLst/>
              <a:latin typeface="+mn-lt"/>
              <a:ea typeface="+mn-ea"/>
              <a:cs typeface="+mn-cs"/>
            </a:rPr>
            <a:t>As per the Board's</a:t>
          </a:r>
          <a:r>
            <a:rPr lang="en-CA" sz="1100" b="0" i="0" baseline="0">
              <a:solidFill>
                <a:schemeClr val="dk1"/>
              </a:solidFill>
              <a:effectLst/>
              <a:latin typeface="+mn-lt"/>
              <a:ea typeface="+mn-ea"/>
              <a:cs typeface="+mn-cs"/>
            </a:rPr>
            <a:t> letter issued July 16, 2015 </a:t>
          </a:r>
          <a:r>
            <a:rPr lang="en-CA" sz="1100" b="0" i="0">
              <a:solidFill>
                <a:schemeClr val="dk1"/>
              </a:solidFill>
              <a:effectLst/>
              <a:latin typeface="+mn-lt"/>
              <a:ea typeface="+mn-ea"/>
              <a:cs typeface="+mn-cs"/>
            </a:rPr>
            <a:t>outlining details regarding the implementation of the transition to fully fixed distribution charges for residential customers,</a:t>
          </a:r>
          <a:r>
            <a:rPr lang="en-CA" sz="1100" b="0" i="0" baseline="0">
              <a:solidFill>
                <a:schemeClr val="dk1"/>
              </a:solidFill>
              <a:effectLst/>
              <a:latin typeface="+mn-lt"/>
              <a:ea typeface="+mn-ea"/>
              <a:cs typeface="+mn-cs"/>
            </a:rPr>
            <a:t> Residential rates for group 2 accounts are to be on a per customer basis.  Please choose "# of customers" for the </a:t>
          </a:r>
          <a:r>
            <a:rPr lang="en-CA" sz="1100" b="1" i="0" baseline="0">
              <a:solidFill>
                <a:schemeClr val="dk1"/>
              </a:solidFill>
              <a:effectLst/>
              <a:latin typeface="+mn-lt"/>
              <a:ea typeface="+mn-ea"/>
              <a:cs typeface="+mn-cs"/>
            </a:rPr>
            <a:t>Residential class.</a:t>
          </a:r>
          <a:endParaRPr lang="en-CA" sz="1100"/>
        </a:p>
      </xdr:txBody>
    </xdr:sp>
    <xdr:clientData/>
  </xdr:twoCellAnchor>
  <xdr:twoCellAnchor>
    <xdr:from>
      <xdr:col>8</xdr:col>
      <xdr:colOff>828675</xdr:colOff>
      <xdr:row>178</xdr:row>
      <xdr:rowOff>209550</xdr:rowOff>
    </xdr:from>
    <xdr:to>
      <xdr:col>13</xdr:col>
      <xdr:colOff>180975</xdr:colOff>
      <xdr:row>185</xdr:row>
      <xdr:rowOff>142875</xdr:rowOff>
    </xdr:to>
    <xdr:sp macro="" textlink="">
      <xdr:nvSpPr>
        <xdr:cNvPr id="3" name="TextBox 2">
          <a:extLst>
            <a:ext uri="{FF2B5EF4-FFF2-40B4-BE49-F238E27FC236}">
              <a16:creationId xmlns:a16="http://schemas.microsoft.com/office/drawing/2014/main" id="{00000000-0008-0000-0900-000003000000}"/>
            </a:ext>
          </a:extLst>
        </xdr:cNvPr>
        <xdr:cNvSpPr txBox="1"/>
      </xdr:nvSpPr>
      <xdr:spPr>
        <a:xfrm>
          <a:off x="12211050" y="15754350"/>
          <a:ext cx="3848100" cy="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b="0" i="0">
              <a:solidFill>
                <a:schemeClr val="dk1"/>
              </a:solidFill>
              <a:effectLst/>
              <a:latin typeface="+mn-lt"/>
              <a:ea typeface="+mn-ea"/>
              <a:cs typeface="+mn-cs"/>
            </a:rPr>
            <a:t>As per the Board's</a:t>
          </a:r>
          <a:r>
            <a:rPr lang="en-CA" sz="1100" b="0" i="0" baseline="0">
              <a:solidFill>
                <a:schemeClr val="dk1"/>
              </a:solidFill>
              <a:effectLst/>
              <a:latin typeface="+mn-lt"/>
              <a:ea typeface="+mn-ea"/>
              <a:cs typeface="+mn-cs"/>
            </a:rPr>
            <a:t> letter issued July 16, 2015 </a:t>
          </a:r>
          <a:r>
            <a:rPr lang="en-CA" sz="1100" b="0" i="0">
              <a:solidFill>
                <a:schemeClr val="dk1"/>
              </a:solidFill>
              <a:effectLst/>
              <a:latin typeface="+mn-lt"/>
              <a:ea typeface="+mn-ea"/>
              <a:cs typeface="+mn-cs"/>
            </a:rPr>
            <a:t>outlining details regarding the implementation of the transition to fully fixed distribution charges for residential customers,</a:t>
          </a:r>
          <a:r>
            <a:rPr lang="en-CA" sz="1100" b="0" i="0" baseline="0">
              <a:solidFill>
                <a:schemeClr val="dk1"/>
              </a:solidFill>
              <a:effectLst/>
              <a:latin typeface="+mn-lt"/>
              <a:ea typeface="+mn-ea"/>
              <a:cs typeface="+mn-cs"/>
            </a:rPr>
            <a:t> Residential rates for group 2 accounts, including Accounts 1575 and 1576 are to be on a per customer basis.  Please choose "# of customers" for the </a:t>
          </a:r>
          <a:r>
            <a:rPr lang="en-CA" sz="1100" b="1" i="0" baseline="0">
              <a:solidFill>
                <a:schemeClr val="dk1"/>
              </a:solidFill>
              <a:effectLst/>
              <a:latin typeface="+mn-lt"/>
              <a:ea typeface="+mn-ea"/>
              <a:cs typeface="+mn-cs"/>
            </a:rPr>
            <a:t>Residential class.</a:t>
          </a:r>
          <a:endParaRPr lang="en-CA" sz="1100"/>
        </a:p>
      </xdr:txBody>
    </xdr:sp>
    <xdr:clientData/>
  </xdr:twoCellAnchor>
  <xdr:twoCellAnchor>
    <xdr:from>
      <xdr:col>8</xdr:col>
      <xdr:colOff>523875</xdr:colOff>
      <xdr:row>99</xdr:row>
      <xdr:rowOff>19051</xdr:rowOff>
    </xdr:from>
    <xdr:to>
      <xdr:col>12</xdr:col>
      <xdr:colOff>542925</xdr:colOff>
      <xdr:row>103</xdr:row>
      <xdr:rowOff>1</xdr:rowOff>
    </xdr:to>
    <xdr:sp macro="" textlink="">
      <xdr:nvSpPr>
        <xdr:cNvPr id="4" name="TextBox 3">
          <a:extLst>
            <a:ext uri="{FF2B5EF4-FFF2-40B4-BE49-F238E27FC236}">
              <a16:creationId xmlns:a16="http://schemas.microsoft.com/office/drawing/2014/main" id="{00000000-0008-0000-0900-000004000000}"/>
            </a:ext>
          </a:extLst>
        </xdr:cNvPr>
        <xdr:cNvSpPr txBox="1"/>
      </xdr:nvSpPr>
      <xdr:spPr>
        <a:xfrm>
          <a:off x="11906250" y="13677901"/>
          <a:ext cx="3971925" cy="7429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CA" sz="1100"/>
            <a:t>Rate riders for Global Adjustment is to be calculated on the basis of kWh for all classes.</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www.ontarioenergyboard.ca/Applications%20Department/Department%20Applications/Rates/2014%20Electricity%20Rates/$Filing%20Requirements/Filing_Requirements_Chapter2_Appendices_V1.1%20FOR%202014_June4.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myhydro.torontohydro.com/Users/janmohsi/AppData/Local/Microsoft/Windows/Temporary%20Internet%20Files/Content.Outlook/O0R69CL9/2018_IRM_RateGen_Model_V2.6_RRR.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myhydro.torontohydro.com/Users/abramoma/AppData/Local/Microsoft/Windows/Temporary%20Internet%20Files/Content.Outlook/UMPF09QB/IRM_V11_NEW_GA_2.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myhydro.torontohydro.com/Users/ritchike/AppData/Local/Microsoft/Windows/Temporary%20Internet%20Files/Content.Outlook/IMG9R824/2016_Filing_Requirements_Chapter2_Appendices_DRAFT%20(1).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myhydro.torontohydro.com/Market%20Operations/Department%20Applications/Reports/Rates/Electricity%20Rates%20-%20Billing%20Determinants%20Database/2012%20IRM%20DEVELOPMENT/2012%20IRM%20MODEL%20(2ND%20AND%203RD).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Table of Contents"/>
      <sheetName val="COS Flowchart"/>
      <sheetName val="List of Key References"/>
      <sheetName val="App.2-A_Capital Projects"/>
      <sheetName val="App.2-BA_Fixed Asset Cont.CGAAP"/>
      <sheetName val="App.2-BA_Fixed Asset Cont.MIFRS"/>
      <sheetName val="Appendix 2-BB Service Life Comp"/>
      <sheetName val="Instruction for App. 2-C MIFRS"/>
      <sheetName val="App.2-CA_CGAAP_DepExp_2011"/>
      <sheetName val="App.2-CB_MIFRS_DepExp_2011"/>
      <sheetName val="App.2-CC_MIFRS_DepExp_2012"/>
      <sheetName val="App.2-CD_MIFRS_DepExp_2013"/>
      <sheetName val="App.2-CE_MIFRS_DepExp_2014"/>
      <sheetName val="App.2-CF_CGAAP_DepExp_2012"/>
      <sheetName val="App.2-CG_MIFRS_DepExp_2012"/>
      <sheetName val="App.2-CH_MIFRS_DepExp_2013"/>
      <sheetName val="App.2-CI_MIFRS_DepExp_2014"/>
      <sheetName val="App.2-CJ_CGAAP_DepExp_2012"/>
      <sheetName val="App.2-CK_CGAAP_DepExp_2013"/>
      <sheetName val="App.2-CL_MIFRS_DepExp_2013"/>
      <sheetName val="App.2-CM_MIFRS_DepExp_2014"/>
      <sheetName val="Instruction for App. 2-C CGAAP"/>
      <sheetName val="App.2-CN_OldCGAAP_DepExp_2012"/>
      <sheetName val="App.2-CO_NewCGAAP_DepExp_2012"/>
      <sheetName val="App.2-CP_NewCGAAP_DepExp_2013"/>
      <sheetName val="App.2-CQ NewCGAAP_DepExp_2014"/>
      <sheetName val="App.2-CR_OldCGAAP_DepExp_2012"/>
      <sheetName val="App.2-CS_OldCGAAP_DepExp_2013"/>
      <sheetName val="App.2-CT_NewCGAAP_DepExp_2013"/>
      <sheetName val="App.2-CU_NewCGAAP_DepExp_2014"/>
      <sheetName val="App.2-CV_USGAAP_DepExp"/>
      <sheetName val="App.2-DA_Overhead"/>
      <sheetName val="App.2-DB_Overhead"/>
      <sheetName val="App.2-EA_PP&amp;E Deferral Account"/>
      <sheetName val="App.2-EB_PP&amp;E Deferral Account"/>
      <sheetName val="App.2-EC_PP&amp;E Deferral Account"/>
      <sheetName val="App.2-ED_Account 1576 (2012)"/>
      <sheetName val="App.2-EE_Account 1576 (2013)"/>
      <sheetName val="App.2-FA Proposed REG Invest."/>
      <sheetName val="App.2-FB HAROLD SS"/>
      <sheetName val="App.2-FC Conn. Enhance."/>
      <sheetName val="App.2-G SQI"/>
      <sheetName val="App.2-H_Other_Oper_Rev"/>
      <sheetName val="App.2-I LF_CDM_WF"/>
      <sheetName val="App.2-JA_Detailed_OM&amp;A_Expenses"/>
      <sheetName val="App.2-JB_OM&amp;A_Detailed_Analysis"/>
      <sheetName val="App.2-JC_OM&amp;A_Summary_Analys"/>
      <sheetName val="App.2-JD_OM&amp;A_Cost _Drivers"/>
      <sheetName val="App.2-K_Employee Costs"/>
      <sheetName val="App.2-L_OM&amp;A_per_Cust_FTEE"/>
      <sheetName val="App.2-M_Regulatory_Costs"/>
      <sheetName val="App.2-N_Corp_Cost_Allocation"/>
      <sheetName val="App.2-OA Capital Structure"/>
      <sheetName val="App.2-OB_Debt Instruments"/>
      <sheetName val="App.2-P_Cost_Allocatio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YA_MIFRS Summary Impacts"/>
      <sheetName val="App. 2-YB_CGAAP Summary Impacts"/>
      <sheetName val="App. 2-Z_Tariff"/>
      <sheetName val="Sheet19"/>
    </sheetNames>
    <sheetDataSet>
      <sheetData sheetId="0">
        <row r="3">
          <cell r="AA3" t="str">
            <v>Algoma Power Inc.</v>
          </cell>
        </row>
        <row r="24">
          <cell r="E24">
            <v>2014</v>
          </cell>
        </row>
        <row r="26">
          <cell r="E26">
            <v>2013</v>
          </cell>
        </row>
        <row r="28">
          <cell r="E28">
            <v>2010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for Tabs 3 to 7"/>
      <sheetName val="1. Information Sheet"/>
      <sheetName val="Sheet1"/>
      <sheetName val="2. Current Tariff Schedule"/>
      <sheetName val="3. Continuity Schedule"/>
      <sheetName val="2016 List"/>
      <sheetName val="4. Billing Det. for Def-Var"/>
      <sheetName val="2 1 5 TotalConsumptionData_Dist"/>
      <sheetName val="5. Allocating Def-Var Balances"/>
      <sheetName val="6. Class A Consumption Data"/>
      <sheetName val="6.1 GA"/>
      <sheetName val="6.1a GA Allocation"/>
      <sheetName val="6.2 CBR B"/>
      <sheetName val="6.2a CBR B_Allocation"/>
      <sheetName val="7. Calculation of Def-Var RR"/>
      <sheetName val="8. STS - Tax Change"/>
      <sheetName val="9. Shared Tax - Rate Rider"/>
      <sheetName val="10. RTSR Current Rates"/>
      <sheetName val="11. RTSR - UTRs &amp; Sub-Tx"/>
      <sheetName val="12. RTSR - Historical Wholesale"/>
      <sheetName val="13. RTSR - Current Wholesale"/>
      <sheetName val="14. RTSR - Forecast Wholesale"/>
      <sheetName val="15. RTSR Rates to Forecast"/>
      <sheetName val="16. Rev2Cost_GDPIPI"/>
      <sheetName val="17. Regulatory Charges"/>
      <sheetName val="18. Additional Rates"/>
      <sheetName val="19. Final Tariff Schedule"/>
      <sheetName val="20. Bill Impacts"/>
      <sheetName val="212_Total_Connection_RollUp"/>
      <sheetName val="2.1.7 Filing"/>
      <sheetName val="20. HIDDEN"/>
      <sheetName val="20. Bill Impacts hidden"/>
      <sheetName val="Database"/>
      <sheetName val="lists"/>
      <sheetName val="Sheet2"/>
      <sheetName val="Sheet3"/>
      <sheetName val="2018_IRM_RateGen_Model_V2"/>
    </sheetNames>
    <sheetDataSet>
      <sheetData sheetId="0"/>
      <sheetData sheetId="1"/>
      <sheetData sheetId="2"/>
      <sheetData sheetId="3"/>
      <sheetData sheetId="4">
        <row r="25">
          <cell r="BT25">
            <v>0</v>
          </cell>
        </row>
      </sheetData>
      <sheetData sheetId="5">
        <row r="1">
          <cell r="A1" t="str">
            <v>Alectra Utilities Corporation</v>
          </cell>
        </row>
        <row r="2">
          <cell r="A2" t="str">
            <v>Algoma Power Inc.</v>
          </cell>
        </row>
        <row r="3">
          <cell r="A3" t="str">
            <v>Atikokan Hydro Inc.</v>
          </cell>
        </row>
        <row r="4">
          <cell r="A4" t="str">
            <v>Bluewater Power Distribution Corporation</v>
          </cell>
        </row>
        <row r="5">
          <cell r="A5" t="str">
            <v>Brantford Power Inc.</v>
          </cell>
        </row>
        <row r="6">
          <cell r="A6" t="str">
            <v>Burlington Hydro Inc.</v>
          </cell>
        </row>
        <row r="7">
          <cell r="A7" t="str">
            <v>Canadian Niagara Power Inc.</v>
          </cell>
        </row>
        <row r="8">
          <cell r="A8" t="str">
            <v>Centre Wellington Hydro Ltd.</v>
          </cell>
        </row>
        <row r="9">
          <cell r="A9" t="str">
            <v>Chapleau Public Utilities Corporation</v>
          </cell>
        </row>
        <row r="10">
          <cell r="A10" t="str">
            <v>Collus PowerStream Corp.</v>
          </cell>
        </row>
        <row r="11">
          <cell r="A11" t="str">
            <v>Cooperative Hydro Embrun Inc.</v>
          </cell>
        </row>
        <row r="12">
          <cell r="A12" t="str">
            <v>E.L.K. Energy Inc.</v>
          </cell>
        </row>
        <row r="13">
          <cell r="A13" t="str">
            <v>Energy+ Inc.</v>
          </cell>
        </row>
        <row r="14">
          <cell r="A14" t="str">
            <v>Enersource Hydro Mississauga Inc.</v>
          </cell>
        </row>
        <row r="15">
          <cell r="A15" t="str">
            <v>Entegrus Powerlines Inc.</v>
          </cell>
        </row>
        <row r="16">
          <cell r="A16" t="str">
            <v>EnWin Utilities Ltd.</v>
          </cell>
        </row>
        <row r="17">
          <cell r="A17" t="str">
            <v>Erie Thames Powerlines Corporation</v>
          </cell>
        </row>
        <row r="18">
          <cell r="A18" t="str">
            <v>Espanola Regional Hydro Distribution Corporation</v>
          </cell>
        </row>
        <row r="19">
          <cell r="A19" t="str">
            <v>Essex Powerlines Corporation</v>
          </cell>
        </row>
        <row r="20">
          <cell r="A20" t="str">
            <v>Festival Hydro Inc.</v>
          </cell>
        </row>
        <row r="21">
          <cell r="A21" t="str">
            <v>Fort Frances Power Corporation</v>
          </cell>
        </row>
        <row r="22">
          <cell r="A22" t="str">
            <v>Greater Sudbury Hydro Inc.</v>
          </cell>
        </row>
        <row r="23">
          <cell r="A23" t="str">
            <v>Grimsby Power Incorporated</v>
          </cell>
        </row>
        <row r="24">
          <cell r="A24" t="str">
            <v>Guelph Hydro Electric Systems Inc.</v>
          </cell>
        </row>
        <row r="25">
          <cell r="A25" t="str">
            <v>Halton Hills Hydro Inc.</v>
          </cell>
        </row>
        <row r="26">
          <cell r="A26" t="str">
            <v>Hearst Power Distribution Company Ltd.</v>
          </cell>
        </row>
        <row r="27">
          <cell r="A27" t="str">
            <v>Horizon Utilities Corporation</v>
          </cell>
        </row>
        <row r="28">
          <cell r="A28" t="str">
            <v>Hydro 2000 Inc.</v>
          </cell>
        </row>
        <row r="29">
          <cell r="A29" t="str">
            <v>Hydro Hawkesbury Inc.</v>
          </cell>
        </row>
        <row r="30">
          <cell r="A30" t="str">
            <v>Hydro One Brampton Networks Inc.</v>
          </cell>
        </row>
        <row r="31">
          <cell r="A31" t="str">
            <v>Hydro One Networks Inc.</v>
          </cell>
        </row>
        <row r="32">
          <cell r="A32" t="str">
            <v>Hydro Ottawa Limited</v>
          </cell>
        </row>
        <row r="33">
          <cell r="A33" t="str">
            <v>InnPower Corporation</v>
          </cell>
        </row>
        <row r="34">
          <cell r="A34" t="str">
            <v>Kenora Hydro Electric Corporation Ltd.</v>
          </cell>
        </row>
        <row r="35">
          <cell r="A35" t="str">
            <v>Kingston Hydro Corporation</v>
          </cell>
        </row>
        <row r="36">
          <cell r="A36" t="str">
            <v>Kitchener-Wilmot Hydro Inc.</v>
          </cell>
        </row>
        <row r="37">
          <cell r="A37" t="str">
            <v>Lakefront Utilities Inc.</v>
          </cell>
        </row>
        <row r="38">
          <cell r="A38" t="str">
            <v>Lakeland Power Distribution Ltd.</v>
          </cell>
        </row>
        <row r="39">
          <cell r="A39" t="str">
            <v>London Hydro Inc.</v>
          </cell>
        </row>
        <row r="40">
          <cell r="A40" t="str">
            <v>Midland Power Utility Corporation</v>
          </cell>
        </row>
        <row r="41">
          <cell r="A41" t="str">
            <v>Milton Hydro Distribution Inc.</v>
          </cell>
        </row>
        <row r="42">
          <cell r="A42" t="str">
            <v>Newmarket - Tay Power Distribution Ltd.</v>
          </cell>
        </row>
        <row r="43">
          <cell r="A43" t="str">
            <v>Niagara Peninsula Energy Inc.</v>
          </cell>
        </row>
        <row r="44">
          <cell r="A44" t="str">
            <v>Niagara-on-the-Lake Hydro Inc.</v>
          </cell>
        </row>
        <row r="45">
          <cell r="A45" t="str">
            <v>North Bay Hydro Distribution Limited</v>
          </cell>
        </row>
        <row r="46">
          <cell r="A46" t="str">
            <v>Northern Ontario Wires Inc.</v>
          </cell>
        </row>
        <row r="47">
          <cell r="A47" t="str">
            <v>Oakville Hydro Electricity Distribution Inc.</v>
          </cell>
        </row>
        <row r="48">
          <cell r="A48" t="str">
            <v>Orangeville Hydro Limited</v>
          </cell>
        </row>
        <row r="49">
          <cell r="A49" t="str">
            <v>Orillia Power Distribution Corporation</v>
          </cell>
        </row>
        <row r="50">
          <cell r="A50" t="str">
            <v>Oshawa PUC Networks Inc.</v>
          </cell>
        </row>
        <row r="51">
          <cell r="A51" t="str">
            <v>Ottawa River Power Corporation</v>
          </cell>
        </row>
        <row r="52">
          <cell r="A52" t="str">
            <v>Peterborough Distribution Incorporated</v>
          </cell>
        </row>
        <row r="53">
          <cell r="A53" t="str">
            <v>PUC Distribution Inc.</v>
          </cell>
        </row>
        <row r="54">
          <cell r="A54" t="str">
            <v>Renfrew Hydro Inc.</v>
          </cell>
        </row>
        <row r="55">
          <cell r="A55" t="str">
            <v>Sioux Lookout Hydro Inc.</v>
          </cell>
        </row>
        <row r="56">
          <cell r="A56" t="str">
            <v>St. Thomas Energy Inc.</v>
          </cell>
        </row>
        <row r="57">
          <cell r="A57" t="str">
            <v>Thunder Bay Hydro Electricity Distribution Inc.</v>
          </cell>
        </row>
        <row r="58">
          <cell r="A58" t="str">
            <v>Tillsonburg Hydro Inc.</v>
          </cell>
        </row>
        <row r="59">
          <cell r="A59" t="str">
            <v>Toronto Hydro-Electric System Limited</v>
          </cell>
        </row>
        <row r="60">
          <cell r="A60" t="str">
            <v>Veridian Connections Inc.</v>
          </cell>
        </row>
        <row r="61">
          <cell r="A61" t="str">
            <v>Wasaga Distribution Inc.</v>
          </cell>
        </row>
        <row r="62">
          <cell r="A62" t="str">
            <v>Waterloo North Hydro Inc.</v>
          </cell>
        </row>
        <row r="63">
          <cell r="A63" t="str">
            <v>Welland Hydro-Electric System Corp.</v>
          </cell>
        </row>
        <row r="64">
          <cell r="A64" t="str">
            <v>Wellington North Power Inc.</v>
          </cell>
        </row>
        <row r="65">
          <cell r="A65" t="str">
            <v>West Coast Huron Energy Inc.</v>
          </cell>
        </row>
        <row r="66">
          <cell r="A66" t="str">
            <v>Westario Power Inc.</v>
          </cell>
        </row>
        <row r="67">
          <cell r="A67" t="str">
            <v>Whitby Hydro Electric Corporation</v>
          </cell>
        </row>
      </sheetData>
      <sheetData sheetId="6"/>
      <sheetData sheetId="7"/>
      <sheetData sheetId="8"/>
      <sheetData sheetId="9">
        <row r="14">
          <cell r="C14">
            <v>2015</v>
          </cell>
        </row>
      </sheetData>
      <sheetData sheetId="10"/>
      <sheetData sheetId="11"/>
      <sheetData sheetId="12">
        <row r="13">
          <cell r="B13">
            <v>2016</v>
          </cell>
        </row>
      </sheetData>
      <sheetData sheetId="13"/>
      <sheetData sheetId="14"/>
      <sheetData sheetId="15">
        <row r="19">
          <cell r="N19">
            <v>0</v>
          </cell>
        </row>
      </sheetData>
      <sheetData sheetId="16"/>
      <sheetData sheetId="17"/>
      <sheetData sheetId="18"/>
      <sheetData sheetId="19"/>
      <sheetData sheetId="20">
        <row r="109">
          <cell r="F109">
            <v>0</v>
          </cell>
        </row>
      </sheetData>
      <sheetData sheetId="21">
        <row r="109">
          <cell r="F109">
            <v>0</v>
          </cell>
        </row>
      </sheetData>
      <sheetData sheetId="22"/>
      <sheetData sheetId="23"/>
      <sheetData sheetId="24">
        <row r="23">
          <cell r="D23">
            <v>7.6999999999999999E-2</v>
          </cell>
        </row>
        <row r="24">
          <cell r="D24">
            <v>0.113</v>
          </cell>
        </row>
        <row r="25">
          <cell r="D25">
            <v>0.157</v>
          </cell>
        </row>
        <row r="29">
          <cell r="D29">
            <v>7.0000000000000001E-3</v>
          </cell>
        </row>
      </sheetData>
      <sheetData sheetId="25"/>
      <sheetData sheetId="26"/>
      <sheetData sheetId="27"/>
      <sheetData sheetId="28"/>
      <sheetData sheetId="29"/>
      <sheetData sheetId="30"/>
      <sheetData sheetId="31"/>
      <sheetData sheetId="32"/>
      <sheetData sheetId="33">
        <row r="1">
          <cell r="O1" t="str">
            <v>Account set up charge/change of occupancy charge (plus credit agency costs if applicable)</v>
          </cell>
        </row>
        <row r="2">
          <cell r="L2" t="str">
            <v>Total Loss Factor – Primary Metered Customer</v>
          </cell>
          <cell r="O2" t="str">
            <v>Administrative Billing Charge</v>
          </cell>
        </row>
        <row r="3">
          <cell r="L3" t="str">
            <v>Total Loss Factor – Primary Metered Customer &lt; 5,000 kW</v>
          </cell>
          <cell r="O3" t="str">
            <v>Bell Canada Pole Rentals</v>
          </cell>
        </row>
        <row r="4">
          <cell r="L4" t="str">
            <v>Total Loss Factor – Primary Metered Customer &gt; 5,000 kW</v>
          </cell>
          <cell r="O4" t="str">
            <v>Clearance Pole Attachment charge $/pole/year</v>
          </cell>
        </row>
        <row r="5">
          <cell r="L5" t="str">
            <v>Total Loss Factor – Secondary Metered Customer</v>
          </cell>
          <cell r="O5" t="str">
            <v>Collection of account charge – no disconnection</v>
          </cell>
        </row>
        <row r="6">
          <cell r="L6" t="str">
            <v>Total Loss Factor – Secondary Metered Customer &lt; 5,000 kW</v>
          </cell>
          <cell r="O6" t="str">
            <v>Collection of account charge – no disconnection – after regular hours</v>
          </cell>
        </row>
        <row r="8">
          <cell r="L8" t="str">
            <v>Total Loss Factor – Secondary Metered Customer &gt; 5,000 kW</v>
          </cell>
          <cell r="O8" t="str">
            <v>Collection of account charge – no disconnection - during regular business hours</v>
          </cell>
        </row>
        <row r="9">
          <cell r="L9" t="str">
            <v>Distribution Loss Factor - Secondary Metered Customer &lt; 5,000 kW</v>
          </cell>
          <cell r="O9" t="str">
            <v>Collection of account charge – no disconnection – during regular hours</v>
          </cell>
        </row>
        <row r="10">
          <cell r="L10" t="str">
            <v>Distribution Loss Factor - Secondary Metered Customer &gt; 5,000 kW</v>
          </cell>
          <cell r="O10" t="str">
            <v>Collection/Disconnection/Load Limiter/Reconnection – if in Community</v>
          </cell>
        </row>
        <row r="11">
          <cell r="L11" t="str">
            <v>Distribution Loss Factor - Primary Metered Customer &lt; 5,000 kW</v>
          </cell>
          <cell r="O11" t="str">
            <v>Credit Card Convenience Charge</v>
          </cell>
        </row>
        <row r="12">
          <cell r="L12" t="str">
            <v>Distribution Loss Factor - Primary Metered Customer &gt; 5,000 kW</v>
          </cell>
          <cell r="O12" t="str">
            <v>Disconnect/Reconnect at meter – after regular hours</v>
          </cell>
        </row>
        <row r="14">
          <cell r="L14" t="str">
            <v>Total Loss Factor - Embedded Distributor</v>
          </cell>
          <cell r="O14" t="str">
            <v>Disconnect/Reconnect at meter – during regular hours</v>
          </cell>
        </row>
        <row r="15">
          <cell r="L15" t="str">
            <v>Total Loss Factor – Embedded Distributor – Hydro One Networks Inc.</v>
          </cell>
          <cell r="O15" t="str">
            <v>Disconnect/Reconnect at pole – after regular hours</v>
          </cell>
        </row>
        <row r="16">
          <cell r="O16" t="str">
            <v>Disconnect/Reconnect at pole – during regular hours</v>
          </cell>
        </row>
        <row r="17">
          <cell r="O17" t="str">
            <v>Disconnect/Reconnect Charge – At Meter – After Hours</v>
          </cell>
        </row>
        <row r="18">
          <cell r="O18" t="str">
            <v>Disconnect/Reconnect Charge – At Meter – During Regular Hours</v>
          </cell>
        </row>
        <row r="19">
          <cell r="O19" t="str">
            <v>Disconnect/Reconnect Charge – At Pole – After Hours</v>
          </cell>
        </row>
        <row r="20">
          <cell r="O20" t="str">
            <v>Disconnect/Reconnect Charge – At Pole – During Regular Hours</v>
          </cell>
        </row>
        <row r="21">
          <cell r="O21" t="str">
            <v>Disconnect/Reconnect Charges for non payment of account - At Meter After Hours</v>
          </cell>
        </row>
        <row r="22">
          <cell r="O22" t="str">
            <v>Disconnect/Reconnect charges for non payment of account – at meter after regular hours</v>
          </cell>
        </row>
        <row r="23">
          <cell r="O23" t="str">
            <v>Disconnect/Reconnect Charges for non payment of account - At Meter During Regular Hours</v>
          </cell>
        </row>
        <row r="24">
          <cell r="O24" t="str">
            <v>Disconnect/Reconnect charges for non payment of account – at meter during regular hours</v>
          </cell>
        </row>
        <row r="25">
          <cell r="O25" t="str">
            <v>Disconnect/Reconnect charges for non payment of account – at pole after regular hours</v>
          </cell>
        </row>
        <row r="26">
          <cell r="O26" t="str">
            <v>Disconnect/Reconnect charges for non payment of account – at pole during regular hours</v>
          </cell>
        </row>
        <row r="27">
          <cell r="O27" t="str">
            <v>Disconnect/Reconnection for &gt;300 volts - after regular hours</v>
          </cell>
        </row>
        <row r="28">
          <cell r="O28" t="str">
            <v>Disconnect/Reconnection for &gt;300 volts - during regular hours</v>
          </cell>
        </row>
        <row r="29">
          <cell r="O29" t="str">
            <v>Disposal of Concrete Poles</v>
          </cell>
        </row>
        <row r="30">
          <cell r="O30" t="str">
            <v>Dispute Test – Commercial TT -- MC</v>
          </cell>
        </row>
        <row r="31">
          <cell r="O31" t="str">
            <v>Install/Remove load control device – after regular hours</v>
          </cell>
        </row>
        <row r="32">
          <cell r="O32" t="str">
            <v>Install/Remove load control device – during regular hours</v>
          </cell>
        </row>
        <row r="33">
          <cell r="O33" t="str">
            <v>Interval Meter Interrogation</v>
          </cell>
        </row>
        <row r="34">
          <cell r="O34" t="str">
            <v>Interval Meter Load Management Tool Charge $/month</v>
          </cell>
        </row>
        <row r="35">
          <cell r="O35" t="str">
            <v>Interval meter request change</v>
          </cell>
        </row>
        <row r="36">
          <cell r="O36" t="str">
            <v>Late Payment – per annum</v>
          </cell>
        </row>
        <row r="37">
          <cell r="O37" t="str">
            <v>Late Payment – per month</v>
          </cell>
        </row>
        <row r="38">
          <cell r="O38" t="str">
            <v>Layout fees</v>
          </cell>
        </row>
        <row r="39">
          <cell r="O39" t="str">
            <v>Meter dispute charge plus Measurement Canada fees (if meter found correct)</v>
          </cell>
        </row>
        <row r="40">
          <cell r="O40" t="str">
            <v>Meter Interrogation Charge</v>
          </cell>
        </row>
        <row r="41">
          <cell r="O41" t="str">
            <v>Missed Service Appointment</v>
          </cell>
        </row>
        <row r="42">
          <cell r="O42" t="str">
            <v>Norfolk Pole Rentals – Billed</v>
          </cell>
        </row>
        <row r="43">
          <cell r="O43" t="str">
            <v>Optional Interval/TOU Meter charge $/month</v>
          </cell>
        </row>
        <row r="44">
          <cell r="O44" t="str">
            <v>Overtime Locate</v>
          </cell>
        </row>
        <row r="45">
          <cell r="O45" t="str">
            <v>Owner Requested Disconnection/Reconnection – after regular hours</v>
          </cell>
        </row>
        <row r="46">
          <cell r="O46" t="str">
            <v>Owner Requested Disconnection/Reconnection – during regular hours</v>
          </cell>
        </row>
        <row r="47">
          <cell r="O47" t="str">
            <v>Returned cheque (plus bank charges)</v>
          </cell>
        </row>
        <row r="48">
          <cell r="O48" t="str">
            <v>Rural system expansion / line connection fee</v>
          </cell>
        </row>
        <row r="49">
          <cell r="O49" t="str">
            <v>Same Day Open Trench</v>
          </cell>
        </row>
        <row r="50">
          <cell r="O50" t="str">
            <v>Scheduled Day Open Trench</v>
          </cell>
        </row>
        <row r="51">
          <cell r="O51" t="str">
            <v>Service call – after regular hours</v>
          </cell>
        </row>
        <row r="52">
          <cell r="O52" t="str">
            <v>Service call – customer owned equipment</v>
          </cell>
        </row>
        <row r="53">
          <cell r="O53" t="str">
            <v>Service Call – Customer-owned Equipment – After Regular Hours</v>
          </cell>
        </row>
        <row r="54">
          <cell r="O54" t="str">
            <v>Service Call – Customer-owned Equipment – During Regular Hours</v>
          </cell>
        </row>
        <row r="55">
          <cell r="O55" t="str">
            <v>Service Charge for onsite interrogation of interval meter due to customer phone line failure - required weekly until line repaired $ 6</v>
          </cell>
        </row>
        <row r="56">
          <cell r="O56" t="str">
            <v>Service Layout - Commercial</v>
          </cell>
        </row>
        <row r="57">
          <cell r="O57" t="str">
            <v>Service Layout - ResidentiaI</v>
          </cell>
        </row>
        <row r="58">
          <cell r="O58" t="str">
            <v>Special Billing Service (sub-metering charge per meter)</v>
          </cell>
        </row>
        <row r="59">
          <cell r="O59" t="str">
            <v>Special meter reads</v>
          </cell>
        </row>
        <row r="60">
          <cell r="O60" t="str">
            <v>Specific Charge for Access to the Power Poles - $/pole/year</v>
          </cell>
        </row>
        <row r="61">
          <cell r="O61" t="str">
            <v>Specific Charge for Bell Canada Access to the Power Poles – per pole/year</v>
          </cell>
        </row>
        <row r="62">
          <cell r="O62" t="str">
            <v>Switching for company maintenance – Charge based on Time and Materials</v>
          </cell>
        </row>
        <row r="63">
          <cell r="O63" t="str">
            <v>Temporary Service – Install &amp; remove – overhead – no transformer</v>
          </cell>
        </row>
        <row r="64">
          <cell r="O64" t="str">
            <v>Temporary Service – Install &amp; remove – overhead – with transformer</v>
          </cell>
        </row>
        <row r="65">
          <cell r="O65" t="str">
            <v>Temporary Service – Install &amp; remove – underground – no transformer</v>
          </cell>
        </row>
        <row r="66">
          <cell r="O66" t="str">
            <v>Temporary service install &amp; remove – overhead – no transformer</v>
          </cell>
        </row>
        <row r="67">
          <cell r="O67" t="str">
            <v>Temporary Service Install &amp; Remove – Overhead – With Transformer</v>
          </cell>
        </row>
        <row r="68">
          <cell r="O68" t="str">
            <v>Temporary Service Install &amp; Remove – Underground – No Transformer</v>
          </cell>
        </row>
        <row r="69">
          <cell r="O69" t="str">
            <v>Temporary service installation and removal – overhead – no transformer</v>
          </cell>
        </row>
        <row r="70">
          <cell r="O70" t="str">
            <v>Temporary service installation and removal – overhead – with transformer</v>
          </cell>
        </row>
        <row r="71">
          <cell r="O71" t="str">
            <v>Temporary service installation and removal – underground – no transformer</v>
          </cell>
        </row>
      </sheetData>
      <sheetData sheetId="34"/>
      <sheetData sheetId="35"/>
      <sheetData sheetId="3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Sheet1"/>
      <sheetName val="2. Current Tariff Schedule"/>
      <sheetName val="3. Continuity Schedule"/>
      <sheetName val="2016 List"/>
      <sheetName val="4. Billing Det. for Def-Var"/>
      <sheetName val="2 1 5 TotalConsumptionData_Dist"/>
      <sheetName val="5. Allocating Def-Var Balances"/>
      <sheetName val="6. GA calculation"/>
      <sheetName val="6.a GA allocation_Class A"/>
      <sheetName val="7. Calculation of Def-Var RR"/>
      <sheetName val="8. STS - Tax Change"/>
      <sheetName val="9. Shared Tax - Rate Rider"/>
      <sheetName val="10. RTSR Current Rates"/>
      <sheetName val="11. RTSR - UTRs &amp; Sub-Tx"/>
      <sheetName val="12. RTSR - Historical Wholesale"/>
      <sheetName val="13. RTSR - Current Wholesale"/>
      <sheetName val="14. RTSR - Forecast Wholesale"/>
      <sheetName val="15. RTSR Rates to Forecast"/>
      <sheetName val="16. Rev2Cost_GDPIPI"/>
      <sheetName val="17. Regulatory Charges"/>
      <sheetName val="18. Additional Rates"/>
      <sheetName val="19. Final Tariff Schedule"/>
      <sheetName val="20. Bill Impacts"/>
      <sheetName val="212_Total_Connection_RollUp"/>
      <sheetName val="2.1.7 Filing"/>
      <sheetName val="20. HIDDEN"/>
      <sheetName val="20. Bill Impacts hidden"/>
      <sheetName val="2016 Database"/>
      <sheetName val="lists"/>
      <sheetName val="Sheet2"/>
      <sheetName val="Sheet3"/>
    </sheetNames>
    <sheetDataSet>
      <sheetData sheetId="0" refreshError="1"/>
      <sheetData sheetId="1" refreshError="1"/>
      <sheetData sheetId="2" refreshError="1"/>
      <sheetData sheetId="3"/>
      <sheetData sheetId="4">
        <row r="5">
          <cell r="C5" t="str">
            <v>Former Chatham-Kent Hydro Service Area</v>
          </cell>
        </row>
        <row r="6">
          <cell r="C6" t="str">
            <v>Strathroy, Mount Brydges &amp; Parkhill Service Area</v>
          </cell>
        </row>
        <row r="7">
          <cell r="C7" t="str">
            <v>Dutton Service Area</v>
          </cell>
        </row>
        <row r="8">
          <cell r="C8" t="str">
            <v>Newbury Service Area</v>
          </cell>
        </row>
        <row r="10">
          <cell r="C10" t="str">
            <v>For Former Lakeland Power Service Area</v>
          </cell>
        </row>
        <row r="11">
          <cell r="C11" t="str">
            <v>For Former Parry Sound Service Area</v>
          </cell>
        </row>
      </sheetData>
      <sheetData sheetId="5" refreshError="1"/>
      <sheetData sheetId="6" refreshError="1"/>
      <sheetData sheetId="7" refreshError="1"/>
      <sheetData sheetId="8" refreshError="1"/>
      <sheetData sheetId="9" refreshError="1"/>
      <sheetData sheetId="10" refreshError="1"/>
      <sheetData sheetId="11">
        <row r="19">
          <cell r="N19">
            <v>0</v>
          </cell>
        </row>
      </sheetData>
      <sheetData sheetId="12" refreshError="1"/>
      <sheetData sheetId="13" refreshError="1"/>
      <sheetData sheetId="14" refreshError="1"/>
      <sheetData sheetId="15" refreshError="1"/>
      <sheetData sheetId="16">
        <row r="109">
          <cell r="F109">
            <v>0</v>
          </cell>
        </row>
        <row r="113">
          <cell r="P113">
            <v>0</v>
          </cell>
        </row>
      </sheetData>
      <sheetData sheetId="17">
        <row r="109">
          <cell r="F109">
            <v>0</v>
          </cell>
        </row>
        <row r="113">
          <cell r="P113">
            <v>0</v>
          </cell>
        </row>
      </sheetData>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sheetData sheetId="29" refreshError="1"/>
      <sheetData sheetId="30" refreshError="1"/>
      <sheetData sheetId="31"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Index"/>
      <sheetName val="COS Flowchart"/>
      <sheetName val="List of Key References"/>
      <sheetName val="App.2-AA_Capital Projects"/>
      <sheetName val="App.2-AB_Capital Expenditures"/>
      <sheetName val="App. 2-AC_Customer Engagement"/>
      <sheetName val="App.2-B_Acct Instructions"/>
      <sheetName val="App.2-BA_Fixed Asset Cont"/>
      <sheetName val="Appendix 2-BB Service Life  "/>
      <sheetName val="App.2-CA_OldCGAAP_DepExp_2012"/>
      <sheetName val="App.2-CB_NewCGAAP_DepExp_2012"/>
      <sheetName val="App.2-CC_NewCGAAP_DepExp_2013"/>
      <sheetName val="App.2-CD_MIFRS_DepExp_2014"/>
      <sheetName val="App.2-CE_MIFRS_DepExp_2015"/>
      <sheetName val="App.2-CF_MIFRS_DepExp_2016"/>
      <sheetName val="App.2-CG_OldCGAAP_DepExp_2013"/>
      <sheetName val="App.2-CH_NewCGAAP_DepExp_2013"/>
      <sheetName val="App.2-CI_MIFRS_DepExp_2014"/>
      <sheetName val="App.2-CJ MIFRS_DepExp_2015"/>
      <sheetName val="App.2-CK MIFRS_DepExp_2016"/>
      <sheetName val="App.2-D_Overhead"/>
      <sheetName val="App.2-EA_Account 1575 (2015)"/>
      <sheetName val="App.2-EB_Account 1576 (2012)"/>
      <sheetName val="App.2-EC_Account 1576 (2013)"/>
      <sheetName val="App.2-FA Proposed REG Invest."/>
      <sheetName val="App.2-FB Calc of REG Improvemnt"/>
      <sheetName val="App.2-FC Calc of REG Expansion"/>
      <sheetName val="App.2-G SQI"/>
      <sheetName val="App.2-H_Other_Oper_Rev"/>
      <sheetName val="App_2-I LF_CDM"/>
      <sheetName val="App.2-IA_Act_Frcst_Data"/>
      <sheetName val="App.2-JA_OM&amp;A_Summary_Analys"/>
      <sheetName val="App.2-JB_OM&amp;A_Cost _Drivers"/>
      <sheetName val="App.2-JC_OMA Programs"/>
      <sheetName val="App.2-K_Employee Costs"/>
      <sheetName val="App.2-L_OM&amp;A_per_Cust_FTEE"/>
      <sheetName val="App.2-M_Regulatory_Costs"/>
      <sheetName val="App.2-N_Corp_Cost_Allocation"/>
      <sheetName val="App.2-OA Capital Structure"/>
      <sheetName val="App.2-OB_Debt Instruments"/>
      <sheetName val="App.2-P_Cost_Allocation"/>
      <sheetName val="App.2-PA_Res_Rate_Design"/>
      <sheetName val="App.2-Q_Cost of Serv. Emb. Dx"/>
      <sheetName val="App.2-R_Loss Factors"/>
      <sheetName val="App.2-S_Stranded Meters"/>
      <sheetName val="App.2-TA_1592_Tax_Variance"/>
      <sheetName val="App.2-TB_1592_HST-OVAT"/>
      <sheetName val="App.2-U_IFRS Transition Costs"/>
      <sheetName val="App.2-V_Rev_Reconciliation"/>
      <sheetName val="App.2-W_Bill Impacts"/>
      <sheetName val="App.2-W_Bill Impacts_hidden"/>
      <sheetName val="App.2-Y_MIFRS Summary Impacts"/>
      <sheetName val="App. 2-Z_Tariff"/>
      <sheetName val="lists"/>
      <sheetName val="lists2"/>
      <sheetName val="Sheet19"/>
    </sheetNames>
    <sheetDataSet>
      <sheetData sheetId="0">
        <row r="3">
          <cell r="AA3" t="str">
            <v>Algoma Power Inc.</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row r="1">
          <cell r="Z1" t="str">
            <v>Account History</v>
          </cell>
        </row>
        <row r="2">
          <cell r="A2" t="str">
            <v>DISTRIBUTED GENERATION [DGEN]</v>
          </cell>
        </row>
        <row r="3">
          <cell r="A3" t="str">
            <v>EMBEDDED DISTRIBUTOR</v>
          </cell>
        </row>
        <row r="4">
          <cell r="A4" t="str">
            <v>EMBEDDED DISTRIBUTOR</v>
          </cell>
        </row>
        <row r="5">
          <cell r="A5" t="str">
            <v>FARMS - SINGLE PHASE ENERGY-BILLED [F1]</v>
          </cell>
        </row>
        <row r="6">
          <cell r="A6" t="str">
            <v>FARMS - THREE PHASE ENERGY-BILLED [F3]</v>
          </cell>
        </row>
        <row r="7">
          <cell r="A7" t="str">
            <v>GENERAL SERVICE - COMMERCIAL</v>
          </cell>
        </row>
        <row r="8">
          <cell r="A8" t="str">
            <v>GENERAL SERVICE - INSTITUTIONAL</v>
          </cell>
        </row>
        <row r="9">
          <cell r="A9" t="str">
            <v>GENERAL SERVICE 1,000 TO 2,999 KW</v>
          </cell>
        </row>
        <row r="10">
          <cell r="A10" t="str">
            <v>GENERAL SERVICE 1,000 TO 4,999 KW</v>
          </cell>
        </row>
        <row r="11">
          <cell r="A11" t="str">
            <v>GENERAL SERVICE 1,000 TO 4,999 KW - INTERVAL METERS</v>
          </cell>
        </row>
        <row r="12">
          <cell r="A12" t="str">
            <v>GENERAL SERVICE 1,000 TO 4,999 KW (CO-GENERATION)</v>
          </cell>
        </row>
        <row r="13">
          <cell r="A13" t="str">
            <v>GENERAL SERVICE 1,500 TO 4,999 KW</v>
          </cell>
        </row>
        <row r="14">
          <cell r="A14" t="str">
            <v>GENERAL SERVICE 2,500 TO 4,999 KW</v>
          </cell>
        </row>
        <row r="15">
          <cell r="A15" t="str">
            <v>GENERAL SERVICE 3,000 TO 4,999 KW</v>
          </cell>
        </row>
        <row r="16">
          <cell r="A16" t="str">
            <v>GENERAL SERVICE 3,000 TO 4,999 KW - INTERMEDIATE USE</v>
          </cell>
        </row>
        <row r="17">
          <cell r="A17" t="str">
            <v>GENERAL SERVICE 3,000 TO 4,999 KW - INTERVAL METERED</v>
          </cell>
        </row>
        <row r="18">
          <cell r="A18" t="str">
            <v>GENERAL SERVICE 3,000 TO 4,999 KW - TIME OF USE</v>
          </cell>
        </row>
        <row r="19">
          <cell r="A19" t="str">
            <v>GENERAL SERVICE 50 TO 1,000 KW</v>
          </cell>
        </row>
        <row r="20">
          <cell r="A20" t="str">
            <v>GENERAL SERVICE 50 TO 1,000 KW - INTERVAL METERS</v>
          </cell>
        </row>
        <row r="21">
          <cell r="A21" t="str">
            <v>GENERAL SERVICE 50 TO 1,000 KW - NON INTERVAL METERS</v>
          </cell>
        </row>
        <row r="22">
          <cell r="A22" t="str">
            <v>GENERAL SERVICE 50 TO 1,499 KW</v>
          </cell>
        </row>
        <row r="23">
          <cell r="A23" t="str">
            <v>GENERAL SERVICE 50 TO 1,499 KW - INTERVAL METERED</v>
          </cell>
        </row>
        <row r="24">
          <cell r="A24" t="str">
            <v>GENERAL SERVICE 50 TO 2,499 KW</v>
          </cell>
        </row>
        <row r="25">
          <cell r="A25" t="str">
            <v>GENERAL SERVICE 50 TO 2,999 KW</v>
          </cell>
        </row>
        <row r="26">
          <cell r="A26" t="str">
            <v>GENERAL SERVICE 50 TO 2,999 KW - INTERVAL METERED</v>
          </cell>
        </row>
        <row r="27">
          <cell r="A27" t="str">
            <v>GENERAL SERVICE 50 TO 2,999 KW - TIME OF USE</v>
          </cell>
        </row>
        <row r="28">
          <cell r="A28" t="str">
            <v>GENERAL SERVICE 50 TO 4,999 KW</v>
          </cell>
        </row>
        <row r="29">
          <cell r="A29" t="str">
            <v>GENERAL SERVICE 50 TO 4,999 KW - INTERVAL METERED</v>
          </cell>
        </row>
        <row r="30">
          <cell r="A30" t="str">
            <v>GENERAL SERVICE 50 TO 4,999 KW - TIME OF USE</v>
          </cell>
        </row>
        <row r="31">
          <cell r="A31" t="str">
            <v>GENERAL SERVICE 50 TO 4,999 KW (COGENERATION)</v>
          </cell>
        </row>
        <row r="32">
          <cell r="A32" t="str">
            <v>GENERAL SERVICE 50 TO 4,999 KW (FORMERLY TIME OF USE)</v>
          </cell>
        </row>
        <row r="33">
          <cell r="A33" t="str">
            <v>GENERAL SERVICE 50 TO 499 KW</v>
          </cell>
        </row>
        <row r="34">
          <cell r="A34" t="str">
            <v>GENERAL SERVICE 50 TO 699 KW</v>
          </cell>
        </row>
        <row r="35">
          <cell r="A35" t="str">
            <v>GENERAL SERVICE 50 TO 999 KW</v>
          </cell>
        </row>
        <row r="36">
          <cell r="A36" t="str">
            <v>GENERAL SERVICE 50 TO 999 KW - INTERVAL METERED</v>
          </cell>
        </row>
        <row r="37">
          <cell r="A37" t="str">
            <v>GENERAL SERVICE 500 TO 4,999 KW</v>
          </cell>
        </row>
        <row r="38">
          <cell r="A38" t="str">
            <v>GENERAL SERVICE 700 TO 4,999 KW</v>
          </cell>
        </row>
        <row r="39">
          <cell r="A39" t="str">
            <v>GENERAL SERVICE DEMAND BILLED (50 KW AND ABOVE) [GSD]</v>
          </cell>
        </row>
        <row r="40">
          <cell r="A40" t="str">
            <v>GENERAL SERVICE ENERGY BILLED (LESS THAN 50 KW) [GSE-METERED]</v>
          </cell>
        </row>
        <row r="41">
          <cell r="A41" t="str">
            <v>GENERAL SERVICE ENERGY BILLED (LESS THAN TO 50 KW) [GSE-UNMETERED]</v>
          </cell>
        </row>
        <row r="42">
          <cell r="A42" t="str">
            <v>GENERAL SERVICE EQUAL TO OR GREATER THAN 1,500 KW</v>
          </cell>
        </row>
        <row r="43">
          <cell r="A43" t="str">
            <v>GENERAL SERVICE EQUAL TO OR GREATER THAN 1,500 KW - INTERVAL METERED</v>
          </cell>
        </row>
        <row r="44">
          <cell r="A44" t="str">
            <v>GENERAL SERVICE GREATER THAN 1,000 KW</v>
          </cell>
        </row>
        <row r="45">
          <cell r="A45" t="str">
            <v>GENERAL SERVICE GREATER THAN 50 kW - WMP</v>
          </cell>
        </row>
        <row r="46">
          <cell r="A46" t="str">
            <v>GENERAL SERVICE INTERMEDIATE 1,000 TO 4,999 KW</v>
          </cell>
        </row>
        <row r="47">
          <cell r="A47" t="str">
            <v>GENERAL SERVICE INTERMEDIATE RATE CLASS 1,000 TO 4,999 KW (FORMERLY GENERAL SERVICE &gt; 50 KW CUSTOMERS)</v>
          </cell>
        </row>
        <row r="48">
          <cell r="A48" t="str">
            <v>GENERAL SERVICE INTERMEDIATE RATE CLASS 1,000 TO 4,999 KW (FORMERLY LARGE USE CUSTOMERS)</v>
          </cell>
        </row>
        <row r="49">
          <cell r="A49" t="str">
            <v>GENERAL SERVICE LESS THAN 50 KW</v>
          </cell>
        </row>
        <row r="50">
          <cell r="A50" t="str">
            <v>GENERAL SERVICE LESS THAN 50 KW - SINGLE PHASE ENERGY-BILLED [G1]</v>
          </cell>
        </row>
        <row r="51">
          <cell r="A51" t="str">
            <v>GENERAL SERVICE LESS THAN 50 KW - THREE PHASE ENERGY-BILLED [G3]</v>
          </cell>
        </row>
        <row r="52">
          <cell r="A52" t="str">
            <v>GENERAL SERVICE LESS THAN 50 KW - TRANSMISSION CLASS ENERGY-BILLED [T]</v>
          </cell>
        </row>
        <row r="53">
          <cell r="A53" t="str">
            <v>GENERAL SERVICE LESS THAN 50 KW - URBAN ENERGY-BILLED [UG]</v>
          </cell>
        </row>
        <row r="54">
          <cell r="A54" t="str">
            <v>GENERAL SERVICE SINGLE PHASE - G1</v>
          </cell>
        </row>
        <row r="55">
          <cell r="A55" t="str">
            <v>GENERAL SERVICE THREE PHASE - G3</v>
          </cell>
        </row>
        <row r="56">
          <cell r="A56" t="str">
            <v>INTERMEDIATE USERS</v>
          </cell>
        </row>
        <row r="57">
          <cell r="A57" t="str">
            <v>INTERMEDIATE WITH SELF GENERATION</v>
          </cell>
        </row>
        <row r="58">
          <cell r="A58" t="str">
            <v>LARGE USE</v>
          </cell>
        </row>
        <row r="59">
          <cell r="A59" t="str">
            <v>LARGE USE - 3TS</v>
          </cell>
        </row>
        <row r="60">
          <cell r="A60" t="str">
            <v>LARGE USE - FORD ANNEX</v>
          </cell>
        </row>
        <row r="61">
          <cell r="A61" t="str">
            <v>LARGE USE - REGULAR</v>
          </cell>
        </row>
        <row r="62">
          <cell r="A62" t="str">
            <v>LARGE USE &gt; 5000 KW</v>
          </cell>
        </row>
        <row r="63">
          <cell r="A63" t="str">
            <v>microFIT</v>
          </cell>
        </row>
        <row r="64">
          <cell r="A64" t="str">
            <v>RESIDENTIAL</v>
          </cell>
        </row>
        <row r="65">
          <cell r="A65" t="str">
            <v>RESIDENTIAL - HENSALL</v>
          </cell>
        </row>
        <row r="66">
          <cell r="A66" t="str">
            <v>RESIDENTIAL - HIGH DENSITY [R1]</v>
          </cell>
        </row>
        <row r="67">
          <cell r="A67" t="str">
            <v>RESIDENTIAL - LOW DENSITY [R2]</v>
          </cell>
        </row>
        <row r="68">
          <cell r="A68" t="str">
            <v>RESIDENTIAL - MEDIUM DENSITY [R1]</v>
          </cell>
        </row>
        <row r="69">
          <cell r="A69" t="str">
            <v>RESIDENTIAL - NORMAL DENSITY [R2]</v>
          </cell>
        </row>
        <row r="70">
          <cell r="A70" t="str">
            <v>RESIDENTIAL - TIME OF USE</v>
          </cell>
        </row>
        <row r="71">
          <cell r="A71" t="str">
            <v>RESIDENTIAL - URBAN [UR]</v>
          </cell>
        </row>
        <row r="72">
          <cell r="A72" t="str">
            <v>RESIDENTIAL REGULAR</v>
          </cell>
        </row>
        <row r="73">
          <cell r="A73" t="str">
            <v>RESIDENTIAL SUBURBAN</v>
          </cell>
        </row>
        <row r="74">
          <cell r="A74" t="str">
            <v>RESIDENTIAL SUBURBAN SEASONAL</v>
          </cell>
        </row>
        <row r="75">
          <cell r="A75" t="str">
            <v>RESIDENTIAL SUBURBAN YEAR ROUND</v>
          </cell>
        </row>
        <row r="76">
          <cell r="A76" t="str">
            <v>RESIDENTIAL URBAN</v>
          </cell>
        </row>
        <row r="77">
          <cell r="A77" t="str">
            <v>RESIDENTIAL URBAN YEAR-ROUND</v>
          </cell>
        </row>
        <row r="78">
          <cell r="A78" t="str">
            <v>SEASONAL RESIDENTIAL</v>
          </cell>
        </row>
        <row r="79">
          <cell r="A79" t="str">
            <v>SEASONAL RESIDENTIAL - HIGH DENSITY [R3]</v>
          </cell>
        </row>
        <row r="80">
          <cell r="A80" t="str">
            <v>SEASONAL RESIDENTIAL - NORMAL DENSITY [R4]</v>
          </cell>
        </row>
        <row r="81">
          <cell r="A81" t="str">
            <v>SENTINEL LIGHTING</v>
          </cell>
        </row>
        <row r="82">
          <cell r="A82" t="str">
            <v>SMALL COMMERCIAL AND USL - PER CONNECTION</v>
          </cell>
        </row>
        <row r="83">
          <cell r="A83" t="str">
            <v>SMALL COMMERCIAL AND USL - PER METER</v>
          </cell>
        </row>
        <row r="84">
          <cell r="A84" t="str">
            <v>STANDARD A GENERAL SERVICE AIR ACCESS</v>
          </cell>
        </row>
        <row r="85">
          <cell r="A85" t="str">
            <v>STANDARD A GENERAL SERVICE ROAD/RAIL</v>
          </cell>
        </row>
        <row r="86">
          <cell r="A86" t="str">
            <v>STANDARD A GRID CONNECTED</v>
          </cell>
        </row>
        <row r="87">
          <cell r="A87" t="str">
            <v>STANDARD A RESIDENTIAL AIR ACCESS</v>
          </cell>
        </row>
        <row r="88">
          <cell r="A88" t="str">
            <v>STANDARD A RESIDENTIAL ROAD/RAIL</v>
          </cell>
        </row>
        <row r="89">
          <cell r="A89" t="str">
            <v>STANDBY - GENERAL SERVICE 1,000 - 5,000 KW</v>
          </cell>
        </row>
        <row r="90">
          <cell r="A90" t="str">
            <v>STANDBY - GENERAL SERVICE 50 - 1,000 KW</v>
          </cell>
        </row>
        <row r="91">
          <cell r="A91" t="str">
            <v>STANDBY - LARGE USE</v>
          </cell>
        </row>
        <row r="92">
          <cell r="A92" t="str">
            <v>STANDBY DISTRIBUTION SERVICE</v>
          </cell>
        </row>
        <row r="93">
          <cell r="A93" t="str">
            <v>STANDBY POWER</v>
          </cell>
        </row>
        <row r="94">
          <cell r="A94" t="str">
            <v>STANDBY POWER - APPROVED ON AN INTERIM BASIS</v>
          </cell>
        </row>
        <row r="95">
          <cell r="A95" t="str">
            <v>STANDBY POWER GENERAL SERVICE 1,500 TO 4,999 KW</v>
          </cell>
        </row>
        <row r="96">
          <cell r="A96" t="str">
            <v>STANDBY POWER GENERAL SERVICE 50 TO 1,499 KW</v>
          </cell>
        </row>
        <row r="97">
          <cell r="A97" t="str">
            <v>STANDBY POWER GENERAL SERVICE LARGE USE</v>
          </cell>
        </row>
        <row r="98">
          <cell r="A98" t="str">
            <v>STREET LIGHTING</v>
          </cell>
        </row>
        <row r="99">
          <cell r="A99" t="str">
            <v>SUB TRANSMISSION [ST]</v>
          </cell>
        </row>
        <row r="100">
          <cell r="A100" t="str">
            <v>UNMETERED SCATTERED LOAD</v>
          </cell>
        </row>
        <row r="101">
          <cell r="A101" t="str">
            <v>URBAN GENERAL SERVICE DEMAND BILLED (50 KW AND ABOVE) [UGD]</v>
          </cell>
        </row>
        <row r="102">
          <cell r="A102" t="str">
            <v>URBAN GENERAL SERVICE ENERGY BILLED (LESS THAN 50 KW) [UGE]</v>
          </cell>
        </row>
        <row r="103">
          <cell r="A103" t="str">
            <v>WESTPORT SEWAGE TREATMENT PLANT</v>
          </cell>
        </row>
        <row r="104">
          <cell r="A104" t="str">
            <v>YEAR-ROUND RESIDENTIAL - R2</v>
          </cell>
        </row>
      </sheetData>
      <sheetData sheetId="55"/>
      <sheetData sheetId="56"/>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
      <sheetName val="2. Applicable Worksheets"/>
      <sheetName val="3. Rate Classes"/>
      <sheetName val="hidden1"/>
      <sheetName val="4. Most Recent Tariff"/>
    </sheetNames>
    <sheetDataSet>
      <sheetData sheetId="0"/>
      <sheetData sheetId="1" refreshError="1"/>
      <sheetData sheetId="2"/>
      <sheetData sheetId="3">
        <row r="1">
          <cell r="D1" t="str">
            <v>Applicable only for Non-RPP Customers</v>
          </cell>
        </row>
        <row r="2">
          <cell r="D2" t="str">
            <v>Deferral / Variance Account Rate Rider</v>
          </cell>
        </row>
        <row r="3">
          <cell r="D3" t="str">
            <v>Deferral / Variance Account Rate Rider (excl GA)</v>
          </cell>
          <cell r="J3" t="str">
            <v>$</v>
          </cell>
        </row>
        <row r="4">
          <cell r="D4" t="str">
            <v>Deferral / Variance Account Rate Rider (GA) – if applicable</v>
          </cell>
          <cell r="J4" t="str">
            <v>$/kWh</v>
          </cell>
        </row>
        <row r="5">
          <cell r="D5" t="str">
            <v>Distribution Volumetric Rate</v>
          </cell>
          <cell r="J5" t="str">
            <v>$/kW</v>
          </cell>
        </row>
        <row r="6">
          <cell r="D6" t="str">
            <v>Distribution Wheeling Service Rate</v>
          </cell>
          <cell r="J6" t="str">
            <v>$/kVA</v>
          </cell>
        </row>
        <row r="7">
          <cell r="D7" t="str">
            <v>General Service 1,500 to 4,999 kW customer</v>
          </cell>
        </row>
        <row r="8">
          <cell r="D8" t="str">
            <v>General Service 50 to 1,499 kW customer</v>
          </cell>
        </row>
        <row r="9">
          <cell r="D9" t="str">
            <v>General Service Large Use customer</v>
          </cell>
        </row>
        <row r="10">
          <cell r="D10" t="str">
            <v>Green Energy Act Initiatives Funding Adder</v>
          </cell>
        </row>
        <row r="11">
          <cell r="D11" t="str">
            <v>Lost Revenue Adjustment Mechanism (LRAM) Recovery/Shared Savings Mechanism (SSM) Recovery Rate Rider – effective until April 30, 2012</v>
          </cell>
        </row>
        <row r="12">
          <cell r="D12" t="str">
            <v>Lost Revenue Adjustment Mechanism (LRAM) Recovery/Shared Savings Mechanism (SSM) Recovery Rate Rider (2011) – effective until April 30, 2014</v>
          </cell>
        </row>
        <row r="13">
          <cell r="D13" t="str">
            <v>Low Voltage Service Rate</v>
          </cell>
        </row>
        <row r="14">
          <cell r="D14" t="str">
            <v>Low Voltage Volumetric Rate</v>
          </cell>
        </row>
        <row r="15">
          <cell r="D15" t="str">
            <v>LRAM &amp; SSM Rate Rider</v>
          </cell>
        </row>
        <row r="16">
          <cell r="D16" t="str">
            <v>Minimum Distribution Charge – per KW of maximum billing demand in the previous 11 months</v>
          </cell>
        </row>
        <row r="17">
          <cell r="D17" t="str">
            <v>Monthly Distribution Wheeling Service Rate – Dedicated LV Line</v>
          </cell>
        </row>
        <row r="18">
          <cell r="D18" t="str">
            <v>Monthly Distribution Wheeling Service Rate – Hydro One Networks</v>
          </cell>
        </row>
        <row r="19">
          <cell r="D19" t="str">
            <v>Monthly Distribution Wheeling Service Rate – Shared LV Line</v>
          </cell>
        </row>
        <row r="20">
          <cell r="D20" t="str">
            <v>Monthly Distribution Wheeling Service Rate – Waterloo North Hydro</v>
          </cell>
        </row>
        <row r="21">
          <cell r="D21" t="str">
            <v>Rate Rider for Deferral/Variance Account Disposition – effective until April 30, 2014</v>
          </cell>
        </row>
        <row r="22">
          <cell r="D22" t="str">
            <v>Rate Rider for Deferral/Variance Account Disposition (2009) – effective until April 30, 2013</v>
          </cell>
        </row>
        <row r="23">
          <cell r="D23" t="str">
            <v>Rate Rider for Deferral/Variance Account Disposition (2010) – effective until April 30, 2012</v>
          </cell>
        </row>
        <row r="24">
          <cell r="D24" t="str">
            <v>Rate Rider for Deferral/Variance Account Disposition (2010) – effective until April 30, 2012 Applicable only for Wholesale Market Participants</v>
          </cell>
        </row>
        <row r="25">
          <cell r="D25" t="str">
            <v>Rate Rider for Deferral/Variance Account Disposition (2010) – effective until April 30, 2013</v>
          </cell>
        </row>
        <row r="26">
          <cell r="D26" t="str">
            <v>Rate Rider for Deferral/Variance Account Disposition (2010) – effective until April 30, 2014</v>
          </cell>
        </row>
        <row r="27">
          <cell r="D27" t="str">
            <v>Rate Rider for Deferral/Variance Account Disposition (2010) – effective until January 31, 2012</v>
          </cell>
        </row>
        <row r="28">
          <cell r="D28" t="str">
            <v>Rate Rider for Deferral/Variance Account Disposition (2011) – effective until April 30, 2012</v>
          </cell>
        </row>
        <row r="29">
          <cell r="D29" t="str">
            <v>Rate Rider for Deferral/Variance Account Disposition (2011) – effective until April 30, 2012 (per connection)</v>
          </cell>
        </row>
        <row r="30">
          <cell r="D30" t="str">
            <v>Rate Rider for Deferral/Variance Account Disposition (2011) – effective until April 30, 2013</v>
          </cell>
        </row>
        <row r="31">
          <cell r="D31" t="str">
            <v>Rate Rider for Deferral/Variance Account Disposition (2011) – effective until April 30, 2013 Applicable only for Wholesale Market Participants</v>
          </cell>
        </row>
        <row r="32">
          <cell r="D32" t="str">
            <v>Rate Rider for Deferral/Variance Account Disposition (2011) – effective until April 30, 2014</v>
          </cell>
        </row>
        <row r="33">
          <cell r="D33" t="str">
            <v>Rate Rider for Deferral/Variance Account Disposition (2011) – effective until April 30, 2015</v>
          </cell>
        </row>
        <row r="34">
          <cell r="D34" t="str">
            <v>Rate Rider for Deferral/Variance Account Disposition (2011) – effective until December 31, 2011</v>
          </cell>
        </row>
        <row r="35">
          <cell r="D35" t="str">
            <v>Rate Rider for Global Adjustment Sub-Account (2010) – effective until April 30, 2012 Applicable only for Non-RPP Customers</v>
          </cell>
        </row>
        <row r="36">
          <cell r="D36" t="str">
            <v>Rate Rider for Global Adjustment Sub-Account (2011) – effective until April 30, 2012 Applicable only for Non-RPP Customers</v>
          </cell>
        </row>
        <row r="37">
          <cell r="D37" t="str">
            <v>Rate Rider for Global Adjustment Sub-Account Disposition – effective until April 30, 2012 Applicable only for Non-RPP Customers</v>
          </cell>
        </row>
        <row r="38">
          <cell r="D38" t="str">
            <v>Rate Rider for Global Adjustment Sub-Account Disposition – effective until April 30, 2014 Applicable only for Non-RPP Customers</v>
          </cell>
        </row>
        <row r="39">
          <cell r="D39" t="str">
            <v>Rate Rider for Global Adjustment Sub-Account Disposition (2010 credit) – effective until April 30, 2012 Applicable only for Non-RPP Customers</v>
          </cell>
        </row>
        <row r="40">
          <cell r="D40" t="str">
            <v>Rate Rider for Global Adjustment Sub-Account Disposition (2010 recalculated) – effective until April 30, 2013 Applicable only for Non-RPP Customers</v>
          </cell>
        </row>
        <row r="41">
          <cell r="D41" t="str">
            <v>Rate Rider for Global Adjustment Sub-Account Disposition (2010) – effective until April 30, 2012 Applicable only for Non-RPP Customers</v>
          </cell>
        </row>
        <row r="42">
          <cell r="D42" t="str">
            <v>Rate Rider for Global Adjustment Sub-Account Disposition (2010) – effective until April 30, 2013 Applicable only for Non-RPP Customers</v>
          </cell>
        </row>
        <row r="43">
          <cell r="D43" t="str">
            <v>Rate Rider for Global Adjustment Sub-Account Disposition (2010) – effective until April 30, 2014 Applicable only for Non-RPP Customers</v>
          </cell>
        </row>
        <row r="44">
          <cell r="D44" t="str">
            <v>Rate Rider for Global Adjustment Sub-Account Disposition (2011) – effective until April 30, 2012 Applicable only for Non-RPP Customers</v>
          </cell>
        </row>
        <row r="45">
          <cell r="D45" t="str">
            <v>Rate Rider for Global Adjustment Sub-Account Disposition (2011) – effective until April 30, 2012 Applicable only for Non-RPP Customers (per connection)</v>
          </cell>
        </row>
        <row r="46">
          <cell r="D46" t="str">
            <v>Rate Rider for Global Adjustment Sub-Account Disposition (2011) – effective until April 30, 2013 Applicable only for Non-RPP Customers</v>
          </cell>
        </row>
        <row r="47">
          <cell r="D47" t="str">
            <v>Rate Rider for Global Adjustment Sub-Account Disposition (2011) – effective until April 30, 2013 Applicable only for Non-RPP Customers and excluding Wholesale Market Participants</v>
          </cell>
        </row>
        <row r="48">
          <cell r="D48" t="str">
            <v>Rate Rider for Global Adjustment Sub-Account Disposition (2011) – effective until April 30, 2015 Applicable only for Non-RPP Customers</v>
          </cell>
        </row>
        <row r="49">
          <cell r="D49" t="str">
            <v>Rate Rider for Lost Revenue Adjustment Mechanism (LRAM) Recovery – effective until April 30, 2012</v>
          </cell>
        </row>
        <row r="50">
          <cell r="D50" t="str">
            <v>Rate Rider for Lost Revenue Adjustment Mechanism (LRAM) Recovery/Shared Savings Mechanism (SSM) Recovery – effective until April 30, 2012</v>
          </cell>
        </row>
        <row r="51">
          <cell r="D51" t="str">
            <v>Rate Rider for Lost Revenue Adjustment Mechanism (LRAM) Recovery/Shared Savings Mechanism (SSM) Recovery – effective until April 30, 2012</v>
          </cell>
        </row>
        <row r="52">
          <cell r="D52" t="str">
            <v>Rate Rider for Lost Revenue Adjustment Mechanism (LRAM) Recovery/Shared Savings Mechanism (SSM) Recovery – effective until April 30, 2013</v>
          </cell>
        </row>
        <row r="53">
          <cell r="D53" t="str">
            <v>Rate Rider for Lost Revenue Adjustment Mechanism (LRAM) Recovery/Shared Savings Mechanism (SSM) Recovery – effective until April 30, 2014</v>
          </cell>
        </row>
        <row r="54">
          <cell r="D54" t="str">
            <v>Rate Rider for Lost Revenue Adjustment Mechanism (LRAM) Recovery/Shared Savings Mechanism (SSM) Recovery – effective until December 31, 2012</v>
          </cell>
        </row>
        <row r="55">
          <cell r="D55" t="str">
            <v>Rate Rider for Lost Revenue Adjustment Mechanism (LRAM) Recovery/Shared Savings Mechanism (SSM) Recovery (2009) – effective until April 30, 2012</v>
          </cell>
        </row>
        <row r="56">
          <cell r="D56" t="str">
            <v>Rate Rider for Lost Revenue Adjustment Mechanism (LRAM) Recovery/Shared Savings Mechanism (SSM) Recovery (2011) – effective until April 30, 2012</v>
          </cell>
        </row>
        <row r="57">
          <cell r="D57" t="str">
            <v>Rate Rider for Lost Revenue Adjustment Mechanism (LRAM) Recovery/Shared Savings Mechanism (SSM) Recovery (2011) – effective until April 30, 2013</v>
          </cell>
        </row>
        <row r="58">
          <cell r="D58" t="str">
            <v>Rate Rider for Recalculated Deferral/Variance Account Disposition (2010) – effective until April 30, 2013</v>
          </cell>
        </row>
        <row r="59">
          <cell r="D59" t="str">
            <v>Rate Rider for Recovery of Foregone Revenue – effective until December 31, 2011</v>
          </cell>
        </row>
        <row r="60">
          <cell r="D60" t="str">
            <v>Rate Rider for Recovery of Incremental Capital Costs – effective until April 30, 2012</v>
          </cell>
        </row>
        <row r="61">
          <cell r="D61" t="str">
            <v>Rate Rider for Recovery of Incremental Capital Costs – effective until April 30, 2013</v>
          </cell>
        </row>
        <row r="62">
          <cell r="D62" t="str">
            <v>Rate Rider for Recovery of Late Payment Penalty Litigation Costs – effective until April 30, 2012</v>
          </cell>
        </row>
        <row r="63">
          <cell r="D63" t="str">
            <v>Rate Rider for Recovery of Late Payment Penalty Litigation Costs – effective until April 30, 2012 (per connection)</v>
          </cell>
        </row>
        <row r="64">
          <cell r="D64" t="str">
            <v>Rate Rider for Recovery of Late Payment Penalty Litigation Costs (per customer) – effective until April 30, 2012</v>
          </cell>
        </row>
        <row r="65">
          <cell r="D65" t="str">
            <v>Rate Rider for Recovery of Stranded Meter Assets – effective until December 31, 2012</v>
          </cell>
        </row>
        <row r="66">
          <cell r="D66" t="str">
            <v>Rate Rider for Regulatory Asset Recovery – effective until April 30, 2012</v>
          </cell>
        </row>
        <row r="67">
          <cell r="D67" t="str">
            <v>Rate Rider for Regulatory Asset Recovery – effective until April 30, 2013</v>
          </cell>
        </row>
        <row r="68">
          <cell r="D68" t="str">
            <v>Rate Rider for Return of Revenue Sufficiency – effective until December 31, 2011</v>
          </cell>
        </row>
        <row r="69">
          <cell r="D69" t="str">
            <v>Rate Rider for Return of Transformer Ownership Allowance Sufficiency – effective until December 31, 2011</v>
          </cell>
        </row>
        <row r="70">
          <cell r="D70" t="str">
            <v>Rate Rider for Smart Meter Incremental Revenue Requirement – in effect until the effective date of the next cost of service application</v>
          </cell>
        </row>
        <row r="71">
          <cell r="D71" t="str">
            <v>Rate Rider for Smart Meter Variance Account Disposition – effective until April 30, 2012</v>
          </cell>
        </row>
        <row r="72">
          <cell r="D72" t="str">
            <v>Rate Rider for Smart Meter Variance Account Disposition – effective until December 31, 2011</v>
          </cell>
        </row>
        <row r="73">
          <cell r="D73" t="str">
            <v>Rate Rider for Tax Change – effective until April 20, 2012</v>
          </cell>
        </row>
        <row r="74">
          <cell r="D74" t="str">
            <v>Rate Rider for Tax Change – effective until April 30, 2012</v>
          </cell>
        </row>
        <row r="75">
          <cell r="D75" t="str">
            <v>Rate Rider for Tax Change – effective until April 30, 2012 (per connection)</v>
          </cell>
        </row>
        <row r="76">
          <cell r="D76" t="str">
            <v>Rate Rider for Tax Change – Hydro One Networks - effective until April 30, 2012</v>
          </cell>
        </row>
        <row r="77">
          <cell r="D77" t="str">
            <v>Rate Rider for Tax Change – Waterloo North Hydro – effective until April 30, 2012</v>
          </cell>
        </row>
        <row r="78">
          <cell r="D78" t="str">
            <v>Rate Rider for Tax Change Dedicated LV Line – effective until April 30, 2012</v>
          </cell>
        </row>
        <row r="79">
          <cell r="D79" t="str">
            <v>Rate Rider for Tax Change Shared LV Line – effective until April 30, 2012</v>
          </cell>
        </row>
        <row r="80">
          <cell r="D80" t="str">
            <v>Rate Rider for Z-Factor Recovery – Effective until April 30, 2012</v>
          </cell>
        </row>
        <row r="81">
          <cell r="D81" t="str">
            <v>Retail Transmission Rate – Line and Transformation Connection Service Rate</v>
          </cell>
        </row>
        <row r="82">
          <cell r="D82" t="str">
            <v>Retail Transmission Rate – Line and Transformation Connection Service Rate – Interval Metered</v>
          </cell>
        </row>
        <row r="83">
          <cell r="D83" t="str">
            <v>Retail Transmission Rate – Line and Transformation Connection Service Rate – Interval Metered &lt; 1,000 kW</v>
          </cell>
        </row>
        <row r="84">
          <cell r="D84" t="str">
            <v>Retail Transmission Rate – Line and Transformation Connection Service Rate – Interval Metered &gt; 1,000 kW</v>
          </cell>
        </row>
        <row r="85">
          <cell r="D85" t="str">
            <v>Retail Transmission Rate – Line and Transformation Connection Service Rate – Interval Metered ≥ 1,000kW</v>
          </cell>
        </row>
        <row r="86">
          <cell r="D86" t="str">
            <v>Retail Transmission Rate – Line Connection Service Rate</v>
          </cell>
        </row>
        <row r="87">
          <cell r="D87" t="str">
            <v>Retail Transmission Rate – Network Service Rate</v>
          </cell>
        </row>
        <row r="88">
          <cell r="D88" t="str">
            <v>Retail Transmission Rate – Network Service Rate – Interval Metered</v>
          </cell>
        </row>
        <row r="89">
          <cell r="D89" t="str">
            <v>Retail Transmission Rate – Network Service Rate – Interval Metered &lt; 1,000 kW Rate</v>
          </cell>
        </row>
        <row r="90">
          <cell r="D90" t="str">
            <v>Retail Transmission Rate – Network Service Rate – Interval Metered &gt; 1,000 kW</v>
          </cell>
        </row>
        <row r="91">
          <cell r="D91" t="str">
            <v>Retail Transmission Rate – Network Service Rate – Interval Metered ≥ 1,000 kW</v>
          </cell>
        </row>
        <row r="92">
          <cell r="D92" t="str">
            <v>Retail Transmission Rate – Transformation Connection Service Rate</v>
          </cell>
        </row>
        <row r="93">
          <cell r="D93" t="str">
            <v>Service Charge</v>
          </cell>
        </row>
        <row r="94">
          <cell r="D94" t="str">
            <v>Service Charge (Based on 30 day month)</v>
          </cell>
        </row>
        <row r="95">
          <cell r="D95" t="str">
            <v>Service Charge (per account)</v>
          </cell>
        </row>
        <row r="96">
          <cell r="D96" t="str">
            <v>Service Charge (per connection)</v>
          </cell>
        </row>
        <row r="97">
          <cell r="D97" t="str">
            <v>Service Charge (per customer)</v>
          </cell>
        </row>
        <row r="98">
          <cell r="D98" t="str">
            <v>Service Charge for metered account</v>
          </cell>
        </row>
        <row r="99">
          <cell r="D99" t="str">
            <v>Service Charge for Unmetered Scattered Load account (per connection)</v>
          </cell>
        </row>
        <row r="100">
          <cell r="D100" t="str">
            <v>Smart Grid Rate Adder</v>
          </cell>
        </row>
        <row r="101">
          <cell r="D101" t="str">
            <v>Smart Meter Disposition Rider 2 – effective until next cost of service application</v>
          </cell>
        </row>
        <row r="102">
          <cell r="D102" t="str">
            <v>Smart Meter Disposition Rider 3 – effective until next cost of service application</v>
          </cell>
        </row>
        <row r="103">
          <cell r="D103" t="str">
            <v>Smart Meter Funding Adder</v>
          </cell>
        </row>
        <row r="104">
          <cell r="D104" t="str">
            <v>Smart Meter Funding Adder – effective until April 30, 2012</v>
          </cell>
        </row>
        <row r="105">
          <cell r="D105" t="str">
            <v>Smart Meter Funding Adder – effective until December 31, 2011</v>
          </cell>
        </row>
        <row r="106">
          <cell r="D106" t="str">
            <v>Smart Meter Funding Adder for metered account – effective until April 30, 2012</v>
          </cell>
        </row>
        <row r="107">
          <cell r="D107" t="str">
            <v>Standby Charge – for a month where standby power is not provided. The charge is applied to the contracted amount (e.g. nameplate rating of the generation facility).</v>
          </cell>
        </row>
        <row r="108">
          <cell r="D108" t="str">
            <v>Total Loss Factor – Primary Metered Customer &lt; 5,000 kW</v>
          </cell>
        </row>
        <row r="109">
          <cell r="D109" t="str">
            <v>Total Loss Factor – Primary Metered Customer &gt; 5,000 kW</v>
          </cell>
        </row>
        <row r="110">
          <cell r="D110" t="str">
            <v>Total Loss Factor – Secondary Metered Customer &lt; 5,000 kW</v>
          </cell>
        </row>
        <row r="111">
          <cell r="D111" t="str">
            <v>Total Loss Factor – Secondary Metered Customer &gt; 5,000 kW</v>
          </cell>
        </row>
        <row r="112">
          <cell r="D112" t="str">
            <v>Transmission Rate – Network Service Rate – Interval Metered</v>
          </cell>
        </row>
      </sheetData>
      <sheetData sheetId="4"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22.xml"/><Relationship Id="rId18" Type="http://schemas.openxmlformats.org/officeDocument/2006/relationships/ctrlProp" Target="../ctrlProps/ctrlProp27.xml"/><Relationship Id="rId26" Type="http://schemas.openxmlformats.org/officeDocument/2006/relationships/ctrlProp" Target="../ctrlProps/ctrlProp35.xml"/><Relationship Id="rId21" Type="http://schemas.openxmlformats.org/officeDocument/2006/relationships/ctrlProp" Target="../ctrlProps/ctrlProp30.xml"/><Relationship Id="rId34" Type="http://schemas.openxmlformats.org/officeDocument/2006/relationships/ctrlProp" Target="../ctrlProps/ctrlProp43.xml"/><Relationship Id="rId7" Type="http://schemas.openxmlformats.org/officeDocument/2006/relationships/ctrlProp" Target="../ctrlProps/ctrlProp16.xml"/><Relationship Id="rId12" Type="http://schemas.openxmlformats.org/officeDocument/2006/relationships/ctrlProp" Target="../ctrlProps/ctrlProp21.xml"/><Relationship Id="rId17" Type="http://schemas.openxmlformats.org/officeDocument/2006/relationships/ctrlProp" Target="../ctrlProps/ctrlProp26.xml"/><Relationship Id="rId25" Type="http://schemas.openxmlformats.org/officeDocument/2006/relationships/ctrlProp" Target="../ctrlProps/ctrlProp34.xml"/><Relationship Id="rId33" Type="http://schemas.openxmlformats.org/officeDocument/2006/relationships/ctrlProp" Target="../ctrlProps/ctrlProp42.xml"/><Relationship Id="rId2" Type="http://schemas.openxmlformats.org/officeDocument/2006/relationships/drawing" Target="../drawings/drawing2.xml"/><Relationship Id="rId16" Type="http://schemas.openxmlformats.org/officeDocument/2006/relationships/ctrlProp" Target="../ctrlProps/ctrlProp25.xml"/><Relationship Id="rId20" Type="http://schemas.openxmlformats.org/officeDocument/2006/relationships/ctrlProp" Target="../ctrlProps/ctrlProp29.xml"/><Relationship Id="rId29" Type="http://schemas.openxmlformats.org/officeDocument/2006/relationships/ctrlProp" Target="../ctrlProps/ctrlProp38.xml"/><Relationship Id="rId1" Type="http://schemas.openxmlformats.org/officeDocument/2006/relationships/printerSettings" Target="../printerSettings/printerSettings2.bin"/><Relationship Id="rId6" Type="http://schemas.openxmlformats.org/officeDocument/2006/relationships/ctrlProp" Target="../ctrlProps/ctrlProp15.xml"/><Relationship Id="rId11" Type="http://schemas.openxmlformats.org/officeDocument/2006/relationships/ctrlProp" Target="../ctrlProps/ctrlProp20.xml"/><Relationship Id="rId24" Type="http://schemas.openxmlformats.org/officeDocument/2006/relationships/ctrlProp" Target="../ctrlProps/ctrlProp33.xml"/><Relationship Id="rId32" Type="http://schemas.openxmlformats.org/officeDocument/2006/relationships/ctrlProp" Target="../ctrlProps/ctrlProp41.xml"/><Relationship Id="rId37" Type="http://schemas.openxmlformats.org/officeDocument/2006/relationships/comments" Target="../comments1.xml"/><Relationship Id="rId5" Type="http://schemas.openxmlformats.org/officeDocument/2006/relationships/ctrlProp" Target="../ctrlProps/ctrlProp14.xml"/><Relationship Id="rId15" Type="http://schemas.openxmlformats.org/officeDocument/2006/relationships/ctrlProp" Target="../ctrlProps/ctrlProp24.xml"/><Relationship Id="rId23" Type="http://schemas.openxmlformats.org/officeDocument/2006/relationships/ctrlProp" Target="../ctrlProps/ctrlProp32.xml"/><Relationship Id="rId28" Type="http://schemas.openxmlformats.org/officeDocument/2006/relationships/ctrlProp" Target="../ctrlProps/ctrlProp37.xml"/><Relationship Id="rId36" Type="http://schemas.openxmlformats.org/officeDocument/2006/relationships/ctrlProp" Target="../ctrlProps/ctrlProp45.xml"/><Relationship Id="rId10" Type="http://schemas.openxmlformats.org/officeDocument/2006/relationships/ctrlProp" Target="../ctrlProps/ctrlProp19.xml"/><Relationship Id="rId19" Type="http://schemas.openxmlformats.org/officeDocument/2006/relationships/ctrlProp" Target="../ctrlProps/ctrlProp28.xml"/><Relationship Id="rId31" Type="http://schemas.openxmlformats.org/officeDocument/2006/relationships/ctrlProp" Target="../ctrlProps/ctrlProp40.xml"/><Relationship Id="rId4" Type="http://schemas.openxmlformats.org/officeDocument/2006/relationships/ctrlProp" Target="../ctrlProps/ctrlProp13.xml"/><Relationship Id="rId9" Type="http://schemas.openxmlformats.org/officeDocument/2006/relationships/ctrlProp" Target="../ctrlProps/ctrlProp18.xml"/><Relationship Id="rId14" Type="http://schemas.openxmlformats.org/officeDocument/2006/relationships/ctrlProp" Target="../ctrlProps/ctrlProp23.xml"/><Relationship Id="rId22" Type="http://schemas.openxmlformats.org/officeDocument/2006/relationships/ctrlProp" Target="../ctrlProps/ctrlProp31.xml"/><Relationship Id="rId27" Type="http://schemas.openxmlformats.org/officeDocument/2006/relationships/ctrlProp" Target="../ctrlProps/ctrlProp36.xml"/><Relationship Id="rId30" Type="http://schemas.openxmlformats.org/officeDocument/2006/relationships/ctrlProp" Target="../ctrlProps/ctrlProp39.xml"/><Relationship Id="rId35" Type="http://schemas.openxmlformats.org/officeDocument/2006/relationships/ctrlProp" Target="../ctrlProps/ctrlProp44.xml"/><Relationship Id="rId8" Type="http://schemas.openxmlformats.org/officeDocument/2006/relationships/ctrlProp" Target="../ctrlProps/ctrlProp17.xml"/><Relationship Id="rId3"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9"/>
  <dimension ref="A1:CO69"/>
  <sheetViews>
    <sheetView showGridLines="0" topLeftCell="B1" zoomScale="85" zoomScaleNormal="85" zoomScaleSheetLayoutView="85" zoomScalePageLayoutView="70" workbookViewId="0">
      <selection activeCell="C8" sqref="C8"/>
    </sheetView>
  </sheetViews>
  <sheetFormatPr defaultColWidth="9.140625" defaultRowHeight="12.75" x14ac:dyDescent="0.2"/>
  <cols>
    <col min="1" max="1" width="21.85546875" style="1" hidden="1" customWidth="1"/>
    <col min="2" max="2" width="4.28515625" style="1" customWidth="1"/>
    <col min="3" max="3" width="92.140625" style="1" bestFit="1" customWidth="1"/>
    <col min="4" max="4" width="11" style="1" customWidth="1"/>
    <col min="5" max="5" width="16.140625" style="2" customWidth="1"/>
    <col min="6" max="6" width="23.140625" style="2" customWidth="1"/>
    <col min="7" max="8" width="18.42578125" style="2" customWidth="1"/>
    <col min="9" max="9" width="14.7109375" style="2" customWidth="1"/>
    <col min="10" max="10" width="14.140625" style="2" customWidth="1"/>
    <col min="11" max="13" width="14.85546875" style="2" customWidth="1"/>
    <col min="14" max="14" width="15.42578125" style="2" customWidth="1"/>
    <col min="15" max="15" width="16.140625" style="2" customWidth="1"/>
    <col min="16" max="16" width="23.140625" style="2" customWidth="1"/>
    <col min="17" max="18" width="18.42578125" style="2" customWidth="1"/>
    <col min="19" max="19" width="14.7109375" style="2" customWidth="1"/>
    <col min="20" max="20" width="14.140625" style="2" customWidth="1"/>
    <col min="21" max="23" width="14.85546875" style="2" customWidth="1"/>
    <col min="24" max="24" width="15.42578125" style="2" customWidth="1"/>
    <col min="25" max="25" width="16.140625" style="2" customWidth="1"/>
    <col min="26" max="26" width="23.140625" style="2" customWidth="1"/>
    <col min="27" max="28" width="18.42578125" style="2" customWidth="1"/>
    <col min="29" max="29" width="14.7109375" style="2" customWidth="1"/>
    <col min="30" max="30" width="14.140625" style="2" customWidth="1"/>
    <col min="31" max="33" width="14.85546875" style="2" customWidth="1"/>
    <col min="34" max="34" width="17.42578125" style="2" customWidth="1"/>
    <col min="35" max="35" width="16.140625" style="2" customWidth="1"/>
    <col min="36" max="36" width="19.5703125" style="2" customWidth="1"/>
    <col min="37" max="38" width="18.42578125" style="2" customWidth="1"/>
    <col min="39" max="39" width="14.7109375" style="2" customWidth="1"/>
    <col min="40" max="40" width="14.140625" style="2" customWidth="1"/>
    <col min="41" max="43" width="14.85546875" style="2" customWidth="1"/>
    <col min="44" max="44" width="15.42578125" style="2" customWidth="1"/>
    <col min="45" max="45" width="16.140625" style="2" customWidth="1"/>
    <col min="46" max="46" width="18.5703125" style="2" customWidth="1"/>
    <col min="47" max="48" width="18.42578125" style="2" customWidth="1"/>
    <col min="49" max="49" width="18.5703125" style="2" customWidth="1"/>
    <col min="50" max="50" width="14.140625" style="2" customWidth="1"/>
    <col min="51" max="53" width="14.85546875" style="2" customWidth="1"/>
    <col min="54" max="54" width="15.42578125" style="2" customWidth="1"/>
    <col min="55" max="55" width="16.140625" style="2" customWidth="1"/>
    <col min="56" max="58" width="18.42578125" style="2" customWidth="1"/>
    <col min="59" max="59" width="14.7109375" style="2" customWidth="1"/>
    <col min="60" max="60" width="14.140625" style="2" customWidth="1"/>
    <col min="61" max="63" width="14.85546875" style="2" customWidth="1"/>
    <col min="64" max="64" width="15.42578125" style="2" customWidth="1"/>
    <col min="65" max="65" width="16.140625" style="8" customWidth="1"/>
    <col min="66" max="66" width="16.28515625" style="8" customWidth="1"/>
    <col min="67" max="67" width="15.42578125" style="8" customWidth="1"/>
    <col min="68" max="68" width="16.5703125" style="8" customWidth="1"/>
    <col min="69" max="72" width="15.42578125" style="8" customWidth="1"/>
    <col min="73" max="74" width="16.140625" style="8" customWidth="1"/>
    <col min="75" max="76" width="14.85546875" style="2" customWidth="1"/>
    <col min="77" max="77" width="18" style="2" customWidth="1"/>
    <col min="78" max="78" width="17.28515625" style="2" customWidth="1"/>
    <col min="79" max="81" width="26.85546875" style="2" customWidth="1"/>
    <col min="82" max="82" width="49" style="2" customWidth="1"/>
    <col min="83" max="83" width="22.42578125" style="2" bestFit="1" customWidth="1"/>
    <col min="84" max="84" width="19.85546875" style="2" customWidth="1"/>
    <col min="85" max="88" width="9.140625" style="1"/>
    <col min="89" max="89" width="12.5703125" style="1" hidden="1" customWidth="1"/>
    <col min="90" max="90" width="9.140625" style="1" hidden="1" customWidth="1"/>
    <col min="91" max="92" width="9.140625" style="1"/>
    <col min="93" max="93" width="0" style="1" hidden="1" customWidth="1"/>
    <col min="94" max="16384" width="9.140625" style="1"/>
  </cols>
  <sheetData>
    <row r="1" spans="3:93" x14ac:dyDescent="0.2">
      <c r="F1" s="3">
        <v>20</v>
      </c>
      <c r="BL1" s="8"/>
      <c r="CA1" s="4"/>
      <c r="CB1" s="4"/>
      <c r="CC1" s="4"/>
      <c r="CD1" s="4"/>
      <c r="CO1" s="1">
        <v>1</v>
      </c>
    </row>
    <row r="2" spans="3:93" x14ac:dyDescent="0.2">
      <c r="BL2" s="8"/>
      <c r="CA2" s="4"/>
      <c r="CB2" s="4"/>
      <c r="CC2" s="4"/>
      <c r="CD2" s="4"/>
      <c r="CO2" s="1">
        <v>2</v>
      </c>
    </row>
    <row r="3" spans="3:93" x14ac:dyDescent="0.2">
      <c r="BL3" s="8"/>
      <c r="CA3" s="4"/>
      <c r="CB3" s="4"/>
      <c r="CC3" s="4"/>
      <c r="CD3" s="4"/>
      <c r="CO3" s="1">
        <v>3</v>
      </c>
    </row>
    <row r="4" spans="3:93" x14ac:dyDescent="0.2">
      <c r="BL4" s="8"/>
      <c r="CA4" s="4"/>
      <c r="CB4" s="4"/>
      <c r="CC4" s="4"/>
      <c r="CD4" s="4"/>
      <c r="CO4" s="1">
        <v>4</v>
      </c>
    </row>
    <row r="5" spans="3:93" x14ac:dyDescent="0.2">
      <c r="BL5" s="8"/>
      <c r="CA5" s="4"/>
      <c r="CB5" s="4"/>
      <c r="CC5" s="4"/>
      <c r="CD5" s="4"/>
      <c r="CO5" s="1">
        <v>5</v>
      </c>
    </row>
    <row r="6" spans="3:93" x14ac:dyDescent="0.2">
      <c r="BL6" s="8"/>
      <c r="CA6" s="4"/>
      <c r="CB6" s="4"/>
      <c r="CC6" s="4"/>
      <c r="CD6" s="4"/>
      <c r="CO6" s="1">
        <v>6</v>
      </c>
    </row>
    <row r="7" spans="3:93" x14ac:dyDescent="0.2">
      <c r="BL7" s="8"/>
      <c r="CA7" s="4"/>
      <c r="CB7" s="4"/>
      <c r="CC7" s="4"/>
      <c r="CD7" s="4"/>
      <c r="CO7" s="1">
        <v>7</v>
      </c>
    </row>
    <row r="8" spans="3:93" x14ac:dyDescent="0.2">
      <c r="CA8" s="4"/>
      <c r="CB8" s="4"/>
      <c r="CC8" s="4"/>
      <c r="CD8" s="4"/>
      <c r="CO8" s="1">
        <v>8</v>
      </c>
    </row>
    <row r="9" spans="3:93" x14ac:dyDescent="0.2">
      <c r="CA9" s="4"/>
      <c r="CB9" s="4"/>
      <c r="CC9" s="4"/>
      <c r="CD9" s="4"/>
      <c r="CO9" s="1">
        <v>9</v>
      </c>
    </row>
    <row r="10" spans="3:93" x14ac:dyDescent="0.2">
      <c r="CA10" s="4"/>
      <c r="CB10" s="4"/>
      <c r="CC10" s="4"/>
      <c r="CD10" s="4"/>
      <c r="CO10" s="1">
        <v>10</v>
      </c>
    </row>
    <row r="11" spans="3:93" x14ac:dyDescent="0.2">
      <c r="CA11" s="4"/>
      <c r="CB11" s="4"/>
      <c r="CC11" s="4"/>
      <c r="CD11" s="4"/>
      <c r="CK11" s="5" t="b">
        <v>0</v>
      </c>
      <c r="CO11" s="1">
        <v>11</v>
      </c>
    </row>
    <row r="12" spans="3:93" x14ac:dyDescent="0.2">
      <c r="CA12" s="4"/>
      <c r="CB12" s="4"/>
      <c r="CC12" s="4"/>
      <c r="CD12" s="4"/>
      <c r="CK12" s="5" t="b">
        <v>0</v>
      </c>
      <c r="CO12" s="1">
        <v>12</v>
      </c>
    </row>
    <row r="13" spans="3:93" x14ac:dyDescent="0.2">
      <c r="CA13" s="4"/>
      <c r="CB13" s="4"/>
      <c r="CC13" s="4"/>
      <c r="CD13" s="4"/>
      <c r="CO13" s="1">
        <v>13</v>
      </c>
    </row>
    <row r="14" spans="3:93" x14ac:dyDescent="0.2">
      <c r="CA14" s="4"/>
      <c r="CB14" s="4"/>
      <c r="CC14" s="4"/>
      <c r="CD14" s="4"/>
      <c r="CO14" s="1">
        <v>14</v>
      </c>
    </row>
    <row r="15" spans="3:93" x14ac:dyDescent="0.2">
      <c r="CA15" s="4"/>
      <c r="CB15" s="4"/>
      <c r="CC15" s="4"/>
      <c r="CD15" s="4"/>
      <c r="CO15" s="1">
        <v>15</v>
      </c>
    </row>
    <row r="16" spans="3:93" ht="106.5" hidden="1" customHeight="1" x14ac:dyDescent="0.25">
      <c r="C16" s="818" t="s">
        <v>0</v>
      </c>
      <c r="D16" s="818"/>
      <c r="E16" s="818"/>
      <c r="F16" s="818"/>
      <c r="G16" s="818"/>
      <c r="H16" s="818"/>
      <c r="I16" s="818"/>
      <c r="J16" s="818"/>
      <c r="K16" s="818"/>
      <c r="L16" s="818"/>
      <c r="M16" s="818"/>
      <c r="N16" s="818"/>
      <c r="O16" s="818"/>
      <c r="CA16" s="4"/>
      <c r="CB16" s="4"/>
      <c r="CC16" s="4"/>
      <c r="CD16" s="4"/>
      <c r="CO16" s="1">
        <v>16</v>
      </c>
    </row>
    <row r="17" spans="1:90" ht="14.25" x14ac:dyDescent="0.2">
      <c r="E17" s="6"/>
      <c r="CA17" s="4"/>
      <c r="CB17" s="4"/>
      <c r="CC17" s="4"/>
      <c r="CD17" s="4"/>
    </row>
    <row r="18" spans="1:90" ht="15.75" thickBot="1" x14ac:dyDescent="0.35">
      <c r="C18" s="7"/>
      <c r="R18" s="8"/>
      <c r="BY18" s="9"/>
      <c r="BZ18" s="9"/>
      <c r="CA18" s="10"/>
      <c r="CB18" s="10"/>
      <c r="CC18" s="10"/>
      <c r="CD18" s="10"/>
    </row>
    <row r="19" spans="1:90" s="11" customFormat="1" ht="29.25" thickBot="1" x14ac:dyDescent="0.5">
      <c r="C19" s="12"/>
      <c r="D19" s="13"/>
      <c r="E19" s="819">
        <v>2012</v>
      </c>
      <c r="F19" s="820"/>
      <c r="G19" s="820"/>
      <c r="H19" s="820"/>
      <c r="I19" s="820"/>
      <c r="J19" s="820"/>
      <c r="K19" s="820"/>
      <c r="L19" s="820"/>
      <c r="M19" s="820"/>
      <c r="N19" s="821"/>
      <c r="O19" s="822">
        <v>2013</v>
      </c>
      <c r="P19" s="823"/>
      <c r="Q19" s="823"/>
      <c r="R19" s="823"/>
      <c r="S19" s="823"/>
      <c r="T19" s="823"/>
      <c r="U19" s="823"/>
      <c r="V19" s="823"/>
      <c r="W19" s="823"/>
      <c r="X19" s="824"/>
      <c r="Y19" s="822">
        <v>2014</v>
      </c>
      <c r="Z19" s="823"/>
      <c r="AA19" s="823"/>
      <c r="AB19" s="823"/>
      <c r="AC19" s="823"/>
      <c r="AD19" s="823"/>
      <c r="AE19" s="823"/>
      <c r="AF19" s="823"/>
      <c r="AG19" s="823"/>
      <c r="AH19" s="824"/>
      <c r="AI19" s="822">
        <v>2015</v>
      </c>
      <c r="AJ19" s="823"/>
      <c r="AK19" s="823"/>
      <c r="AL19" s="823"/>
      <c r="AM19" s="823"/>
      <c r="AN19" s="823"/>
      <c r="AO19" s="823"/>
      <c r="AP19" s="823"/>
      <c r="AQ19" s="823"/>
      <c r="AR19" s="824"/>
      <c r="AS19" s="822">
        <v>2016</v>
      </c>
      <c r="AT19" s="823"/>
      <c r="AU19" s="823"/>
      <c r="AV19" s="823"/>
      <c r="AW19" s="823"/>
      <c r="AX19" s="823"/>
      <c r="AY19" s="823"/>
      <c r="AZ19" s="823"/>
      <c r="BA19" s="823"/>
      <c r="BB19" s="824"/>
      <c r="BC19" s="822">
        <v>2017</v>
      </c>
      <c r="BD19" s="823"/>
      <c r="BE19" s="823"/>
      <c r="BF19" s="823"/>
      <c r="BG19" s="823"/>
      <c r="BH19" s="823"/>
      <c r="BI19" s="823"/>
      <c r="BJ19" s="823"/>
      <c r="BK19" s="823"/>
      <c r="BL19" s="824"/>
      <c r="BM19" s="822">
        <v>2018</v>
      </c>
      <c r="BN19" s="823"/>
      <c r="BO19" s="823"/>
      <c r="BP19" s="823"/>
      <c r="BQ19" s="823"/>
      <c r="BR19" s="823"/>
      <c r="BS19" s="823"/>
      <c r="BT19" s="823"/>
      <c r="BU19" s="823"/>
      <c r="BV19" s="824"/>
      <c r="BW19" s="822">
        <v>2019</v>
      </c>
      <c r="BX19" s="823"/>
      <c r="BY19" s="823"/>
      <c r="BZ19" s="824"/>
      <c r="CA19" s="826" t="s">
        <v>663</v>
      </c>
      <c r="CB19" s="827"/>
      <c r="CC19" s="827"/>
      <c r="CD19" s="828"/>
      <c r="CE19" s="14" t="s">
        <v>1</v>
      </c>
      <c r="CF19" s="15"/>
    </row>
    <row r="20" spans="1:90" ht="14.25" customHeight="1" x14ac:dyDescent="0.2">
      <c r="C20" s="829" t="s">
        <v>2</v>
      </c>
      <c r="D20" s="831" t="s">
        <v>3</v>
      </c>
      <c r="E20" s="815" t="s">
        <v>664</v>
      </c>
      <c r="F20" s="801" t="s">
        <v>665</v>
      </c>
      <c r="G20" s="801" t="s">
        <v>666</v>
      </c>
      <c r="H20" s="801" t="s">
        <v>733</v>
      </c>
      <c r="I20" s="801" t="s">
        <v>668</v>
      </c>
      <c r="J20" s="801" t="s">
        <v>669</v>
      </c>
      <c r="K20" s="801" t="s">
        <v>670</v>
      </c>
      <c r="L20" s="801" t="s">
        <v>666</v>
      </c>
      <c r="M20" s="801" t="s">
        <v>671</v>
      </c>
      <c r="N20" s="804" t="s">
        <v>672</v>
      </c>
      <c r="O20" s="815" t="s">
        <v>673</v>
      </c>
      <c r="P20" s="801" t="s">
        <v>674</v>
      </c>
      <c r="Q20" s="801" t="s">
        <v>675</v>
      </c>
      <c r="R20" s="801" t="s">
        <v>676</v>
      </c>
      <c r="S20" s="801" t="s">
        <v>677</v>
      </c>
      <c r="T20" s="801" t="s">
        <v>678</v>
      </c>
      <c r="U20" s="801" t="s">
        <v>679</v>
      </c>
      <c r="V20" s="801" t="s">
        <v>675</v>
      </c>
      <c r="W20" s="801" t="s">
        <v>680</v>
      </c>
      <c r="X20" s="804" t="s">
        <v>681</v>
      </c>
      <c r="Y20" s="815" t="s">
        <v>682</v>
      </c>
      <c r="Z20" s="801" t="s">
        <v>683</v>
      </c>
      <c r="AA20" s="801" t="s">
        <v>684</v>
      </c>
      <c r="AB20" s="801" t="s">
        <v>685</v>
      </c>
      <c r="AC20" s="801" t="s">
        <v>686</v>
      </c>
      <c r="AD20" s="801" t="s">
        <v>687</v>
      </c>
      <c r="AE20" s="801" t="s">
        <v>688</v>
      </c>
      <c r="AF20" s="801" t="s">
        <v>684</v>
      </c>
      <c r="AG20" s="801" t="s">
        <v>689</v>
      </c>
      <c r="AH20" s="804" t="s">
        <v>690</v>
      </c>
      <c r="AI20" s="815" t="s">
        <v>691</v>
      </c>
      <c r="AJ20" s="801" t="s">
        <v>692</v>
      </c>
      <c r="AK20" s="801" t="s">
        <v>693</v>
      </c>
      <c r="AL20" s="801" t="s">
        <v>694</v>
      </c>
      <c r="AM20" s="801" t="s">
        <v>695</v>
      </c>
      <c r="AN20" s="801" t="s">
        <v>696</v>
      </c>
      <c r="AO20" s="801" t="s">
        <v>697</v>
      </c>
      <c r="AP20" s="801" t="s">
        <v>693</v>
      </c>
      <c r="AQ20" s="801" t="s">
        <v>698</v>
      </c>
      <c r="AR20" s="804" t="s">
        <v>699</v>
      </c>
      <c r="AS20" s="815" t="s">
        <v>700</v>
      </c>
      <c r="AT20" s="801" t="s">
        <v>701</v>
      </c>
      <c r="AU20" s="801" t="s">
        <v>702</v>
      </c>
      <c r="AV20" s="801" t="s">
        <v>703</v>
      </c>
      <c r="AW20" s="801" t="s">
        <v>704</v>
      </c>
      <c r="AX20" s="801" t="s">
        <v>705</v>
      </c>
      <c r="AY20" s="801" t="s">
        <v>706</v>
      </c>
      <c r="AZ20" s="801" t="s">
        <v>702</v>
      </c>
      <c r="BA20" s="801" t="s">
        <v>707</v>
      </c>
      <c r="BB20" s="804" t="s">
        <v>708</v>
      </c>
      <c r="BC20" s="815" t="s">
        <v>709</v>
      </c>
      <c r="BD20" s="801" t="s">
        <v>710</v>
      </c>
      <c r="BE20" s="801" t="s">
        <v>711</v>
      </c>
      <c r="BF20" s="801" t="s">
        <v>712</v>
      </c>
      <c r="BG20" s="801" t="s">
        <v>713</v>
      </c>
      <c r="BH20" s="801" t="s">
        <v>714</v>
      </c>
      <c r="BI20" s="801" t="s">
        <v>715</v>
      </c>
      <c r="BJ20" s="801" t="s">
        <v>711</v>
      </c>
      <c r="BK20" s="801" t="s">
        <v>716</v>
      </c>
      <c r="BL20" s="804" t="s">
        <v>717</v>
      </c>
      <c r="BM20" s="815" t="s">
        <v>718</v>
      </c>
      <c r="BN20" s="801" t="s">
        <v>719</v>
      </c>
      <c r="BO20" s="801" t="s">
        <v>720</v>
      </c>
      <c r="BP20" s="801" t="s">
        <v>721</v>
      </c>
      <c r="BQ20" s="801" t="s">
        <v>722</v>
      </c>
      <c r="BR20" s="801" t="s">
        <v>723</v>
      </c>
      <c r="BS20" s="801" t="s">
        <v>724</v>
      </c>
      <c r="BT20" s="801" t="s">
        <v>720</v>
      </c>
      <c r="BU20" s="801" t="s">
        <v>725</v>
      </c>
      <c r="BV20" s="804" t="s">
        <v>726</v>
      </c>
      <c r="BW20" s="801" t="s">
        <v>727</v>
      </c>
      <c r="BX20" s="801" t="s">
        <v>728</v>
      </c>
      <c r="BY20" s="801" t="s">
        <v>729</v>
      </c>
      <c r="BZ20" s="801" t="s">
        <v>730</v>
      </c>
      <c r="CA20" s="815" t="s">
        <v>662</v>
      </c>
      <c r="CB20" s="801" t="s">
        <v>660</v>
      </c>
      <c r="CC20" s="801" t="s">
        <v>4</v>
      </c>
      <c r="CD20" s="804" t="s">
        <v>5</v>
      </c>
      <c r="CE20" s="807" t="s">
        <v>731</v>
      </c>
      <c r="CF20" s="804" t="s">
        <v>732</v>
      </c>
    </row>
    <row r="21" spans="1:90" ht="24.75" customHeight="1" x14ac:dyDescent="0.2">
      <c r="C21" s="830"/>
      <c r="D21" s="832"/>
      <c r="E21" s="816"/>
      <c r="F21" s="802"/>
      <c r="G21" s="813"/>
      <c r="H21" s="813"/>
      <c r="I21" s="813"/>
      <c r="J21" s="802"/>
      <c r="K21" s="813"/>
      <c r="L21" s="813"/>
      <c r="M21" s="813"/>
      <c r="N21" s="805"/>
      <c r="O21" s="816"/>
      <c r="P21" s="802"/>
      <c r="Q21" s="813"/>
      <c r="R21" s="813"/>
      <c r="S21" s="813"/>
      <c r="T21" s="802"/>
      <c r="U21" s="813"/>
      <c r="V21" s="813"/>
      <c r="W21" s="813"/>
      <c r="X21" s="805"/>
      <c r="Y21" s="816"/>
      <c r="Z21" s="802"/>
      <c r="AA21" s="813"/>
      <c r="AB21" s="813"/>
      <c r="AC21" s="813"/>
      <c r="AD21" s="802"/>
      <c r="AE21" s="813"/>
      <c r="AF21" s="813"/>
      <c r="AG21" s="813"/>
      <c r="AH21" s="805"/>
      <c r="AI21" s="816"/>
      <c r="AJ21" s="802"/>
      <c r="AK21" s="813"/>
      <c r="AL21" s="813"/>
      <c r="AM21" s="813"/>
      <c r="AN21" s="802"/>
      <c r="AO21" s="813"/>
      <c r="AP21" s="813"/>
      <c r="AQ21" s="813"/>
      <c r="AR21" s="805"/>
      <c r="AS21" s="816"/>
      <c r="AT21" s="802"/>
      <c r="AU21" s="813"/>
      <c r="AV21" s="813"/>
      <c r="AW21" s="813"/>
      <c r="AX21" s="802"/>
      <c r="AY21" s="813"/>
      <c r="AZ21" s="813"/>
      <c r="BA21" s="813"/>
      <c r="BB21" s="805"/>
      <c r="BC21" s="816"/>
      <c r="BD21" s="802"/>
      <c r="BE21" s="813"/>
      <c r="BF21" s="813"/>
      <c r="BG21" s="813"/>
      <c r="BH21" s="802"/>
      <c r="BI21" s="813"/>
      <c r="BJ21" s="813"/>
      <c r="BK21" s="813"/>
      <c r="BL21" s="805"/>
      <c r="BM21" s="816"/>
      <c r="BN21" s="802"/>
      <c r="BO21" s="813"/>
      <c r="BP21" s="813"/>
      <c r="BQ21" s="813"/>
      <c r="BR21" s="802"/>
      <c r="BS21" s="813"/>
      <c r="BT21" s="813"/>
      <c r="BU21" s="813"/>
      <c r="BV21" s="805"/>
      <c r="BW21" s="813"/>
      <c r="BX21" s="813"/>
      <c r="BY21" s="813"/>
      <c r="BZ21" s="813"/>
      <c r="CA21" s="816"/>
      <c r="CB21" s="802"/>
      <c r="CC21" s="802"/>
      <c r="CD21" s="805"/>
      <c r="CE21" s="808"/>
      <c r="CF21" s="805"/>
    </row>
    <row r="22" spans="1:90" ht="36.75" customHeight="1" thickBot="1" x14ac:dyDescent="0.25">
      <c r="B22" s="16"/>
      <c r="C22" s="830"/>
      <c r="D22" s="832"/>
      <c r="E22" s="817"/>
      <c r="F22" s="803"/>
      <c r="G22" s="814"/>
      <c r="H22" s="814"/>
      <c r="I22" s="814"/>
      <c r="J22" s="803"/>
      <c r="K22" s="814"/>
      <c r="L22" s="814"/>
      <c r="M22" s="814"/>
      <c r="N22" s="806"/>
      <c r="O22" s="817"/>
      <c r="P22" s="803"/>
      <c r="Q22" s="814"/>
      <c r="R22" s="814"/>
      <c r="S22" s="814"/>
      <c r="T22" s="803"/>
      <c r="U22" s="814"/>
      <c r="V22" s="814"/>
      <c r="W22" s="814"/>
      <c r="X22" s="806"/>
      <c r="Y22" s="817"/>
      <c r="Z22" s="803"/>
      <c r="AA22" s="814"/>
      <c r="AB22" s="814"/>
      <c r="AC22" s="814"/>
      <c r="AD22" s="803"/>
      <c r="AE22" s="814"/>
      <c r="AF22" s="814"/>
      <c r="AG22" s="814"/>
      <c r="AH22" s="806"/>
      <c r="AI22" s="817"/>
      <c r="AJ22" s="803"/>
      <c r="AK22" s="814"/>
      <c r="AL22" s="814"/>
      <c r="AM22" s="814"/>
      <c r="AN22" s="803"/>
      <c r="AO22" s="814"/>
      <c r="AP22" s="814"/>
      <c r="AQ22" s="814"/>
      <c r="AR22" s="806"/>
      <c r="AS22" s="817"/>
      <c r="AT22" s="803"/>
      <c r="AU22" s="814"/>
      <c r="AV22" s="814"/>
      <c r="AW22" s="814"/>
      <c r="AX22" s="803"/>
      <c r="AY22" s="814"/>
      <c r="AZ22" s="814"/>
      <c r="BA22" s="814"/>
      <c r="BB22" s="806"/>
      <c r="BC22" s="817"/>
      <c r="BD22" s="803"/>
      <c r="BE22" s="814"/>
      <c r="BF22" s="814"/>
      <c r="BG22" s="814"/>
      <c r="BH22" s="803"/>
      <c r="BI22" s="814"/>
      <c r="BJ22" s="814"/>
      <c r="BK22" s="814"/>
      <c r="BL22" s="806"/>
      <c r="BM22" s="817"/>
      <c r="BN22" s="803"/>
      <c r="BO22" s="814"/>
      <c r="BP22" s="814"/>
      <c r="BQ22" s="814"/>
      <c r="BR22" s="803"/>
      <c r="BS22" s="814"/>
      <c r="BT22" s="814"/>
      <c r="BU22" s="814"/>
      <c r="BV22" s="806"/>
      <c r="BW22" s="814"/>
      <c r="BX22" s="814"/>
      <c r="BY22" s="814"/>
      <c r="BZ22" s="814"/>
      <c r="CA22" s="817"/>
      <c r="CB22" s="803"/>
      <c r="CC22" s="803" t="s">
        <v>6</v>
      </c>
      <c r="CD22" s="806" t="s">
        <v>6</v>
      </c>
      <c r="CE22" s="809"/>
      <c r="CF22" s="806"/>
    </row>
    <row r="23" spans="1:90" s="33" customFormat="1" ht="33.75" customHeight="1" thickBot="1" x14ac:dyDescent="0.25">
      <c r="A23" s="1"/>
      <c r="B23" s="17">
        <v>1</v>
      </c>
      <c r="C23" s="18" t="s">
        <v>7</v>
      </c>
      <c r="D23" s="19"/>
      <c r="E23" s="20"/>
      <c r="F23" s="21"/>
      <c r="G23" s="22"/>
      <c r="H23" s="22"/>
      <c r="I23" s="22"/>
      <c r="J23" s="22"/>
      <c r="K23" s="22"/>
      <c r="L23" s="22"/>
      <c r="M23" s="22"/>
      <c r="N23" s="23"/>
      <c r="O23" s="24"/>
      <c r="P23" s="21"/>
      <c r="Q23" s="22"/>
      <c r="R23" s="22"/>
      <c r="S23" s="22"/>
      <c r="T23" s="22"/>
      <c r="U23" s="22"/>
      <c r="V23" s="22"/>
      <c r="W23" s="22"/>
      <c r="X23" s="23"/>
      <c r="Y23" s="24"/>
      <c r="Z23" s="25"/>
      <c r="AA23" s="22"/>
      <c r="AB23" s="22"/>
      <c r="AC23" s="22"/>
      <c r="AD23" s="22"/>
      <c r="AE23" s="22"/>
      <c r="AF23" s="22"/>
      <c r="AG23" s="22"/>
      <c r="AH23" s="23"/>
      <c r="AI23" s="24"/>
      <c r="AJ23" s="21"/>
      <c r="AK23" s="22"/>
      <c r="AL23" s="22"/>
      <c r="AM23" s="22"/>
      <c r="AN23" s="22"/>
      <c r="AO23" s="22"/>
      <c r="AP23" s="22"/>
      <c r="AQ23" s="22"/>
      <c r="AR23" s="23"/>
      <c r="AS23" s="24"/>
      <c r="AT23" s="21"/>
      <c r="AU23" s="22"/>
      <c r="AV23" s="22"/>
      <c r="AW23" s="22"/>
      <c r="AX23" s="22"/>
      <c r="AY23" s="22"/>
      <c r="AZ23" s="22"/>
      <c r="BA23" s="22"/>
      <c r="BB23" s="23"/>
      <c r="BC23" s="24"/>
      <c r="BD23" s="21"/>
      <c r="BE23" s="22"/>
      <c r="BF23" s="22"/>
      <c r="BG23" s="22"/>
      <c r="BH23" s="22"/>
      <c r="BI23" s="22"/>
      <c r="BJ23" s="22"/>
      <c r="BK23" s="22"/>
      <c r="BL23" s="23"/>
      <c r="BM23" s="763"/>
      <c r="BN23" s="763"/>
      <c r="BO23" s="763"/>
      <c r="BP23" s="763"/>
      <c r="BQ23" s="763"/>
      <c r="BR23" s="763"/>
      <c r="BS23" s="763"/>
      <c r="BT23" s="763"/>
      <c r="BU23" s="763"/>
      <c r="BV23" s="763"/>
      <c r="BW23" s="26"/>
      <c r="BX23" s="27"/>
      <c r="BY23" s="22"/>
      <c r="BZ23" s="28"/>
      <c r="CA23" s="29"/>
      <c r="CB23" s="29"/>
      <c r="CC23" s="29"/>
      <c r="CD23" s="30"/>
      <c r="CE23" s="31"/>
      <c r="CF23" s="32"/>
    </row>
    <row r="24" spans="1:90" s="33" customFormat="1" ht="15" customHeight="1" thickBot="1" x14ac:dyDescent="0.25">
      <c r="A24" s="1">
        <v>1</v>
      </c>
      <c r="B24" s="17">
        <v>2</v>
      </c>
      <c r="C24" s="34" t="s">
        <v>8</v>
      </c>
      <c r="D24" s="35">
        <v>1550</v>
      </c>
      <c r="E24" s="29"/>
      <c r="F24" s="36"/>
      <c r="G24" s="37"/>
      <c r="H24" s="38"/>
      <c r="I24" s="25">
        <v>0</v>
      </c>
      <c r="J24" s="39"/>
      <c r="K24" s="40"/>
      <c r="L24" s="38"/>
      <c r="M24" s="38"/>
      <c r="N24" s="41">
        <v>0</v>
      </c>
      <c r="O24" s="42">
        <v>0</v>
      </c>
      <c r="P24" s="38"/>
      <c r="Q24" s="38"/>
      <c r="R24" s="38"/>
      <c r="S24" s="25">
        <v>0</v>
      </c>
      <c r="T24" s="43">
        <v>0</v>
      </c>
      <c r="U24" s="38"/>
      <c r="V24" s="38"/>
      <c r="W24" s="38"/>
      <c r="X24" s="41">
        <v>0</v>
      </c>
      <c r="Y24" s="42">
        <v>0</v>
      </c>
      <c r="Z24" s="38">
        <v>1680006.0092833077</v>
      </c>
      <c r="AA24" s="38"/>
      <c r="AB24" s="38"/>
      <c r="AC24" s="25">
        <v>1680006.0092833077</v>
      </c>
      <c r="AD24" s="43">
        <v>0</v>
      </c>
      <c r="AE24" s="38">
        <v>48584.971372999993</v>
      </c>
      <c r="AF24" s="38"/>
      <c r="AG24" s="38"/>
      <c r="AH24" s="41">
        <v>48584.971372999993</v>
      </c>
      <c r="AI24" s="42">
        <v>1680006.0092833077</v>
      </c>
      <c r="AJ24" s="38">
        <v>447452.74000000005</v>
      </c>
      <c r="AK24" s="38"/>
      <c r="AL24" s="38"/>
      <c r="AM24" s="25">
        <v>2127458.7492833077</v>
      </c>
      <c r="AN24" s="43">
        <v>48584.971372999993</v>
      </c>
      <c r="AO24" s="38">
        <v>22354.953487804843</v>
      </c>
      <c r="AP24" s="38"/>
      <c r="AQ24" s="38"/>
      <c r="AR24" s="41">
        <v>70939.924860804836</v>
      </c>
      <c r="AS24" s="42">
        <v>2127458.7492833077</v>
      </c>
      <c r="AT24" s="38">
        <v>312024.67</v>
      </c>
      <c r="AU24" s="38">
        <v>1192584.17</v>
      </c>
      <c r="AV24" s="38"/>
      <c r="AW24" s="25">
        <v>1246899.2492833077</v>
      </c>
      <c r="AX24" s="43">
        <v>70939.924860804836</v>
      </c>
      <c r="AY24" s="38">
        <v>15000.747132018058</v>
      </c>
      <c r="AZ24" s="38">
        <v>64774.346798583298</v>
      </c>
      <c r="BA24" s="38"/>
      <c r="BB24" s="41">
        <v>21166.325194239602</v>
      </c>
      <c r="BC24" s="42">
        <v>1246899.2492833077</v>
      </c>
      <c r="BD24" s="38">
        <v>394327.91071669274</v>
      </c>
      <c r="BE24" s="38">
        <v>934874</v>
      </c>
      <c r="BF24" s="38"/>
      <c r="BG24" s="25">
        <v>706353.16000000038</v>
      </c>
      <c r="BH24" s="43">
        <v>21166.325194239602</v>
      </c>
      <c r="BI24" s="38">
        <v>6808.1398892313664</v>
      </c>
      <c r="BJ24" s="38">
        <v>19906</v>
      </c>
      <c r="BK24" s="38"/>
      <c r="BL24" s="41">
        <v>8068.4650834709682</v>
      </c>
      <c r="BM24" s="42">
        <v>706353.16000000038</v>
      </c>
      <c r="BN24" s="38">
        <v>319999.98928330734</v>
      </c>
      <c r="BO24" s="38">
        <v>312024.78928330727</v>
      </c>
      <c r="BP24" s="38">
        <v>0</v>
      </c>
      <c r="BQ24" s="25">
        <v>714328.36000000045</v>
      </c>
      <c r="BR24" s="43">
        <v>8068.4650834709682</v>
      </c>
      <c r="BS24" s="38">
        <v>10579.4893934792</v>
      </c>
      <c r="BT24" s="38">
        <v>5861</v>
      </c>
      <c r="BU24" s="38">
        <v>0</v>
      </c>
      <c r="BV24" s="41">
        <v>12786.954476950166</v>
      </c>
      <c r="BW24" s="44">
        <v>394327.91</v>
      </c>
      <c r="BX24" s="37">
        <v>9276</v>
      </c>
      <c r="BY24" s="43">
        <v>320000.45000000048</v>
      </c>
      <c r="BZ24" s="45">
        <v>3510.9544769501663</v>
      </c>
      <c r="CA24" s="37">
        <v>7191.9997752500003</v>
      </c>
      <c r="CB24" s="37">
        <v>1162.6666303333334</v>
      </c>
      <c r="CC24" s="46">
        <v>11865.6208825335</v>
      </c>
      <c r="CD24" s="30">
        <v>331866.07088253397</v>
      </c>
      <c r="CE24" s="47">
        <v>727113.9</v>
      </c>
      <c r="CF24" s="48">
        <v>-1.414476950536482</v>
      </c>
    </row>
    <row r="25" spans="1:90" s="33" customFormat="1" ht="15" thickBot="1" x14ac:dyDescent="0.25">
      <c r="A25" s="1">
        <v>2</v>
      </c>
      <c r="B25" s="17">
        <v>3</v>
      </c>
      <c r="C25" s="34" t="s">
        <v>9</v>
      </c>
      <c r="D25" s="35">
        <v>1551</v>
      </c>
      <c r="E25" s="49"/>
      <c r="F25" s="50"/>
      <c r="G25" s="38"/>
      <c r="H25" s="38"/>
      <c r="I25" s="25"/>
      <c r="J25" s="51"/>
      <c r="K25" s="38"/>
      <c r="L25" s="38"/>
      <c r="M25" s="38"/>
      <c r="N25" s="41"/>
      <c r="O25" s="42"/>
      <c r="P25" s="38"/>
      <c r="Q25" s="38"/>
      <c r="R25" s="38"/>
      <c r="S25" s="25">
        <v>0</v>
      </c>
      <c r="T25" s="43">
        <v>0</v>
      </c>
      <c r="U25" s="38"/>
      <c r="V25" s="38"/>
      <c r="W25" s="38"/>
      <c r="X25" s="41">
        <v>0</v>
      </c>
      <c r="Y25" s="42">
        <v>0</v>
      </c>
      <c r="Z25" s="38">
        <v>230906.67399999965</v>
      </c>
      <c r="AA25" s="38"/>
      <c r="AB25" s="38"/>
      <c r="AC25" s="25">
        <v>230906.67399999965</v>
      </c>
      <c r="AD25" s="43">
        <v>0</v>
      </c>
      <c r="AE25" s="38">
        <v>10096.380000000001</v>
      </c>
      <c r="AF25" s="38"/>
      <c r="AG25" s="38"/>
      <c r="AH25" s="41">
        <v>10096.380000000001</v>
      </c>
      <c r="AI25" s="42">
        <v>230906.67399999965</v>
      </c>
      <c r="AJ25" s="38">
        <v>-103295.414</v>
      </c>
      <c r="AK25" s="38"/>
      <c r="AL25" s="38"/>
      <c r="AM25" s="25">
        <v>127611.25999999965</v>
      </c>
      <c r="AN25" s="43">
        <v>10096.380000000001</v>
      </c>
      <c r="AO25" s="38">
        <v>2860.5999999999985</v>
      </c>
      <c r="AP25" s="50"/>
      <c r="AQ25" s="52"/>
      <c r="AR25" s="41">
        <v>12956.98</v>
      </c>
      <c r="AS25" s="42">
        <v>127611.25999999965</v>
      </c>
      <c r="AT25" s="38">
        <v>-379776.29600000096</v>
      </c>
      <c r="AU25" s="38">
        <v>435919.02199999982</v>
      </c>
      <c r="AV25" s="38"/>
      <c r="AW25" s="25">
        <v>-688084.05800000113</v>
      </c>
      <c r="AX25" s="43">
        <v>12956.98</v>
      </c>
      <c r="AY25" s="38">
        <v>14090.015938215012</v>
      </c>
      <c r="AZ25" s="50">
        <v>16146.950223960235</v>
      </c>
      <c r="BA25" s="52"/>
      <c r="BB25" s="41">
        <v>10900.045714254777</v>
      </c>
      <c r="BC25" s="42">
        <v>-688084.05800000113</v>
      </c>
      <c r="BD25" s="38">
        <v>-113181.94600000005</v>
      </c>
      <c r="BE25" s="38">
        <v>-308308</v>
      </c>
      <c r="BF25" s="38"/>
      <c r="BG25" s="25">
        <v>-492958.00400000112</v>
      </c>
      <c r="BH25" s="43">
        <v>10900.045714254777</v>
      </c>
      <c r="BI25" s="38">
        <v>-15080.039335489095</v>
      </c>
      <c r="BJ25" s="50">
        <v>-7181</v>
      </c>
      <c r="BK25" s="52"/>
      <c r="BL25" s="41">
        <v>3001.0063787656818</v>
      </c>
      <c r="BM25" s="42">
        <v>-492958.00400000112</v>
      </c>
      <c r="BN25" s="38">
        <v>-727041.92999999993</v>
      </c>
      <c r="BO25" s="38">
        <v>-379776</v>
      </c>
      <c r="BP25" s="38">
        <v>0</v>
      </c>
      <c r="BQ25" s="25">
        <v>-840223.93400000106</v>
      </c>
      <c r="BR25" s="43">
        <v>3001.0063787656818</v>
      </c>
      <c r="BS25" s="38">
        <v>-1168.5793780612112</v>
      </c>
      <c r="BT25" s="38">
        <v>13241</v>
      </c>
      <c r="BU25" s="38">
        <v>0</v>
      </c>
      <c r="BV25" s="41">
        <v>-11408.572999295529</v>
      </c>
      <c r="BW25" s="44">
        <v>-113182</v>
      </c>
      <c r="BX25" s="37">
        <v>-19076</v>
      </c>
      <c r="BY25" s="43">
        <v>-727041.93400000106</v>
      </c>
      <c r="BZ25" s="45">
        <v>7667.4270007044706</v>
      </c>
      <c r="CA25" s="37">
        <v>-18932.859028166673</v>
      </c>
      <c r="CB25" s="37">
        <v>-3054.3910603333338</v>
      </c>
      <c r="CC25" s="46">
        <v>-14319.823087795536</v>
      </c>
      <c r="CD25" s="30">
        <v>-741361.75708779658</v>
      </c>
      <c r="CE25" s="47">
        <v>-851632.61</v>
      </c>
      <c r="CF25" s="48">
        <v>-0.10300070338416845</v>
      </c>
    </row>
    <row r="26" spans="1:90" s="33" customFormat="1" ht="17.25" thickBot="1" x14ac:dyDescent="0.25">
      <c r="A26" s="1">
        <v>3</v>
      </c>
      <c r="B26" s="17">
        <v>4</v>
      </c>
      <c r="C26" s="53" t="s">
        <v>10</v>
      </c>
      <c r="D26" s="35">
        <v>1580</v>
      </c>
      <c r="E26" s="54"/>
      <c r="F26" s="55"/>
      <c r="G26" s="38"/>
      <c r="H26" s="38"/>
      <c r="I26" s="25">
        <v>0</v>
      </c>
      <c r="J26" s="39"/>
      <c r="K26" s="40"/>
      <c r="L26" s="38"/>
      <c r="M26" s="38"/>
      <c r="N26" s="41">
        <v>0</v>
      </c>
      <c r="O26" s="42">
        <v>0</v>
      </c>
      <c r="P26" s="56"/>
      <c r="Q26" s="38"/>
      <c r="R26" s="38"/>
      <c r="S26" s="25">
        <v>0</v>
      </c>
      <c r="T26" s="43">
        <v>0</v>
      </c>
      <c r="U26" s="57"/>
      <c r="V26" s="38"/>
      <c r="W26" s="38"/>
      <c r="X26" s="41">
        <v>0</v>
      </c>
      <c r="Y26" s="42">
        <v>0</v>
      </c>
      <c r="Z26" s="38">
        <v>-104177754.89112864</v>
      </c>
      <c r="AA26" s="38"/>
      <c r="AB26" s="38"/>
      <c r="AC26" s="25">
        <v>-104177754.89112864</v>
      </c>
      <c r="AD26" s="43">
        <v>0</v>
      </c>
      <c r="AE26" s="38">
        <v>-4243265.3502623141</v>
      </c>
      <c r="AF26" s="38"/>
      <c r="AG26" s="38"/>
      <c r="AH26" s="41">
        <v>-4243265.3502623141</v>
      </c>
      <c r="AI26" s="42">
        <v>-104177754.89112864</v>
      </c>
      <c r="AJ26" s="38">
        <v>-53058389.454353295</v>
      </c>
      <c r="AK26" s="38"/>
      <c r="AL26" s="38"/>
      <c r="AM26" s="25">
        <v>-157236144.34548193</v>
      </c>
      <c r="AN26" s="43">
        <v>-4243265.3502623141</v>
      </c>
      <c r="AO26" s="38">
        <v>-1397796.8586657322</v>
      </c>
      <c r="AP26" s="38"/>
      <c r="AQ26" s="38"/>
      <c r="AR26" s="41">
        <v>-5641062.2089280467</v>
      </c>
      <c r="AS26" s="42">
        <v>-157236144.34548193</v>
      </c>
      <c r="AT26" s="38">
        <v>-26035861</v>
      </c>
      <c r="AU26" s="38"/>
      <c r="AV26" s="38"/>
      <c r="AW26" s="25">
        <v>-183272005.34548193</v>
      </c>
      <c r="AX26" s="43">
        <v>-5641062.2089280467</v>
      </c>
      <c r="AY26" s="38">
        <v>-1776860.8741852683</v>
      </c>
      <c r="AZ26" s="38"/>
      <c r="BA26" s="38"/>
      <c r="BB26" s="41">
        <v>-7417923.0831133146</v>
      </c>
      <c r="BC26" s="42">
        <v>-183272005.34548193</v>
      </c>
      <c r="BD26" s="38">
        <v>-25199714.767243281</v>
      </c>
      <c r="BE26" s="38">
        <v>-157236144</v>
      </c>
      <c r="BF26" s="38"/>
      <c r="BG26" s="25">
        <v>-51235576.112725198</v>
      </c>
      <c r="BH26" s="43">
        <v>-7417923.0831133146</v>
      </c>
      <c r="BI26" s="38">
        <v>-555630.4996255968</v>
      </c>
      <c r="BJ26" s="38">
        <v>-7370570</v>
      </c>
      <c r="BK26" s="38"/>
      <c r="BL26" s="41">
        <v>-602983.58273891173</v>
      </c>
      <c r="BM26" s="42">
        <v>-51235576.112725198</v>
      </c>
      <c r="BN26" s="38">
        <v>-4206092.4608710986</v>
      </c>
      <c r="BO26" s="38">
        <v>-26035862.1097188</v>
      </c>
      <c r="BP26" s="38">
        <v>0</v>
      </c>
      <c r="BQ26" s="25">
        <v>-29405806.463877499</v>
      </c>
      <c r="BR26" s="43">
        <v>-602983.58273891173</v>
      </c>
      <c r="BS26" s="38">
        <v>-497277.14133935218</v>
      </c>
      <c r="BT26" s="38">
        <v>-498414</v>
      </c>
      <c r="BU26" s="38">
        <v>0</v>
      </c>
      <c r="BV26" s="41">
        <v>-601846.72407826385</v>
      </c>
      <c r="BW26" s="44">
        <v>-25199714.77</v>
      </c>
      <c r="BX26" s="37">
        <v>-556274</v>
      </c>
      <c r="BY26" s="43">
        <v>-4206091.6938774996</v>
      </c>
      <c r="BZ26" s="45">
        <v>-45572.724078263855</v>
      </c>
      <c r="CA26" s="37">
        <v>-94531.92799612091</v>
      </c>
      <c r="CB26" s="37">
        <v>-15282.135931148949</v>
      </c>
      <c r="CC26" s="46">
        <v>-155386.78800553372</v>
      </c>
      <c r="CD26" s="30">
        <v>-4361478.4818830341</v>
      </c>
      <c r="CE26" s="47">
        <v>-30093038.050000001</v>
      </c>
      <c r="CF26" s="48">
        <v>-85384.862044237554</v>
      </c>
      <c r="CG26" s="58"/>
    </row>
    <row r="27" spans="1:90" s="33" customFormat="1" ht="17.25" thickBot="1" x14ac:dyDescent="0.25">
      <c r="A27" s="1">
        <v>3.1</v>
      </c>
      <c r="B27" s="17">
        <v>5</v>
      </c>
      <c r="C27" s="53" t="s">
        <v>11</v>
      </c>
      <c r="D27" s="35">
        <v>1580</v>
      </c>
      <c r="E27" s="49"/>
      <c r="F27" s="38"/>
      <c r="G27" s="38"/>
      <c r="H27" s="38"/>
      <c r="I27" s="25"/>
      <c r="J27" s="51"/>
      <c r="K27" s="38"/>
      <c r="L27" s="38"/>
      <c r="M27" s="38"/>
      <c r="N27" s="41"/>
      <c r="O27" s="49"/>
      <c r="P27" s="38"/>
      <c r="Q27" s="38"/>
      <c r="R27" s="38"/>
      <c r="S27" s="25"/>
      <c r="T27" s="59"/>
      <c r="U27" s="38"/>
      <c r="V27" s="38"/>
      <c r="W27" s="38"/>
      <c r="X27" s="41"/>
      <c r="Y27" s="49"/>
      <c r="Z27" s="38"/>
      <c r="AA27" s="38"/>
      <c r="AB27" s="38"/>
      <c r="AC27" s="25"/>
      <c r="AD27" s="59"/>
      <c r="AE27" s="38"/>
      <c r="AF27" s="38"/>
      <c r="AG27" s="38"/>
      <c r="AH27" s="41"/>
      <c r="AI27" s="49"/>
      <c r="AJ27" s="38">
        <v>554305.93999999994</v>
      </c>
      <c r="AK27" s="38"/>
      <c r="AL27" s="38"/>
      <c r="AM27" s="25">
        <v>554305.93999999994</v>
      </c>
      <c r="AN27" s="43">
        <v>0</v>
      </c>
      <c r="AO27" s="38">
        <v>1757.0934188143499</v>
      </c>
      <c r="AP27" s="38"/>
      <c r="AQ27" s="38"/>
      <c r="AR27" s="41">
        <v>1757.0934188143499</v>
      </c>
      <c r="AS27" s="42">
        <v>554305.93999999994</v>
      </c>
      <c r="AT27" s="38"/>
      <c r="AU27" s="38">
        <v>554305.93999999994</v>
      </c>
      <c r="AV27" s="38"/>
      <c r="AW27" s="25">
        <v>0</v>
      </c>
      <c r="AX27" s="43">
        <v>1757.0934188143499</v>
      </c>
      <c r="AY27" s="38"/>
      <c r="AZ27" s="38">
        <v>1757.0934188143499</v>
      </c>
      <c r="BA27" s="38"/>
      <c r="BB27" s="41">
        <v>0</v>
      </c>
      <c r="BC27" s="42">
        <v>0</v>
      </c>
      <c r="BD27" s="38"/>
      <c r="BE27" s="38"/>
      <c r="BF27" s="38"/>
      <c r="BG27" s="25">
        <v>0</v>
      </c>
      <c r="BH27" s="43">
        <v>0</v>
      </c>
      <c r="BI27" s="38"/>
      <c r="BJ27" s="38"/>
      <c r="BK27" s="38"/>
      <c r="BL27" s="41">
        <v>0</v>
      </c>
      <c r="BM27" s="42">
        <v>0</v>
      </c>
      <c r="BN27" s="38">
        <v>0</v>
      </c>
      <c r="BO27" s="38">
        <v>0</v>
      </c>
      <c r="BP27" s="38">
        <v>0</v>
      </c>
      <c r="BQ27" s="25">
        <v>0</v>
      </c>
      <c r="BR27" s="43">
        <v>0</v>
      </c>
      <c r="BS27" s="38">
        <v>0</v>
      </c>
      <c r="BT27" s="38">
        <v>0</v>
      </c>
      <c r="BU27" s="38">
        <v>0</v>
      </c>
      <c r="BV27" s="41">
        <v>0</v>
      </c>
      <c r="BW27" s="44">
        <v>0</v>
      </c>
      <c r="BX27" s="37">
        <v>0</v>
      </c>
      <c r="BY27" s="43">
        <v>0</v>
      </c>
      <c r="BZ27" s="45">
        <v>0</v>
      </c>
      <c r="CA27" s="37">
        <v>0</v>
      </c>
      <c r="CB27" s="37">
        <v>0</v>
      </c>
      <c r="CC27" s="46">
        <v>0</v>
      </c>
      <c r="CD27" s="30">
        <v>0</v>
      </c>
      <c r="CE27" s="47">
        <v>0</v>
      </c>
      <c r="CF27" s="48">
        <v>0</v>
      </c>
      <c r="CK27" s="60" t="s">
        <v>12</v>
      </c>
      <c r="CL27" s="61" t="b">
        <v>1</v>
      </c>
    </row>
    <row r="28" spans="1:90" s="33" customFormat="1" ht="17.25" thickBot="1" x14ac:dyDescent="0.25">
      <c r="A28" s="1">
        <v>3.2</v>
      </c>
      <c r="B28" s="17">
        <v>6</v>
      </c>
      <c r="C28" s="53" t="s">
        <v>13</v>
      </c>
      <c r="D28" s="35">
        <v>1580</v>
      </c>
      <c r="E28" s="49"/>
      <c r="F28" s="38"/>
      <c r="G28" s="38"/>
      <c r="H28" s="38"/>
      <c r="I28" s="25"/>
      <c r="J28" s="51"/>
      <c r="K28" s="38"/>
      <c r="L28" s="38"/>
      <c r="M28" s="38"/>
      <c r="N28" s="41"/>
      <c r="O28" s="49"/>
      <c r="P28" s="38"/>
      <c r="Q28" s="38"/>
      <c r="R28" s="38"/>
      <c r="S28" s="25"/>
      <c r="T28" s="59"/>
      <c r="U28" s="38"/>
      <c r="V28" s="38"/>
      <c r="W28" s="38"/>
      <c r="X28" s="41"/>
      <c r="Y28" s="49"/>
      <c r="Z28" s="38"/>
      <c r="AA28" s="38"/>
      <c r="AB28" s="38"/>
      <c r="AC28" s="25"/>
      <c r="AD28" s="59"/>
      <c r="AE28" s="38"/>
      <c r="AF28" s="38"/>
      <c r="AG28" s="38"/>
      <c r="AH28" s="41"/>
      <c r="AI28" s="49"/>
      <c r="AJ28" s="38">
        <v>5967909.5999999996</v>
      </c>
      <c r="AK28" s="38"/>
      <c r="AL28" s="38"/>
      <c r="AM28" s="25">
        <v>5967909.5999999996</v>
      </c>
      <c r="AN28" s="43">
        <v>0</v>
      </c>
      <c r="AO28" s="38">
        <v>19743.360738730498</v>
      </c>
      <c r="AP28" s="38"/>
      <c r="AQ28" s="38"/>
      <c r="AR28" s="41">
        <v>19743.360738730498</v>
      </c>
      <c r="AS28" s="42">
        <v>5967909.5999999996</v>
      </c>
      <c r="AT28" s="38">
        <v>1535333.9335752071</v>
      </c>
      <c r="AU28" s="38"/>
      <c r="AV28" s="38"/>
      <c r="AW28" s="25">
        <v>7503243.533575207</v>
      </c>
      <c r="AX28" s="43">
        <v>19743.360738730498</v>
      </c>
      <c r="AY28" s="38">
        <v>14281.645527931423</v>
      </c>
      <c r="AZ28" s="38">
        <v>19743.360738730498</v>
      </c>
      <c r="BA28" s="38"/>
      <c r="BB28" s="41">
        <v>14281.645527931421</v>
      </c>
      <c r="BC28" s="42">
        <v>7503243.533575207</v>
      </c>
      <c r="BD28" s="38">
        <v>524230.65548498742</v>
      </c>
      <c r="BE28" s="38">
        <v>5967910</v>
      </c>
      <c r="BF28" s="38"/>
      <c r="BG28" s="25">
        <v>2059564.1890601944</v>
      </c>
      <c r="BH28" s="43">
        <v>14281.645527931421</v>
      </c>
      <c r="BI28" s="38">
        <v>20888.328430703092</v>
      </c>
      <c r="BJ28" s="38">
        <v>85385</v>
      </c>
      <c r="BK28" s="38"/>
      <c r="BL28" s="41">
        <v>-50215.026041365491</v>
      </c>
      <c r="BM28" s="42">
        <v>2059564.1890601944</v>
      </c>
      <c r="BN28" s="38">
        <v>-570685.49548498401</v>
      </c>
      <c r="BO28" s="38">
        <v>1535333.9335752099</v>
      </c>
      <c r="BP28" s="38">
        <v>0</v>
      </c>
      <c r="BQ28" s="25">
        <v>-46455.239999999525</v>
      </c>
      <c r="BR28" s="43">
        <v>-50215.026041365491</v>
      </c>
      <c r="BS28" s="38">
        <v>6907.5659021127858</v>
      </c>
      <c r="BT28" s="38">
        <v>-52680</v>
      </c>
      <c r="BU28" s="38">
        <v>0</v>
      </c>
      <c r="BV28" s="41">
        <v>9372.5398607472962</v>
      </c>
      <c r="BW28" s="44">
        <v>524230.66</v>
      </c>
      <c r="BX28" s="37">
        <v>11862</v>
      </c>
      <c r="BY28" s="43">
        <v>-570685.89999999944</v>
      </c>
      <c r="BZ28" s="45">
        <v>-2489.4601392527038</v>
      </c>
      <c r="CA28" s="37">
        <v>-12826.156612499999</v>
      </c>
      <c r="CB28" s="37">
        <v>-2073.4906500000002</v>
      </c>
      <c r="CC28" s="46">
        <v>-17389.107401752703</v>
      </c>
      <c r="CD28" s="30">
        <v>-588075.00740175217</v>
      </c>
      <c r="CE28" s="47">
        <v>48302.69</v>
      </c>
      <c r="CF28" s="48">
        <v>85385.390139252238</v>
      </c>
      <c r="CG28" s="58"/>
      <c r="CK28" s="60" t="s">
        <v>14</v>
      </c>
      <c r="CL28" s="62" t="b">
        <v>1</v>
      </c>
    </row>
    <row r="29" spans="1:90" s="33" customFormat="1" ht="15" thickBot="1" x14ac:dyDescent="0.25">
      <c r="A29" s="1">
        <v>4</v>
      </c>
      <c r="B29" s="17">
        <v>7</v>
      </c>
      <c r="C29" s="53" t="s">
        <v>15</v>
      </c>
      <c r="D29" s="35">
        <v>1584</v>
      </c>
      <c r="E29" s="54"/>
      <c r="F29" s="55"/>
      <c r="G29" s="38"/>
      <c r="H29" s="38"/>
      <c r="I29" s="25">
        <v>0</v>
      </c>
      <c r="J29" s="39"/>
      <c r="K29" s="40"/>
      <c r="L29" s="38"/>
      <c r="M29" s="38"/>
      <c r="N29" s="41">
        <v>0</v>
      </c>
      <c r="O29" s="42">
        <v>0</v>
      </c>
      <c r="P29" s="63"/>
      <c r="Q29" s="38"/>
      <c r="R29" s="38"/>
      <c r="S29" s="25">
        <v>0</v>
      </c>
      <c r="T29" s="43">
        <v>0</v>
      </c>
      <c r="U29" s="57"/>
      <c r="V29" s="38"/>
      <c r="W29" s="38"/>
      <c r="X29" s="41">
        <v>0</v>
      </c>
      <c r="Y29" s="42">
        <v>0</v>
      </c>
      <c r="Z29" s="38">
        <v>60297064.22808861</v>
      </c>
      <c r="AA29" s="38"/>
      <c r="AB29" s="38"/>
      <c r="AC29" s="25">
        <v>60297064.22808861</v>
      </c>
      <c r="AD29" s="43">
        <v>0</v>
      </c>
      <c r="AE29" s="38">
        <v>1969184.0566779478</v>
      </c>
      <c r="AF29" s="38"/>
      <c r="AG29" s="38"/>
      <c r="AH29" s="41">
        <v>1969184.0566779478</v>
      </c>
      <c r="AI29" s="42">
        <v>60297064.22808861</v>
      </c>
      <c r="AJ29" s="38">
        <v>6453240.500090152</v>
      </c>
      <c r="AK29" s="38"/>
      <c r="AL29" s="38"/>
      <c r="AM29" s="25">
        <v>66750304.728178762</v>
      </c>
      <c r="AN29" s="43">
        <v>1969184.0566779478</v>
      </c>
      <c r="AO29" s="38">
        <v>753146.77604910405</v>
      </c>
      <c r="AP29" s="38"/>
      <c r="AQ29" s="38"/>
      <c r="AR29" s="41">
        <v>2722330.8327270518</v>
      </c>
      <c r="AS29" s="42">
        <v>66750304.728178762</v>
      </c>
      <c r="AT29" s="38">
        <v>-16414401.159215014</v>
      </c>
      <c r="AU29" s="38"/>
      <c r="AV29" s="38"/>
      <c r="AW29" s="25">
        <v>50335903.568963751</v>
      </c>
      <c r="AX29" s="43">
        <v>2722330.8327270518</v>
      </c>
      <c r="AY29" s="38">
        <v>664277.55491244211</v>
      </c>
      <c r="AZ29" s="38"/>
      <c r="BA29" s="38"/>
      <c r="BB29" s="41">
        <v>3386608.3876394937</v>
      </c>
      <c r="BC29" s="42">
        <v>50335903.568963751</v>
      </c>
      <c r="BD29" s="38">
        <v>8096178.203731765</v>
      </c>
      <c r="BE29" s="38">
        <v>66750304.709407873</v>
      </c>
      <c r="BF29" s="38"/>
      <c r="BG29" s="25">
        <v>-8318222.9367123544</v>
      </c>
      <c r="BH29" s="43">
        <v>3386608.3876394937</v>
      </c>
      <c r="BI29" s="38">
        <v>-83172.774158902641</v>
      </c>
      <c r="BJ29" s="38">
        <v>3456545</v>
      </c>
      <c r="BK29" s="38"/>
      <c r="BL29" s="41">
        <v>-153109.38651940878</v>
      </c>
      <c r="BM29" s="42">
        <v>-8318222.9367123544</v>
      </c>
      <c r="BN29" s="38">
        <v>8947315.3762682304</v>
      </c>
      <c r="BO29" s="38">
        <v>-16414402.159215026</v>
      </c>
      <c r="BP29" s="38">
        <v>0</v>
      </c>
      <c r="BQ29" s="25">
        <v>17043494.598770902</v>
      </c>
      <c r="BR29" s="43">
        <v>-153109.38651940878</v>
      </c>
      <c r="BS29" s="38">
        <v>200782.60115047341</v>
      </c>
      <c r="BT29" s="38">
        <v>-205715</v>
      </c>
      <c r="BU29" s="38">
        <v>0</v>
      </c>
      <c r="BV29" s="41">
        <v>253388.21463106462</v>
      </c>
      <c r="BW29" s="44">
        <v>8096178.2000000002</v>
      </c>
      <c r="BX29" s="37">
        <v>197730</v>
      </c>
      <c r="BY29" s="43">
        <v>8947316.3987709023</v>
      </c>
      <c r="BZ29" s="45">
        <v>55658.21463106462</v>
      </c>
      <c r="CA29" s="37">
        <v>201090.91316550004</v>
      </c>
      <c r="CB29" s="37">
        <v>32508.579213999998</v>
      </c>
      <c r="CC29" s="46">
        <v>289257.70701056463</v>
      </c>
      <c r="CD29" s="30">
        <v>9236574.1057814658</v>
      </c>
      <c r="CE29" s="47">
        <v>17296882.359999999</v>
      </c>
      <c r="CF29" s="48">
        <v>-0.45340196788311005</v>
      </c>
      <c r="CL29" s="62"/>
    </row>
    <row r="30" spans="1:90" s="33" customFormat="1" ht="15" thickBot="1" x14ac:dyDescent="0.25">
      <c r="A30" s="1">
        <v>5</v>
      </c>
      <c r="B30" s="17">
        <v>8</v>
      </c>
      <c r="C30" s="53" t="s">
        <v>16</v>
      </c>
      <c r="D30" s="35">
        <v>1586</v>
      </c>
      <c r="E30" s="54"/>
      <c r="F30" s="55"/>
      <c r="G30" s="38"/>
      <c r="H30" s="38"/>
      <c r="I30" s="25">
        <v>0</v>
      </c>
      <c r="J30" s="39"/>
      <c r="K30" s="40"/>
      <c r="L30" s="38"/>
      <c r="M30" s="38"/>
      <c r="N30" s="41">
        <v>0</v>
      </c>
      <c r="O30" s="42">
        <v>0</v>
      </c>
      <c r="P30" s="63"/>
      <c r="Q30" s="38"/>
      <c r="R30" s="38"/>
      <c r="S30" s="25">
        <v>0</v>
      </c>
      <c r="T30" s="43">
        <v>0</v>
      </c>
      <c r="U30" s="57"/>
      <c r="V30" s="38"/>
      <c r="W30" s="38"/>
      <c r="X30" s="41">
        <v>0</v>
      </c>
      <c r="Y30" s="42">
        <v>0</v>
      </c>
      <c r="Z30" s="38">
        <v>28085713.583200134</v>
      </c>
      <c r="AA30" s="38"/>
      <c r="AB30" s="38"/>
      <c r="AC30" s="25">
        <v>28085713.583200134</v>
      </c>
      <c r="AD30" s="43">
        <v>0</v>
      </c>
      <c r="AE30" s="38">
        <v>981662.81800001604</v>
      </c>
      <c r="AF30" s="38"/>
      <c r="AG30" s="38"/>
      <c r="AH30" s="41">
        <v>981662.81800001604</v>
      </c>
      <c r="AI30" s="42">
        <v>28085713.583200134</v>
      </c>
      <c r="AJ30" s="38">
        <v>7451236.8168034786</v>
      </c>
      <c r="AK30" s="38"/>
      <c r="AL30" s="38"/>
      <c r="AM30" s="25">
        <v>35536950.400003612</v>
      </c>
      <c r="AN30" s="43">
        <v>981662.81800001604</v>
      </c>
      <c r="AO30" s="38">
        <v>375399.95435517741</v>
      </c>
      <c r="AP30" s="38"/>
      <c r="AQ30" s="38"/>
      <c r="AR30" s="41">
        <v>1357062.7723551935</v>
      </c>
      <c r="AS30" s="42">
        <v>35536950.400003612</v>
      </c>
      <c r="AT30" s="38">
        <v>-29949889.607198097</v>
      </c>
      <c r="AU30" s="38"/>
      <c r="AV30" s="38"/>
      <c r="AW30" s="25">
        <v>5587060.7928055152</v>
      </c>
      <c r="AX30" s="43">
        <v>1357062.7723551935</v>
      </c>
      <c r="AY30" s="38">
        <v>271369.33252296085</v>
      </c>
      <c r="AZ30" s="38"/>
      <c r="BA30" s="38"/>
      <c r="BB30" s="41">
        <v>1628432.1048781544</v>
      </c>
      <c r="BC30" s="42">
        <v>5587060.7928055152</v>
      </c>
      <c r="BD30" s="38">
        <v>8333124.5715386411</v>
      </c>
      <c r="BE30" s="38">
        <v>35536950.362278841</v>
      </c>
      <c r="BF30" s="38"/>
      <c r="BG30" s="25">
        <v>-21616764.997934684</v>
      </c>
      <c r="BH30" s="43">
        <v>1628432.1048781544</v>
      </c>
      <c r="BI30" s="38">
        <v>-278307.06738128746</v>
      </c>
      <c r="BJ30" s="38">
        <v>1747948</v>
      </c>
      <c r="BK30" s="38"/>
      <c r="BL30" s="41">
        <v>-397822.96250313311</v>
      </c>
      <c r="BM30" s="42">
        <v>-21616764.997934684</v>
      </c>
      <c r="BN30" s="38">
        <v>17363767.73846136</v>
      </c>
      <c r="BO30" s="38">
        <v>-29949889.607198089</v>
      </c>
      <c r="BP30" s="38">
        <v>0</v>
      </c>
      <c r="BQ30" s="25">
        <v>25696892.347724766</v>
      </c>
      <c r="BR30" s="43">
        <v>-397822.96250313311</v>
      </c>
      <c r="BS30" s="38">
        <v>277670.41875638819</v>
      </c>
      <c r="BT30" s="38">
        <v>-446320</v>
      </c>
      <c r="BU30" s="38">
        <v>0</v>
      </c>
      <c r="BV30" s="41">
        <v>326167.45625325508</v>
      </c>
      <c r="BW30" s="44">
        <v>8333124.5700000003</v>
      </c>
      <c r="BX30" s="37">
        <v>197868</v>
      </c>
      <c r="BY30" s="43">
        <v>17363767.777724765</v>
      </c>
      <c r="BZ30" s="45">
        <v>128299.45625325508</v>
      </c>
      <c r="CA30" s="37">
        <v>390250.67995650013</v>
      </c>
      <c r="CB30" s="37">
        <v>63088.356121999997</v>
      </c>
      <c r="CC30" s="46">
        <v>581638.49233175523</v>
      </c>
      <c r="CD30" s="30">
        <v>17945406.27005652</v>
      </c>
      <c r="CE30" s="47">
        <v>26023059.639999997</v>
      </c>
      <c r="CF30" s="48">
        <v>-0.16397802531719208</v>
      </c>
      <c r="CL30" s="62"/>
    </row>
    <row r="31" spans="1:90" s="33" customFormat="1" ht="17.25" thickBot="1" x14ac:dyDescent="0.25">
      <c r="A31" s="1">
        <v>6</v>
      </c>
      <c r="B31" s="17">
        <v>9</v>
      </c>
      <c r="C31" s="53" t="s">
        <v>17</v>
      </c>
      <c r="D31" s="35">
        <v>1588</v>
      </c>
      <c r="E31" s="64"/>
      <c r="F31" s="55"/>
      <c r="G31" s="38"/>
      <c r="H31" s="38"/>
      <c r="I31" s="25">
        <v>0</v>
      </c>
      <c r="J31" s="38"/>
      <c r="K31" s="38"/>
      <c r="L31" s="38"/>
      <c r="M31" s="38"/>
      <c r="N31" s="41">
        <v>0</v>
      </c>
      <c r="O31" s="42">
        <v>0</v>
      </c>
      <c r="P31" s="38"/>
      <c r="Q31" s="38"/>
      <c r="R31" s="38"/>
      <c r="S31" s="25">
        <v>0</v>
      </c>
      <c r="T31" s="43">
        <v>0</v>
      </c>
      <c r="U31" s="38"/>
      <c r="V31" s="38"/>
      <c r="W31" s="38"/>
      <c r="X31" s="41">
        <v>0</v>
      </c>
      <c r="Y31" s="42">
        <v>0</v>
      </c>
      <c r="Z31" s="38">
        <v>-18770686.847800255</v>
      </c>
      <c r="AA31" s="38"/>
      <c r="AB31" s="38"/>
      <c r="AC31" s="25">
        <v>-18770686.847800255</v>
      </c>
      <c r="AD31" s="43">
        <v>0</v>
      </c>
      <c r="AE31" s="38">
        <v>0</v>
      </c>
      <c r="AF31" s="38"/>
      <c r="AG31" s="38"/>
      <c r="AH31" s="41">
        <v>0</v>
      </c>
      <c r="AI31" s="42">
        <v>-18770686.847800255</v>
      </c>
      <c r="AJ31" s="38">
        <v>-3662931.0673999093</v>
      </c>
      <c r="AK31" s="38"/>
      <c r="AL31" s="38"/>
      <c r="AM31" s="25">
        <v>-22433617.915200163</v>
      </c>
      <c r="AN31" s="43">
        <v>0</v>
      </c>
      <c r="AO31" s="38">
        <v>-261729.10389441787</v>
      </c>
      <c r="AP31" s="38"/>
      <c r="AQ31" s="38"/>
      <c r="AR31" s="41">
        <v>-261729.10389441787</v>
      </c>
      <c r="AS31" s="42">
        <v>-22433617.915200163</v>
      </c>
      <c r="AT31" s="38">
        <v>-4099995.7564838137</v>
      </c>
      <c r="AU31" s="38"/>
      <c r="AV31" s="38">
        <v>-804747.00000005774</v>
      </c>
      <c r="AW31" s="25">
        <v>-27338360.671684034</v>
      </c>
      <c r="AX31" s="43">
        <v>-261729.10389441787</v>
      </c>
      <c r="AY31" s="38">
        <v>-265903.69006208412</v>
      </c>
      <c r="AZ31" s="38"/>
      <c r="BA31" s="38"/>
      <c r="BB31" s="41">
        <v>-527632.79395650199</v>
      </c>
      <c r="BC31" s="42">
        <v>-27338360.671684034</v>
      </c>
      <c r="BD31" s="38">
        <v>-3337116.0474950555</v>
      </c>
      <c r="BE31" s="38">
        <v>-22433618.37520016</v>
      </c>
      <c r="BF31" s="38"/>
      <c r="BG31" s="25">
        <v>-8241858.3439789303</v>
      </c>
      <c r="BH31" s="43">
        <v>-527632.79395650199</v>
      </c>
      <c r="BI31" s="38">
        <v>-93593.480829242719</v>
      </c>
      <c r="BJ31" s="38">
        <v>-508476.90967543662</v>
      </c>
      <c r="BK31" s="38"/>
      <c r="BL31" s="41">
        <v>-112749.36511030811</v>
      </c>
      <c r="BM31" s="42">
        <v>-8241858.3439789303</v>
      </c>
      <c r="BN31" s="38">
        <v>-5431100.2225049734</v>
      </c>
      <c r="BO31" s="38">
        <v>-4904742.2964838743</v>
      </c>
      <c r="BP31" s="38"/>
      <c r="BQ31" s="25">
        <v>-8768216.2700000294</v>
      </c>
      <c r="BR31" s="43">
        <v>-112749.36511030811</v>
      </c>
      <c r="BS31" s="38">
        <v>-152662.42620717076</v>
      </c>
      <c r="BT31" s="38">
        <v>-98572</v>
      </c>
      <c r="BU31" s="38">
        <v>0</v>
      </c>
      <c r="BV31" s="41">
        <v>-166839.79131747887</v>
      </c>
      <c r="BW31" s="44">
        <v>-3337116.05</v>
      </c>
      <c r="BX31" s="37">
        <v>-73995</v>
      </c>
      <c r="BY31" s="43">
        <v>-5431100.2200000295</v>
      </c>
      <c r="BZ31" s="45">
        <v>-92844.79131747887</v>
      </c>
      <c r="CA31" s="37">
        <v>-122063.97744450055</v>
      </c>
      <c r="CB31" s="37">
        <v>-19732.997466000088</v>
      </c>
      <c r="CC31" s="46">
        <v>-234641.7662279795</v>
      </c>
      <c r="CD31" s="30">
        <v>-5665741.9862280088</v>
      </c>
      <c r="CE31" s="47">
        <v>-8935056.0599999987</v>
      </c>
      <c r="CF31" s="48">
        <v>1.3175103813409805E-3</v>
      </c>
      <c r="CL31" s="62"/>
    </row>
    <row r="32" spans="1:90" s="33" customFormat="1" ht="17.25" thickBot="1" x14ac:dyDescent="0.25">
      <c r="A32" s="1">
        <v>7</v>
      </c>
      <c r="B32" s="17">
        <v>10</v>
      </c>
      <c r="C32" s="53" t="s">
        <v>18</v>
      </c>
      <c r="D32" s="35">
        <v>1589</v>
      </c>
      <c r="E32" s="54"/>
      <c r="F32" s="55"/>
      <c r="G32" s="38"/>
      <c r="H32" s="38"/>
      <c r="I32" s="25">
        <v>0</v>
      </c>
      <c r="J32" s="65"/>
      <c r="K32" s="66"/>
      <c r="L32" s="38"/>
      <c r="M32" s="38"/>
      <c r="N32" s="41">
        <v>0</v>
      </c>
      <c r="O32" s="42">
        <v>0</v>
      </c>
      <c r="P32" s="67"/>
      <c r="Q32" s="38"/>
      <c r="R32" s="38"/>
      <c r="S32" s="25">
        <v>0</v>
      </c>
      <c r="T32" s="43">
        <v>0</v>
      </c>
      <c r="U32" s="68"/>
      <c r="V32" s="38"/>
      <c r="W32" s="38"/>
      <c r="X32" s="41">
        <v>0</v>
      </c>
      <c r="Y32" s="42">
        <v>0</v>
      </c>
      <c r="Z32" s="38">
        <v>85657810.710000008</v>
      </c>
      <c r="AA32" s="38"/>
      <c r="AB32" s="38"/>
      <c r="AC32" s="25">
        <v>85657810.710000008</v>
      </c>
      <c r="AD32" s="43">
        <v>0</v>
      </c>
      <c r="AE32" s="38">
        <v>2633306.5342618362</v>
      </c>
      <c r="AF32" s="38"/>
      <c r="AG32" s="38"/>
      <c r="AH32" s="41">
        <v>2633306.5342618362</v>
      </c>
      <c r="AI32" s="42">
        <v>85657810.710000008</v>
      </c>
      <c r="AJ32" s="38">
        <v>8710805.291881144</v>
      </c>
      <c r="AK32" s="38"/>
      <c r="AL32" s="38"/>
      <c r="AM32" s="25">
        <v>94368616.001881152</v>
      </c>
      <c r="AN32" s="43">
        <v>2633306.5342618362</v>
      </c>
      <c r="AO32" s="38">
        <v>1177873.2947746138</v>
      </c>
      <c r="AP32" s="38"/>
      <c r="AQ32" s="38"/>
      <c r="AR32" s="41">
        <v>3811179.82903645</v>
      </c>
      <c r="AS32" s="42">
        <v>94368616.001881152</v>
      </c>
      <c r="AT32" s="38">
        <v>-14088417.814073741</v>
      </c>
      <c r="AU32" s="38"/>
      <c r="AV32" s="38">
        <v>804747.00000005774</v>
      </c>
      <c r="AW32" s="25">
        <v>81084945.187807471</v>
      </c>
      <c r="AX32" s="43">
        <v>3811179.82903645</v>
      </c>
      <c r="AY32" s="38">
        <v>1131532.6507011992</v>
      </c>
      <c r="AZ32" s="38"/>
      <c r="BA32" s="38"/>
      <c r="BB32" s="41">
        <v>4942712.4797376487</v>
      </c>
      <c r="BC32" s="42">
        <v>81084945.187807471</v>
      </c>
      <c r="BD32" s="38">
        <v>56920193.873523325</v>
      </c>
      <c r="BE32" s="38">
        <v>94368615.590372935</v>
      </c>
      <c r="BF32" s="38"/>
      <c r="BG32" s="25">
        <v>43636523.47095786</v>
      </c>
      <c r="BH32" s="43">
        <v>4942712.4797376487</v>
      </c>
      <c r="BI32" s="38">
        <v>274057.45635962492</v>
      </c>
      <c r="BJ32" s="38">
        <v>4812604.2228053827</v>
      </c>
      <c r="BK32" s="38"/>
      <c r="BL32" s="41">
        <v>404165.71329189092</v>
      </c>
      <c r="BM32" s="42">
        <v>43636523.47095786</v>
      </c>
      <c r="BN32" s="38">
        <v>-23898524.263523288</v>
      </c>
      <c r="BO32" s="38">
        <v>-13283671.27407369</v>
      </c>
      <c r="BP32" s="38">
        <v>-50366169.329999998</v>
      </c>
      <c r="BQ32" s="25">
        <v>-17344498.848491736</v>
      </c>
      <c r="BR32" s="43">
        <v>404165.71329189092</v>
      </c>
      <c r="BS32" s="38">
        <v>274389.79210044688</v>
      </c>
      <c r="BT32" s="38">
        <v>57211</v>
      </c>
      <c r="BU32" s="38">
        <v>-127587</v>
      </c>
      <c r="BV32" s="41">
        <v>493757.5053923378</v>
      </c>
      <c r="BW32" s="44">
        <v>6554024.54</v>
      </c>
      <c r="BX32" s="37">
        <v>341438</v>
      </c>
      <c r="BY32" s="43">
        <v>-23898523.388491735</v>
      </c>
      <c r="BZ32" s="45">
        <v>152319.5053923378</v>
      </c>
      <c r="CA32" s="37">
        <v>-537119.3327434992</v>
      </c>
      <c r="CB32" s="37">
        <v>-86831.304811333219</v>
      </c>
      <c r="CC32" s="46">
        <v>-471631.13216249458</v>
      </c>
      <c r="CD32" s="30">
        <v>-24370154.520654228</v>
      </c>
      <c r="CE32" s="47">
        <v>-16850740.98</v>
      </c>
      <c r="CF32" s="48">
        <v>0.36309939622879028</v>
      </c>
      <c r="CL32" s="62"/>
    </row>
    <row r="33" spans="1:90" s="33" customFormat="1" ht="17.25" thickBot="1" x14ac:dyDescent="0.25">
      <c r="A33" s="1">
        <v>8</v>
      </c>
      <c r="B33" s="17">
        <v>11</v>
      </c>
      <c r="C33" s="69" t="s">
        <v>19</v>
      </c>
      <c r="D33" s="35">
        <v>1595</v>
      </c>
      <c r="E33" s="64"/>
      <c r="F33" s="55"/>
      <c r="G33" s="38"/>
      <c r="H33" s="38"/>
      <c r="I33" s="25">
        <v>0</v>
      </c>
      <c r="J33" s="38"/>
      <c r="K33" s="38"/>
      <c r="L33" s="38"/>
      <c r="M33" s="38"/>
      <c r="N33" s="41">
        <v>0</v>
      </c>
      <c r="O33" s="42">
        <v>0</v>
      </c>
      <c r="P33" s="70"/>
      <c r="Q33" s="38"/>
      <c r="R33" s="38"/>
      <c r="S33" s="25">
        <v>0</v>
      </c>
      <c r="T33" s="43">
        <v>0</v>
      </c>
      <c r="U33" s="38"/>
      <c r="V33" s="38"/>
      <c r="W33" s="38"/>
      <c r="X33" s="41">
        <v>0</v>
      </c>
      <c r="Y33" s="42">
        <v>0</v>
      </c>
      <c r="Z33" s="38">
        <v>-363599.72999999952</v>
      </c>
      <c r="AA33" s="38"/>
      <c r="AB33" s="38"/>
      <c r="AC33" s="25">
        <v>-363599.72999999952</v>
      </c>
      <c r="AD33" s="43">
        <v>0</v>
      </c>
      <c r="AE33" s="38">
        <v>-318136.8576696394</v>
      </c>
      <c r="AF33" s="38"/>
      <c r="AG33" s="38"/>
      <c r="AH33" s="41">
        <v>-318136.8576696394</v>
      </c>
      <c r="AI33" s="42">
        <v>-363599.72999999952</v>
      </c>
      <c r="AJ33" s="38">
        <v>0</v>
      </c>
      <c r="AK33" s="38"/>
      <c r="AL33" s="38"/>
      <c r="AM33" s="25">
        <v>-363599.72999999952</v>
      </c>
      <c r="AN33" s="43">
        <v>-318136.8576696394</v>
      </c>
      <c r="AO33" s="38">
        <v>-48825.691425243174</v>
      </c>
      <c r="AP33" s="38"/>
      <c r="AQ33" s="38"/>
      <c r="AR33" s="41">
        <v>-366962.54909488256</v>
      </c>
      <c r="AS33" s="42">
        <v>-363599.72999999952</v>
      </c>
      <c r="AT33" s="38"/>
      <c r="AU33" s="38">
        <v>-363599.72999999952</v>
      </c>
      <c r="AV33" s="38"/>
      <c r="AW33" s="25">
        <v>0</v>
      </c>
      <c r="AX33" s="43">
        <v>-366962.54909488256</v>
      </c>
      <c r="AY33" s="38">
        <v>-26599</v>
      </c>
      <c r="AZ33" s="38">
        <v>-393561.52028952201</v>
      </c>
      <c r="BA33" s="38"/>
      <c r="BB33" s="41">
        <v>-2.8805360547266901E-2</v>
      </c>
      <c r="BC33" s="42">
        <v>0</v>
      </c>
      <c r="BD33" s="38"/>
      <c r="BE33" s="38"/>
      <c r="BF33" s="38"/>
      <c r="BG33" s="25">
        <v>0</v>
      </c>
      <c r="BH33" s="43">
        <v>-2.8805360547266901E-2</v>
      </c>
      <c r="BI33" s="38"/>
      <c r="BJ33" s="38"/>
      <c r="BK33" s="38"/>
      <c r="BL33" s="41">
        <v>-2.8805360547266901E-2</v>
      </c>
      <c r="BM33" s="42">
        <v>0</v>
      </c>
      <c r="BN33" s="38">
        <v>0</v>
      </c>
      <c r="BO33" s="38">
        <v>0</v>
      </c>
      <c r="BP33" s="38">
        <v>0</v>
      </c>
      <c r="BQ33" s="25">
        <v>0</v>
      </c>
      <c r="BR33" s="43">
        <v>-2.8805360547266901E-2</v>
      </c>
      <c r="BS33" s="38">
        <v>0</v>
      </c>
      <c r="BT33" s="38">
        <v>0</v>
      </c>
      <c r="BU33" s="38">
        <v>0</v>
      </c>
      <c r="BV33" s="41">
        <v>-2.8805360547266901E-2</v>
      </c>
      <c r="BW33" s="44">
        <v>0</v>
      </c>
      <c r="BX33" s="37">
        <v>0</v>
      </c>
      <c r="BY33" s="43">
        <v>0</v>
      </c>
      <c r="BZ33" s="45">
        <v>-2.8805360547266901E-2</v>
      </c>
      <c r="CA33" s="37">
        <v>0</v>
      </c>
      <c r="CB33" s="37">
        <v>0</v>
      </c>
      <c r="CC33" s="46">
        <v>-2.8805360547266901E-2</v>
      </c>
      <c r="CD33" s="30">
        <v>0</v>
      </c>
      <c r="CE33" s="47">
        <v>0</v>
      </c>
      <c r="CF33" s="48">
        <v>2.8805360547266901E-2</v>
      </c>
      <c r="CK33" s="58" t="s">
        <v>20</v>
      </c>
      <c r="CL33" s="62" t="b">
        <v>0</v>
      </c>
    </row>
    <row r="34" spans="1:90" s="33" customFormat="1" ht="17.25" thickBot="1" x14ac:dyDescent="0.25">
      <c r="A34" s="1">
        <v>9</v>
      </c>
      <c r="B34" s="17">
        <v>12</v>
      </c>
      <c r="C34" s="69" t="s">
        <v>21</v>
      </c>
      <c r="D34" s="35">
        <v>1595</v>
      </c>
      <c r="E34" s="64"/>
      <c r="F34" s="38"/>
      <c r="G34" s="38"/>
      <c r="H34" s="38"/>
      <c r="I34" s="25">
        <v>0</v>
      </c>
      <c r="J34" s="38"/>
      <c r="K34" s="38"/>
      <c r="L34" s="38"/>
      <c r="M34" s="38"/>
      <c r="N34" s="41">
        <v>0</v>
      </c>
      <c r="O34" s="42">
        <v>0</v>
      </c>
      <c r="P34" s="38"/>
      <c r="Q34" s="38"/>
      <c r="R34" s="38"/>
      <c r="S34" s="25">
        <v>0</v>
      </c>
      <c r="T34" s="43">
        <v>0</v>
      </c>
      <c r="U34" s="38"/>
      <c r="V34" s="38"/>
      <c r="W34" s="38"/>
      <c r="X34" s="41">
        <v>0</v>
      </c>
      <c r="Y34" s="42">
        <v>0</v>
      </c>
      <c r="Z34" s="38">
        <v>-2483823.44</v>
      </c>
      <c r="AA34" s="38"/>
      <c r="AB34" s="38"/>
      <c r="AC34" s="25">
        <v>-2483823.44</v>
      </c>
      <c r="AD34" s="43">
        <v>0</v>
      </c>
      <c r="AE34" s="38">
        <v>1563823.105251</v>
      </c>
      <c r="AF34" s="38"/>
      <c r="AG34" s="38"/>
      <c r="AH34" s="41">
        <v>1563823.105251</v>
      </c>
      <c r="AI34" s="42">
        <v>-2483823.44</v>
      </c>
      <c r="AJ34" s="38">
        <v>0</v>
      </c>
      <c r="AK34" s="38"/>
      <c r="AL34" s="38"/>
      <c r="AM34" s="25">
        <v>-2483823.44</v>
      </c>
      <c r="AN34" s="43">
        <v>1563823.105251</v>
      </c>
      <c r="AO34" s="38">
        <v>17094.680535249994</v>
      </c>
      <c r="AP34" s="38"/>
      <c r="AQ34" s="38"/>
      <c r="AR34" s="41">
        <v>1580917.7857862501</v>
      </c>
      <c r="AS34" s="42">
        <v>-2483823.44</v>
      </c>
      <c r="AT34" s="38"/>
      <c r="AU34" s="38">
        <v>-2483823.3187488182</v>
      </c>
      <c r="AV34" s="38"/>
      <c r="AW34" s="25">
        <v>-0.12125118169933558</v>
      </c>
      <c r="AX34" s="43">
        <v>1580917.7857862501</v>
      </c>
      <c r="AY34" s="38">
        <v>-66708</v>
      </c>
      <c r="AZ34" s="38">
        <v>1514209.88758192</v>
      </c>
      <c r="BA34" s="38"/>
      <c r="BB34" s="41">
        <v>-0.10179566987790167</v>
      </c>
      <c r="BC34" s="42">
        <v>-0.12125118169933558</v>
      </c>
      <c r="BD34" s="38"/>
      <c r="BE34" s="38"/>
      <c r="BF34" s="38"/>
      <c r="BG34" s="25">
        <v>-0.12125118169933558</v>
      </c>
      <c r="BH34" s="43">
        <v>-0.10179566987790167</v>
      </c>
      <c r="BI34" s="38"/>
      <c r="BJ34" s="38"/>
      <c r="BK34" s="38"/>
      <c r="BL34" s="41">
        <v>-0.10179566987790167</v>
      </c>
      <c r="BM34" s="42">
        <v>-0.12125118169933558</v>
      </c>
      <c r="BN34" s="38">
        <v>0</v>
      </c>
      <c r="BO34" s="38">
        <v>0</v>
      </c>
      <c r="BP34" s="38">
        <v>0</v>
      </c>
      <c r="BQ34" s="25">
        <v>-0.12125118169933558</v>
      </c>
      <c r="BR34" s="43">
        <v>-0.10179566987790167</v>
      </c>
      <c r="BS34" s="38">
        <v>0</v>
      </c>
      <c r="BT34" s="38">
        <v>0</v>
      </c>
      <c r="BU34" s="38">
        <v>0</v>
      </c>
      <c r="BV34" s="41">
        <v>-0.10179566987790167</v>
      </c>
      <c r="BW34" s="44">
        <v>0</v>
      </c>
      <c r="BX34" s="37">
        <v>0</v>
      </c>
      <c r="BY34" s="43">
        <v>-0.12125118169933558</v>
      </c>
      <c r="BZ34" s="45">
        <v>-0.10179566987790167</v>
      </c>
      <c r="CA34" s="37">
        <v>0</v>
      </c>
      <c r="CB34" s="37">
        <v>0</v>
      </c>
      <c r="CC34" s="46">
        <v>-0.10179566987790167</v>
      </c>
      <c r="CD34" s="30">
        <v>0</v>
      </c>
      <c r="CE34" s="47">
        <v>0</v>
      </c>
      <c r="CF34" s="48">
        <v>0.22304685157723725</v>
      </c>
      <c r="CK34" s="58" t="s">
        <v>22</v>
      </c>
      <c r="CL34" s="62" t="b">
        <v>0</v>
      </c>
    </row>
    <row r="35" spans="1:90" s="33" customFormat="1" ht="17.25" thickBot="1" x14ac:dyDescent="0.25">
      <c r="A35" s="1"/>
      <c r="B35" s="17"/>
      <c r="C35" s="69" t="s">
        <v>23</v>
      </c>
      <c r="D35" s="35">
        <v>1596</v>
      </c>
      <c r="E35" s="64"/>
      <c r="F35" s="38"/>
      <c r="G35" s="38"/>
      <c r="H35" s="38"/>
      <c r="I35" s="25">
        <v>0</v>
      </c>
      <c r="J35" s="38"/>
      <c r="K35" s="38"/>
      <c r="L35" s="38"/>
      <c r="M35" s="38"/>
      <c r="N35" s="41">
        <v>0</v>
      </c>
      <c r="O35" s="42">
        <v>0</v>
      </c>
      <c r="P35" s="38"/>
      <c r="Q35" s="38"/>
      <c r="R35" s="38"/>
      <c r="S35" s="25">
        <v>0</v>
      </c>
      <c r="T35" s="43">
        <v>0</v>
      </c>
      <c r="U35" s="38"/>
      <c r="V35" s="38"/>
      <c r="W35" s="38"/>
      <c r="X35" s="41">
        <v>0</v>
      </c>
      <c r="Y35" s="42">
        <v>0</v>
      </c>
      <c r="Z35" s="38">
        <v>109728.87</v>
      </c>
      <c r="AA35" s="38"/>
      <c r="AB35" s="38"/>
      <c r="AC35" s="25">
        <v>109728.87</v>
      </c>
      <c r="AD35" s="43">
        <v>0</v>
      </c>
      <c r="AE35" s="38">
        <v>-261354.97000000058</v>
      </c>
      <c r="AF35" s="38"/>
      <c r="AG35" s="38"/>
      <c r="AH35" s="41">
        <v>-261354.97000000058</v>
      </c>
      <c r="AI35" s="42">
        <v>109728.87</v>
      </c>
      <c r="AJ35" s="38">
        <v>0</v>
      </c>
      <c r="AK35" s="38"/>
      <c r="AL35" s="38"/>
      <c r="AM35" s="25">
        <v>109728.87</v>
      </c>
      <c r="AN35" s="43">
        <v>-261354.97000000058</v>
      </c>
      <c r="AO35" s="38">
        <v>1307.7900000000081</v>
      </c>
      <c r="AP35" s="38"/>
      <c r="AQ35" s="38"/>
      <c r="AR35" s="41">
        <v>-260047.18000000058</v>
      </c>
      <c r="AS35" s="42">
        <v>109728.87</v>
      </c>
      <c r="AT35" s="38"/>
      <c r="AU35" s="38">
        <v>109728.87000000058</v>
      </c>
      <c r="AV35" s="38"/>
      <c r="AW35" s="25">
        <v>-5.8207660913467407E-10</v>
      </c>
      <c r="AX35" s="43">
        <v>-260047.18000000058</v>
      </c>
      <c r="AY35" s="38">
        <v>-12853</v>
      </c>
      <c r="AZ35" s="38">
        <v>-272900.18000000098</v>
      </c>
      <c r="BA35" s="38"/>
      <c r="BB35" s="41">
        <v>4.0745362639427185E-10</v>
      </c>
      <c r="BC35" s="42">
        <v>-5.8207660913467407E-10</v>
      </c>
      <c r="BD35" s="38"/>
      <c r="BE35" s="38"/>
      <c r="BF35" s="38"/>
      <c r="BG35" s="25">
        <v>-5.8207660913467407E-10</v>
      </c>
      <c r="BH35" s="43">
        <v>4.0745362639427185E-10</v>
      </c>
      <c r="BI35" s="38"/>
      <c r="BJ35" s="38"/>
      <c r="BK35" s="38"/>
      <c r="BL35" s="41">
        <v>4.0745362639427185E-10</v>
      </c>
      <c r="BM35" s="42">
        <v>-5.8207660913467407E-10</v>
      </c>
      <c r="BN35" s="38">
        <v>0</v>
      </c>
      <c r="BO35" s="38">
        <v>0</v>
      </c>
      <c r="BP35" s="38">
        <v>0</v>
      </c>
      <c r="BQ35" s="25">
        <v>-5.8207660913467407E-10</v>
      </c>
      <c r="BR35" s="43">
        <v>4.0745362639427185E-10</v>
      </c>
      <c r="BS35" s="38">
        <v>0</v>
      </c>
      <c r="BT35" s="38">
        <v>0</v>
      </c>
      <c r="BU35" s="38">
        <v>0</v>
      </c>
      <c r="BV35" s="41">
        <v>4.0745362639427185E-10</v>
      </c>
      <c r="BW35" s="44">
        <v>0</v>
      </c>
      <c r="BX35" s="37">
        <v>0</v>
      </c>
      <c r="BY35" s="43">
        <v>-5.8207660913467407E-10</v>
      </c>
      <c r="BZ35" s="45">
        <v>4.0745362639427185E-10</v>
      </c>
      <c r="CA35" s="37">
        <v>0</v>
      </c>
      <c r="CB35" s="37">
        <v>0</v>
      </c>
      <c r="CC35" s="46"/>
      <c r="CD35" s="30"/>
      <c r="CE35" s="47">
        <v>0</v>
      </c>
      <c r="CF35" s="48">
        <v>1.7462298274040222E-10</v>
      </c>
      <c r="CK35" s="58"/>
      <c r="CL35" s="62"/>
    </row>
    <row r="36" spans="1:90" s="33" customFormat="1" ht="17.25" thickBot="1" x14ac:dyDescent="0.25">
      <c r="A36" s="1">
        <v>10</v>
      </c>
      <c r="B36" s="17">
        <v>13</v>
      </c>
      <c r="C36" s="69" t="s">
        <v>24</v>
      </c>
      <c r="D36" s="35">
        <v>1595</v>
      </c>
      <c r="E36" s="64"/>
      <c r="F36" s="38"/>
      <c r="G36" s="38"/>
      <c r="H36" s="38"/>
      <c r="I36" s="25">
        <v>0</v>
      </c>
      <c r="J36" s="38"/>
      <c r="K36" s="38"/>
      <c r="L36" s="38"/>
      <c r="M36" s="38"/>
      <c r="N36" s="41">
        <v>0</v>
      </c>
      <c r="O36" s="42">
        <v>0</v>
      </c>
      <c r="P36" s="38"/>
      <c r="Q36" s="38"/>
      <c r="R36" s="38"/>
      <c r="S36" s="25">
        <v>0</v>
      </c>
      <c r="T36" s="43">
        <v>0</v>
      </c>
      <c r="U36" s="38"/>
      <c r="V36" s="38"/>
      <c r="W36" s="38"/>
      <c r="X36" s="41">
        <v>0</v>
      </c>
      <c r="Y36" s="42">
        <v>0</v>
      </c>
      <c r="Z36" s="38">
        <v>0</v>
      </c>
      <c r="AA36" s="38"/>
      <c r="AB36" s="38"/>
      <c r="AC36" s="25">
        <v>0</v>
      </c>
      <c r="AD36" s="43">
        <v>0</v>
      </c>
      <c r="AE36" s="38">
        <v>0</v>
      </c>
      <c r="AF36" s="38"/>
      <c r="AG36" s="38"/>
      <c r="AH36" s="41">
        <v>0</v>
      </c>
      <c r="AI36" s="42">
        <v>0</v>
      </c>
      <c r="AJ36" s="38">
        <v>0</v>
      </c>
      <c r="AK36" s="38"/>
      <c r="AL36" s="38"/>
      <c r="AM36" s="25">
        <v>0</v>
      </c>
      <c r="AN36" s="43">
        <v>0</v>
      </c>
      <c r="AO36" s="38">
        <v>0</v>
      </c>
      <c r="AP36" s="38"/>
      <c r="AQ36" s="38"/>
      <c r="AR36" s="41">
        <v>0</v>
      </c>
      <c r="AS36" s="42">
        <v>0</v>
      </c>
      <c r="AT36" s="38"/>
      <c r="AU36" s="38"/>
      <c r="AV36" s="38"/>
      <c r="AW36" s="25">
        <v>0</v>
      </c>
      <c r="AX36" s="43">
        <v>0</v>
      </c>
      <c r="AY36" s="38"/>
      <c r="AZ36" s="38"/>
      <c r="BA36" s="38"/>
      <c r="BB36" s="41">
        <v>0</v>
      </c>
      <c r="BC36" s="42">
        <v>0</v>
      </c>
      <c r="BD36" s="38"/>
      <c r="BE36" s="38"/>
      <c r="BF36" s="38"/>
      <c r="BG36" s="25">
        <v>0</v>
      </c>
      <c r="BH36" s="43">
        <v>0</v>
      </c>
      <c r="BI36" s="38"/>
      <c r="BJ36" s="38"/>
      <c r="BK36" s="38"/>
      <c r="BL36" s="41">
        <v>0</v>
      </c>
      <c r="BM36" s="42">
        <v>0</v>
      </c>
      <c r="BN36" s="38">
        <v>0</v>
      </c>
      <c r="BO36" s="38">
        <v>0</v>
      </c>
      <c r="BP36" s="38">
        <v>0</v>
      </c>
      <c r="BQ36" s="25">
        <v>0</v>
      </c>
      <c r="BR36" s="43">
        <v>0</v>
      </c>
      <c r="BS36" s="38">
        <v>0</v>
      </c>
      <c r="BT36" s="38">
        <v>0</v>
      </c>
      <c r="BU36" s="38">
        <v>0</v>
      </c>
      <c r="BV36" s="41">
        <v>0</v>
      </c>
      <c r="BW36" s="44">
        <v>0</v>
      </c>
      <c r="BX36" s="37">
        <v>0</v>
      </c>
      <c r="BY36" s="43">
        <v>0</v>
      </c>
      <c r="BZ36" s="45">
        <v>0</v>
      </c>
      <c r="CA36" s="37">
        <v>0</v>
      </c>
      <c r="CB36" s="37">
        <v>0</v>
      </c>
      <c r="CC36" s="46">
        <v>0</v>
      </c>
      <c r="CD36" s="30">
        <v>0</v>
      </c>
      <c r="CE36" s="47">
        <v>0</v>
      </c>
      <c r="CF36" s="48">
        <v>0</v>
      </c>
      <c r="CK36" s="58" t="s">
        <v>25</v>
      </c>
      <c r="CL36" s="62" t="b">
        <v>0</v>
      </c>
    </row>
    <row r="37" spans="1:90" s="33" customFormat="1" ht="17.25" thickBot="1" x14ac:dyDescent="0.25">
      <c r="A37" s="1">
        <v>11</v>
      </c>
      <c r="B37" s="17">
        <v>14</v>
      </c>
      <c r="C37" s="69" t="s">
        <v>26</v>
      </c>
      <c r="D37" s="35">
        <v>1595</v>
      </c>
      <c r="E37" s="64"/>
      <c r="F37" s="38"/>
      <c r="G37" s="38"/>
      <c r="H37" s="38"/>
      <c r="I37" s="25">
        <v>0</v>
      </c>
      <c r="J37" s="38"/>
      <c r="K37" s="38"/>
      <c r="L37" s="38"/>
      <c r="M37" s="38"/>
      <c r="N37" s="41">
        <v>0</v>
      </c>
      <c r="O37" s="42">
        <v>0</v>
      </c>
      <c r="P37" s="38"/>
      <c r="Q37" s="38"/>
      <c r="R37" s="38"/>
      <c r="S37" s="25">
        <v>0</v>
      </c>
      <c r="T37" s="43">
        <v>0</v>
      </c>
      <c r="U37" s="38"/>
      <c r="V37" s="38"/>
      <c r="W37" s="38"/>
      <c r="X37" s="41">
        <v>0</v>
      </c>
      <c r="Y37" s="42">
        <v>0</v>
      </c>
      <c r="Z37" s="38">
        <v>95889.899999999907</v>
      </c>
      <c r="AA37" s="38"/>
      <c r="AB37" s="38"/>
      <c r="AC37" s="25">
        <v>95889.899999999907</v>
      </c>
      <c r="AD37" s="43">
        <v>0</v>
      </c>
      <c r="AE37" s="38">
        <v>-55626.020000000004</v>
      </c>
      <c r="AF37" s="38"/>
      <c r="AG37" s="38"/>
      <c r="AH37" s="41">
        <v>-55626.020000000004</v>
      </c>
      <c r="AI37" s="42">
        <v>95889.899999999907</v>
      </c>
      <c r="AJ37" s="38"/>
      <c r="AK37" s="38"/>
      <c r="AL37" s="38"/>
      <c r="AM37" s="25">
        <v>95889.899999999907</v>
      </c>
      <c r="AN37" s="43">
        <v>-55626.020000000004</v>
      </c>
      <c r="AO37" s="38">
        <v>1138.9499999999971</v>
      </c>
      <c r="AP37" s="38"/>
      <c r="AQ37" s="38"/>
      <c r="AR37" s="41">
        <v>-54487.070000000007</v>
      </c>
      <c r="AS37" s="42">
        <v>95889.899999999907</v>
      </c>
      <c r="AT37" s="38"/>
      <c r="AU37" s="38"/>
      <c r="AV37" s="38"/>
      <c r="AW37" s="25">
        <v>95889.899999999907</v>
      </c>
      <c r="AX37" s="43">
        <v>-54487.070000000007</v>
      </c>
      <c r="AY37" s="38">
        <v>966</v>
      </c>
      <c r="AZ37" s="38"/>
      <c r="BA37" s="38"/>
      <c r="BB37" s="41">
        <v>-53521.070000000007</v>
      </c>
      <c r="BC37" s="42">
        <v>95889.899999999907</v>
      </c>
      <c r="BD37" s="38"/>
      <c r="BE37" s="38">
        <v>95890</v>
      </c>
      <c r="BF37" s="38"/>
      <c r="BG37" s="25">
        <v>-0.10000000009313226</v>
      </c>
      <c r="BH37" s="43">
        <v>-53521.070000000007</v>
      </c>
      <c r="BI37" s="38"/>
      <c r="BJ37" s="38">
        <v>-53433</v>
      </c>
      <c r="BK37" s="38"/>
      <c r="BL37" s="41">
        <v>-88.070000000006985</v>
      </c>
      <c r="BM37" s="42">
        <v>-0.10000000009313226</v>
      </c>
      <c r="BN37" s="38">
        <v>0</v>
      </c>
      <c r="BO37" s="38">
        <v>0</v>
      </c>
      <c r="BP37" s="38">
        <v>0</v>
      </c>
      <c r="BQ37" s="25">
        <v>-0.10000000009313226</v>
      </c>
      <c r="BR37" s="43">
        <v>-88.070000000006985</v>
      </c>
      <c r="BS37" s="38">
        <v>0</v>
      </c>
      <c r="BT37" s="38">
        <v>0</v>
      </c>
      <c r="BU37" s="38">
        <v>0</v>
      </c>
      <c r="BV37" s="41">
        <v>-88.070000000006985</v>
      </c>
      <c r="BW37" s="44">
        <v>0</v>
      </c>
      <c r="BX37" s="37">
        <v>0</v>
      </c>
      <c r="BY37" s="43">
        <v>-0.10000000009313226</v>
      </c>
      <c r="BZ37" s="45">
        <v>-88.070000000006985</v>
      </c>
      <c r="CA37" s="37">
        <v>0</v>
      </c>
      <c r="CB37" s="37">
        <v>0</v>
      </c>
      <c r="CC37" s="46">
        <v>-88.070000000006985</v>
      </c>
      <c r="CD37" s="30">
        <v>0</v>
      </c>
      <c r="CE37" s="47">
        <v>0</v>
      </c>
      <c r="CF37" s="48">
        <v>88.170000000100117</v>
      </c>
      <c r="CK37" s="58" t="s">
        <v>27</v>
      </c>
      <c r="CL37" s="62" t="b">
        <v>0</v>
      </c>
    </row>
    <row r="38" spans="1:90" s="33" customFormat="1" ht="17.25" thickBot="1" x14ac:dyDescent="0.25">
      <c r="A38" s="1">
        <v>12</v>
      </c>
      <c r="B38" s="17">
        <v>15</v>
      </c>
      <c r="C38" s="69" t="s">
        <v>28</v>
      </c>
      <c r="D38" s="35">
        <v>1595</v>
      </c>
      <c r="E38" s="64"/>
      <c r="F38" s="38"/>
      <c r="G38" s="38"/>
      <c r="H38" s="38"/>
      <c r="I38" s="25">
        <v>0</v>
      </c>
      <c r="J38" s="38"/>
      <c r="K38" s="38"/>
      <c r="L38" s="38"/>
      <c r="M38" s="38"/>
      <c r="N38" s="41">
        <v>0</v>
      </c>
      <c r="O38" s="42">
        <v>0</v>
      </c>
      <c r="P38" s="38"/>
      <c r="Q38" s="38"/>
      <c r="R38" s="38"/>
      <c r="S38" s="25">
        <v>0</v>
      </c>
      <c r="T38" s="43">
        <v>0</v>
      </c>
      <c r="U38" s="38"/>
      <c r="V38" s="38"/>
      <c r="W38" s="38"/>
      <c r="X38" s="41">
        <v>0</v>
      </c>
      <c r="Y38" s="42">
        <v>0</v>
      </c>
      <c r="Z38" s="38">
        <v>0</v>
      </c>
      <c r="AA38" s="38"/>
      <c r="AB38" s="38"/>
      <c r="AC38" s="25">
        <v>0</v>
      </c>
      <c r="AD38" s="43">
        <v>0</v>
      </c>
      <c r="AE38" s="38">
        <v>0</v>
      </c>
      <c r="AF38" s="38"/>
      <c r="AG38" s="38"/>
      <c r="AH38" s="41">
        <v>0</v>
      </c>
      <c r="AI38" s="42">
        <v>0</v>
      </c>
      <c r="AJ38" s="38">
        <v>0</v>
      </c>
      <c r="AK38" s="38"/>
      <c r="AL38" s="38"/>
      <c r="AM38" s="25">
        <v>0</v>
      </c>
      <c r="AN38" s="43">
        <v>0</v>
      </c>
      <c r="AO38" s="38">
        <v>0</v>
      </c>
      <c r="AP38" s="38"/>
      <c r="AQ38" s="38"/>
      <c r="AR38" s="41">
        <v>0</v>
      </c>
      <c r="AS38" s="42">
        <v>0</v>
      </c>
      <c r="AT38" s="38"/>
      <c r="AU38" s="38"/>
      <c r="AV38" s="38"/>
      <c r="AW38" s="25">
        <v>0</v>
      </c>
      <c r="AX38" s="43">
        <v>0</v>
      </c>
      <c r="AY38" s="38"/>
      <c r="AZ38" s="38"/>
      <c r="BA38" s="38"/>
      <c r="BB38" s="41">
        <v>0</v>
      </c>
      <c r="BC38" s="42">
        <v>0</v>
      </c>
      <c r="BD38" s="38"/>
      <c r="BE38" s="38"/>
      <c r="BF38" s="38"/>
      <c r="BG38" s="25">
        <v>0</v>
      </c>
      <c r="BH38" s="43">
        <v>0</v>
      </c>
      <c r="BI38" s="38"/>
      <c r="BJ38" s="38"/>
      <c r="BK38" s="38"/>
      <c r="BL38" s="41">
        <v>0</v>
      </c>
      <c r="BM38" s="42">
        <v>0</v>
      </c>
      <c r="BN38" s="38">
        <v>0</v>
      </c>
      <c r="BO38" s="38">
        <v>0</v>
      </c>
      <c r="BP38" s="38">
        <v>0</v>
      </c>
      <c r="BQ38" s="25">
        <v>0</v>
      </c>
      <c r="BR38" s="43">
        <v>0</v>
      </c>
      <c r="BS38" s="38">
        <v>0</v>
      </c>
      <c r="BT38" s="38">
        <v>0</v>
      </c>
      <c r="BU38" s="38">
        <v>0</v>
      </c>
      <c r="BV38" s="41">
        <v>0</v>
      </c>
      <c r="BW38" s="44">
        <v>0</v>
      </c>
      <c r="BX38" s="37">
        <v>0</v>
      </c>
      <c r="BY38" s="43">
        <v>0</v>
      </c>
      <c r="BZ38" s="45">
        <v>0</v>
      </c>
      <c r="CA38" s="37">
        <v>0</v>
      </c>
      <c r="CB38" s="37">
        <v>0</v>
      </c>
      <c r="CC38" s="46">
        <v>0</v>
      </c>
      <c r="CD38" s="30">
        <v>0</v>
      </c>
      <c r="CE38" s="47">
        <v>0</v>
      </c>
      <c r="CF38" s="48">
        <v>0</v>
      </c>
      <c r="CK38" s="58" t="s">
        <v>29</v>
      </c>
      <c r="CL38" s="62" t="b">
        <v>0</v>
      </c>
    </row>
    <row r="39" spans="1:90" s="33" customFormat="1" ht="17.25" thickBot="1" x14ac:dyDescent="0.25">
      <c r="A39" s="1">
        <v>13</v>
      </c>
      <c r="B39" s="17">
        <v>16</v>
      </c>
      <c r="C39" s="69" t="s">
        <v>30</v>
      </c>
      <c r="D39" s="35">
        <v>1595</v>
      </c>
      <c r="E39" s="64"/>
      <c r="F39" s="38"/>
      <c r="G39" s="38"/>
      <c r="H39" s="38"/>
      <c r="I39" s="25">
        <v>0</v>
      </c>
      <c r="J39" s="38"/>
      <c r="K39" s="38"/>
      <c r="L39" s="38"/>
      <c r="M39" s="38"/>
      <c r="N39" s="41">
        <v>0</v>
      </c>
      <c r="O39" s="42">
        <v>0</v>
      </c>
      <c r="P39" s="38"/>
      <c r="Q39" s="38"/>
      <c r="R39" s="38"/>
      <c r="S39" s="25">
        <v>0</v>
      </c>
      <c r="T39" s="43">
        <v>0</v>
      </c>
      <c r="U39" s="38"/>
      <c r="V39" s="38"/>
      <c r="W39" s="38"/>
      <c r="X39" s="41">
        <v>0</v>
      </c>
      <c r="Y39" s="42">
        <v>0</v>
      </c>
      <c r="Z39" s="38">
        <v>0</v>
      </c>
      <c r="AA39" s="38"/>
      <c r="AB39" s="38"/>
      <c r="AC39" s="25">
        <v>0</v>
      </c>
      <c r="AD39" s="43">
        <v>0</v>
      </c>
      <c r="AE39" s="38">
        <v>0</v>
      </c>
      <c r="AF39" s="38"/>
      <c r="AG39" s="38"/>
      <c r="AH39" s="41">
        <v>0</v>
      </c>
      <c r="AI39" s="42">
        <v>0</v>
      </c>
      <c r="AJ39" s="38">
        <v>0</v>
      </c>
      <c r="AK39" s="38"/>
      <c r="AL39" s="38"/>
      <c r="AM39" s="25">
        <v>0</v>
      </c>
      <c r="AN39" s="43">
        <v>0</v>
      </c>
      <c r="AO39" s="38">
        <v>0</v>
      </c>
      <c r="AP39" s="38"/>
      <c r="AQ39" s="38"/>
      <c r="AR39" s="41">
        <v>0</v>
      </c>
      <c r="AS39" s="42">
        <v>0</v>
      </c>
      <c r="AT39" s="38"/>
      <c r="AU39" s="38"/>
      <c r="AV39" s="38"/>
      <c r="AW39" s="25">
        <v>0</v>
      </c>
      <c r="AX39" s="43">
        <v>0</v>
      </c>
      <c r="AY39" s="38"/>
      <c r="AZ39" s="38"/>
      <c r="BA39" s="38"/>
      <c r="BB39" s="41">
        <v>0</v>
      </c>
      <c r="BC39" s="42">
        <v>0</v>
      </c>
      <c r="BD39" s="38"/>
      <c r="BE39" s="38"/>
      <c r="BF39" s="38"/>
      <c r="BG39" s="25">
        <v>0</v>
      </c>
      <c r="BH39" s="43">
        <v>0</v>
      </c>
      <c r="BI39" s="38"/>
      <c r="BJ39" s="38"/>
      <c r="BK39" s="38"/>
      <c r="BL39" s="41">
        <v>0</v>
      </c>
      <c r="BM39" s="42">
        <v>0</v>
      </c>
      <c r="BN39" s="38">
        <v>0</v>
      </c>
      <c r="BO39" s="38">
        <v>0</v>
      </c>
      <c r="BP39" s="38">
        <v>0</v>
      </c>
      <c r="BQ39" s="25">
        <v>0</v>
      </c>
      <c r="BR39" s="43">
        <v>0</v>
      </c>
      <c r="BS39" s="38">
        <v>0</v>
      </c>
      <c r="BT39" s="38">
        <v>0</v>
      </c>
      <c r="BU39" s="38">
        <v>0</v>
      </c>
      <c r="BV39" s="41">
        <v>0</v>
      </c>
      <c r="BW39" s="44">
        <v>0</v>
      </c>
      <c r="BX39" s="37">
        <v>0</v>
      </c>
      <c r="BY39" s="43">
        <v>0</v>
      </c>
      <c r="BZ39" s="45">
        <v>0</v>
      </c>
      <c r="CA39" s="37">
        <v>0</v>
      </c>
      <c r="CB39" s="37">
        <v>0</v>
      </c>
      <c r="CC39" s="46">
        <v>0</v>
      </c>
      <c r="CD39" s="30">
        <v>0</v>
      </c>
      <c r="CE39" s="47">
        <v>0</v>
      </c>
      <c r="CF39" s="48">
        <v>0</v>
      </c>
      <c r="CK39" s="58" t="s">
        <v>31</v>
      </c>
      <c r="CL39" s="62" t="b">
        <v>0</v>
      </c>
    </row>
    <row r="40" spans="1:90" s="33" customFormat="1" ht="17.25" thickBot="1" x14ac:dyDescent="0.25">
      <c r="A40" s="1">
        <v>14</v>
      </c>
      <c r="B40" s="17">
        <v>17</v>
      </c>
      <c r="C40" s="71" t="s">
        <v>32</v>
      </c>
      <c r="D40" s="72">
        <v>1595</v>
      </c>
      <c r="E40" s="64"/>
      <c r="F40" s="38"/>
      <c r="G40" s="38"/>
      <c r="H40" s="38"/>
      <c r="I40" s="25">
        <v>0</v>
      </c>
      <c r="J40" s="38"/>
      <c r="K40" s="38"/>
      <c r="L40" s="38"/>
      <c r="M40" s="38"/>
      <c r="N40" s="41">
        <v>0</v>
      </c>
      <c r="O40" s="42">
        <v>0</v>
      </c>
      <c r="P40" s="38"/>
      <c r="Q40" s="38"/>
      <c r="R40" s="38"/>
      <c r="S40" s="25">
        <v>0</v>
      </c>
      <c r="T40" s="43">
        <v>0</v>
      </c>
      <c r="U40" s="38"/>
      <c r="V40" s="38"/>
      <c r="W40" s="38"/>
      <c r="X40" s="41">
        <v>0</v>
      </c>
      <c r="Y40" s="42">
        <v>0</v>
      </c>
      <c r="Z40" s="38">
        <v>0</v>
      </c>
      <c r="AA40" s="38"/>
      <c r="AB40" s="38"/>
      <c r="AC40" s="25">
        <v>0</v>
      </c>
      <c r="AD40" s="43">
        <v>0</v>
      </c>
      <c r="AE40" s="38">
        <v>0</v>
      </c>
      <c r="AF40" s="38"/>
      <c r="AG40" s="38"/>
      <c r="AH40" s="41">
        <v>0</v>
      </c>
      <c r="AI40" s="42">
        <v>0</v>
      </c>
      <c r="AJ40" s="38">
        <v>0</v>
      </c>
      <c r="AK40" s="38"/>
      <c r="AL40" s="38"/>
      <c r="AM40" s="25">
        <v>0</v>
      </c>
      <c r="AN40" s="43">
        <v>0</v>
      </c>
      <c r="AO40" s="38">
        <v>0</v>
      </c>
      <c r="AP40" s="38"/>
      <c r="AQ40" s="38"/>
      <c r="AR40" s="41">
        <v>0</v>
      </c>
      <c r="AS40" s="42">
        <v>0</v>
      </c>
      <c r="AT40" s="38">
        <v>8704229.6100000031</v>
      </c>
      <c r="AU40" s="38">
        <v>-45304159.969011679</v>
      </c>
      <c r="AV40" s="38"/>
      <c r="AW40" s="25">
        <v>54008389.579011679</v>
      </c>
      <c r="AX40" s="43">
        <v>0</v>
      </c>
      <c r="AY40" s="38">
        <v>-28061.198057183276</v>
      </c>
      <c r="AZ40" s="38">
        <v>-131074</v>
      </c>
      <c r="BA40" s="38"/>
      <c r="BB40" s="41">
        <v>103012.80194281673</v>
      </c>
      <c r="BC40" s="42">
        <v>54008389.579011679</v>
      </c>
      <c r="BD40" s="38">
        <v>-13829256.90078878</v>
      </c>
      <c r="BE40" s="38"/>
      <c r="BF40" s="38"/>
      <c r="BG40" s="25">
        <v>40179132.678222895</v>
      </c>
      <c r="BH40" s="43">
        <v>103012.80194281673</v>
      </c>
      <c r="BI40" s="38">
        <v>-18717.852148954393</v>
      </c>
      <c r="BJ40" s="38"/>
      <c r="BK40" s="38">
        <v>-993537.3783982849</v>
      </c>
      <c r="BL40" s="41">
        <v>-909242.4286044226</v>
      </c>
      <c r="BM40" s="42">
        <v>40179132.678222895</v>
      </c>
      <c r="BN40" s="38">
        <v>-14888042.711739117</v>
      </c>
      <c r="BO40" s="38">
        <v>0</v>
      </c>
      <c r="BP40" s="38">
        <v>0</v>
      </c>
      <c r="BQ40" s="25">
        <v>25291089.966483779</v>
      </c>
      <c r="BR40" s="43">
        <v>-909242.4286044226</v>
      </c>
      <c r="BS40" s="38">
        <v>-91079.899395416491</v>
      </c>
      <c r="BT40" s="38">
        <v>0</v>
      </c>
      <c r="BU40" s="38">
        <v>0</v>
      </c>
      <c r="BV40" s="41">
        <v>-1000322.3279998391</v>
      </c>
      <c r="BW40" s="44">
        <v>0</v>
      </c>
      <c r="BX40" s="37">
        <v>0</v>
      </c>
      <c r="BY40" s="43">
        <v>25291089.966483779</v>
      </c>
      <c r="BZ40" s="45">
        <v>-1000322.3279998391</v>
      </c>
      <c r="CA40" s="37">
        <v>0</v>
      </c>
      <c r="CB40" s="37">
        <v>0</v>
      </c>
      <c r="CC40" s="46">
        <v>-1000322.3279998391</v>
      </c>
      <c r="CD40" s="73">
        <v>0</v>
      </c>
      <c r="CE40" s="47">
        <v>24290767.660000004</v>
      </c>
      <c r="CF40" s="48">
        <v>2.1516062319278717E-2</v>
      </c>
      <c r="CK40" s="58" t="s">
        <v>33</v>
      </c>
      <c r="CL40" s="62" t="b">
        <v>0</v>
      </c>
    </row>
    <row r="41" spans="1:90" s="33" customFormat="1" ht="17.25" thickBot="1" x14ac:dyDescent="0.25">
      <c r="A41" s="1">
        <v>15</v>
      </c>
      <c r="B41" s="17">
        <v>18</v>
      </c>
      <c r="C41" s="71" t="s">
        <v>34</v>
      </c>
      <c r="D41" s="72">
        <v>1595</v>
      </c>
      <c r="E41" s="64"/>
      <c r="F41" s="38"/>
      <c r="G41" s="38"/>
      <c r="H41" s="38"/>
      <c r="I41" s="25">
        <v>0</v>
      </c>
      <c r="J41" s="38"/>
      <c r="K41" s="38"/>
      <c r="L41" s="38"/>
      <c r="M41" s="38"/>
      <c r="N41" s="41">
        <v>0</v>
      </c>
      <c r="O41" s="42">
        <v>0</v>
      </c>
      <c r="P41" s="38"/>
      <c r="Q41" s="38"/>
      <c r="R41" s="38"/>
      <c r="S41" s="25">
        <v>0</v>
      </c>
      <c r="T41" s="43">
        <v>0</v>
      </c>
      <c r="U41" s="38"/>
      <c r="V41" s="38"/>
      <c r="W41" s="38"/>
      <c r="X41" s="41">
        <v>0</v>
      </c>
      <c r="Y41" s="42">
        <v>0</v>
      </c>
      <c r="Z41" s="38"/>
      <c r="AA41" s="38"/>
      <c r="AB41" s="38"/>
      <c r="AC41" s="25">
        <v>0</v>
      </c>
      <c r="AD41" s="43">
        <v>0</v>
      </c>
      <c r="AE41" s="38"/>
      <c r="AF41" s="38"/>
      <c r="AG41" s="38"/>
      <c r="AH41" s="41">
        <v>0</v>
      </c>
      <c r="AI41" s="42">
        <v>0</v>
      </c>
      <c r="AJ41" s="38"/>
      <c r="AK41" s="38"/>
      <c r="AL41" s="38"/>
      <c r="AM41" s="25">
        <v>0</v>
      </c>
      <c r="AN41" s="43">
        <v>0</v>
      </c>
      <c r="AO41" s="38"/>
      <c r="AP41" s="38"/>
      <c r="AQ41" s="38"/>
      <c r="AR41" s="41">
        <v>0</v>
      </c>
      <c r="AS41" s="42">
        <v>0</v>
      </c>
      <c r="AT41" s="38"/>
      <c r="AU41" s="38"/>
      <c r="AV41" s="38"/>
      <c r="AW41" s="25">
        <v>0</v>
      </c>
      <c r="AX41" s="43">
        <v>0</v>
      </c>
      <c r="AY41" s="38"/>
      <c r="AZ41" s="38"/>
      <c r="BA41" s="38"/>
      <c r="BB41" s="41">
        <v>0</v>
      </c>
      <c r="BC41" s="42">
        <v>0</v>
      </c>
      <c r="BD41" s="38">
        <v>2791740.0655779429</v>
      </c>
      <c r="BE41" s="38"/>
      <c r="BF41" s="38"/>
      <c r="BG41" s="25">
        <v>2791740.0655779429</v>
      </c>
      <c r="BH41" s="43">
        <v>0</v>
      </c>
      <c r="BI41" s="38">
        <v>142065.23060253935</v>
      </c>
      <c r="BJ41" s="38"/>
      <c r="BK41" s="38"/>
      <c r="BL41" s="41">
        <v>142065.23060253935</v>
      </c>
      <c r="BM41" s="42">
        <v>2791740.0655779429</v>
      </c>
      <c r="BN41" s="38">
        <v>-2695385.2867633472</v>
      </c>
      <c r="BO41" s="38">
        <v>0</v>
      </c>
      <c r="BP41" s="38">
        <v>0</v>
      </c>
      <c r="BQ41" s="25">
        <v>96354.778814595658</v>
      </c>
      <c r="BR41" s="43">
        <v>142065.23060253935</v>
      </c>
      <c r="BS41" s="38">
        <v>-35113.7316834636</v>
      </c>
      <c r="BT41" s="38">
        <v>0</v>
      </c>
      <c r="BU41" s="38">
        <v>0</v>
      </c>
      <c r="BV41" s="41">
        <v>106951.49891907575</v>
      </c>
      <c r="BW41" s="44">
        <v>0</v>
      </c>
      <c r="BX41" s="37">
        <v>0</v>
      </c>
      <c r="BY41" s="43">
        <v>96354.778814595658</v>
      </c>
      <c r="BZ41" s="45">
        <v>106951.49891907575</v>
      </c>
      <c r="CA41" s="37">
        <v>0</v>
      </c>
      <c r="CB41" s="37">
        <v>0</v>
      </c>
      <c r="CC41" s="46">
        <v>106951.49891907575</v>
      </c>
      <c r="CD41" s="73">
        <v>0</v>
      </c>
      <c r="CE41" s="47">
        <v>203307.55000000005</v>
      </c>
      <c r="CF41" s="48">
        <v>1.2722663286258467</v>
      </c>
      <c r="CK41" s="58"/>
      <c r="CL41" s="62" t="b">
        <v>0</v>
      </c>
    </row>
    <row r="42" spans="1:90" s="33" customFormat="1" ht="17.25" thickBot="1" x14ac:dyDescent="0.25">
      <c r="A42" s="1"/>
      <c r="B42" s="17"/>
      <c r="C42" s="71" t="s">
        <v>35</v>
      </c>
      <c r="D42" s="72">
        <v>1595</v>
      </c>
      <c r="E42" s="64"/>
      <c r="F42" s="38"/>
      <c r="G42" s="38"/>
      <c r="H42" s="38"/>
      <c r="I42" s="25"/>
      <c r="J42" s="38"/>
      <c r="K42" s="38"/>
      <c r="L42" s="38"/>
      <c r="M42" s="38"/>
      <c r="N42" s="41"/>
      <c r="O42" s="42"/>
      <c r="P42" s="38"/>
      <c r="Q42" s="38"/>
      <c r="R42" s="38"/>
      <c r="S42" s="25"/>
      <c r="T42" s="43"/>
      <c r="U42" s="38"/>
      <c r="V42" s="38"/>
      <c r="W42" s="38"/>
      <c r="X42" s="41"/>
      <c r="Y42" s="42"/>
      <c r="Z42" s="38"/>
      <c r="AA42" s="38"/>
      <c r="AB42" s="38"/>
      <c r="AC42" s="25"/>
      <c r="AD42" s="43"/>
      <c r="AE42" s="38"/>
      <c r="AF42" s="38"/>
      <c r="AG42" s="38"/>
      <c r="AH42" s="41"/>
      <c r="AI42" s="42"/>
      <c r="AJ42" s="38"/>
      <c r="AK42" s="38"/>
      <c r="AL42" s="38"/>
      <c r="AM42" s="25"/>
      <c r="AN42" s="43"/>
      <c r="AO42" s="38"/>
      <c r="AP42" s="38"/>
      <c r="AQ42" s="38"/>
      <c r="AR42" s="41"/>
      <c r="AS42" s="42"/>
      <c r="AT42" s="38"/>
      <c r="AU42" s="38"/>
      <c r="AV42" s="38"/>
      <c r="AW42" s="25"/>
      <c r="AX42" s="43"/>
      <c r="AY42" s="38"/>
      <c r="AZ42" s="38"/>
      <c r="BA42" s="38"/>
      <c r="BB42" s="41"/>
      <c r="BC42" s="42"/>
      <c r="BD42" s="38"/>
      <c r="BE42" s="38"/>
      <c r="BF42" s="38"/>
      <c r="BG42" s="25"/>
      <c r="BH42" s="43"/>
      <c r="BI42" s="38"/>
      <c r="BJ42" s="38"/>
      <c r="BK42" s="38"/>
      <c r="BL42" s="41"/>
      <c r="BM42" s="42">
        <v>0</v>
      </c>
      <c r="BN42" s="38">
        <v>-6348433.0299999993</v>
      </c>
      <c r="BO42" s="38">
        <v>0</v>
      </c>
      <c r="BP42" s="38">
        <v>0</v>
      </c>
      <c r="BQ42" s="25">
        <v>-6348433.0299999993</v>
      </c>
      <c r="BR42" s="43">
        <v>0</v>
      </c>
      <c r="BS42" s="38">
        <v>-711778.66334518814</v>
      </c>
      <c r="BT42" s="38">
        <v>0</v>
      </c>
      <c r="BU42" s="38">
        <v>0</v>
      </c>
      <c r="BV42" s="41">
        <v>-711778.66334518814</v>
      </c>
      <c r="BW42" s="44">
        <v>0</v>
      </c>
      <c r="BX42" s="37">
        <v>0</v>
      </c>
      <c r="BY42" s="43">
        <v>-6348433.0299999993</v>
      </c>
      <c r="BZ42" s="45">
        <v>-711778.66334518814</v>
      </c>
      <c r="CA42" s="37">
        <v>0</v>
      </c>
      <c r="CB42" s="37">
        <v>0</v>
      </c>
      <c r="CC42" s="46">
        <v>-711778.66334518814</v>
      </c>
      <c r="CD42" s="73">
        <v>0</v>
      </c>
      <c r="CE42" s="47">
        <v>-7060209.5700000003</v>
      </c>
      <c r="CF42" s="48">
        <v>2.1233451869338751</v>
      </c>
      <c r="CK42" s="58"/>
      <c r="CL42" s="62"/>
    </row>
    <row r="43" spans="1:90" s="83" customFormat="1" ht="15" thickBot="1" x14ac:dyDescent="0.25">
      <c r="A43" s="74"/>
      <c r="B43" s="17">
        <v>19</v>
      </c>
      <c r="C43" s="75" t="s">
        <v>36</v>
      </c>
      <c r="D43" s="76"/>
      <c r="E43" s="77"/>
      <c r="F43" s="78"/>
      <c r="G43" s="78"/>
      <c r="H43" s="78"/>
      <c r="I43" s="25"/>
      <c r="J43" s="78"/>
      <c r="K43" s="78"/>
      <c r="L43" s="78"/>
      <c r="M43" s="78"/>
      <c r="N43" s="41"/>
      <c r="O43" s="79"/>
      <c r="P43" s="78"/>
      <c r="Q43" s="78"/>
      <c r="R43" s="78"/>
      <c r="S43" s="25"/>
      <c r="T43" s="25"/>
      <c r="U43" s="78"/>
      <c r="V43" s="78"/>
      <c r="W43" s="78"/>
      <c r="X43" s="41"/>
      <c r="Y43" s="79"/>
      <c r="Z43" s="78"/>
      <c r="AA43" s="78"/>
      <c r="AB43" s="78"/>
      <c r="AC43" s="25"/>
      <c r="AD43" s="25"/>
      <c r="AE43" s="78"/>
      <c r="AF43" s="78"/>
      <c r="AG43" s="78"/>
      <c r="AH43" s="41"/>
      <c r="AI43" s="79"/>
      <c r="AJ43" s="78"/>
      <c r="AK43" s="78"/>
      <c r="AL43" s="78"/>
      <c r="AM43" s="25"/>
      <c r="AN43" s="25"/>
      <c r="AO43" s="78"/>
      <c r="AP43" s="78"/>
      <c r="AQ43" s="78"/>
      <c r="AR43" s="41"/>
      <c r="AS43" s="79"/>
      <c r="AT43" s="78"/>
      <c r="AU43" s="78"/>
      <c r="AV43" s="78"/>
      <c r="AW43" s="25"/>
      <c r="AX43" s="25"/>
      <c r="AY43" s="78"/>
      <c r="AZ43" s="78"/>
      <c r="BA43" s="78"/>
      <c r="BB43" s="41"/>
      <c r="BC43" s="79"/>
      <c r="BD43" s="78"/>
      <c r="BE43" s="78"/>
      <c r="BF43" s="78"/>
      <c r="BG43" s="25"/>
      <c r="BH43" s="25"/>
      <c r="BI43" s="78"/>
      <c r="BJ43" s="78"/>
      <c r="BK43" s="78"/>
      <c r="BL43" s="41"/>
      <c r="BM43" s="79"/>
      <c r="BN43" s="78"/>
      <c r="BO43" s="78"/>
      <c r="BP43" s="78"/>
      <c r="BQ43" s="25"/>
      <c r="BR43" s="25"/>
      <c r="BS43" s="78"/>
      <c r="BT43" s="78"/>
      <c r="BU43" s="78"/>
      <c r="BV43" s="41"/>
      <c r="BW43" s="77"/>
      <c r="BX43" s="78"/>
      <c r="BY43" s="25"/>
      <c r="BZ43" s="41"/>
      <c r="CA43" s="78"/>
      <c r="CB43" s="78"/>
      <c r="CC43" s="46"/>
      <c r="CD43" s="80"/>
      <c r="CE43" s="81"/>
      <c r="CF43" s="82"/>
      <c r="CL43" s="84"/>
    </row>
    <row r="44" spans="1:90" s="33" customFormat="1" ht="15" customHeight="1" x14ac:dyDescent="0.2">
      <c r="A44" s="1"/>
      <c r="B44" s="17">
        <v>20</v>
      </c>
      <c r="C44" s="34"/>
      <c r="D44" s="85"/>
      <c r="E44" s="79"/>
      <c r="F44" s="25"/>
      <c r="G44" s="25"/>
      <c r="H44" s="25"/>
      <c r="I44" s="25"/>
      <c r="J44" s="25"/>
      <c r="K44" s="25"/>
      <c r="L44" s="25"/>
      <c r="M44" s="25"/>
      <c r="N44" s="41"/>
      <c r="O44" s="79"/>
      <c r="P44" s="25"/>
      <c r="Q44" s="25"/>
      <c r="R44" s="25"/>
      <c r="S44" s="25"/>
      <c r="T44" s="25"/>
      <c r="U44" s="25"/>
      <c r="V44" s="25"/>
      <c r="W44" s="25"/>
      <c r="X44" s="41"/>
      <c r="Y44" s="79"/>
      <c r="Z44" s="25"/>
      <c r="AA44" s="25"/>
      <c r="AB44" s="25"/>
      <c r="AC44" s="25"/>
      <c r="AD44" s="25"/>
      <c r="AE44" s="25"/>
      <c r="AF44" s="25"/>
      <c r="AG44" s="25"/>
      <c r="AH44" s="41"/>
      <c r="AI44" s="79"/>
      <c r="AJ44" s="25"/>
      <c r="AK44" s="25"/>
      <c r="AL44" s="25"/>
      <c r="AM44" s="25"/>
      <c r="AN44" s="25"/>
      <c r="AO44" s="25"/>
      <c r="AP44" s="25"/>
      <c r="AQ44" s="25"/>
      <c r="AR44" s="41"/>
      <c r="AS44" s="79"/>
      <c r="AT44" s="25"/>
      <c r="AU44" s="25"/>
      <c r="AV44" s="25"/>
      <c r="AW44" s="25"/>
      <c r="AX44" s="25"/>
      <c r="AY44" s="25"/>
      <c r="AZ44" s="25"/>
      <c r="BA44" s="25"/>
      <c r="BB44" s="41"/>
      <c r="BC44" s="79"/>
      <c r="BD44" s="25"/>
      <c r="BE44" s="25"/>
      <c r="BF44" s="25"/>
      <c r="BG44" s="25"/>
      <c r="BH44" s="25"/>
      <c r="BI44" s="25"/>
      <c r="BJ44" s="25"/>
      <c r="BK44" s="25"/>
      <c r="BL44" s="41"/>
      <c r="BM44" s="79"/>
      <c r="BN44" s="25"/>
      <c r="BO44" s="25"/>
      <c r="BP44" s="25"/>
      <c r="BQ44" s="25"/>
      <c r="BR44" s="25"/>
      <c r="BS44" s="25"/>
      <c r="BT44" s="25"/>
      <c r="BU44" s="25"/>
      <c r="BV44" s="41"/>
      <c r="BW44" s="79"/>
      <c r="BX44" s="25"/>
      <c r="BY44" s="25"/>
      <c r="BZ44" s="41"/>
      <c r="CA44" s="29"/>
      <c r="CB44" s="29"/>
      <c r="CC44" s="86"/>
      <c r="CD44" s="30"/>
      <c r="CE44" s="31"/>
      <c r="CF44" s="48"/>
      <c r="CL44" s="62"/>
    </row>
    <row r="45" spans="1:90" s="89" customFormat="1" ht="15" x14ac:dyDescent="0.25">
      <c r="A45" s="87"/>
      <c r="B45" s="87"/>
      <c r="C45" s="88" t="s">
        <v>37</v>
      </c>
      <c r="D45" s="85"/>
      <c r="E45" s="25">
        <v>0</v>
      </c>
      <c r="F45" s="25">
        <v>0</v>
      </c>
      <c r="G45" s="25">
        <v>0</v>
      </c>
      <c r="H45" s="25">
        <v>0</v>
      </c>
      <c r="I45" s="25">
        <v>0</v>
      </c>
      <c r="J45" s="25">
        <v>0</v>
      </c>
      <c r="K45" s="25">
        <v>0</v>
      </c>
      <c r="L45" s="25">
        <v>0</v>
      </c>
      <c r="M45" s="25">
        <v>0</v>
      </c>
      <c r="N45" s="41">
        <v>0</v>
      </c>
      <c r="O45" s="25">
        <v>0</v>
      </c>
      <c r="P45" s="25">
        <v>0</v>
      </c>
      <c r="Q45" s="25">
        <v>0</v>
      </c>
      <c r="R45" s="25">
        <v>0</v>
      </c>
      <c r="S45" s="25">
        <v>0</v>
      </c>
      <c r="T45" s="25">
        <v>0</v>
      </c>
      <c r="U45" s="25">
        <v>0</v>
      </c>
      <c r="V45" s="25">
        <v>0</v>
      </c>
      <c r="W45" s="25">
        <v>0</v>
      </c>
      <c r="X45" s="25">
        <v>0</v>
      </c>
      <c r="Y45" s="25">
        <v>0</v>
      </c>
      <c r="Z45" s="25">
        <v>50361255.065643169</v>
      </c>
      <c r="AA45" s="25">
        <v>0</v>
      </c>
      <c r="AB45" s="25">
        <v>0</v>
      </c>
      <c r="AC45" s="25">
        <v>50361255.065643169</v>
      </c>
      <c r="AD45" s="25">
        <v>0</v>
      </c>
      <c r="AE45" s="25">
        <v>2328274.6676318459</v>
      </c>
      <c r="AF45" s="25">
        <v>0</v>
      </c>
      <c r="AG45" s="25">
        <v>0</v>
      </c>
      <c r="AH45" s="41">
        <v>2328274.6676318459</v>
      </c>
      <c r="AI45" s="25">
        <v>50361255.065643169</v>
      </c>
      <c r="AJ45" s="25">
        <v>-27239665.046978436</v>
      </c>
      <c r="AK45" s="25">
        <v>0</v>
      </c>
      <c r="AL45" s="25">
        <v>0</v>
      </c>
      <c r="AM45" s="25">
        <v>23121590.018664736</v>
      </c>
      <c r="AN45" s="25">
        <v>2328274.6676318459</v>
      </c>
      <c r="AO45" s="25">
        <v>664325.7993741018</v>
      </c>
      <c r="AP45" s="25">
        <v>0</v>
      </c>
      <c r="AQ45" s="25">
        <v>0</v>
      </c>
      <c r="AR45" s="41">
        <v>2992600.4670059471</v>
      </c>
      <c r="AS45" s="25">
        <v>23121590.018664736</v>
      </c>
      <c r="AT45" s="25">
        <v>-80416753.419395447</v>
      </c>
      <c r="AU45" s="25">
        <v>-45859045.015760496</v>
      </c>
      <c r="AV45" s="25">
        <v>0</v>
      </c>
      <c r="AW45" s="25">
        <v>-11436118.38497021</v>
      </c>
      <c r="AX45" s="25">
        <v>2992600.4670059471</v>
      </c>
      <c r="AY45" s="25">
        <v>-65467.815569768871</v>
      </c>
      <c r="AZ45" s="25">
        <v>819095.93847248529</v>
      </c>
      <c r="BA45" s="25">
        <v>0</v>
      </c>
      <c r="BB45" s="41">
        <v>2108036.7129636933</v>
      </c>
      <c r="BC45" s="25">
        <v>-11436118.38497021</v>
      </c>
      <c r="BD45" s="25">
        <v>34580525.619046234</v>
      </c>
      <c r="BE45" s="25">
        <v>23676474.286859483</v>
      </c>
      <c r="BF45" s="25">
        <v>0</v>
      </c>
      <c r="BG45" s="25">
        <v>-532067.05278346315</v>
      </c>
      <c r="BH45" s="25">
        <v>2108036.7129636933</v>
      </c>
      <c r="BI45" s="25">
        <v>-600682.55819737434</v>
      </c>
      <c r="BJ45" s="25">
        <v>2182727.3131299461</v>
      </c>
      <c r="BK45" s="25">
        <v>-993537.3783982849</v>
      </c>
      <c r="BL45" s="41">
        <v>-1668910.536761913</v>
      </c>
      <c r="BM45" s="25">
        <v>-532067.05278346315</v>
      </c>
      <c r="BN45" s="25">
        <v>-32134222.296873912</v>
      </c>
      <c r="BO45" s="25">
        <v>-89120984.723830968</v>
      </c>
      <c r="BP45" s="25">
        <v>-50366169.329999998</v>
      </c>
      <c r="BQ45" s="25">
        <v>6088526.0441735983</v>
      </c>
      <c r="BR45" s="25">
        <v>-1668910.536761913</v>
      </c>
      <c r="BS45" s="25">
        <v>-718750.57404575194</v>
      </c>
      <c r="BT45" s="25">
        <v>-1225388</v>
      </c>
      <c r="BU45" s="25">
        <v>-127587</v>
      </c>
      <c r="BV45" s="41">
        <v>-1289860.1108076647</v>
      </c>
      <c r="BW45" s="25">
        <v>-4748126.9400000004</v>
      </c>
      <c r="BX45" s="25">
        <v>108829</v>
      </c>
      <c r="BY45" s="25">
        <v>10836652.984173598</v>
      </c>
      <c r="BZ45" s="41">
        <v>-1398689.1108076647</v>
      </c>
      <c r="CA45" s="25">
        <v>-186940.66092753713</v>
      </c>
      <c r="CB45" s="25">
        <v>-30214.717952482257</v>
      </c>
      <c r="CC45" s="25">
        <v>-1615844.4896876847</v>
      </c>
      <c r="CD45" s="41">
        <f>SUM(CD24:CD42)</f>
        <v>-8212965.3065342978</v>
      </c>
      <c r="CE45" s="93">
        <v>4798756.5300000012</v>
      </c>
      <c r="CF45" s="93">
        <v>90.596634064451791</v>
      </c>
      <c r="CL45" s="90"/>
    </row>
    <row r="46" spans="1:90" s="89" customFormat="1" ht="15" x14ac:dyDescent="0.25">
      <c r="A46" s="87"/>
      <c r="B46" s="87"/>
      <c r="C46" s="88" t="s">
        <v>38</v>
      </c>
      <c r="D46" s="91"/>
      <c r="E46" s="79">
        <v>0</v>
      </c>
      <c r="F46" s="25">
        <v>0</v>
      </c>
      <c r="G46" s="25">
        <v>0</v>
      </c>
      <c r="H46" s="25">
        <v>0</v>
      </c>
      <c r="I46" s="25">
        <v>0</v>
      </c>
      <c r="J46" s="25">
        <v>0</v>
      </c>
      <c r="K46" s="25">
        <v>0</v>
      </c>
      <c r="L46" s="25">
        <v>0</v>
      </c>
      <c r="M46" s="25">
        <v>0</v>
      </c>
      <c r="N46" s="41">
        <v>0</v>
      </c>
      <c r="O46" s="79">
        <v>0</v>
      </c>
      <c r="P46" s="25">
        <v>0</v>
      </c>
      <c r="Q46" s="25">
        <v>0</v>
      </c>
      <c r="R46" s="25">
        <v>0</v>
      </c>
      <c r="S46" s="25">
        <v>0</v>
      </c>
      <c r="T46" s="25">
        <v>0</v>
      </c>
      <c r="U46" s="25">
        <v>0</v>
      </c>
      <c r="V46" s="25">
        <v>0</v>
      </c>
      <c r="W46" s="25">
        <v>0</v>
      </c>
      <c r="X46" s="41">
        <v>0</v>
      </c>
      <c r="Y46" s="79">
        <v>0</v>
      </c>
      <c r="Z46" s="25">
        <v>-35296555.644356839</v>
      </c>
      <c r="AA46" s="25">
        <v>0</v>
      </c>
      <c r="AB46" s="25">
        <v>0</v>
      </c>
      <c r="AC46" s="25">
        <v>-35296555.644356839</v>
      </c>
      <c r="AD46" s="25">
        <v>0</v>
      </c>
      <c r="AE46" s="25">
        <v>-305031.86662999028</v>
      </c>
      <c r="AF46" s="25">
        <v>0</v>
      </c>
      <c r="AG46" s="25">
        <v>0</v>
      </c>
      <c r="AH46" s="41">
        <v>-305031.86662999028</v>
      </c>
      <c r="AI46" s="79">
        <v>-35296555.644356839</v>
      </c>
      <c r="AJ46" s="25">
        <v>-35950470.33885958</v>
      </c>
      <c r="AK46" s="25">
        <v>0</v>
      </c>
      <c r="AL46" s="25">
        <v>0</v>
      </c>
      <c r="AM46" s="25">
        <v>-71247025.98321642</v>
      </c>
      <c r="AN46" s="25">
        <v>-305031.86662999028</v>
      </c>
      <c r="AO46" s="25">
        <v>-513547.49540051201</v>
      </c>
      <c r="AP46" s="25">
        <v>0</v>
      </c>
      <c r="AQ46" s="25">
        <v>0</v>
      </c>
      <c r="AR46" s="41">
        <v>-818579.36203050287</v>
      </c>
      <c r="AS46" s="79">
        <v>-71247025.98321642</v>
      </c>
      <c r="AT46" s="25">
        <v>-66328335.605321705</v>
      </c>
      <c r="AU46" s="25">
        <v>-45859045.015760496</v>
      </c>
      <c r="AV46" s="25">
        <v>-804747.00000005774</v>
      </c>
      <c r="AW46" s="25">
        <v>-92521063.572777689</v>
      </c>
      <c r="AX46" s="25">
        <v>-818579.36203050287</v>
      </c>
      <c r="AY46" s="25">
        <v>-1197000.4662709681</v>
      </c>
      <c r="AZ46" s="25">
        <v>819095.93847248529</v>
      </c>
      <c r="BA46" s="25">
        <v>0</v>
      </c>
      <c r="BB46" s="41">
        <v>-2834675.7667739554</v>
      </c>
      <c r="BC46" s="79">
        <v>-92521063.572777689</v>
      </c>
      <c r="BD46" s="25">
        <v>-22339668.254477091</v>
      </c>
      <c r="BE46" s="25">
        <v>-70692141.303513452</v>
      </c>
      <c r="BF46" s="25">
        <v>0</v>
      </c>
      <c r="BG46" s="25">
        <v>-44168590.52374132</v>
      </c>
      <c r="BH46" s="25">
        <v>-2834675.7667739554</v>
      </c>
      <c r="BI46" s="25">
        <v>-874740.01455699932</v>
      </c>
      <c r="BJ46" s="25">
        <v>-2629876.9096754366</v>
      </c>
      <c r="BK46" s="25">
        <v>-993537.3783982849</v>
      </c>
      <c r="BL46" s="41">
        <v>-2073076.2500538039</v>
      </c>
      <c r="BM46" s="79">
        <v>-44168590.52374132</v>
      </c>
      <c r="BN46" s="25">
        <v>-8235698.0333506241</v>
      </c>
      <c r="BO46" s="25">
        <v>-75837313.449757278</v>
      </c>
      <c r="BP46" s="25">
        <v>0</v>
      </c>
      <c r="BQ46" s="25">
        <v>23433024.892665334</v>
      </c>
      <c r="BR46" s="25">
        <v>-2073076.2500538039</v>
      </c>
      <c r="BS46" s="25">
        <v>-993140.36614619882</v>
      </c>
      <c r="BT46" s="25">
        <v>-1282599</v>
      </c>
      <c r="BU46" s="25">
        <v>0</v>
      </c>
      <c r="BV46" s="41">
        <v>-1783617.6162000024</v>
      </c>
      <c r="BW46" s="79">
        <v>-11302151.48</v>
      </c>
      <c r="BX46" s="25">
        <v>-232609</v>
      </c>
      <c r="BY46" s="25">
        <v>34735176.372665331</v>
      </c>
      <c r="BZ46" s="41">
        <v>-1551008.6162000024</v>
      </c>
      <c r="CA46" s="25">
        <v>350178.67181596207</v>
      </c>
      <c r="CB46" s="25">
        <v>56616.586858850962</v>
      </c>
      <c r="CC46" s="25">
        <v>-1144213.3575251901</v>
      </c>
      <c r="CD46" s="92">
        <f>SUM(CD24:CD31)</f>
        <v>16157189.21411993</v>
      </c>
      <c r="CE46" s="93">
        <v>21649497.510000002</v>
      </c>
      <c r="CF46" s="41">
        <v>90.233534671366215</v>
      </c>
      <c r="CL46" s="90"/>
    </row>
    <row r="47" spans="1:90" s="89" customFormat="1" ht="15.75" thickBot="1" x14ac:dyDescent="0.3">
      <c r="A47" s="87"/>
      <c r="B47" s="87"/>
      <c r="C47" s="94" t="str">
        <f>C32</f>
        <v>RSVA - Global Adjustment 12</v>
      </c>
      <c r="D47" s="95">
        <v>1589</v>
      </c>
      <c r="E47" s="79">
        <v>0</v>
      </c>
      <c r="F47" s="25">
        <v>0</v>
      </c>
      <c r="G47" s="25">
        <v>0</v>
      </c>
      <c r="H47" s="25">
        <v>0</v>
      </c>
      <c r="I47" s="25">
        <v>0</v>
      </c>
      <c r="J47" s="25">
        <v>0</v>
      </c>
      <c r="K47" s="25">
        <v>0</v>
      </c>
      <c r="L47" s="25">
        <v>0</v>
      </c>
      <c r="M47" s="25">
        <v>0</v>
      </c>
      <c r="N47" s="41">
        <v>0</v>
      </c>
      <c r="O47" s="79">
        <v>0</v>
      </c>
      <c r="P47" s="25">
        <v>0</v>
      </c>
      <c r="Q47" s="25">
        <v>0</v>
      </c>
      <c r="R47" s="25">
        <v>0</v>
      </c>
      <c r="S47" s="25">
        <v>0</v>
      </c>
      <c r="T47" s="25">
        <v>0</v>
      </c>
      <c r="U47" s="25">
        <v>0</v>
      </c>
      <c r="V47" s="25">
        <v>0</v>
      </c>
      <c r="W47" s="25">
        <v>0</v>
      </c>
      <c r="X47" s="41">
        <v>0</v>
      </c>
      <c r="Y47" s="79">
        <v>0</v>
      </c>
      <c r="Z47" s="25">
        <v>85657810.710000008</v>
      </c>
      <c r="AA47" s="25">
        <v>0</v>
      </c>
      <c r="AB47" s="25">
        <v>0</v>
      </c>
      <c r="AC47" s="25">
        <v>85657810.710000008</v>
      </c>
      <c r="AD47" s="25">
        <v>0</v>
      </c>
      <c r="AE47" s="25">
        <v>2633306.5342618362</v>
      </c>
      <c r="AF47" s="25">
        <v>0</v>
      </c>
      <c r="AG47" s="25">
        <v>0</v>
      </c>
      <c r="AH47" s="41">
        <v>2633306.5342618362</v>
      </c>
      <c r="AI47" s="79">
        <v>85657810.710000008</v>
      </c>
      <c r="AJ47" s="25">
        <v>8710805.291881144</v>
      </c>
      <c r="AK47" s="25">
        <v>0</v>
      </c>
      <c r="AL47" s="25">
        <v>0</v>
      </c>
      <c r="AM47" s="25">
        <v>94368616.001881152</v>
      </c>
      <c r="AN47" s="25">
        <v>2633306.5342618362</v>
      </c>
      <c r="AO47" s="25">
        <v>1177873.2947746138</v>
      </c>
      <c r="AP47" s="25">
        <v>0</v>
      </c>
      <c r="AQ47" s="25">
        <v>0</v>
      </c>
      <c r="AR47" s="41">
        <v>3811179.82903645</v>
      </c>
      <c r="AS47" s="79">
        <v>94368616.001881152</v>
      </c>
      <c r="AT47" s="25">
        <v>-14088417.814073741</v>
      </c>
      <c r="AU47" s="25">
        <v>0</v>
      </c>
      <c r="AV47" s="25">
        <v>804747.00000005774</v>
      </c>
      <c r="AW47" s="25">
        <v>81084945.187807471</v>
      </c>
      <c r="AX47" s="25">
        <v>3811179.82903645</v>
      </c>
      <c r="AY47" s="25">
        <v>1131532.6507011992</v>
      </c>
      <c r="AZ47" s="25">
        <v>0</v>
      </c>
      <c r="BA47" s="25">
        <v>0</v>
      </c>
      <c r="BB47" s="41">
        <v>4942712.4797376487</v>
      </c>
      <c r="BC47" s="79">
        <v>81084945.187807471</v>
      </c>
      <c r="BD47" s="25">
        <v>56920193.873523325</v>
      </c>
      <c r="BE47" s="25">
        <v>94368615.590372935</v>
      </c>
      <c r="BF47" s="25">
        <v>0</v>
      </c>
      <c r="BG47" s="25">
        <v>43636523.47095786</v>
      </c>
      <c r="BH47" s="25">
        <v>4942712.4797376487</v>
      </c>
      <c r="BI47" s="25">
        <v>274057.45635962492</v>
      </c>
      <c r="BJ47" s="25">
        <v>4812604.2228053827</v>
      </c>
      <c r="BK47" s="25">
        <v>0</v>
      </c>
      <c r="BL47" s="41">
        <v>404165.71329189092</v>
      </c>
      <c r="BM47" s="79">
        <v>43636523.47095786</v>
      </c>
      <c r="BN47" s="25">
        <v>-23898524.263523288</v>
      </c>
      <c r="BO47" s="25">
        <v>-13283671.27407369</v>
      </c>
      <c r="BP47" s="25">
        <v>-50366169.329999998</v>
      </c>
      <c r="BQ47" s="25">
        <v>-17344498.848491736</v>
      </c>
      <c r="BR47" s="25">
        <v>404165.71329189092</v>
      </c>
      <c r="BS47" s="25">
        <v>274389.79210044688</v>
      </c>
      <c r="BT47" s="25">
        <v>57211</v>
      </c>
      <c r="BU47" s="25">
        <v>-127587</v>
      </c>
      <c r="BV47" s="41">
        <v>493757.5053923378</v>
      </c>
      <c r="BW47" s="79">
        <v>6554024.54</v>
      </c>
      <c r="BX47" s="25">
        <v>341438</v>
      </c>
      <c r="BY47" s="25">
        <v>-23898523.388491735</v>
      </c>
      <c r="BZ47" s="41">
        <v>152319.5053923378</v>
      </c>
      <c r="CA47" s="25">
        <v>-537119.3327434992</v>
      </c>
      <c r="CB47" s="25">
        <v>-86831.304811333219</v>
      </c>
      <c r="CC47" s="25">
        <v>-471631.13216249458</v>
      </c>
      <c r="CD47" s="96">
        <f>SUM(CD45-CD46)</f>
        <v>-24370154.520654228</v>
      </c>
      <c r="CE47" s="93">
        <v>-16850740.98</v>
      </c>
      <c r="CF47" s="41">
        <v>0.36309939622879028</v>
      </c>
      <c r="CL47" s="90"/>
    </row>
    <row r="48" spans="1:90" s="33" customFormat="1" ht="15" thickBot="1" x14ac:dyDescent="0.25">
      <c r="A48" s="1"/>
      <c r="B48" s="1"/>
      <c r="C48" s="97"/>
      <c r="D48" s="98"/>
      <c r="E48" s="99"/>
      <c r="F48" s="100"/>
      <c r="G48" s="100"/>
      <c r="H48" s="100"/>
      <c r="I48" s="100"/>
      <c r="J48" s="100"/>
      <c r="K48" s="100"/>
      <c r="L48" s="100"/>
      <c r="M48" s="100"/>
      <c r="N48" s="100"/>
      <c r="O48" s="99"/>
      <c r="P48" s="100"/>
      <c r="Q48" s="100"/>
      <c r="R48" s="100"/>
      <c r="S48" s="100"/>
      <c r="T48" s="100"/>
      <c r="U48" s="100"/>
      <c r="V48" s="100"/>
      <c r="W48" s="100"/>
      <c r="X48" s="100"/>
      <c r="Y48" s="99"/>
      <c r="Z48" s="100"/>
      <c r="AA48" s="100"/>
      <c r="AB48" s="100"/>
      <c r="AC48" s="100"/>
      <c r="AD48" s="100"/>
      <c r="AE48" s="100"/>
      <c r="AF48" s="100"/>
      <c r="AG48" s="100"/>
      <c r="AH48" s="100"/>
      <c r="AI48" s="99"/>
      <c r="AJ48" s="100"/>
      <c r="AK48" s="100"/>
      <c r="AL48" s="100"/>
      <c r="AM48" s="100"/>
      <c r="AN48" s="100"/>
      <c r="AO48" s="100"/>
      <c r="AP48" s="100"/>
      <c r="AQ48" s="100"/>
      <c r="AR48" s="100"/>
      <c r="AS48" s="99"/>
      <c r="AT48" s="100"/>
      <c r="AU48" s="100"/>
      <c r="AV48" s="100"/>
      <c r="AW48" s="100"/>
      <c r="AX48" s="100"/>
      <c r="AY48" s="100"/>
      <c r="AZ48" s="100"/>
      <c r="BA48" s="100"/>
      <c r="BB48" s="100"/>
      <c r="BC48" s="99"/>
      <c r="BD48" s="100"/>
      <c r="BE48" s="100"/>
      <c r="BF48" s="100"/>
      <c r="BG48" s="100"/>
      <c r="BH48" s="100"/>
      <c r="BI48" s="100"/>
      <c r="BJ48" s="100"/>
      <c r="BK48" s="100"/>
      <c r="BL48" s="100"/>
      <c r="BM48" s="99"/>
      <c r="BN48" s="100"/>
      <c r="BO48" s="100"/>
      <c r="BP48" s="100"/>
      <c r="BQ48" s="100"/>
      <c r="BR48" s="100"/>
      <c r="BS48" s="100"/>
      <c r="BT48" s="100"/>
      <c r="BU48" s="100"/>
      <c r="BV48" s="100"/>
      <c r="BW48" s="99"/>
      <c r="BX48" s="100"/>
      <c r="BY48" s="100"/>
      <c r="BZ48" s="100"/>
      <c r="CA48" s="99"/>
      <c r="CB48" s="100"/>
      <c r="CC48" s="100"/>
      <c r="CD48" s="101"/>
      <c r="CE48" s="100"/>
      <c r="CF48" s="102"/>
      <c r="CL48" s="62"/>
    </row>
    <row r="50" spans="1:93" x14ac:dyDescent="0.2">
      <c r="BY50" s="8"/>
      <c r="BZ50" s="8"/>
      <c r="CA50" s="8"/>
      <c r="CB50" s="8"/>
      <c r="CC50" s="8"/>
      <c r="CD50" s="8"/>
      <c r="CE50" s="8"/>
      <c r="CF50" s="8"/>
    </row>
    <row r="51" spans="1:93" ht="30.75" customHeight="1" x14ac:dyDescent="0.2">
      <c r="B51" s="103"/>
      <c r="C51" s="810" t="s">
        <v>39</v>
      </c>
      <c r="D51" s="810"/>
      <c r="E51" s="810"/>
      <c r="F51" s="810"/>
      <c r="G51" s="104"/>
      <c r="H51" s="104"/>
      <c r="I51" s="104"/>
      <c r="BY51" s="8"/>
      <c r="BZ51" s="8"/>
      <c r="CA51" s="8"/>
      <c r="CB51" s="8"/>
      <c r="CC51" s="8"/>
      <c r="CD51" s="8"/>
      <c r="CE51" s="8"/>
      <c r="CF51" s="8"/>
    </row>
    <row r="52" spans="1:93" ht="29.25" customHeight="1" x14ac:dyDescent="0.2">
      <c r="A52" s="105"/>
      <c r="B52" s="106"/>
      <c r="C52" s="825" t="s">
        <v>742</v>
      </c>
      <c r="D52" s="825"/>
      <c r="E52" s="780"/>
      <c r="F52" s="780"/>
      <c r="G52" s="780"/>
      <c r="H52" s="780"/>
      <c r="I52" s="107"/>
      <c r="L52" s="92"/>
      <c r="M52" s="92"/>
      <c r="V52" s="92"/>
      <c r="W52" s="92"/>
      <c r="AF52" s="92"/>
      <c r="AG52" s="92"/>
      <c r="AP52" s="92"/>
      <c r="AQ52" s="92"/>
      <c r="AZ52" s="92"/>
      <c r="BA52" s="92"/>
      <c r="BJ52" s="92"/>
      <c r="BK52" s="92"/>
      <c r="BW52" s="92"/>
      <c r="BX52" s="92"/>
      <c r="BY52" s="92"/>
      <c r="BZ52" s="108"/>
      <c r="CA52" s="811"/>
      <c r="CB52" s="812"/>
      <c r="CC52" s="812"/>
      <c r="CD52" s="812"/>
      <c r="CE52" s="8"/>
      <c r="CF52" s="8"/>
    </row>
    <row r="53" spans="1:93" ht="38.25" customHeight="1" x14ac:dyDescent="0.2">
      <c r="A53" s="105"/>
      <c r="B53" s="784">
        <v>1</v>
      </c>
      <c r="C53" s="797" t="s">
        <v>743</v>
      </c>
      <c r="D53" s="797"/>
      <c r="E53" s="107"/>
      <c r="F53" s="107"/>
      <c r="G53" s="107"/>
      <c r="H53" s="107"/>
      <c r="I53" s="107"/>
      <c r="L53" s="92"/>
      <c r="M53" s="92"/>
      <c r="V53" s="92"/>
      <c r="W53" s="92"/>
      <c r="AF53" s="92"/>
      <c r="AG53" s="92"/>
      <c r="AP53" s="92"/>
      <c r="AQ53" s="92"/>
      <c r="AZ53" s="92"/>
      <c r="BA53" s="92"/>
      <c r="BJ53" s="92"/>
      <c r="BK53" s="92"/>
      <c r="BW53" s="92"/>
      <c r="BX53" s="92"/>
      <c r="BY53" s="92"/>
      <c r="BZ53" s="92"/>
      <c r="CA53" s="812"/>
      <c r="CB53" s="812"/>
      <c r="CC53" s="812"/>
      <c r="CD53" s="812"/>
      <c r="CE53" s="8"/>
      <c r="CF53" s="8"/>
    </row>
    <row r="54" spans="1:93" s="2" customFormat="1" ht="17.25" x14ac:dyDescent="0.2">
      <c r="A54" s="105"/>
      <c r="B54" s="784">
        <v>2</v>
      </c>
      <c r="C54" s="799" t="s">
        <v>744</v>
      </c>
      <c r="D54" s="799"/>
      <c r="E54" s="109"/>
      <c r="F54" s="107"/>
      <c r="G54" s="107"/>
      <c r="H54" s="107"/>
      <c r="I54" s="107"/>
      <c r="L54" s="92"/>
      <c r="M54" s="92"/>
      <c r="V54" s="92"/>
      <c r="W54" s="92"/>
      <c r="AF54" s="92"/>
      <c r="AG54" s="92"/>
      <c r="AP54" s="92"/>
      <c r="AQ54" s="92"/>
      <c r="AZ54" s="92"/>
      <c r="BA54" s="92"/>
      <c r="BJ54" s="92"/>
      <c r="BK54" s="92"/>
      <c r="BM54" s="8"/>
      <c r="BN54" s="8"/>
      <c r="BO54" s="8"/>
      <c r="BP54" s="8"/>
      <c r="BQ54" s="8"/>
      <c r="BR54" s="8"/>
      <c r="BS54" s="8"/>
      <c r="BT54" s="8"/>
      <c r="BU54" s="8"/>
      <c r="BV54" s="8"/>
      <c r="BW54" s="92"/>
      <c r="BX54" s="92"/>
      <c r="BY54" s="92"/>
      <c r="BZ54" s="8"/>
      <c r="CA54" s="812"/>
      <c r="CB54" s="812"/>
      <c r="CC54" s="812"/>
      <c r="CD54" s="812"/>
      <c r="CE54" s="8"/>
      <c r="CF54" s="8"/>
      <c r="CG54" s="1"/>
      <c r="CH54" s="1"/>
      <c r="CI54" s="1"/>
      <c r="CJ54" s="1"/>
      <c r="CK54" s="1"/>
      <c r="CL54" s="1"/>
      <c r="CM54" s="1"/>
      <c r="CN54" s="1"/>
      <c r="CO54" s="1"/>
    </row>
    <row r="55" spans="1:93" s="2" customFormat="1" ht="17.25" x14ac:dyDescent="0.2">
      <c r="A55" s="105"/>
      <c r="B55" s="784">
        <v>3</v>
      </c>
      <c r="C55" s="799" t="s">
        <v>745</v>
      </c>
      <c r="D55" s="799"/>
      <c r="E55" s="780"/>
      <c r="F55" s="780"/>
      <c r="G55" s="780"/>
      <c r="H55" s="780"/>
      <c r="I55" s="780"/>
      <c r="L55" s="92"/>
      <c r="M55" s="92"/>
      <c r="V55" s="92"/>
      <c r="W55" s="92"/>
      <c r="AF55" s="92"/>
      <c r="AG55" s="92"/>
      <c r="AP55" s="92"/>
      <c r="AQ55" s="92"/>
      <c r="AZ55" s="92"/>
      <c r="BA55" s="92"/>
      <c r="BJ55" s="92"/>
      <c r="BK55" s="92"/>
      <c r="BM55" s="8"/>
      <c r="BN55" s="8"/>
      <c r="BO55" s="8"/>
      <c r="BP55" s="8"/>
      <c r="BQ55" s="8"/>
      <c r="BR55" s="8"/>
      <c r="BS55" s="8"/>
      <c r="BT55" s="8"/>
      <c r="BU55" s="8"/>
      <c r="BV55" s="8"/>
      <c r="BW55" s="92"/>
      <c r="BX55" s="92"/>
      <c r="BY55" s="92"/>
      <c r="BZ55" s="92"/>
      <c r="CA55" s="812"/>
      <c r="CB55" s="812"/>
      <c r="CC55" s="812"/>
      <c r="CD55" s="812"/>
      <c r="CE55" s="8"/>
      <c r="CF55" s="8"/>
      <c r="CG55" s="1"/>
      <c r="CH55" s="1"/>
      <c r="CI55" s="1"/>
      <c r="CJ55" s="1"/>
      <c r="CK55" s="1"/>
      <c r="CL55" s="1"/>
      <c r="CM55" s="1"/>
      <c r="CN55" s="1"/>
      <c r="CO55" s="1"/>
    </row>
    <row r="56" spans="1:93" s="2" customFormat="1" ht="33" customHeight="1" x14ac:dyDescent="0.2">
      <c r="A56" s="105"/>
      <c r="B56" s="784"/>
      <c r="C56" s="799" t="s">
        <v>746</v>
      </c>
      <c r="D56" s="799"/>
      <c r="E56" s="780"/>
      <c r="F56" s="780"/>
      <c r="G56" s="780"/>
      <c r="H56" s="780"/>
      <c r="I56" s="780"/>
      <c r="BM56" s="8"/>
      <c r="BN56" s="8"/>
      <c r="BO56" s="8"/>
      <c r="BP56" s="8"/>
      <c r="BQ56" s="8"/>
      <c r="BR56" s="8"/>
      <c r="BS56" s="8"/>
      <c r="BT56" s="8"/>
      <c r="BU56" s="8"/>
      <c r="BV56" s="8"/>
      <c r="BY56" s="8"/>
      <c r="BZ56" s="8"/>
      <c r="CA56" s="110"/>
      <c r="CB56" s="110"/>
      <c r="CC56" s="110"/>
      <c r="CD56" s="110"/>
      <c r="CE56" s="8"/>
      <c r="CF56" s="8"/>
      <c r="CG56" s="1"/>
      <c r="CH56" s="1"/>
      <c r="CI56" s="1"/>
      <c r="CJ56" s="1"/>
      <c r="CK56" s="1"/>
      <c r="CL56" s="1"/>
      <c r="CM56" s="1"/>
      <c r="CN56" s="1"/>
      <c r="CO56" s="1"/>
    </row>
    <row r="57" spans="1:93" s="2" customFormat="1" ht="66.75" customHeight="1" x14ac:dyDescent="0.2">
      <c r="A57" s="105"/>
      <c r="B57" s="784">
        <v>4</v>
      </c>
      <c r="C57" s="798" t="s">
        <v>759</v>
      </c>
      <c r="D57" s="798"/>
      <c r="E57" s="781"/>
      <c r="F57" s="781"/>
      <c r="G57" s="781"/>
      <c r="H57" s="781"/>
      <c r="I57" s="781"/>
      <c r="BM57" s="8"/>
      <c r="BN57" s="8"/>
      <c r="BO57" s="8"/>
      <c r="BP57" s="8"/>
      <c r="BQ57" s="8"/>
      <c r="BR57" s="8"/>
      <c r="BS57" s="8"/>
      <c r="BT57" s="8"/>
      <c r="BU57" s="8"/>
      <c r="BV57" s="8"/>
      <c r="BY57" s="8"/>
      <c r="BZ57" s="8"/>
      <c r="CA57" s="8"/>
      <c r="CB57" s="8"/>
      <c r="CC57" s="8"/>
      <c r="CD57" s="8"/>
      <c r="CE57" s="8"/>
      <c r="CF57" s="8"/>
      <c r="CG57" s="1"/>
      <c r="CH57" s="1"/>
      <c r="CI57" s="1"/>
      <c r="CJ57" s="1"/>
      <c r="CK57" s="1"/>
      <c r="CL57" s="1"/>
      <c r="CM57" s="1"/>
      <c r="CN57" s="1"/>
      <c r="CO57" s="1"/>
    </row>
    <row r="58" spans="1:93" s="2" customFormat="1" ht="27" customHeight="1" x14ac:dyDescent="0.2">
      <c r="A58" s="105"/>
      <c r="B58" s="784">
        <v>5</v>
      </c>
      <c r="C58" s="798" t="s">
        <v>748</v>
      </c>
      <c r="D58" s="798"/>
      <c r="E58" s="782"/>
      <c r="F58" s="782"/>
      <c r="G58" s="782"/>
      <c r="H58" s="782"/>
      <c r="I58" s="782"/>
      <c r="BM58" s="8"/>
      <c r="BN58" s="8"/>
      <c r="BO58" s="8"/>
      <c r="BP58" s="8"/>
      <c r="BQ58" s="8"/>
      <c r="BR58" s="8"/>
      <c r="BS58" s="8"/>
      <c r="BT58" s="8"/>
      <c r="BU58" s="8"/>
      <c r="BV58" s="8"/>
      <c r="BY58" s="8"/>
      <c r="BZ58" s="8"/>
      <c r="CA58" s="8"/>
      <c r="CB58" s="8"/>
      <c r="CC58" s="8"/>
      <c r="CD58" s="8"/>
      <c r="CE58" s="8"/>
      <c r="CF58" s="8"/>
      <c r="CG58" s="1"/>
      <c r="CH58" s="1"/>
      <c r="CI58" s="1"/>
      <c r="CJ58" s="1"/>
      <c r="CK58" s="1"/>
      <c r="CL58" s="1"/>
      <c r="CM58" s="1"/>
      <c r="CN58" s="1"/>
      <c r="CO58" s="1"/>
    </row>
    <row r="59" spans="1:93" s="2" customFormat="1" ht="43.5" customHeight="1" x14ac:dyDescent="0.2">
      <c r="A59" s="105"/>
      <c r="B59" s="784"/>
      <c r="C59" s="798" t="s">
        <v>749</v>
      </c>
      <c r="D59" s="798"/>
      <c r="E59" s="782"/>
      <c r="F59" s="782"/>
      <c r="G59" s="782"/>
      <c r="H59" s="782"/>
      <c r="I59" s="782"/>
      <c r="BM59" s="8"/>
      <c r="BN59" s="8"/>
      <c r="BO59" s="8"/>
      <c r="BP59" s="8"/>
      <c r="BQ59" s="8"/>
      <c r="BR59" s="8"/>
      <c r="BS59" s="8"/>
      <c r="BT59" s="8"/>
      <c r="BU59" s="8"/>
      <c r="BV59" s="8"/>
      <c r="CG59" s="1"/>
      <c r="CH59" s="1"/>
      <c r="CI59" s="1"/>
      <c r="CJ59" s="1"/>
      <c r="CK59" s="1"/>
      <c r="CL59" s="1"/>
      <c r="CM59" s="1"/>
      <c r="CN59" s="1"/>
      <c r="CO59" s="1"/>
    </row>
    <row r="60" spans="1:93" s="2" customFormat="1" ht="54.75" customHeight="1" x14ac:dyDescent="0.2">
      <c r="A60" s="105"/>
      <c r="B60" s="784">
        <v>6</v>
      </c>
      <c r="C60" s="798" t="s">
        <v>747</v>
      </c>
      <c r="D60" s="798"/>
      <c r="E60" s="782"/>
      <c r="F60" s="782"/>
      <c r="G60" s="782"/>
      <c r="H60" s="782"/>
      <c r="I60" s="782"/>
      <c r="BM60" s="8"/>
      <c r="BN60" s="8"/>
      <c r="BO60" s="8"/>
      <c r="BP60" s="8"/>
      <c r="BQ60" s="8"/>
      <c r="BR60" s="8"/>
      <c r="BS60" s="8"/>
      <c r="BT60" s="8"/>
      <c r="BU60" s="8"/>
      <c r="BV60" s="8"/>
      <c r="CG60" s="1"/>
      <c r="CH60" s="1"/>
      <c r="CI60" s="1"/>
      <c r="CJ60" s="1"/>
      <c r="CK60" s="1"/>
      <c r="CL60" s="1"/>
      <c r="CM60" s="1"/>
      <c r="CN60" s="1"/>
      <c r="CO60" s="1"/>
    </row>
    <row r="61" spans="1:93" s="2" customFormat="1" ht="27" customHeight="1" x14ac:dyDescent="0.2">
      <c r="A61" s="1"/>
      <c r="B61" s="784">
        <v>7</v>
      </c>
      <c r="C61" s="798" t="s">
        <v>750</v>
      </c>
      <c r="D61" s="798"/>
      <c r="E61" s="782"/>
      <c r="F61" s="782"/>
      <c r="G61" s="782"/>
      <c r="H61" s="782"/>
      <c r="I61" s="782"/>
      <c r="BM61" s="8"/>
      <c r="BN61" s="8"/>
      <c r="BO61" s="8"/>
      <c r="BP61" s="8"/>
      <c r="BQ61" s="8"/>
      <c r="BR61" s="8"/>
      <c r="BS61" s="8"/>
      <c r="BT61" s="8"/>
      <c r="BU61" s="8"/>
      <c r="BV61" s="8"/>
      <c r="CG61" s="1"/>
      <c r="CH61" s="1"/>
      <c r="CI61" s="1"/>
      <c r="CJ61" s="1"/>
      <c r="CK61" s="1"/>
      <c r="CL61" s="1"/>
      <c r="CM61" s="1"/>
      <c r="CN61" s="1"/>
      <c r="CO61" s="1"/>
    </row>
    <row r="62" spans="1:93" s="2" customFormat="1" ht="43.5" customHeight="1" x14ac:dyDescent="0.2">
      <c r="A62" s="1"/>
      <c r="B62" s="784"/>
      <c r="C62" s="798" t="s">
        <v>751</v>
      </c>
      <c r="D62" s="798"/>
      <c r="E62" s="782"/>
      <c r="F62" s="782"/>
      <c r="G62" s="782"/>
      <c r="H62" s="782"/>
      <c r="I62" s="782"/>
      <c r="BM62" s="8"/>
      <c r="BN62" s="8"/>
      <c r="BO62" s="8"/>
      <c r="BP62" s="8"/>
      <c r="BQ62" s="8"/>
      <c r="BR62" s="8"/>
      <c r="BS62" s="8"/>
      <c r="BT62" s="8"/>
      <c r="BU62" s="8"/>
      <c r="BV62" s="8"/>
      <c r="CG62" s="1"/>
      <c r="CH62" s="1"/>
      <c r="CI62" s="1"/>
      <c r="CJ62" s="1"/>
      <c r="CK62" s="1"/>
      <c r="CL62" s="1"/>
      <c r="CM62" s="1"/>
      <c r="CN62" s="1"/>
      <c r="CO62" s="1"/>
    </row>
    <row r="63" spans="1:93" s="2" customFormat="1" ht="39" customHeight="1" x14ac:dyDescent="0.2">
      <c r="A63" s="1"/>
      <c r="B63" s="784"/>
      <c r="C63" s="798" t="s">
        <v>752</v>
      </c>
      <c r="D63" s="798"/>
      <c r="E63" s="782"/>
      <c r="F63" s="782"/>
      <c r="G63" s="782"/>
      <c r="H63" s="782"/>
      <c r="I63" s="782"/>
      <c r="BM63" s="8"/>
      <c r="BN63" s="8"/>
      <c r="BO63" s="8"/>
      <c r="BP63" s="8"/>
      <c r="BQ63" s="8"/>
      <c r="BR63" s="8"/>
      <c r="BS63" s="8"/>
      <c r="BT63" s="8"/>
      <c r="BU63" s="8"/>
      <c r="BV63" s="8"/>
      <c r="CG63" s="1"/>
      <c r="CH63" s="1"/>
      <c r="CI63" s="1"/>
      <c r="CJ63" s="1"/>
      <c r="CK63" s="1"/>
      <c r="CL63" s="1"/>
      <c r="CM63" s="1"/>
      <c r="CN63" s="1"/>
      <c r="CO63" s="1"/>
    </row>
    <row r="64" spans="1:93" s="2" customFormat="1" ht="81.75" customHeight="1" x14ac:dyDescent="0.2">
      <c r="A64" s="1"/>
      <c r="B64" s="784">
        <v>8</v>
      </c>
      <c r="C64" s="798" t="s">
        <v>753</v>
      </c>
      <c r="D64" s="798"/>
      <c r="E64" s="782"/>
      <c r="F64" s="782"/>
      <c r="G64" s="782"/>
      <c r="H64" s="782"/>
      <c r="I64" s="782"/>
      <c r="BM64" s="8"/>
      <c r="BN64" s="8"/>
      <c r="BO64" s="8"/>
      <c r="BP64" s="8"/>
      <c r="BQ64" s="8"/>
      <c r="BR64" s="8"/>
      <c r="BS64" s="8"/>
      <c r="BT64" s="8"/>
      <c r="BU64" s="8"/>
      <c r="BV64" s="8"/>
      <c r="CG64" s="1"/>
      <c r="CH64" s="1"/>
      <c r="CI64" s="1"/>
      <c r="CJ64" s="1"/>
      <c r="CK64" s="1"/>
      <c r="CL64" s="1"/>
      <c r="CM64" s="1"/>
      <c r="CN64" s="1"/>
      <c r="CO64" s="1"/>
    </row>
    <row r="65" spans="1:93" s="2" customFormat="1" ht="57.75" customHeight="1" x14ac:dyDescent="0.2">
      <c r="A65" s="1"/>
      <c r="B65" s="784">
        <v>9</v>
      </c>
      <c r="C65" s="799" t="s">
        <v>754</v>
      </c>
      <c r="D65" s="799"/>
      <c r="E65" s="109"/>
      <c r="F65" s="109"/>
      <c r="G65" s="109"/>
      <c r="H65" s="109"/>
      <c r="I65" s="109"/>
      <c r="BM65" s="8"/>
      <c r="BN65" s="8"/>
      <c r="BO65" s="8"/>
      <c r="BP65" s="8"/>
      <c r="BQ65" s="8"/>
      <c r="BR65" s="8"/>
      <c r="BS65" s="8"/>
      <c r="BT65" s="8"/>
      <c r="BU65" s="8"/>
      <c r="BV65" s="8"/>
      <c r="CG65" s="1"/>
      <c r="CH65" s="1"/>
      <c r="CI65" s="1"/>
      <c r="CJ65" s="1"/>
      <c r="CK65" s="1"/>
      <c r="CL65" s="1"/>
      <c r="CM65" s="1"/>
      <c r="CN65" s="1"/>
      <c r="CO65" s="1"/>
    </row>
    <row r="66" spans="1:93" s="2" customFormat="1" ht="42" customHeight="1" x14ac:dyDescent="0.2">
      <c r="A66" s="1"/>
      <c r="B66" s="784">
        <v>10</v>
      </c>
      <c r="C66" s="800" t="s">
        <v>755</v>
      </c>
      <c r="D66" s="800"/>
      <c r="E66" s="109"/>
      <c r="F66" s="109"/>
      <c r="G66" s="109"/>
      <c r="H66" s="109"/>
      <c r="I66" s="109"/>
      <c r="BM66" s="8"/>
      <c r="BN66" s="8"/>
      <c r="BO66" s="8"/>
      <c r="BP66" s="8"/>
      <c r="BQ66" s="8"/>
      <c r="BR66" s="8"/>
      <c r="BS66" s="8"/>
      <c r="BT66" s="8"/>
      <c r="BU66" s="8"/>
      <c r="BV66" s="8"/>
      <c r="CG66" s="1"/>
      <c r="CH66" s="1"/>
      <c r="CI66" s="1"/>
      <c r="CJ66" s="1"/>
      <c r="CK66" s="1"/>
      <c r="CL66" s="1"/>
      <c r="CM66" s="1"/>
      <c r="CN66" s="1"/>
      <c r="CO66" s="1"/>
    </row>
    <row r="67" spans="1:93" s="2" customFormat="1" ht="28.5" customHeight="1" x14ac:dyDescent="0.2">
      <c r="A67" s="1"/>
      <c r="B67" s="784">
        <v>11</v>
      </c>
      <c r="C67" s="795" t="s">
        <v>756</v>
      </c>
      <c r="D67" s="795"/>
      <c r="E67" s="783"/>
      <c r="F67" s="783"/>
      <c r="G67" s="783"/>
      <c r="H67" s="783"/>
      <c r="I67" s="783"/>
      <c r="BM67" s="8"/>
      <c r="BN67" s="8"/>
      <c r="BO67" s="8"/>
      <c r="BP67" s="8"/>
      <c r="BQ67" s="8"/>
      <c r="BR67" s="8"/>
      <c r="BS67" s="8"/>
      <c r="BT67" s="8"/>
      <c r="BU67" s="8"/>
      <c r="BV67" s="8"/>
      <c r="CG67" s="1"/>
      <c r="CH67" s="1"/>
      <c r="CI67" s="1"/>
      <c r="CJ67" s="1"/>
      <c r="CK67" s="1"/>
      <c r="CL67" s="1"/>
      <c r="CM67" s="1"/>
      <c r="CN67" s="1"/>
      <c r="CO67" s="1"/>
    </row>
    <row r="68" spans="1:93" s="2" customFormat="1" ht="113.25" customHeight="1" x14ac:dyDescent="0.2">
      <c r="A68" s="1"/>
      <c r="B68" s="785">
        <v>12</v>
      </c>
      <c r="C68" s="795" t="s">
        <v>757</v>
      </c>
      <c r="D68" s="795"/>
      <c r="BM68" s="8"/>
      <c r="BN68" s="8"/>
      <c r="BO68" s="8"/>
      <c r="BP68" s="8"/>
      <c r="BQ68" s="8"/>
      <c r="BR68" s="8"/>
      <c r="BS68" s="8"/>
      <c r="BT68" s="8"/>
      <c r="BU68" s="8"/>
      <c r="BV68" s="8"/>
      <c r="CG68" s="1"/>
      <c r="CH68" s="1"/>
      <c r="CI68" s="1"/>
      <c r="CJ68" s="1"/>
      <c r="CK68" s="1"/>
      <c r="CL68" s="1"/>
      <c r="CM68" s="1"/>
      <c r="CN68" s="1"/>
      <c r="CO68" s="1"/>
    </row>
    <row r="69" spans="1:93" ht="30.75" customHeight="1" x14ac:dyDescent="0.2">
      <c r="B69" s="786"/>
      <c r="C69" s="796" t="s">
        <v>758</v>
      </c>
      <c r="D69" s="796"/>
    </row>
  </sheetData>
  <mergeCells count="112">
    <mergeCell ref="C52:D52"/>
    <mergeCell ref="C54:D54"/>
    <mergeCell ref="C55:D55"/>
    <mergeCell ref="C56:D56"/>
    <mergeCell ref="C57:D57"/>
    <mergeCell ref="CA19:CD19"/>
    <mergeCell ref="C20:C22"/>
    <mergeCell ref="D20:D22"/>
    <mergeCell ref="E20:E22"/>
    <mergeCell ref="F20:F22"/>
    <mergeCell ref="G20:G22"/>
    <mergeCell ref="H20:H22"/>
    <mergeCell ref="BC19:BL19"/>
    <mergeCell ref="BM19:BV19"/>
    <mergeCell ref="BW19:BZ19"/>
    <mergeCell ref="AG20:AG22"/>
    <mergeCell ref="AH20:AH22"/>
    <mergeCell ref="AI20:AI22"/>
    <mergeCell ref="AJ20:AJ22"/>
    <mergeCell ref="AK20:AK22"/>
    <mergeCell ref="AL20:AL22"/>
    <mergeCell ref="AA20:AA22"/>
    <mergeCell ref="AB20:AB22"/>
    <mergeCell ref="AC20:AC22"/>
    <mergeCell ref="C16:O16"/>
    <mergeCell ref="E19:N19"/>
    <mergeCell ref="O19:X19"/>
    <mergeCell ref="Y19:AH19"/>
    <mergeCell ref="AI19:AR19"/>
    <mergeCell ref="AS19:BB19"/>
    <mergeCell ref="I20:I22"/>
    <mergeCell ref="J20:J22"/>
    <mergeCell ref="K20:K22"/>
    <mergeCell ref="L20:L22"/>
    <mergeCell ref="M20:M22"/>
    <mergeCell ref="N20:N22"/>
    <mergeCell ref="U20:U22"/>
    <mergeCell ref="V20:V22"/>
    <mergeCell ref="W20:W22"/>
    <mergeCell ref="X20:X22"/>
    <mergeCell ref="Y20:Y22"/>
    <mergeCell ref="Z20:Z22"/>
    <mergeCell ref="O20:O22"/>
    <mergeCell ref="P20:P22"/>
    <mergeCell ref="Q20:Q22"/>
    <mergeCell ref="R20:R22"/>
    <mergeCell ref="S20:S22"/>
    <mergeCell ref="T20:T22"/>
    <mergeCell ref="AD20:AD22"/>
    <mergeCell ref="AE20:AE22"/>
    <mergeCell ref="AF20:AF22"/>
    <mergeCell ref="AS20:AS22"/>
    <mergeCell ref="AT20:AT22"/>
    <mergeCell ref="AU20:AU22"/>
    <mergeCell ref="AV20:AV22"/>
    <mergeCell ref="AW20:AW22"/>
    <mergeCell ref="AX20:AX22"/>
    <mergeCell ref="AM20:AM22"/>
    <mergeCell ref="AN20:AN22"/>
    <mergeCell ref="AO20:AO22"/>
    <mergeCell ref="AP20:AP22"/>
    <mergeCell ref="AQ20:AQ22"/>
    <mergeCell ref="AR20:AR22"/>
    <mergeCell ref="BE20:BE22"/>
    <mergeCell ref="BF20:BF22"/>
    <mergeCell ref="BG20:BG22"/>
    <mergeCell ref="BH20:BH22"/>
    <mergeCell ref="BI20:BI22"/>
    <mergeCell ref="BJ20:BJ22"/>
    <mergeCell ref="AY20:AY22"/>
    <mergeCell ref="AZ20:AZ22"/>
    <mergeCell ref="BA20:BA22"/>
    <mergeCell ref="BB20:BB22"/>
    <mergeCell ref="BC20:BC22"/>
    <mergeCell ref="BD20:BD22"/>
    <mergeCell ref="CC20:CC22"/>
    <mergeCell ref="CD20:CD22"/>
    <mergeCell ref="CE20:CE22"/>
    <mergeCell ref="CF20:CF22"/>
    <mergeCell ref="C51:F51"/>
    <mergeCell ref="CA52:CD55"/>
    <mergeCell ref="BW20:BW22"/>
    <mergeCell ref="BX20:BX22"/>
    <mergeCell ref="BY20:BY22"/>
    <mergeCell ref="BZ20:BZ22"/>
    <mergeCell ref="CA20:CA22"/>
    <mergeCell ref="CB20:CB22"/>
    <mergeCell ref="BQ20:BQ22"/>
    <mergeCell ref="BR20:BR22"/>
    <mergeCell ref="BS20:BS22"/>
    <mergeCell ref="BT20:BT22"/>
    <mergeCell ref="BU20:BU22"/>
    <mergeCell ref="BV20:BV22"/>
    <mergeCell ref="BK20:BK22"/>
    <mergeCell ref="BL20:BL22"/>
    <mergeCell ref="BM20:BM22"/>
    <mergeCell ref="BN20:BN22"/>
    <mergeCell ref="BO20:BO22"/>
    <mergeCell ref="BP20:BP22"/>
    <mergeCell ref="C68:D68"/>
    <mergeCell ref="C69:D69"/>
    <mergeCell ref="C53:D53"/>
    <mergeCell ref="C58:D58"/>
    <mergeCell ref="C59:D59"/>
    <mergeCell ref="C60:D60"/>
    <mergeCell ref="C61:D61"/>
    <mergeCell ref="C62:D62"/>
    <mergeCell ref="C63:D63"/>
    <mergeCell ref="C64:D64"/>
    <mergeCell ref="C65:D65"/>
    <mergeCell ref="C66:D66"/>
    <mergeCell ref="C67:D67"/>
  </mergeCells>
  <conditionalFormatting sqref="F25:H25 K25:M25">
    <cfRule type="expression" dxfId="59" priority="12">
      <formula>$E$19&lt;2013</formula>
    </cfRule>
  </conditionalFormatting>
  <conditionalFormatting sqref="P25:R25 U25:W25">
    <cfRule type="expression" dxfId="58" priority="11">
      <formula>$O$19&lt;2013</formula>
    </cfRule>
  </conditionalFormatting>
  <conditionalFormatting sqref="Z25:AB25 AE25:AG25">
    <cfRule type="expression" dxfId="57" priority="10">
      <formula>$Y$19&lt;2013</formula>
    </cfRule>
  </conditionalFormatting>
  <conditionalFormatting sqref="AJ25:AL25 AO25:AQ25">
    <cfRule type="expression" dxfId="56" priority="9">
      <formula>$AI$19&lt;2013</formula>
    </cfRule>
  </conditionalFormatting>
  <conditionalFormatting sqref="AT25:AV25 AY25:BA25">
    <cfRule type="expression" dxfId="55" priority="8">
      <formula>$AS$19&lt;2013</formula>
    </cfRule>
  </conditionalFormatting>
  <conditionalFormatting sqref="BD25:BF25 BI25:BK25">
    <cfRule type="expression" dxfId="54" priority="7">
      <formula>$BC$19&lt;2013</formula>
    </cfRule>
  </conditionalFormatting>
  <conditionalFormatting sqref="F27:H28 K27:M28">
    <cfRule type="expression" dxfId="53" priority="6">
      <formula>$E$19&lt;2015</formula>
    </cfRule>
  </conditionalFormatting>
  <conditionalFormatting sqref="P27:R28 U27:W28">
    <cfRule type="expression" dxfId="52" priority="5">
      <formula>$O$19&lt;2015</formula>
    </cfRule>
  </conditionalFormatting>
  <conditionalFormatting sqref="Z27:AB28 AE27:AG28">
    <cfRule type="expression" dxfId="51" priority="4">
      <formula>$Y$19&lt;2015</formula>
    </cfRule>
  </conditionalFormatting>
  <conditionalFormatting sqref="AJ27:AL28 AO27:AQ28">
    <cfRule type="expression" dxfId="50" priority="3">
      <formula>$AI$19&lt;2015</formula>
    </cfRule>
  </conditionalFormatting>
  <conditionalFormatting sqref="AT27:AV28 AY27:BA28">
    <cfRule type="expression" dxfId="49" priority="2">
      <formula>$AS$19&lt;2015</formula>
    </cfRule>
  </conditionalFormatting>
  <conditionalFormatting sqref="BD27:BF28 BI27:BK28">
    <cfRule type="expression" dxfId="48" priority="1">
      <formula>$BC$19&lt;2015</formula>
    </cfRule>
  </conditionalFormatting>
  <pageMargins left="0.70866141732283472" right="0.70866141732283472" top="1.3385826771653544" bottom="0.74803149606299213" header="0.31496062992125984" footer="0.31496062992125984"/>
  <pageSetup paperSize="17" scale="46" fitToWidth="5" fitToHeight="0" orientation="landscape" r:id="rId1"/>
  <headerFooter scaleWithDoc="0">
    <oddHeader>&amp;R&amp;"-,Regular"&amp;7Toronto Hydro-Electric System Limited
EB-2018-0165
Draft Rate Order
&amp;"-,Bold"Schedule 13&amp;"-,Regular"
UPDATED:  February 12, 2020
Page &amp;P of &amp;N</oddHeader>
    <oddFooter>&amp;C&amp;"-,Regular"&amp;7&amp;A</oddFooter>
  </headerFooter>
  <rowBreaks count="1" manualBreakCount="1">
    <brk id="51" max="16383" man="1"/>
  </rowBreaks>
  <colBreaks count="4" manualBreakCount="4">
    <brk id="24" max="1048575" man="1"/>
    <brk id="44" max="1048575" man="1"/>
    <brk id="64" max="1048575" man="1"/>
    <brk id="78"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81</xdr:col>
                    <xdr:colOff>104775</xdr:colOff>
                    <xdr:row>35</xdr:row>
                    <xdr:rowOff>28575</xdr:rowOff>
                  </from>
                  <to>
                    <xdr:col>81</xdr:col>
                    <xdr:colOff>2076450</xdr:colOff>
                    <xdr:row>36</xdr:row>
                    <xdr:rowOff>28575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81</xdr:col>
                    <xdr:colOff>104775</xdr:colOff>
                    <xdr:row>36</xdr:row>
                    <xdr:rowOff>28575</xdr:rowOff>
                  </from>
                  <to>
                    <xdr:col>81</xdr:col>
                    <xdr:colOff>2076450</xdr:colOff>
                    <xdr:row>37</xdr:row>
                    <xdr:rowOff>28575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81</xdr:col>
                    <xdr:colOff>104775</xdr:colOff>
                    <xdr:row>37</xdr:row>
                    <xdr:rowOff>28575</xdr:rowOff>
                  </from>
                  <to>
                    <xdr:col>81</xdr:col>
                    <xdr:colOff>2076450</xdr:colOff>
                    <xdr:row>38</xdr:row>
                    <xdr:rowOff>28575</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81</xdr:col>
                    <xdr:colOff>104775</xdr:colOff>
                    <xdr:row>38</xdr:row>
                    <xdr:rowOff>28575</xdr:rowOff>
                  </from>
                  <to>
                    <xdr:col>81</xdr:col>
                    <xdr:colOff>2076450</xdr:colOff>
                    <xdr:row>39</xdr:row>
                    <xdr:rowOff>28575</xdr:rowOff>
                  </to>
                </anchor>
              </controlPr>
            </control>
          </mc:Choice>
        </mc:AlternateContent>
        <mc:AlternateContent xmlns:mc="http://schemas.openxmlformats.org/markup-compatibility/2006">
          <mc:Choice Requires="x14">
            <control shapeId="1029" r:id="rId8" name="Check Box 5">
              <controlPr defaultSize="0" autoFill="0" autoLine="0" autoPict="0">
                <anchor moveWithCells="1">
                  <from>
                    <xdr:col>81</xdr:col>
                    <xdr:colOff>104775</xdr:colOff>
                    <xdr:row>39</xdr:row>
                    <xdr:rowOff>28575</xdr:rowOff>
                  </from>
                  <to>
                    <xdr:col>81</xdr:col>
                    <xdr:colOff>2076450</xdr:colOff>
                    <xdr:row>40</xdr:row>
                    <xdr:rowOff>9525</xdr:rowOff>
                  </to>
                </anchor>
              </controlPr>
            </control>
          </mc:Choice>
        </mc:AlternateContent>
        <mc:AlternateContent xmlns:mc="http://schemas.openxmlformats.org/markup-compatibility/2006">
          <mc:Choice Requires="x14">
            <control shapeId="1030" r:id="rId9" name="Check Box 6">
              <controlPr defaultSize="0" autoFill="0" autoLine="0" autoPict="0">
                <anchor moveWithCells="1">
                  <from>
                    <xdr:col>81</xdr:col>
                    <xdr:colOff>104775</xdr:colOff>
                    <xdr:row>47</xdr:row>
                    <xdr:rowOff>0</xdr:rowOff>
                  </from>
                  <to>
                    <xdr:col>81</xdr:col>
                    <xdr:colOff>2076450</xdr:colOff>
                    <xdr:row>48</xdr:row>
                    <xdr:rowOff>28575</xdr:rowOff>
                  </to>
                </anchor>
              </controlPr>
            </control>
          </mc:Choice>
        </mc:AlternateContent>
        <mc:AlternateContent xmlns:mc="http://schemas.openxmlformats.org/markup-compatibility/2006">
          <mc:Choice Requires="x14">
            <control shapeId="1031" r:id="rId10" name="Check Box 7">
              <controlPr defaultSize="0" autoFill="0" autoLine="0" autoPict="0">
                <anchor moveWithCells="1">
                  <from>
                    <xdr:col>81</xdr:col>
                    <xdr:colOff>104775</xdr:colOff>
                    <xdr:row>47</xdr:row>
                    <xdr:rowOff>0</xdr:rowOff>
                  </from>
                  <to>
                    <xdr:col>81</xdr:col>
                    <xdr:colOff>2076450</xdr:colOff>
                    <xdr:row>48</xdr:row>
                    <xdr:rowOff>47625</xdr:rowOff>
                  </to>
                </anchor>
              </controlPr>
            </control>
          </mc:Choice>
        </mc:AlternateContent>
        <mc:AlternateContent xmlns:mc="http://schemas.openxmlformats.org/markup-compatibility/2006">
          <mc:Choice Requires="x14">
            <control shapeId="1032" r:id="rId11" name="Check Box 28">
              <controlPr locked="0" defaultSize="0" autoFill="0" autoLine="0" autoPict="0" macro="[0]!ContinuitySchedule_CheckBox28_Click">
                <anchor moveWithCells="1">
                  <from>
                    <xdr:col>80</xdr:col>
                    <xdr:colOff>666750</xdr:colOff>
                    <xdr:row>9</xdr:row>
                    <xdr:rowOff>76200</xdr:rowOff>
                  </from>
                  <to>
                    <xdr:col>80</xdr:col>
                    <xdr:colOff>1076325</xdr:colOff>
                    <xdr:row>11</xdr:row>
                    <xdr:rowOff>95250</xdr:rowOff>
                  </to>
                </anchor>
              </controlPr>
            </control>
          </mc:Choice>
        </mc:AlternateContent>
        <mc:AlternateContent xmlns:mc="http://schemas.openxmlformats.org/markup-compatibility/2006">
          <mc:Choice Requires="x14">
            <control shapeId="1033" r:id="rId12" name="Check Box 9">
              <controlPr defaultSize="0" autoFill="0" autoLine="0" autoPict="0">
                <anchor moveWithCells="1">
                  <from>
                    <xdr:col>81</xdr:col>
                    <xdr:colOff>104775</xdr:colOff>
                    <xdr:row>40</xdr:row>
                    <xdr:rowOff>28575</xdr:rowOff>
                  </from>
                  <to>
                    <xdr:col>81</xdr:col>
                    <xdr:colOff>2076450</xdr:colOff>
                    <xdr:row>40</xdr:row>
                    <xdr:rowOff>238125</xdr:rowOff>
                  </to>
                </anchor>
              </controlPr>
            </control>
          </mc:Choice>
        </mc:AlternateContent>
        <mc:AlternateContent xmlns:mc="http://schemas.openxmlformats.org/markup-compatibility/2006">
          <mc:Choice Requires="x14">
            <control shapeId="1034" r:id="rId13" name="Check Box 54">
              <controlPr locked="0" defaultSize="0" autoFill="0" autoLine="0" autoPict="0" macro="[0]!ContinuitySchedule_CheckBox54_Click">
                <anchor moveWithCells="1">
                  <from>
                    <xdr:col>82</xdr:col>
                    <xdr:colOff>28575</xdr:colOff>
                    <xdr:row>10</xdr:row>
                    <xdr:rowOff>76200</xdr:rowOff>
                  </from>
                  <to>
                    <xdr:col>82</xdr:col>
                    <xdr:colOff>447675</xdr:colOff>
                    <xdr:row>12</xdr:row>
                    <xdr:rowOff>95250</xdr:rowOff>
                  </to>
                </anchor>
              </controlPr>
            </control>
          </mc:Choice>
        </mc:AlternateContent>
        <mc:AlternateContent xmlns:mc="http://schemas.openxmlformats.org/markup-compatibility/2006">
          <mc:Choice Requires="x14">
            <control shapeId="1035" r:id="rId14" name="Check Box 11">
              <controlPr defaultSize="0" autoFill="0" autoLine="0" autoPict="0">
                <anchor moveWithCells="1">
                  <from>
                    <xdr:col>81</xdr:col>
                    <xdr:colOff>104775</xdr:colOff>
                    <xdr:row>40</xdr:row>
                    <xdr:rowOff>28575</xdr:rowOff>
                  </from>
                  <to>
                    <xdr:col>81</xdr:col>
                    <xdr:colOff>2076450</xdr:colOff>
                    <xdr:row>40</xdr:row>
                    <xdr:rowOff>238125</xdr:rowOff>
                  </to>
                </anchor>
              </controlPr>
            </control>
          </mc:Choice>
        </mc:AlternateContent>
        <mc:AlternateContent xmlns:mc="http://schemas.openxmlformats.org/markup-compatibility/2006">
          <mc:Choice Requires="x14">
            <control shapeId="1036" r:id="rId15" name="Check Box 12">
              <controlPr defaultSize="0" autoFill="0" autoLine="0" autoPict="0">
                <anchor moveWithCells="1">
                  <from>
                    <xdr:col>81</xdr:col>
                    <xdr:colOff>104775</xdr:colOff>
                    <xdr:row>41</xdr:row>
                    <xdr:rowOff>28575</xdr:rowOff>
                  </from>
                  <to>
                    <xdr:col>81</xdr:col>
                    <xdr:colOff>2085975</xdr:colOff>
                    <xdr:row>41</xdr:row>
                    <xdr:rowOff>247650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W231"/>
  <sheetViews>
    <sheetView showGridLines="0" zoomScale="70" zoomScaleNormal="70" zoomScaleSheetLayoutView="70" workbookViewId="0">
      <pane xSplit="1" ySplit="10" topLeftCell="B11" activePane="bottomRight" state="frozen"/>
      <selection activeCell="C8" sqref="C8"/>
      <selection pane="topRight" activeCell="C8" sqref="C8"/>
      <selection pane="bottomLeft" activeCell="C8" sqref="C8"/>
      <selection pane="bottomRight" activeCell="C8" sqref="C8"/>
    </sheetView>
  </sheetViews>
  <sheetFormatPr defaultColWidth="9.140625" defaultRowHeight="15" outlineLevelRow="1" x14ac:dyDescent="0.25"/>
  <cols>
    <col min="1" max="1" width="5.5703125" style="477" customWidth="1"/>
    <col min="2" max="2" width="64.5703125" style="477" customWidth="1"/>
    <col min="3" max="3" width="20.28515625" style="477" customWidth="1"/>
    <col min="4" max="4" width="18.85546875" style="477" customWidth="1"/>
    <col min="5" max="5" width="18.28515625" style="477" customWidth="1"/>
    <col min="6" max="6" width="16.7109375" style="477" customWidth="1"/>
    <col min="7" max="7" width="17.28515625" style="477" customWidth="1"/>
    <col min="8" max="8" width="9.140625" style="355" customWidth="1"/>
    <col min="9" max="9" width="21" style="477" customWidth="1"/>
    <col min="10" max="10" width="21.28515625" style="477" customWidth="1"/>
    <col min="11" max="12" width="12.5703125" style="477" bestFit="1" customWidth="1"/>
    <col min="13" max="13" width="9.140625" style="477" hidden="1" customWidth="1"/>
    <col min="14" max="18" width="9.140625" style="477" customWidth="1"/>
    <col min="19" max="16384" width="9.140625" style="477"/>
  </cols>
  <sheetData>
    <row r="1" spans="1:14" ht="18.75" x14ac:dyDescent="0.3">
      <c r="A1" s="630" t="s">
        <v>651</v>
      </c>
    </row>
    <row r="2" spans="1:14" hidden="1" x14ac:dyDescent="0.25"/>
    <row r="3" spans="1:14" hidden="1" x14ac:dyDescent="0.25"/>
    <row r="4" spans="1:14" hidden="1" x14ac:dyDescent="0.25"/>
    <row r="5" spans="1:14" hidden="1" x14ac:dyDescent="0.25"/>
    <row r="6" spans="1:14" hidden="1" x14ac:dyDescent="0.25"/>
    <row r="7" spans="1:14" hidden="1" x14ac:dyDescent="0.25"/>
    <row r="8" spans="1:14" hidden="1" x14ac:dyDescent="0.25"/>
    <row r="9" spans="1:14" hidden="1" x14ac:dyDescent="0.25"/>
    <row r="10" spans="1:14" hidden="1" x14ac:dyDescent="0.25"/>
    <row r="13" spans="1:14" x14ac:dyDescent="0.25">
      <c r="B13" s="631" t="s">
        <v>612</v>
      </c>
      <c r="C13" s="632"/>
      <c r="D13" s="633">
        <v>22</v>
      </c>
    </row>
    <row r="15" spans="1:14" x14ac:dyDescent="0.25">
      <c r="I15" s="634"/>
      <c r="J15" s="635"/>
      <c r="K15" s="635"/>
      <c r="L15" s="635"/>
      <c r="M15" s="635"/>
      <c r="N15" s="635"/>
    </row>
    <row r="16" spans="1:14" ht="18" x14ac:dyDescent="0.25">
      <c r="B16" s="636" t="s">
        <v>613</v>
      </c>
      <c r="I16" s="635"/>
      <c r="J16" s="635"/>
      <c r="K16" s="635"/>
      <c r="L16" s="635"/>
      <c r="M16" s="635"/>
      <c r="N16" s="635"/>
    </row>
    <row r="17" spans="2:23" x14ac:dyDescent="0.25">
      <c r="B17" s="637" t="s">
        <v>614</v>
      </c>
      <c r="I17" s="638"/>
      <c r="J17" s="635"/>
      <c r="K17" s="635"/>
      <c r="L17" s="635"/>
      <c r="M17" s="635"/>
      <c r="N17" s="635"/>
    </row>
    <row r="18" spans="2:23" ht="12.75" customHeight="1" x14ac:dyDescent="0.25">
      <c r="B18" s="868" t="s">
        <v>615</v>
      </c>
      <c r="C18" s="870" t="s">
        <v>159</v>
      </c>
      <c r="D18" s="922" t="s">
        <v>616</v>
      </c>
      <c r="E18" s="922" t="s">
        <v>617</v>
      </c>
      <c r="F18" s="924" t="s">
        <v>618</v>
      </c>
      <c r="G18" s="933" t="s">
        <v>619</v>
      </c>
      <c r="I18" s="635"/>
      <c r="J18" s="635"/>
      <c r="K18" s="635"/>
      <c r="L18" s="635"/>
      <c r="M18" s="635"/>
      <c r="N18" s="635"/>
    </row>
    <row r="19" spans="2:23" ht="49.5" customHeight="1" x14ac:dyDescent="0.25">
      <c r="B19" s="869"/>
      <c r="C19" s="870"/>
      <c r="D19" s="923"/>
      <c r="E19" s="923"/>
      <c r="F19" s="924"/>
      <c r="G19" s="934"/>
      <c r="I19" s="635"/>
      <c r="J19" s="635"/>
      <c r="K19" s="639"/>
      <c r="L19" s="639"/>
      <c r="M19" s="635"/>
      <c r="N19" s="635"/>
      <c r="O19" s="635"/>
      <c r="P19" s="635"/>
      <c r="Q19" s="635"/>
      <c r="R19" s="635"/>
      <c r="S19" s="635"/>
      <c r="T19" s="635"/>
      <c r="U19" s="635"/>
    </row>
    <row r="20" spans="2:23" x14ac:dyDescent="0.25">
      <c r="B20" s="640" t="str">
        <f>IF(ISBLANK('4. Billing Determinants'!$B21), "", '4. Billing Determinants'!$B21)</f>
        <v>RESIDENTIAL SERVICE CLASSIFICATION</v>
      </c>
      <c r="C20" s="365" t="s">
        <v>126</v>
      </c>
      <c r="D20" s="641">
        <f>IF(C20="", 0, IF(C20="kWh", '4. Billing Determinants'!E21, IF(C20="kVA", '4. Billing Determinants'!F21, '4. Billing Determinants'!D21)))</f>
        <v>4531218421.1652517</v>
      </c>
      <c r="E20" s="642">
        <f>IFERROR(IF(OR(VLOOKUP(B20,'4. Billing Determinants'!$B$21:$K$40,9,0)=0,VLOOKUP(B20,'4. Billing Determinants'!$B$21:$K$40,10,0)=0),HLOOKUP($B20, '5. Allocation of Balances'!$D$4:$Z$76, 63,FALSE) + HLOOKUP($B46, '5. Allocation of Balances'!$D$4:$Z$76, 64,FALSE),HLOOKUP($B20, '5. Allocation of Balances'!$D$4:$Z$76, 63,FALSE)),0)+M20</f>
        <v>2725540.5679140678</v>
      </c>
      <c r="F20" s="643">
        <f>IF(ISERROR(E20/D20),0,IF(C20="# of Customers",E20/(D20*$D$13)*($D$13)/($D$13/12*365)*30,IF(C20="kVA",(E20/(D20*$D$13/12))*($D$13)/($D$13/12*365)*30, (E20/D20)/($D$13/12))))</f>
        <v>3.2809243638429181E-4</v>
      </c>
      <c r="G20" s="644">
        <f>ROUND(F20,5)</f>
        <v>3.3E-4</v>
      </c>
      <c r="H20" s="355" t="str">
        <f t="shared" ref="H20:H39" si="0">IF(C20="", "", IF(C20="# of Customers", "per customer per month", "$/"&amp;C20))</f>
        <v>$/kWh</v>
      </c>
      <c r="I20" s="645"/>
      <c r="J20" s="646"/>
      <c r="K20" s="647"/>
      <c r="L20" s="648"/>
      <c r="M20" s="635"/>
      <c r="N20" s="635"/>
      <c r="O20" s="635"/>
      <c r="P20" s="635"/>
      <c r="Q20" s="635"/>
      <c r="R20" s="635"/>
      <c r="S20" s="635"/>
      <c r="T20" s="635"/>
      <c r="U20" s="635"/>
      <c r="V20" s="649"/>
      <c r="W20" s="650"/>
    </row>
    <row r="21" spans="2:23" x14ac:dyDescent="0.25">
      <c r="B21" s="640" t="str">
        <f>IF(ISBLANK('4. Billing Determinants'!$B22), "", '4. Billing Determinants'!$B22)</f>
        <v>COMPETITIVE SECTOR MULTI-UNIT RESIDENTIAL SERVICE CLASSIFICATION</v>
      </c>
      <c r="C21" s="365" t="s">
        <v>126</v>
      </c>
      <c r="D21" s="641">
        <f>IF(C21="", 0, IF(C21="kWh", '4. Billing Determinants'!E22, IF(C21="kVA", '4. Billing Determinants'!F22, '4. Billing Determinants'!D22)))</f>
        <v>297763684.68568611</v>
      </c>
      <c r="E21" s="642">
        <f>IFERROR(IF(OR(VLOOKUP(B21,'4. Billing Determinants'!$B$21:$K$40,9,0)=0,VLOOKUP(B21,'4. Billing Determinants'!$B$21:$K$40,10,0)=0),HLOOKUP($B21, '5. Allocation of Balances'!$D$4:$Z$76, 63,FALSE) + HLOOKUP($B47, '5. Allocation of Balances'!$D$4:$Z$76, 64,FALSE),HLOOKUP($B21, '5. Allocation of Balances'!$D$4:$Z$76, 63,FALSE)),0)+M21</f>
        <v>135510.56002017041</v>
      </c>
      <c r="F21" s="643">
        <f t="shared" ref="F21:F28" si="1">IF(ISERROR(E21/D21),0,IF(C21="# of Customers",E21/(D21*$D$13)*($D$13)/($D$13/12*365)*30,IF(C21="kVA",(E21/(D21*$D$13/12))*($D$13)/($D$13/12*365)*30, (E21/D21)/($D$13/12))))</f>
        <v>2.4823326255556019E-4</v>
      </c>
      <c r="G21" s="644">
        <f t="shared" ref="G21:G22" si="2">ROUND(F21,5)</f>
        <v>2.5000000000000001E-4</v>
      </c>
      <c r="H21" s="355" t="str">
        <f t="shared" si="0"/>
        <v>$/kWh</v>
      </c>
      <c r="I21" s="651"/>
      <c r="J21" s="646"/>
      <c r="K21" s="647"/>
      <c r="L21" s="648"/>
      <c r="M21" s="635"/>
      <c r="N21" s="635"/>
      <c r="O21" s="635"/>
      <c r="P21" s="635"/>
      <c r="Q21" s="635"/>
      <c r="R21" s="635"/>
      <c r="S21" s="635"/>
      <c r="T21" s="635"/>
      <c r="U21" s="635"/>
      <c r="V21" s="649"/>
      <c r="W21" s="650"/>
    </row>
    <row r="22" spans="2:23" x14ac:dyDescent="0.25">
      <c r="B22" s="640" t="str">
        <f>IF(ISBLANK('4. Billing Determinants'!$B23), "", '4. Billing Determinants'!$B23)</f>
        <v>GENERAL SERVICE LESS THAN 50 KW SERVICE CLASSIFICATION</v>
      </c>
      <c r="C22" s="365" t="s">
        <v>126</v>
      </c>
      <c r="D22" s="641">
        <f>IF(C22="", 0, IF(C22="kWh", '4. Billing Determinants'!E23, IF(C22="kVA", '4. Billing Determinants'!F23, '4. Billing Determinants'!D23)))</f>
        <v>2299006607.8208437</v>
      </c>
      <c r="E22" s="642">
        <f>IFERROR(IF(OR(VLOOKUP(B22,'4. Billing Determinants'!$B$21:$K$40,9,0)=0,VLOOKUP(B22,'4. Billing Determinants'!$B$21:$K$40,10,0)=0),HLOOKUP($B22, '5. Allocation of Balances'!$D$4:$Z$76, 63,FALSE) + HLOOKUP($B48, '5. Allocation of Balances'!$D$4:$Z$76, 64,FALSE),HLOOKUP($B22, '5. Allocation of Balances'!$D$4:$Z$76, 63,FALSE)),0)+M22</f>
        <v>1613638.1140255998</v>
      </c>
      <c r="F22" s="643">
        <f t="shared" si="1"/>
        <v>3.8284633068029565E-4</v>
      </c>
      <c r="G22" s="644">
        <f t="shared" si="2"/>
        <v>3.8000000000000002E-4</v>
      </c>
      <c r="H22" s="355" t="str">
        <f t="shared" si="0"/>
        <v>$/kWh</v>
      </c>
      <c r="I22" s="652"/>
      <c r="J22" s="646"/>
      <c r="K22" s="647"/>
      <c r="L22" s="648"/>
      <c r="M22" s="635"/>
      <c r="N22" s="635"/>
      <c r="O22" s="635"/>
      <c r="P22" s="635"/>
      <c r="Q22" s="635"/>
      <c r="R22" s="635"/>
      <c r="S22" s="635"/>
      <c r="T22" s="635"/>
      <c r="U22" s="635"/>
      <c r="V22" s="649"/>
      <c r="W22" s="650"/>
    </row>
    <row r="23" spans="2:23" x14ac:dyDescent="0.25">
      <c r="B23" s="640" t="str">
        <f>IF(ISBLANK('4. Billing Determinants'!$B24), "", '4. Billing Determinants'!$B24)</f>
        <v>GENERAL SERVICE 50 TO 999 KW SERVICE CLASSIFICATION</v>
      </c>
      <c r="C23" s="365" t="s">
        <v>190</v>
      </c>
      <c r="D23" s="641">
        <f>IF(C23="", 0, IF(C23="kWh", '4. Billing Determinants'!E24, IF(C23="kVA", '4. Billing Determinants'!F24, '4. Billing Determinants'!D24)))</f>
        <v>24899003.538802147</v>
      </c>
      <c r="E23" s="642">
        <f>IFERROR(IF(OR(VLOOKUP(B23,'4. Billing Determinants'!$B$21:$K$40,9,0)=0,VLOOKUP(B23,'4. Billing Determinants'!$B$21:$K$40,10,0)=0),HLOOKUP($B23, '5. Allocation of Balances'!$D$4:$Z$76, 63,FALSE) + HLOOKUP($B49, '5. Allocation of Balances'!$D$4:$Z$76, 64,FALSE),HLOOKUP($B23, '5. Allocation of Balances'!$D$4:$Z$76, 63,FALSE)),0)+M23</f>
        <v>11211695.643503601</v>
      </c>
      <c r="F23" s="643">
        <f t="shared" si="1"/>
        <v>0.24224651300403238</v>
      </c>
      <c r="G23" s="644">
        <f>ROUND(F23,4)</f>
        <v>0.2422</v>
      </c>
      <c r="H23" s="355" t="str">
        <f t="shared" si="0"/>
        <v>$/kVA</v>
      </c>
      <c r="I23" s="652"/>
      <c r="J23" s="646"/>
      <c r="K23" s="647"/>
      <c r="L23" s="648"/>
      <c r="M23" s="635"/>
      <c r="N23" s="635"/>
      <c r="O23" s="635"/>
      <c r="P23" s="635"/>
      <c r="Q23" s="635"/>
      <c r="R23" s="635"/>
      <c r="S23" s="635"/>
      <c r="T23" s="635"/>
      <c r="U23" s="635"/>
      <c r="V23" s="653"/>
      <c r="W23" s="650"/>
    </row>
    <row r="24" spans="2:23" x14ac:dyDescent="0.25">
      <c r="B24" s="640" t="str">
        <f>IF(ISBLANK('4. Billing Determinants'!$B25), "", '4. Billing Determinants'!$B25)</f>
        <v>GENERAL SERVICE 1,000 TO 4,999 KW SERVICE CLASSIFICATION</v>
      </c>
      <c r="C24" s="365" t="s">
        <v>190</v>
      </c>
      <c r="D24" s="641">
        <f>IF(C24="", 0, IF(C24="kWh", '4. Billing Determinants'!E25, IF(C24="kVA", '4. Billing Determinants'!F25, '4. Billing Determinants'!D25)))</f>
        <v>10406673.87563662</v>
      </c>
      <c r="E24" s="642">
        <f>IFERROR(IF(OR(VLOOKUP(B24,'4. Billing Determinants'!$B$21:$K$40,9,0)=0,VLOOKUP(B24,'4. Billing Determinants'!$B$21:$K$40,10,0)=0),HLOOKUP($B24, '5. Allocation of Balances'!$D$4:$Z$76, 63,FALSE) + HLOOKUP($B50, '5. Allocation of Balances'!$D$4:$Z$76, 64,FALSE),HLOOKUP($B24, '5. Allocation of Balances'!$D$4:$Z$76, 63,FALSE)),0)+M24</f>
        <v>5333909.7945057424</v>
      </c>
      <c r="F24" s="643">
        <f t="shared" si="1"/>
        <v>0.27574136645818886</v>
      </c>
      <c r="G24" s="644">
        <f>ROUND(F24,4)</f>
        <v>0.2757</v>
      </c>
      <c r="H24" s="355" t="str">
        <f t="shared" si="0"/>
        <v>$/kVA</v>
      </c>
      <c r="I24" s="652"/>
      <c r="J24" s="646"/>
      <c r="K24" s="647"/>
      <c r="L24" s="648"/>
      <c r="M24" s="635"/>
      <c r="N24" s="635"/>
      <c r="O24" s="635"/>
      <c r="P24" s="635"/>
      <c r="Q24" s="635"/>
      <c r="R24" s="635"/>
      <c r="S24" s="635"/>
      <c r="T24" s="635"/>
      <c r="U24" s="635"/>
      <c r="V24" s="653"/>
      <c r="W24" s="650"/>
    </row>
    <row r="25" spans="2:23" x14ac:dyDescent="0.25">
      <c r="B25" s="640" t="str">
        <f>IF(ISBLANK('4. Billing Determinants'!$B26), "", '4. Billing Determinants'!$B26)</f>
        <v>LARGE USE SERVICE CLASSIFICATION</v>
      </c>
      <c r="C25" s="365" t="s">
        <v>190</v>
      </c>
      <c r="D25" s="641">
        <f>IF(C25="", 0, IF(C25="kWh", '4. Billing Determinants'!E26, IF(C25="kVA", '4. Billing Determinants'!F26, '4. Billing Determinants'!D26)))</f>
        <v>4600359.7375704199</v>
      </c>
      <c r="E25" s="642">
        <f>IFERROR(IF(OR(VLOOKUP(B25,'4. Billing Determinants'!$B$21:$K$40,9,0)=0,VLOOKUP(B25,'4. Billing Determinants'!$B$21:$K$40,10,0)=0),HLOOKUP($B25, '5. Allocation of Balances'!$D$4:$Z$76, 63,FALSE) + HLOOKUP($B51, '5. Allocation of Balances'!$D$4:$Z$76, 64,FALSE),HLOOKUP($B25, '5. Allocation of Balances'!$D$4:$Z$76, 63,FALSE)),0)+M25</f>
        <v>2512815.9111691755</v>
      </c>
      <c r="F25" s="643">
        <f t="shared" si="1"/>
        <v>0.29385770403511707</v>
      </c>
      <c r="G25" s="644">
        <f>ROUND(F25,4)</f>
        <v>0.29389999999999999</v>
      </c>
      <c r="H25" s="355" t="str">
        <f t="shared" si="0"/>
        <v>$/kVA</v>
      </c>
      <c r="I25" s="652"/>
      <c r="J25" s="646"/>
      <c r="K25" s="647"/>
      <c r="L25" s="648"/>
      <c r="M25" s="635"/>
      <c r="N25" s="635"/>
      <c r="O25" s="635"/>
      <c r="P25" s="635"/>
      <c r="Q25" s="635"/>
      <c r="R25" s="635"/>
      <c r="S25" s="635"/>
      <c r="T25" s="635"/>
      <c r="U25" s="635"/>
      <c r="V25" s="653"/>
      <c r="W25" s="650"/>
    </row>
    <row r="26" spans="2:23" x14ac:dyDescent="0.25">
      <c r="B26" s="640" t="str">
        <f>IF(ISBLANK('4. Billing Determinants'!$B27), "", '4. Billing Determinants'!$B27)</f>
        <v>STANDBY POWER SERVICE CLASSIFICATION</v>
      </c>
      <c r="C26" s="365" t="s">
        <v>190</v>
      </c>
      <c r="D26" s="641">
        <f>IF(C26="", 0, IF(C26="kWh", '4. Billing Determinants'!E27, IF(C26="kVA", '4. Billing Determinants'!F27, '4. Billing Determinants'!D27)))</f>
        <v>0</v>
      </c>
      <c r="E26" s="642">
        <f>IFERROR(IF(OR(VLOOKUP(B26,'4. Billing Determinants'!$B$21:$K$40,9,0)=0,VLOOKUP(B26,'4. Billing Determinants'!$B$21:$K$40,10,0)=0),HLOOKUP($B26, '5. Allocation of Balances'!$D$4:$Z$76, 63,FALSE) + HLOOKUP($B52, '5. Allocation of Balances'!$D$4:$Z$76, 64,FALSE),HLOOKUP($B26, '5. Allocation of Balances'!$D$4:$Z$76, 63,FALSE)),0)+M26</f>
        <v>0</v>
      </c>
      <c r="F26" s="643">
        <f t="shared" si="1"/>
        <v>0</v>
      </c>
      <c r="G26" s="644">
        <f>ROUND(F26,4)</f>
        <v>0</v>
      </c>
      <c r="H26" s="355" t="str">
        <f t="shared" si="0"/>
        <v>$/kVA</v>
      </c>
      <c r="I26" s="652"/>
      <c r="J26" s="646"/>
      <c r="K26" s="647"/>
      <c r="L26" s="648"/>
      <c r="M26" s="635"/>
      <c r="N26" s="635"/>
      <c r="O26" s="635"/>
      <c r="P26" s="635"/>
      <c r="Q26" s="635"/>
      <c r="R26" s="635"/>
      <c r="S26" s="635"/>
      <c r="T26" s="635"/>
      <c r="U26" s="635"/>
      <c r="V26" s="653"/>
      <c r="W26" s="650"/>
    </row>
    <row r="27" spans="2:23" x14ac:dyDescent="0.25">
      <c r="B27" s="640" t="str">
        <f>IF(ISBLANK('4. Billing Determinants'!$B28), "", '4. Billing Determinants'!$B28)</f>
        <v>UNMETERED SCATTERED LOAD SERVICE CLASSIFICATION</v>
      </c>
      <c r="C27" s="365" t="s">
        <v>126</v>
      </c>
      <c r="D27" s="641">
        <f>IF(C27="", 0, IF(C27="kWh", '4. Billing Determinants'!E28, IF(C27="kVA", '4. Billing Determinants'!F28, '4. Billing Determinants'!D28)))</f>
        <v>40588612.341543451</v>
      </c>
      <c r="E27" s="642">
        <f>IFERROR(IF(OR(VLOOKUP(B27,'4. Billing Determinants'!$B$21:$K$40,9,0)=0,VLOOKUP(B27,'4. Billing Determinants'!$B$21:$K$40,10,0)=0),HLOOKUP($B27, '5. Allocation of Balances'!$D$4:$Z$76, 63,FALSE) + HLOOKUP($B53, '5. Allocation of Balances'!$D$4:$Z$76, 64,FALSE),HLOOKUP($B27, '5. Allocation of Balances'!$D$4:$Z$76, 63,FALSE)),0)+M27</f>
        <v>29701.544216532187</v>
      </c>
      <c r="F27" s="643">
        <f t="shared" si="1"/>
        <v>3.9914747918949384E-4</v>
      </c>
      <c r="G27" s="644">
        <f>ROUND(F27,5)</f>
        <v>4.0000000000000002E-4</v>
      </c>
      <c r="H27" s="355" t="str">
        <f t="shared" si="0"/>
        <v>$/kWh</v>
      </c>
      <c r="I27" s="654"/>
      <c r="J27" s="646"/>
      <c r="K27" s="647"/>
      <c r="L27" s="648"/>
      <c r="M27" s="635"/>
      <c r="N27" s="635"/>
      <c r="O27" s="635"/>
      <c r="P27" s="635"/>
      <c r="Q27" s="635"/>
      <c r="R27" s="635"/>
      <c r="S27" s="635"/>
      <c r="T27" s="635"/>
      <c r="U27" s="635"/>
      <c r="V27" s="649"/>
      <c r="W27" s="650"/>
    </row>
    <row r="28" spans="2:23" x14ac:dyDescent="0.25">
      <c r="B28" s="640" t="str">
        <f>IF(ISBLANK('4. Billing Determinants'!$B29), "", '4. Billing Determinants'!$B29)</f>
        <v>STREET LIGHTING SERVICE CLASSIFICATION</v>
      </c>
      <c r="C28" s="365" t="s">
        <v>190</v>
      </c>
      <c r="D28" s="641">
        <f>IF(C28="", 0, IF(C28="kWh", '4. Billing Determinants'!E29, IF(C28="kVA", '4. Billing Determinants'!F29, '4. Billing Determinants'!D29)))</f>
        <v>326300</v>
      </c>
      <c r="E28" s="642">
        <f>IFERROR(IF(OR(VLOOKUP(B28,'4. Billing Determinants'!$B$21:$K$40,9,0)=0,VLOOKUP(B28,'4. Billing Determinants'!$B$21:$K$40,10,0)=0),HLOOKUP($B28, '5. Allocation of Balances'!$D$4:$Z$76, 63,FALSE) + HLOOKUP($B54, '5. Allocation of Balances'!$D$4:$Z$76, 64,FALSE),HLOOKUP($B28, '5. Allocation of Balances'!$D$4:$Z$76, 63,FALSE)),0)+M28</f>
        <v>85046.16724566948</v>
      </c>
      <c r="F28" s="643">
        <f t="shared" si="1"/>
        <v>0.14021867983618438</v>
      </c>
      <c r="G28" s="644">
        <f>ROUND(F28,4)</f>
        <v>0.14019999999999999</v>
      </c>
      <c r="H28" s="355" t="str">
        <f t="shared" si="0"/>
        <v>$/kVA</v>
      </c>
      <c r="I28" s="652"/>
      <c r="J28" s="646"/>
      <c r="K28" s="647"/>
      <c r="L28" s="648"/>
      <c r="M28" s="635"/>
      <c r="N28" s="635"/>
      <c r="O28" s="635"/>
      <c r="P28" s="635"/>
      <c r="Q28" s="635"/>
      <c r="R28" s="635"/>
      <c r="S28" s="635"/>
      <c r="T28" s="635"/>
      <c r="U28" s="635"/>
      <c r="V28" s="653"/>
      <c r="W28" s="650"/>
    </row>
    <row r="29" spans="2:23" hidden="1" x14ac:dyDescent="0.25">
      <c r="B29" s="640" t="str">
        <f>IF(ISBLANK('4. Billing Determinants'!$B30), "", '4. Billing Determinants'!$B30)</f>
        <v/>
      </c>
      <c r="C29" s="365"/>
      <c r="D29" s="641">
        <f>IF(C29="", 0, IF(C29="kWh", '4. Billing Determinants'!E30, IF(C29="kVA", '4. Billing Determinants'!F30, '4. Billing Determinants'!D30)))</f>
        <v>0</v>
      </c>
      <c r="E29" s="642">
        <f>IFERROR(IF(OR(VLOOKUP(B29,'4. Billing Determinants'!$B$21:$K$40,9,0)=0,VLOOKUP(B29,'4. Billing Determinants'!$B$21:$K$40,10,0)=0),HLOOKUP($B29, '5. Allocation of Balances'!$D$4:$Z$76, 63,FALSE) + HLOOKUP($B55, '5. Allocation of Balances'!$D$4:$Z$76, 64,FALSE),HLOOKUP($B29, '5. Allocation of Balances'!$D$4:$Z$76, 63,FALSE)),0)+M29</f>
        <v>0</v>
      </c>
      <c r="F29" s="643">
        <f t="shared" ref="F29:F39" si="3">IF(ISERROR(E29/D29),0,IF(C29="# of Customers",E29/D29/$D$13,IF(C29="kVA",(E29/(D29*$D$13)*(D29*12)/(D29*365))*30, (E29/D29)/($D$13))))</f>
        <v>0</v>
      </c>
      <c r="H29" s="355" t="str">
        <f t="shared" si="0"/>
        <v/>
      </c>
      <c r="I29" s="635"/>
      <c r="J29" s="635"/>
      <c r="K29" s="655"/>
      <c r="L29" s="635"/>
      <c r="M29" s="635"/>
      <c r="N29" s="635"/>
      <c r="O29" s="635"/>
      <c r="P29" s="635"/>
      <c r="Q29" s="635"/>
      <c r="R29" s="635"/>
      <c r="S29" s="635"/>
      <c r="T29" s="635"/>
      <c r="U29" s="635"/>
      <c r="W29" s="650"/>
    </row>
    <row r="30" spans="2:23" hidden="1" x14ac:dyDescent="0.25">
      <c r="B30" s="640" t="str">
        <f>IF(ISBLANK('4. Billing Determinants'!$B31), "", '4. Billing Determinants'!$B31)</f>
        <v/>
      </c>
      <c r="C30" s="365"/>
      <c r="D30" s="641">
        <f>IF(C30="", 0, IF(C30="kWh", '4. Billing Determinants'!E31, IF(C30="kVA", '4. Billing Determinants'!F31, '4. Billing Determinants'!D31)))</f>
        <v>0</v>
      </c>
      <c r="E30" s="642">
        <f>IFERROR(IF(OR(VLOOKUP(B30,'4. Billing Determinants'!$B$21:$K$40,9,0)=0,VLOOKUP(B30,'4. Billing Determinants'!$B$21:$K$40,10,0)=0),HLOOKUP($B30, '5. Allocation of Balances'!$D$4:$Z$76, 63,FALSE) + HLOOKUP($B56, '5. Allocation of Balances'!$D$4:$Z$76, 64,FALSE),HLOOKUP($B30, '5. Allocation of Balances'!$D$4:$Z$76, 63,FALSE)),0)+M30</f>
        <v>0</v>
      </c>
      <c r="F30" s="643">
        <f t="shared" si="3"/>
        <v>0</v>
      </c>
      <c r="H30" s="355" t="str">
        <f t="shared" si="0"/>
        <v/>
      </c>
      <c r="I30" s="635"/>
      <c r="J30" s="635"/>
      <c r="K30" s="635"/>
      <c r="L30" s="655"/>
      <c r="M30" s="635"/>
      <c r="N30" s="635"/>
      <c r="O30" s="635"/>
      <c r="P30" s="635"/>
      <c r="Q30" s="635"/>
      <c r="R30" s="635"/>
      <c r="S30" s="635"/>
      <c r="T30" s="635"/>
      <c r="U30" s="635"/>
    </row>
    <row r="31" spans="2:23" hidden="1" x14ac:dyDescent="0.25">
      <c r="B31" s="640" t="str">
        <f>IF(ISBLANK('4. Billing Determinants'!$B32), "", '4. Billing Determinants'!$B32)</f>
        <v/>
      </c>
      <c r="C31" s="365"/>
      <c r="D31" s="641">
        <f>IF(C31="", 0, IF(C31="kWh", '4. Billing Determinants'!E32, IF(C31="kVA", '4. Billing Determinants'!F32, '4. Billing Determinants'!D32)))</f>
        <v>0</v>
      </c>
      <c r="E31" s="642">
        <f>IFERROR(IF(OR(VLOOKUP(B31,'4. Billing Determinants'!$B$21:$K$40,9,0)=0,VLOOKUP(B31,'4. Billing Determinants'!$B$21:$K$40,10,0)=0),HLOOKUP($B31, '5. Allocation of Balances'!$D$4:$Z$76, 63,FALSE) + HLOOKUP($B57, '5. Allocation of Balances'!$D$4:$Z$76, 64,FALSE),HLOOKUP($B31, '5. Allocation of Balances'!$D$4:$Z$76, 63,FALSE)),0)+M31</f>
        <v>0</v>
      </c>
      <c r="F31" s="643">
        <f t="shared" si="3"/>
        <v>0</v>
      </c>
      <c r="H31" s="355" t="str">
        <f t="shared" si="0"/>
        <v/>
      </c>
      <c r="I31" s="635"/>
      <c r="J31" s="635"/>
      <c r="K31" s="635"/>
      <c r="L31" s="635"/>
      <c r="M31" s="635"/>
      <c r="N31" s="635"/>
      <c r="O31" s="635"/>
      <c r="P31" s="635"/>
      <c r="Q31" s="635"/>
      <c r="R31" s="635"/>
      <c r="S31" s="635"/>
      <c r="T31" s="635"/>
      <c r="U31" s="635"/>
    </row>
    <row r="32" spans="2:23" hidden="1" x14ac:dyDescent="0.25">
      <c r="B32" s="640" t="str">
        <f>IF(ISBLANK('4. Billing Determinants'!$B33), "", '4. Billing Determinants'!$B33)</f>
        <v/>
      </c>
      <c r="C32" s="365"/>
      <c r="D32" s="641">
        <f>IF(C32="", 0, IF(C32="kWh", '4. Billing Determinants'!E33, IF(C32="kVA", '4. Billing Determinants'!F33, '4. Billing Determinants'!D33)))</f>
        <v>0</v>
      </c>
      <c r="E32" s="642">
        <f>IFERROR(IF(OR(VLOOKUP(B32,'4. Billing Determinants'!$B$21:$K$40,9,0)=0,VLOOKUP(B32,'4. Billing Determinants'!$B$21:$K$40,10,0)=0),HLOOKUP($B32, '5. Allocation of Balances'!$D$4:$Z$76, 63,FALSE) + HLOOKUP($B58, '5. Allocation of Balances'!$D$4:$Z$76, 64,FALSE),HLOOKUP($B32, '5. Allocation of Balances'!$D$4:$Z$76, 63,FALSE)),0)+M32</f>
        <v>0</v>
      </c>
      <c r="F32" s="643">
        <f t="shared" si="3"/>
        <v>0</v>
      </c>
      <c r="H32" s="355" t="str">
        <f t="shared" si="0"/>
        <v/>
      </c>
      <c r="I32" s="635"/>
      <c r="J32" s="635"/>
      <c r="K32" s="635"/>
      <c r="L32" s="635"/>
      <c r="M32" s="635"/>
      <c r="N32" s="635"/>
      <c r="O32" s="635"/>
      <c r="P32" s="635"/>
      <c r="Q32" s="635"/>
      <c r="R32" s="635"/>
      <c r="S32" s="635"/>
      <c r="T32" s="635"/>
      <c r="U32" s="635"/>
    </row>
    <row r="33" spans="2:21" hidden="1" x14ac:dyDescent="0.25">
      <c r="B33" s="640" t="str">
        <f>IF(ISBLANK('4. Billing Determinants'!$B34), "", '4. Billing Determinants'!$B34)</f>
        <v/>
      </c>
      <c r="C33" s="365"/>
      <c r="D33" s="641">
        <f>IF(C33="", 0, IF(C33="kWh", '4. Billing Determinants'!E34, IF(C33="kVA", '4. Billing Determinants'!F34, '4. Billing Determinants'!D34)))</f>
        <v>0</v>
      </c>
      <c r="E33" s="642">
        <f>IFERROR(IF(OR(VLOOKUP(B33,'4. Billing Determinants'!$B$21:$K$40,9,0)=0,VLOOKUP(B33,'4. Billing Determinants'!$B$21:$K$40,10,0)=0),HLOOKUP($B33, '5. Allocation of Balances'!$D$4:$Z$76, 63,FALSE) + HLOOKUP($B59, '5. Allocation of Balances'!$D$4:$Z$76, 64,FALSE),HLOOKUP($B33, '5. Allocation of Balances'!$D$4:$Z$76, 63,FALSE)),0)+M33</f>
        <v>0</v>
      </c>
      <c r="F33" s="643">
        <f t="shared" si="3"/>
        <v>0</v>
      </c>
      <c r="H33" s="355" t="str">
        <f t="shared" si="0"/>
        <v/>
      </c>
      <c r="I33" s="635"/>
      <c r="J33" s="635"/>
      <c r="K33" s="635"/>
      <c r="L33" s="635"/>
      <c r="M33" s="635"/>
      <c r="N33" s="635"/>
      <c r="O33" s="635"/>
      <c r="P33" s="635"/>
      <c r="Q33" s="635"/>
      <c r="R33" s="635"/>
      <c r="S33" s="635"/>
      <c r="T33" s="635"/>
      <c r="U33" s="635"/>
    </row>
    <row r="34" spans="2:21" hidden="1" x14ac:dyDescent="0.25">
      <c r="B34" s="640" t="str">
        <f>IF(ISBLANK('4. Billing Determinants'!$B35), "", '4. Billing Determinants'!$B35)</f>
        <v/>
      </c>
      <c r="C34" s="365"/>
      <c r="D34" s="641">
        <f>IF(C34="", 0, IF(C34="kWh", '4. Billing Determinants'!E35, IF(C34="kVA", '4. Billing Determinants'!F35, '4. Billing Determinants'!D35)))</f>
        <v>0</v>
      </c>
      <c r="E34" s="642">
        <f>IFERROR(IF(OR(VLOOKUP(B34,'4. Billing Determinants'!$B$21:$K$40,9,0)=0,VLOOKUP(B34,'4. Billing Determinants'!$B$21:$K$40,10,0)=0),HLOOKUP($B34, '5. Allocation of Balances'!$D$4:$Z$76, 63,FALSE) + HLOOKUP($B60, '5. Allocation of Balances'!$D$4:$Z$76, 64,FALSE),HLOOKUP($B34, '5. Allocation of Balances'!$D$4:$Z$76, 63,FALSE)),0)+M34</f>
        <v>0</v>
      </c>
      <c r="F34" s="643">
        <f t="shared" si="3"/>
        <v>0</v>
      </c>
      <c r="H34" s="355" t="str">
        <f t="shared" si="0"/>
        <v/>
      </c>
      <c r="I34" s="635"/>
      <c r="J34" s="635"/>
      <c r="K34" s="635"/>
      <c r="L34" s="635"/>
      <c r="M34" s="635"/>
      <c r="N34" s="635"/>
      <c r="O34" s="635"/>
      <c r="P34" s="635"/>
      <c r="Q34" s="635"/>
      <c r="R34" s="635"/>
      <c r="S34" s="635"/>
      <c r="T34" s="635"/>
      <c r="U34" s="635"/>
    </row>
    <row r="35" spans="2:21" hidden="1" x14ac:dyDescent="0.25">
      <c r="B35" s="640" t="str">
        <f>IF(ISBLANK('4. Billing Determinants'!$B36), "", '4. Billing Determinants'!$B36)</f>
        <v/>
      </c>
      <c r="C35" s="365"/>
      <c r="D35" s="641">
        <f>IF(C35="", 0, IF(C35="kWh", '4. Billing Determinants'!E36, IF(C35="kVA", '4. Billing Determinants'!F36, '4. Billing Determinants'!D36)))</f>
        <v>0</v>
      </c>
      <c r="E35" s="642">
        <f>IFERROR(IF(OR(VLOOKUP(B35,'4. Billing Determinants'!$B$21:$K$40,9,0)=0,VLOOKUP(B35,'4. Billing Determinants'!$B$21:$K$40,10,0)=0),HLOOKUP($B35, '5. Allocation of Balances'!$D$4:$Z$76, 63,FALSE) + HLOOKUP($B61, '5. Allocation of Balances'!$D$4:$Z$76, 64,FALSE),HLOOKUP($B35, '5. Allocation of Balances'!$D$4:$Z$76, 63,FALSE)),0)+M35</f>
        <v>0</v>
      </c>
      <c r="F35" s="643">
        <f t="shared" si="3"/>
        <v>0</v>
      </c>
      <c r="H35" s="355" t="str">
        <f t="shared" si="0"/>
        <v/>
      </c>
      <c r="I35" s="635"/>
      <c r="J35" s="635"/>
      <c r="K35" s="635"/>
      <c r="L35" s="635"/>
      <c r="M35" s="635"/>
      <c r="N35" s="635"/>
    </row>
    <row r="36" spans="2:21" hidden="1" x14ac:dyDescent="0.25">
      <c r="B36" s="640" t="str">
        <f>IF(ISBLANK('4. Billing Determinants'!$B37), "", '4. Billing Determinants'!$B37)</f>
        <v/>
      </c>
      <c r="C36" s="365"/>
      <c r="D36" s="641">
        <f>IF(C36="", 0, IF(C36="kWh", '4. Billing Determinants'!E37, IF(C36="kVA", '4. Billing Determinants'!F37, '4. Billing Determinants'!D37)))</f>
        <v>0</v>
      </c>
      <c r="E36" s="642">
        <f>IFERROR(IF(OR(VLOOKUP(B36,'4. Billing Determinants'!$B$21:$K$40,9,0)=0,VLOOKUP(B36,'4. Billing Determinants'!$B$21:$K$40,10,0)=0),HLOOKUP($B36, '5. Allocation of Balances'!$D$4:$Z$76, 63,FALSE) + HLOOKUP($B62, '5. Allocation of Balances'!$D$4:$Z$76, 64,FALSE),HLOOKUP($B36, '5. Allocation of Balances'!$D$4:$Z$76, 63,FALSE)),0)+M36</f>
        <v>0</v>
      </c>
      <c r="F36" s="643">
        <f t="shared" si="3"/>
        <v>0</v>
      </c>
      <c r="H36" s="355" t="str">
        <f t="shared" si="0"/>
        <v/>
      </c>
      <c r="I36" s="635"/>
      <c r="J36" s="635"/>
      <c r="K36" s="635"/>
      <c r="L36" s="635"/>
      <c r="M36" s="635"/>
      <c r="N36" s="635"/>
    </row>
    <row r="37" spans="2:21" hidden="1" x14ac:dyDescent="0.25">
      <c r="B37" s="640" t="str">
        <f>IF(ISBLANK('4. Billing Determinants'!$B38), "", '4. Billing Determinants'!$B38)</f>
        <v/>
      </c>
      <c r="C37" s="365"/>
      <c r="D37" s="641">
        <f>IF(C37="", 0, IF(C37="kWh", '4. Billing Determinants'!E38, IF(C37="kVA", '4. Billing Determinants'!F38, '4. Billing Determinants'!D38)))</f>
        <v>0</v>
      </c>
      <c r="E37" s="642">
        <f>IFERROR(IF(OR(VLOOKUP(B37,'4. Billing Determinants'!$B$21:$K$40,9,0)=0,VLOOKUP(B37,'4. Billing Determinants'!$B$21:$K$40,10,0)=0),HLOOKUP($B37, '5. Allocation of Balances'!$D$4:$Z$76, 63,FALSE) + HLOOKUP($B63, '5. Allocation of Balances'!$D$4:$Z$76, 64,FALSE),HLOOKUP($B37, '5. Allocation of Balances'!$D$4:$Z$76, 63,FALSE)),0)+M37</f>
        <v>0</v>
      </c>
      <c r="F37" s="643">
        <f t="shared" si="3"/>
        <v>0</v>
      </c>
      <c r="H37" s="355" t="str">
        <f t="shared" si="0"/>
        <v/>
      </c>
      <c r="I37" s="635"/>
      <c r="J37" s="635"/>
      <c r="K37" s="635"/>
      <c r="L37" s="635"/>
      <c r="M37" s="635"/>
      <c r="N37" s="635"/>
    </row>
    <row r="38" spans="2:21" hidden="1" x14ac:dyDescent="0.25">
      <c r="B38" s="640" t="str">
        <f>IF(ISBLANK('4. Billing Determinants'!$B39), "", '4. Billing Determinants'!$B39)</f>
        <v/>
      </c>
      <c r="C38" s="365"/>
      <c r="D38" s="641">
        <f>IF(C38="", 0, IF(C38="kWh", '4. Billing Determinants'!E39, IF(C38="kVA", '4. Billing Determinants'!F39, '4. Billing Determinants'!D39)))</f>
        <v>0</v>
      </c>
      <c r="E38" s="642">
        <f>IFERROR(IF(OR(VLOOKUP(B38,'4. Billing Determinants'!$B$21:$K$40,9,0)=0,VLOOKUP(B38,'4. Billing Determinants'!$B$21:$K$40,10,0)=0),HLOOKUP($B38, '5. Allocation of Balances'!$D$4:$Z$76, 63,FALSE) + HLOOKUP($B64, '5. Allocation of Balances'!$D$4:$Z$76, 64,FALSE),HLOOKUP($B38, '5. Allocation of Balances'!$D$4:$Z$76, 63,FALSE)),0)+M38</f>
        <v>0</v>
      </c>
      <c r="F38" s="643">
        <f t="shared" si="3"/>
        <v>0</v>
      </c>
      <c r="H38" s="355" t="str">
        <f t="shared" si="0"/>
        <v/>
      </c>
      <c r="I38" s="655"/>
      <c r="J38" s="635"/>
      <c r="K38" s="635"/>
      <c r="L38" s="635"/>
      <c r="M38" s="635"/>
      <c r="N38" s="635"/>
    </row>
    <row r="39" spans="2:21" hidden="1" x14ac:dyDescent="0.25">
      <c r="B39" s="640" t="str">
        <f>IF(ISBLANK('4. Billing Determinants'!$B40), "", '4. Billing Determinants'!$B40)</f>
        <v/>
      </c>
      <c r="C39" s="365"/>
      <c r="D39" s="641">
        <f>IF(C39="", 0, IF(C39="kWh", '4. Billing Determinants'!E40, IF(C39="kVA", '4. Billing Determinants'!F40, '4. Billing Determinants'!D40)))</f>
        <v>0</v>
      </c>
      <c r="E39" s="642">
        <f>IFERROR(IF(OR(VLOOKUP(B39,'4. Billing Determinants'!$B$21:$K$40,9,0)=0,VLOOKUP(B39,'4. Billing Determinants'!$B$21:$K$40,10,0)=0),HLOOKUP($B39, '5. Allocation of Balances'!$D$4:$Z$76, 63,FALSE) + HLOOKUP($B65, '5. Allocation of Balances'!$D$4:$Z$76, 64,FALSE),HLOOKUP($B39, '5. Allocation of Balances'!$D$4:$Z$76, 63,FALSE)),0)+M39</f>
        <v>0</v>
      </c>
      <c r="F39" s="643">
        <f t="shared" si="3"/>
        <v>0</v>
      </c>
      <c r="H39" s="355" t="str">
        <f t="shared" si="0"/>
        <v/>
      </c>
      <c r="I39" s="635"/>
      <c r="J39" s="635"/>
      <c r="K39" s="635"/>
      <c r="L39" s="635"/>
      <c r="M39" s="635"/>
      <c r="N39" s="635"/>
    </row>
    <row r="40" spans="2:21" x14ac:dyDescent="0.25">
      <c r="B40" s="656" t="s">
        <v>112</v>
      </c>
      <c r="C40" s="657"/>
      <c r="D40" s="658"/>
      <c r="E40" s="659">
        <f>SUM(E20:E39)</f>
        <v>23647858.302600559</v>
      </c>
      <c r="F40" s="656"/>
      <c r="G40" s="656"/>
      <c r="I40" s="635"/>
      <c r="J40" s="635"/>
      <c r="K40" s="635"/>
      <c r="L40" s="635"/>
      <c r="M40" s="635"/>
      <c r="N40" s="635"/>
    </row>
    <row r="41" spans="2:21" x14ac:dyDescent="0.25">
      <c r="E41" s="771"/>
    </row>
    <row r="42" spans="2:21" ht="15.75" x14ac:dyDescent="0.25">
      <c r="B42" s="356" t="s">
        <v>620</v>
      </c>
    </row>
    <row r="43" spans="2:21" x14ac:dyDescent="0.25">
      <c r="B43" s="760" t="s">
        <v>621</v>
      </c>
    </row>
    <row r="44" spans="2:21" ht="12.75" customHeight="1" x14ac:dyDescent="0.25">
      <c r="B44" s="868" t="s">
        <v>615</v>
      </c>
      <c r="C44" s="870" t="s">
        <v>159</v>
      </c>
      <c r="D44" s="922" t="s">
        <v>622</v>
      </c>
      <c r="E44" s="922" t="s">
        <v>623</v>
      </c>
      <c r="F44" s="924" t="s">
        <v>624</v>
      </c>
      <c r="G44" s="924" t="s">
        <v>625</v>
      </c>
    </row>
    <row r="45" spans="2:21" ht="56.25" customHeight="1" x14ac:dyDescent="0.25">
      <c r="B45" s="869"/>
      <c r="C45" s="870"/>
      <c r="D45" s="923"/>
      <c r="E45" s="923"/>
      <c r="F45" s="924"/>
      <c r="G45" s="924"/>
      <c r="K45" s="660"/>
      <c r="L45" s="660"/>
    </row>
    <row r="46" spans="2:21" x14ac:dyDescent="0.25">
      <c r="B46" s="640" t="str">
        <f>IF(ISBLANK('4. Billing Determinants'!B21), "", '4. Billing Determinants'!B21)</f>
        <v>RESIDENTIAL SERVICE CLASSIFICATION</v>
      </c>
      <c r="C46" s="365" t="s">
        <v>126</v>
      </c>
      <c r="D46" s="641">
        <f>IF(C46="", 0, IF(C46="kWh", '4. Billing Determinants'!L21, IF(C46="kVA", '4. Billing Determinants'!M21, '4. Billing Determinants'!D21)))</f>
        <v>4531218421.1652517</v>
      </c>
      <c r="E46" s="642">
        <f>IFERROR(IF(OR(VLOOKUP(B46,'4. Billing Determinants'!$B$21:$K$40,9,0)=0,VLOOKUP(B46,'4. Billing Determinants'!$B$21:$K$40,10,0)=0),0,HLOOKUP($B46, '5. Allocation of Balances'!$D$4:$Z$76, 64,FALSE)),0)</f>
        <v>0</v>
      </c>
      <c r="F46" s="643">
        <f>IF(ISERROR(E46/D46),0,IF(C46="# of Customers",E46/(D46*$D$13)*($D$13)/($D$13/12*365)*30,IF(C46="kVA",(E46/(D46*$D$13/12))*($D$13)/($D$13/12*365)*30, (E46/D46)/($D$13/12))))</f>
        <v>0</v>
      </c>
      <c r="G46" s="644">
        <f>ROUND(F46,5)</f>
        <v>0</v>
      </c>
      <c r="H46" s="355" t="str">
        <f t="shared" ref="H46:H65" si="4">IF(C46="", "", IF(C46="# of Customers", "per customer per month", "$/"&amp;C46))</f>
        <v>$/kWh</v>
      </c>
      <c r="J46" s="661"/>
      <c r="K46" s="650"/>
      <c r="L46" s="662"/>
    </row>
    <row r="47" spans="2:21" x14ac:dyDescent="0.25">
      <c r="B47" s="640" t="str">
        <f>IF(ISBLANK('4. Billing Determinants'!B22), "", '4. Billing Determinants'!B22)</f>
        <v>COMPETITIVE SECTOR MULTI-UNIT RESIDENTIAL SERVICE CLASSIFICATION</v>
      </c>
      <c r="C47" s="365" t="s">
        <v>126</v>
      </c>
      <c r="D47" s="641">
        <f>IF(C47="", 0, IF(C47="kWh", '4. Billing Determinants'!L22, IF(C47="kVA", '4. Billing Determinants'!M22, '4. Billing Determinants'!D22)))</f>
        <v>297763684.68568611</v>
      </c>
      <c r="E47" s="642">
        <f>IFERROR(IF(OR(VLOOKUP(B47,'4. Billing Determinants'!$B$21:$K$40,9,0)=0,VLOOKUP(B47,'4. Billing Determinants'!$B$21:$K$40,10,0)=0),0,HLOOKUP($B47, '5. Allocation of Balances'!$D$4:$Z$76, 64,FALSE)),0)</f>
        <v>0</v>
      </c>
      <c r="F47" s="643">
        <f t="shared" ref="F47:F54" si="5">IF(ISERROR(E47/D47),0,IF(C47="# of Customers",E47/(D47*$D$13)*($D$13)/($D$13/12*365)*30,IF(C47="kVA",(E47/(D47*$D$13/12))*($D$13)/($D$13/12*365)*30, (E47/D47)/($D$13/12))))</f>
        <v>0</v>
      </c>
      <c r="G47" s="644">
        <f t="shared" ref="G47:G48" si="6">ROUND(F47,5)</f>
        <v>0</v>
      </c>
      <c r="H47" s="355" t="str">
        <f t="shared" si="4"/>
        <v>$/kWh</v>
      </c>
      <c r="I47" s="653"/>
      <c r="J47" s="661"/>
      <c r="K47" s="650"/>
      <c r="L47" s="662"/>
    </row>
    <row r="48" spans="2:21" x14ac:dyDescent="0.25">
      <c r="B48" s="640" t="str">
        <f>IF(ISBLANK('4. Billing Determinants'!B23), "", '4. Billing Determinants'!B23)</f>
        <v>GENERAL SERVICE LESS THAN 50 KW SERVICE CLASSIFICATION</v>
      </c>
      <c r="C48" s="365" t="s">
        <v>126</v>
      </c>
      <c r="D48" s="641">
        <f>IF(C48="", 0, IF(C48="kWh", '4. Billing Determinants'!L23, IF(C48="kVA", '4. Billing Determinants'!M23, '4. Billing Determinants'!D23)))</f>
        <v>2299006607.8208437</v>
      </c>
      <c r="E48" s="642">
        <f>IFERROR(IF(OR(VLOOKUP(B48,'4. Billing Determinants'!$B$21:$K$40,9,0)=0,VLOOKUP(B48,'4. Billing Determinants'!$B$21:$K$40,10,0)=0),0,HLOOKUP($B48, '5. Allocation of Balances'!$D$4:$Z$76, 64,FALSE)),0)</f>
        <v>0</v>
      </c>
      <c r="F48" s="643">
        <f t="shared" si="5"/>
        <v>0</v>
      </c>
      <c r="G48" s="644">
        <f t="shared" si="6"/>
        <v>0</v>
      </c>
      <c r="H48" s="355" t="str">
        <f t="shared" si="4"/>
        <v>$/kWh</v>
      </c>
      <c r="I48" s="653"/>
      <c r="J48" s="661"/>
      <c r="K48" s="650"/>
      <c r="L48" s="662"/>
    </row>
    <row r="49" spans="2:12" x14ac:dyDescent="0.25">
      <c r="B49" s="640" t="str">
        <f>IF(ISBLANK('4. Billing Determinants'!B24), "", '4. Billing Determinants'!B24)</f>
        <v>GENERAL SERVICE 50 TO 999 KW SERVICE CLASSIFICATION</v>
      </c>
      <c r="C49" s="365" t="s">
        <v>190</v>
      </c>
      <c r="D49" s="641">
        <f>IF(C49="", 0, IF(C49="kWh", '4. Billing Determinants'!L24, IF(C49="kVA", '4. Billing Determinants'!M24, '4. Billing Determinants'!D24)))</f>
        <v>24791665.044267148</v>
      </c>
      <c r="E49" s="642">
        <f>IFERROR(IF(OR(VLOOKUP(B49,'4. Billing Determinants'!$B$21:$K$40,9,0)=0,VLOOKUP(B49,'4. Billing Determinants'!$B$21:$K$40,10,0)=0),0,HLOOKUP($B49, '5. Allocation of Balances'!$D$4:$Z$76, 64,FALSE)),0)</f>
        <v>-4121237.1900288099</v>
      </c>
      <c r="F49" s="643">
        <f t="shared" si="5"/>
        <v>-8.943141786046116E-2</v>
      </c>
      <c r="G49" s="644">
        <f>ROUND(F49,4)</f>
        <v>-8.9399999999999993E-2</v>
      </c>
      <c r="H49" s="355" t="str">
        <f t="shared" si="4"/>
        <v>$/kVA</v>
      </c>
      <c r="I49" s="653"/>
      <c r="J49" s="661"/>
      <c r="K49" s="650"/>
      <c r="L49" s="662"/>
    </row>
    <row r="50" spans="2:12" s="635" customFormat="1" x14ac:dyDescent="0.25">
      <c r="B50" s="752" t="str">
        <f>IF(ISBLANK('4. Billing Determinants'!B25), "", '4. Billing Determinants'!B25)</f>
        <v>GENERAL SERVICE 1,000 TO 4,999 KW SERVICE CLASSIFICATION</v>
      </c>
      <c r="C50" s="365" t="s">
        <v>190</v>
      </c>
      <c r="D50" s="753">
        <f>IF(C50="", 0, IF(C50="kWh", '4. Billing Determinants'!L25, IF(C50="kVA", '4. Billing Determinants'!M25, '4. Billing Determinants'!D25)))</f>
        <v>10392482.093736621</v>
      </c>
      <c r="E50" s="754">
        <f>IFERROR(IF(OR(VLOOKUP(B50,'4. Billing Determinants'!$B$21:$K$40,9,0)=0,VLOOKUP(B50,'4. Billing Determinants'!$B$21:$K$40,10,0)=0),0,HLOOKUP($B50, '5. Allocation of Balances'!$D$4:$Z$76, 64,FALSE)),0)</f>
        <v>-1970913.7046436723</v>
      </c>
      <c r="F50" s="755">
        <f t="shared" si="5"/>
        <v>-0.10202733104591971</v>
      </c>
      <c r="G50" s="756">
        <f>ROUND(F50,4)</f>
        <v>-0.10199999999999999</v>
      </c>
      <c r="H50" s="358" t="str">
        <f t="shared" si="4"/>
        <v>$/kVA</v>
      </c>
      <c r="I50" s="437"/>
      <c r="J50" s="757"/>
      <c r="K50" s="758"/>
      <c r="L50" s="759"/>
    </row>
    <row r="51" spans="2:12" s="635" customFormat="1" x14ac:dyDescent="0.25">
      <c r="B51" s="752" t="str">
        <f>IF(ISBLANK('4. Billing Determinants'!B26), "", '4. Billing Determinants'!B26)</f>
        <v>LARGE USE SERVICE CLASSIFICATION</v>
      </c>
      <c r="C51" s="365" t="s">
        <v>190</v>
      </c>
      <c r="D51" s="753">
        <f>IF(C51="", 0, IF(C51="kWh", '4. Billing Determinants'!L26, IF(C51="kVA", '4. Billing Determinants'!M26, '4. Billing Determinants'!D26)))</f>
        <v>4097281.3165974198</v>
      </c>
      <c r="E51" s="754">
        <f>IFERROR(IF(OR(VLOOKUP(B51,'4. Billing Determinants'!$B$21:$K$40,9,0)=0,VLOOKUP(B51,'4. Billing Determinants'!$B$21:$K$40,10,0)=0),0,HLOOKUP($B51, '5. Allocation of Balances'!$D$4:$Z$76, 64,FALSE)),0)</f>
        <v>-810443.18640639668</v>
      </c>
      <c r="F51" s="755">
        <f t="shared" si="5"/>
        <v>-0.10641307511674414</v>
      </c>
      <c r="G51" s="756">
        <f>ROUND(F51,4)</f>
        <v>-0.10639999999999999</v>
      </c>
      <c r="H51" s="358" t="str">
        <f t="shared" si="4"/>
        <v>$/kVA</v>
      </c>
      <c r="I51" s="437"/>
      <c r="J51" s="757"/>
      <c r="K51" s="758"/>
      <c r="L51" s="759"/>
    </row>
    <row r="52" spans="2:12" x14ac:dyDescent="0.25">
      <c r="B52" s="640" t="str">
        <f>IF(ISBLANK('4. Billing Determinants'!B27), "", '4. Billing Determinants'!B27)</f>
        <v>STANDBY POWER SERVICE CLASSIFICATION</v>
      </c>
      <c r="C52" s="365" t="s">
        <v>190</v>
      </c>
      <c r="D52" s="641">
        <f>IF(C52="", 0, IF(C52="kWh", '4. Billing Determinants'!L27, IF(C52="kVA", '4. Billing Determinants'!M27, '4. Billing Determinants'!D27)))</f>
        <v>0</v>
      </c>
      <c r="E52" s="642">
        <f>IFERROR(IF(OR(VLOOKUP(B52,'4. Billing Determinants'!$B$21:$K$40,9,0)=0,VLOOKUP(B52,'4. Billing Determinants'!$B$21:$K$40,10,0)=0),0,HLOOKUP($B52, '5. Allocation of Balances'!$D$4:$Z$76, 64,FALSE)),0)</f>
        <v>0</v>
      </c>
      <c r="F52" s="643">
        <f t="shared" si="5"/>
        <v>0</v>
      </c>
      <c r="G52" s="644">
        <f>ROUND(F52,4)</f>
        <v>0</v>
      </c>
      <c r="H52" s="355" t="str">
        <f t="shared" si="4"/>
        <v>$/kVA</v>
      </c>
      <c r="I52" s="653"/>
      <c r="J52" s="661"/>
      <c r="K52" s="650"/>
      <c r="L52" s="662"/>
    </row>
    <row r="53" spans="2:12" x14ac:dyDescent="0.25">
      <c r="B53" s="640" t="str">
        <f>IF(ISBLANK('4. Billing Determinants'!B28), "", '4. Billing Determinants'!B28)</f>
        <v>UNMETERED SCATTERED LOAD SERVICE CLASSIFICATION</v>
      </c>
      <c r="C53" s="365" t="s">
        <v>126</v>
      </c>
      <c r="D53" s="641">
        <f>IF(C53="", 0, IF(C53="kWh", '4. Billing Determinants'!L28, IF(C53="kVA", '4. Billing Determinants'!M28, '4. Billing Determinants'!D28)))</f>
        <v>40588612.341543451</v>
      </c>
      <c r="E53" s="642">
        <f>IFERROR(IF(OR(VLOOKUP(B53,'4. Billing Determinants'!$B$21:$K$40,9,0)=0,VLOOKUP(B53,'4. Billing Determinants'!$B$21:$K$40,10,0)=0),0,HLOOKUP($B53, '5. Allocation of Balances'!$D$4:$Z$76, 64,FALSE)),0)</f>
        <v>0</v>
      </c>
      <c r="F53" s="643">
        <f t="shared" si="5"/>
        <v>0</v>
      </c>
      <c r="G53" s="644">
        <f>ROUND(F53,5)</f>
        <v>0</v>
      </c>
      <c r="H53" s="355" t="str">
        <f t="shared" si="4"/>
        <v>$/kWh</v>
      </c>
      <c r="I53" s="653"/>
      <c r="J53" s="661"/>
      <c r="K53" s="650"/>
      <c r="L53" s="662"/>
    </row>
    <row r="54" spans="2:12" x14ac:dyDescent="0.25">
      <c r="B54" s="640" t="str">
        <f>IF(ISBLANK('4. Billing Determinants'!B29), "", '4. Billing Determinants'!B29)</f>
        <v>STREET LIGHTING SERVICE CLASSIFICATION</v>
      </c>
      <c r="C54" s="365" t="s">
        <v>190</v>
      </c>
      <c r="D54" s="641">
        <f>IF(C54="", 0, IF(C54="kWh", '4. Billing Determinants'!L29, IF(C54="kVA", '4. Billing Determinants'!M29, '4. Billing Determinants'!D29)))</f>
        <v>326300</v>
      </c>
      <c r="E54" s="642">
        <f>IFERROR(IF(OR(VLOOKUP(B54,'4. Billing Determinants'!$B$21:$K$40,9,0)=0,VLOOKUP(B54,'4. Billing Determinants'!$B$21:$K$40,10,0)=0),0,HLOOKUP($B54, '5. Allocation of Balances'!$D$4:$Z$76, 64,FALSE)),0)</f>
        <v>0</v>
      </c>
      <c r="F54" s="643">
        <f t="shared" si="5"/>
        <v>0</v>
      </c>
      <c r="G54" s="644">
        <f>ROUND(F54,4)</f>
        <v>0</v>
      </c>
      <c r="H54" s="355" t="str">
        <f t="shared" si="4"/>
        <v>$/kVA</v>
      </c>
      <c r="I54" s="653"/>
      <c r="J54" s="661"/>
      <c r="K54" s="650"/>
      <c r="L54" s="662"/>
    </row>
    <row r="55" spans="2:12" hidden="1" x14ac:dyDescent="0.25">
      <c r="B55" s="640" t="str">
        <f>IF(ISBLANK('4. Billing Determinants'!B30), "", '4. Billing Determinants'!B30)</f>
        <v/>
      </c>
      <c r="C55" s="365"/>
      <c r="D55" s="641">
        <f>IF(C55="", 0, IF(C55="kWh", '4. Billing Determinants'!L30, IF(C55="kVA", '4. Billing Determinants'!M30, '4. Billing Determinants'!D30)))</f>
        <v>0</v>
      </c>
      <c r="E55" s="642">
        <f>IFERROR(IF(OR(VLOOKUP(B55,'4. Billing Determinants'!$B$21:$K$40,9,0)=0,VLOOKUP(B55,'4. Billing Determinants'!$B$21:$K$40,10,0)=0),0,HLOOKUP($B55, '5. Allocation of Balances'!$D$4:$Z$76, 64,FALSE)),0)</f>
        <v>0</v>
      </c>
      <c r="F55" s="643">
        <f t="shared" ref="F55:F65" si="7">IF(ISERROR(E55/D55),0,IF(C55="# of Customers",E55/D55/$D$13,IF(C55="kVA",(E55/(D55*$D$13)*(D55*12)/(D55*365))*30, (E55/D55)/($D$13))))</f>
        <v>0</v>
      </c>
      <c r="H55" s="355" t="str">
        <f t="shared" si="4"/>
        <v/>
      </c>
    </row>
    <row r="56" spans="2:12" hidden="1" x14ac:dyDescent="0.25">
      <c r="B56" s="640" t="str">
        <f>IF(ISBLANK('4. Billing Determinants'!B31), "", '4. Billing Determinants'!B31)</f>
        <v/>
      </c>
      <c r="C56" s="365"/>
      <c r="D56" s="641">
        <f>IF(C56="", 0, IF(C56="kWh", '4. Billing Determinants'!L31, IF(C56="kVA", '4. Billing Determinants'!M31, '4. Billing Determinants'!D31)))</f>
        <v>0</v>
      </c>
      <c r="E56" s="642">
        <f>IFERROR(IF(OR(VLOOKUP(B56,'4. Billing Determinants'!$B$21:$K$40,9,0)=0,VLOOKUP(B56,'4. Billing Determinants'!$B$21:$K$40,10,0)=0),0,HLOOKUP($B56, '5. Allocation of Balances'!$D$4:$Z$76, 64,FALSE)),0)</f>
        <v>0</v>
      </c>
      <c r="F56" s="643">
        <f t="shared" si="7"/>
        <v>0</v>
      </c>
      <c r="H56" s="355" t="str">
        <f t="shared" si="4"/>
        <v/>
      </c>
    </row>
    <row r="57" spans="2:12" hidden="1" x14ac:dyDescent="0.25">
      <c r="B57" s="640" t="str">
        <f>IF(ISBLANK('4. Billing Determinants'!B32), "", '4. Billing Determinants'!B32)</f>
        <v/>
      </c>
      <c r="C57" s="365"/>
      <c r="D57" s="641">
        <f>IF(C57="", 0, IF(C57="kWh", '4. Billing Determinants'!L32, IF(C57="kVA", '4. Billing Determinants'!M32, '4. Billing Determinants'!D32)))</f>
        <v>0</v>
      </c>
      <c r="E57" s="642">
        <f>IFERROR(IF(OR(VLOOKUP(B57,'4. Billing Determinants'!$B$21:$K$40,9,0)=0,VLOOKUP(B57,'4. Billing Determinants'!$B$21:$K$40,10,0)=0),0,HLOOKUP($B57, '5. Allocation of Balances'!$D$4:$Z$76, 64,FALSE)),0)</f>
        <v>0</v>
      </c>
      <c r="F57" s="643">
        <f t="shared" si="7"/>
        <v>0</v>
      </c>
      <c r="H57" s="355" t="str">
        <f t="shared" si="4"/>
        <v/>
      </c>
    </row>
    <row r="58" spans="2:12" hidden="1" x14ac:dyDescent="0.25">
      <c r="B58" s="640" t="str">
        <f>IF(ISBLANK('4. Billing Determinants'!B33), "", '4. Billing Determinants'!B33)</f>
        <v/>
      </c>
      <c r="C58" s="365"/>
      <c r="D58" s="641">
        <f>IF(C58="", 0, IF(C58="kWh", '4. Billing Determinants'!L33, IF(C58="kVA", '4. Billing Determinants'!M33, '4. Billing Determinants'!D33)))</f>
        <v>0</v>
      </c>
      <c r="E58" s="642">
        <f>IFERROR(IF(OR(VLOOKUP(B58,'4. Billing Determinants'!$B$21:$K$40,9,0)=0,VLOOKUP(B58,'4. Billing Determinants'!$B$21:$K$40,10,0)=0),0,HLOOKUP($B58, '5. Allocation of Balances'!$D$4:$Z$76, 64,FALSE)),0)</f>
        <v>0</v>
      </c>
      <c r="F58" s="643">
        <f t="shared" si="7"/>
        <v>0</v>
      </c>
      <c r="H58" s="355" t="str">
        <f t="shared" si="4"/>
        <v/>
      </c>
    </row>
    <row r="59" spans="2:12" hidden="1" x14ac:dyDescent="0.25">
      <c r="B59" s="640" t="str">
        <f>IF(ISBLANK('4. Billing Determinants'!B34), "", '4. Billing Determinants'!B34)</f>
        <v/>
      </c>
      <c r="C59" s="365"/>
      <c r="D59" s="641">
        <f>IF(C59="", 0, IF(C59="kWh", '4. Billing Determinants'!L34, IF(C59="kVA", '4. Billing Determinants'!M34, '4. Billing Determinants'!D34)))</f>
        <v>0</v>
      </c>
      <c r="E59" s="642">
        <f>IFERROR(IF(OR(VLOOKUP(B59,'4. Billing Determinants'!$B$21:$K$40,9,0)=0,VLOOKUP(B59,'4. Billing Determinants'!$B$21:$K$40,10,0)=0),0,HLOOKUP($B59, '5. Allocation of Balances'!$D$4:$Z$76, 64,FALSE)),0)</f>
        <v>0</v>
      </c>
      <c r="F59" s="643">
        <f t="shared" si="7"/>
        <v>0</v>
      </c>
      <c r="H59" s="355" t="str">
        <f t="shared" si="4"/>
        <v/>
      </c>
    </row>
    <row r="60" spans="2:12" hidden="1" x14ac:dyDescent="0.25">
      <c r="B60" s="640" t="str">
        <f>IF(ISBLANK('4. Billing Determinants'!B35), "", '4. Billing Determinants'!B35)</f>
        <v/>
      </c>
      <c r="C60" s="365"/>
      <c r="D60" s="641">
        <f>IF(C60="", 0, IF(C60="kWh", '4. Billing Determinants'!L35, IF(C60="kVA", '4. Billing Determinants'!M35, '4. Billing Determinants'!D35)))</f>
        <v>0</v>
      </c>
      <c r="E60" s="642">
        <f>IFERROR(IF(OR(VLOOKUP(B60,'4. Billing Determinants'!$B$21:$K$40,9,0)=0,VLOOKUP(B60,'4. Billing Determinants'!$B$21:$K$40,10,0)=0),0,HLOOKUP($B60, '5. Allocation of Balances'!$D$4:$Z$76, 64,FALSE)),0)</f>
        <v>0</v>
      </c>
      <c r="F60" s="643">
        <f t="shared" si="7"/>
        <v>0</v>
      </c>
      <c r="H60" s="355" t="str">
        <f t="shared" si="4"/>
        <v/>
      </c>
    </row>
    <row r="61" spans="2:12" hidden="1" x14ac:dyDescent="0.25">
      <c r="B61" s="640" t="str">
        <f>IF(ISBLANK('4. Billing Determinants'!B36), "", '4. Billing Determinants'!B36)</f>
        <v/>
      </c>
      <c r="C61" s="365"/>
      <c r="D61" s="641">
        <f>IF(C61="", 0, IF(C61="kWh", '4. Billing Determinants'!L36, IF(C61="kVA", '4. Billing Determinants'!M36, '4. Billing Determinants'!D36)))</f>
        <v>0</v>
      </c>
      <c r="E61" s="642">
        <f>IFERROR(IF(OR(VLOOKUP(B61,'4. Billing Determinants'!$B$21:$K$40,9,0)=0,VLOOKUP(B61,'4. Billing Determinants'!$B$21:$K$40,10,0)=0),0,HLOOKUP($B61, '5. Allocation of Balances'!$D$4:$Z$76, 64,FALSE)),0)</f>
        <v>0</v>
      </c>
      <c r="F61" s="643">
        <f t="shared" si="7"/>
        <v>0</v>
      </c>
      <c r="H61" s="355" t="str">
        <f t="shared" si="4"/>
        <v/>
      </c>
    </row>
    <row r="62" spans="2:12" hidden="1" x14ac:dyDescent="0.25">
      <c r="B62" s="640" t="str">
        <f>IF(ISBLANK('4. Billing Determinants'!B37), "", '4. Billing Determinants'!B37)</f>
        <v/>
      </c>
      <c r="C62" s="365"/>
      <c r="D62" s="641">
        <f>IF(C62="", 0, IF(C62="kWh", '4. Billing Determinants'!L37, IF(C62="kVA", '4. Billing Determinants'!M37, '4. Billing Determinants'!D37)))</f>
        <v>0</v>
      </c>
      <c r="E62" s="642">
        <f>IFERROR(IF(OR(VLOOKUP(B62,'4. Billing Determinants'!$B$21:$K$40,9,0)=0,VLOOKUP(B62,'4. Billing Determinants'!$B$21:$K$40,10,0)=0),0,HLOOKUP($B62, '5. Allocation of Balances'!$D$4:$Z$76, 64,FALSE)),0)</f>
        <v>0</v>
      </c>
      <c r="F62" s="643">
        <f t="shared" si="7"/>
        <v>0</v>
      </c>
      <c r="H62" s="355" t="str">
        <f t="shared" si="4"/>
        <v/>
      </c>
    </row>
    <row r="63" spans="2:12" hidden="1" x14ac:dyDescent="0.25">
      <c r="B63" s="640" t="str">
        <f>IF(ISBLANK('4. Billing Determinants'!B38), "", '4. Billing Determinants'!B38)</f>
        <v/>
      </c>
      <c r="C63" s="365"/>
      <c r="D63" s="641">
        <f>IF(C63="", 0, IF(C63="kWh", '4. Billing Determinants'!L38, IF(C63="kVA", '4. Billing Determinants'!M38, '4. Billing Determinants'!D38)))</f>
        <v>0</v>
      </c>
      <c r="E63" s="642">
        <f>IFERROR(IF(OR(VLOOKUP(B63,'4. Billing Determinants'!$B$21:$K$40,9,0)=0,VLOOKUP(B63,'4. Billing Determinants'!$B$21:$K$40,10,0)=0),0,HLOOKUP($B63, '5. Allocation of Balances'!$D$4:$Z$76, 64,FALSE)),0)</f>
        <v>0</v>
      </c>
      <c r="F63" s="643">
        <f t="shared" si="7"/>
        <v>0</v>
      </c>
      <c r="H63" s="355" t="str">
        <f t="shared" si="4"/>
        <v/>
      </c>
    </row>
    <row r="64" spans="2:12" hidden="1" x14ac:dyDescent="0.25">
      <c r="B64" s="640" t="str">
        <f>IF(ISBLANK('4. Billing Determinants'!B39), "", '4. Billing Determinants'!B39)</f>
        <v/>
      </c>
      <c r="C64" s="365"/>
      <c r="D64" s="641">
        <f>IF(C64="", 0, IF(C64="kWh", '4. Billing Determinants'!L39, IF(C64="kVA", '4. Billing Determinants'!M39, '4. Billing Determinants'!D39)))</f>
        <v>0</v>
      </c>
      <c r="E64" s="642">
        <f>IFERROR(IF(OR(VLOOKUP(B64,'4. Billing Determinants'!$B$21:$K$40,9,0)=0,VLOOKUP(B64,'4. Billing Determinants'!$B$21:$K$40,10,0)=0),0,HLOOKUP($B64, '5. Allocation of Balances'!$D$4:$Z$76, 64,FALSE)),0)</f>
        <v>0</v>
      </c>
      <c r="F64" s="643">
        <f t="shared" si="7"/>
        <v>0</v>
      </c>
      <c r="H64" s="355" t="str">
        <f t="shared" si="4"/>
        <v/>
      </c>
      <c r="I64" s="663"/>
    </row>
    <row r="65" spans="2:16" hidden="1" x14ac:dyDescent="0.25">
      <c r="B65" s="640" t="str">
        <f>IF(ISBLANK('4. Billing Determinants'!B40), "", '4. Billing Determinants'!B40)</f>
        <v/>
      </c>
      <c r="C65" s="365"/>
      <c r="D65" s="641">
        <f>IF(C65="", 0, IF(C65="kWh", '4. Billing Determinants'!L40, IF(C65="kVA", '4. Billing Determinants'!M40, '4. Billing Determinants'!D40)))</f>
        <v>0</v>
      </c>
      <c r="E65" s="642">
        <f>IFERROR(IF(OR(VLOOKUP(B65,'4. Billing Determinants'!$B$21:$K$40,9,0)=0,VLOOKUP(B65,'4. Billing Determinants'!$B$21:$K$40,10,0)=0),0,HLOOKUP($B65, '5. Allocation of Balances'!$D$4:$Z$76, 64,FALSE)),0)</f>
        <v>0</v>
      </c>
      <c r="F65" s="643">
        <f t="shared" si="7"/>
        <v>0</v>
      </c>
      <c r="H65" s="355" t="str">
        <f t="shared" si="4"/>
        <v/>
      </c>
    </row>
    <row r="66" spans="2:16" x14ac:dyDescent="0.25">
      <c r="B66" s="656" t="s">
        <v>112</v>
      </c>
      <c r="C66" s="657"/>
      <c r="D66" s="658"/>
      <c r="E66" s="659">
        <f>SUM(E46:E65)</f>
        <v>-6902594.0810788786</v>
      </c>
      <c r="F66" s="656"/>
      <c r="G66" s="656"/>
    </row>
    <row r="67" spans="2:16" ht="41.25" customHeight="1" x14ac:dyDescent="0.25">
      <c r="B67" s="930" t="s">
        <v>626</v>
      </c>
      <c r="C67" s="931"/>
      <c r="D67" s="931"/>
      <c r="E67" s="931"/>
      <c r="F67" s="931"/>
    </row>
    <row r="68" spans="2:16" ht="33.75" customHeight="1" x14ac:dyDescent="0.25">
      <c r="B68" s="664" t="s">
        <v>627</v>
      </c>
      <c r="C68" s="665"/>
      <c r="D68" s="665"/>
      <c r="E68" s="665"/>
      <c r="F68" s="665"/>
      <c r="G68" s="665"/>
      <c r="J68" s="666"/>
      <c r="K68" s="667"/>
      <c r="L68" s="668"/>
    </row>
    <row r="69" spans="2:16" ht="18" customHeight="1" x14ac:dyDescent="0.25">
      <c r="B69" s="761" t="s">
        <v>628</v>
      </c>
      <c r="C69" s="665"/>
      <c r="D69" s="665"/>
      <c r="E69" s="665"/>
      <c r="F69" s="665"/>
      <c r="G69" s="665"/>
    </row>
    <row r="70" spans="2:16" ht="18" customHeight="1" x14ac:dyDescent="0.25">
      <c r="B70" s="929" t="s">
        <v>615</v>
      </c>
      <c r="C70" s="932" t="s">
        <v>159</v>
      </c>
      <c r="D70" s="922" t="s">
        <v>622</v>
      </c>
      <c r="E70" s="933" t="s">
        <v>629</v>
      </c>
      <c r="F70" s="929" t="s">
        <v>630</v>
      </c>
      <c r="G70" s="929" t="s">
        <v>631</v>
      </c>
      <c r="I70" s="669"/>
      <c r="J70" s="669"/>
      <c r="K70" s="669"/>
      <c r="L70" s="670"/>
    </row>
    <row r="71" spans="2:16" ht="33" customHeight="1" x14ac:dyDescent="0.25">
      <c r="B71" s="932"/>
      <c r="C71" s="932"/>
      <c r="D71" s="923"/>
      <c r="E71" s="934"/>
      <c r="F71" s="929"/>
      <c r="G71" s="929"/>
      <c r="I71" s="669"/>
      <c r="J71" s="669"/>
      <c r="K71" s="660"/>
      <c r="L71" s="660"/>
      <c r="P71" s="671"/>
    </row>
    <row r="72" spans="2:16" ht="14.25" customHeight="1" x14ac:dyDescent="0.25">
      <c r="B72" s="672" t="str">
        <f>IF(ISBLANK('4. Billing Determinants'!B21), "", '4. Billing Determinants'!B21)</f>
        <v>RESIDENTIAL SERVICE CLASSIFICATION</v>
      </c>
      <c r="C72" s="365" t="s">
        <v>126</v>
      </c>
      <c r="D72" s="641">
        <f>IF(C72="", 0, IF(C72="kWh", '6.2 CBR B'!I17, IF(C72="kVA", '6.2 CBR B'!J17,'4. Billing Determinants'!D21)))</f>
        <v>4531218421.1652517</v>
      </c>
      <c r="E72" s="673">
        <f>HLOOKUP($B72, '5. Allocation of Balances'!$D$4:$Z$76, 61,FALSE)</f>
        <v>-146688.27599678928</v>
      </c>
      <c r="F72" s="643">
        <f>IF(ISERROR(E72/D72),0,IF(C72="# of Customers",E72/(D72*$D$13)*($D$13)/($D$13/12*365)*30,IF(C72="kVA",(E72/(D72*$D$13/12))*($D$13)/($D$13/12*365)*30, (E72/D72)/($D$13/12))))</f>
        <v>-1.7657896722348625E-5</v>
      </c>
      <c r="G72" s="644">
        <f>ROUND(F72,5)</f>
        <v>-2.0000000000000002E-5</v>
      </c>
      <c r="H72" s="355" t="str">
        <f t="shared" ref="H72:H91" si="8">IF(C72="", "", IF(C72="# of Customers", "per customer per month", "$/"&amp;C72))</f>
        <v>$/kWh</v>
      </c>
      <c r="I72" s="674"/>
      <c r="J72" s="674"/>
      <c r="K72" s="675"/>
      <c r="L72" s="676"/>
      <c r="M72" s="677"/>
      <c r="N72" s="677"/>
      <c r="P72" s="678"/>
    </row>
    <row r="73" spans="2:16" ht="14.25" customHeight="1" x14ac:dyDescent="0.25">
      <c r="B73" s="672" t="str">
        <f>IF(ISBLANK('4. Billing Determinants'!B22), "", '4. Billing Determinants'!B22)</f>
        <v>COMPETITIVE SECTOR MULTI-UNIT RESIDENTIAL SERVICE CLASSIFICATION</v>
      </c>
      <c r="C73" s="365" t="s">
        <v>126</v>
      </c>
      <c r="D73" s="641">
        <f>IF(C73="", 0, IF(C73="kWh", '6.2 CBR B'!I18, IF(C73="kVA", '6.2 CBR B'!J18,'4. Billing Determinants'!D22)))</f>
        <v>297763684.68568611</v>
      </c>
      <c r="E73" s="673">
        <f>HLOOKUP($B73, '5. Allocation of Balances'!$D$4:$Z$76, 61,FALSE)</f>
        <v>-9639.4473850506802</v>
      </c>
      <c r="F73" s="643">
        <f t="shared" ref="F73:F80" si="9">IF(ISERROR(E73/D73),0,IF(C73="# of Customers",E73/(D73*$D$13)*($D$13)/($D$13/12*365)*30,IF(C73="kVA",(E73/(D73*$D$13/12))*($D$13)/($D$13/12*365)*30, (E73/D73)/($D$13/12))))</f>
        <v>-1.7657896722348625E-5</v>
      </c>
      <c r="G73" s="644">
        <f t="shared" ref="G73:G74" si="10">ROUND(F73,5)</f>
        <v>-2.0000000000000002E-5</v>
      </c>
      <c r="H73" s="355" t="str">
        <f t="shared" si="8"/>
        <v>$/kWh</v>
      </c>
      <c r="I73" s="674"/>
      <c r="J73" s="674"/>
      <c r="K73" s="675"/>
      <c r="L73" s="676"/>
      <c r="M73" s="677"/>
      <c r="N73" s="677"/>
      <c r="P73" s="678"/>
    </row>
    <row r="74" spans="2:16" ht="14.25" customHeight="1" x14ac:dyDescent="0.25">
      <c r="B74" s="672" t="str">
        <f>IF(ISBLANK('4. Billing Determinants'!B23), "", '4. Billing Determinants'!B23)</f>
        <v>GENERAL SERVICE LESS THAN 50 KW SERVICE CLASSIFICATION</v>
      </c>
      <c r="C74" s="365" t="s">
        <v>126</v>
      </c>
      <c r="D74" s="641">
        <f>IF(C74="", 0, IF(C74="kWh", '6.2 CBR B'!I19, IF(C74="kVA", '6.2 CBR B'!J19,'4. Billing Determinants'!D23)))</f>
        <v>2299006607.8208437</v>
      </c>
      <c r="E74" s="673">
        <f>HLOOKUP($B74, '5. Allocation of Balances'!$D$4:$Z$76, 61,FALSE)</f>
        <v>-74425.305615645411</v>
      </c>
      <c r="F74" s="643">
        <f t="shared" si="9"/>
        <v>-1.7657896722348618E-5</v>
      </c>
      <c r="G74" s="644">
        <f t="shared" si="10"/>
        <v>-2.0000000000000002E-5</v>
      </c>
      <c r="H74" s="355" t="str">
        <f t="shared" si="8"/>
        <v>$/kWh</v>
      </c>
      <c r="I74" s="674"/>
      <c r="J74" s="674"/>
      <c r="K74" s="675"/>
      <c r="L74" s="676"/>
      <c r="M74" s="677"/>
      <c r="N74" s="677"/>
      <c r="P74" s="678"/>
    </row>
    <row r="75" spans="2:16" ht="14.25" customHeight="1" x14ac:dyDescent="0.25">
      <c r="B75" s="672" t="str">
        <f>IF(ISBLANK('4. Billing Determinants'!B24), "", '4. Billing Determinants'!B24)</f>
        <v>GENERAL SERVICE 50 TO 999 KW SERVICE CLASSIFICATION</v>
      </c>
      <c r="C75" s="365" t="s">
        <v>190</v>
      </c>
      <c r="D75" s="641">
        <f>IF(C75="", 0, IF(C75="kWh", '6.2 CBR B'!I20, IF(C75="kVA", '6.2 CBR B'!J20,'4. Billing Determinants'!D24)))</f>
        <v>23905057.830505148</v>
      </c>
      <c r="E75" s="673">
        <f>HLOOKUP($B75, '5. Allocation of Balances'!$D$4:$Z$76, 61,FALSE)</f>
        <v>-299930.07024942705</v>
      </c>
      <c r="F75" s="643">
        <f t="shared" si="9"/>
        <v>-6.7499166817087102E-3</v>
      </c>
      <c r="G75" s="644">
        <f>ROUND(F75,4)</f>
        <v>-6.7000000000000002E-3</v>
      </c>
      <c r="H75" s="355" t="str">
        <f t="shared" si="8"/>
        <v>$/kVA</v>
      </c>
      <c r="I75" s="674"/>
      <c r="J75" s="674"/>
      <c r="K75" s="675"/>
      <c r="L75" s="676"/>
      <c r="M75" s="677"/>
      <c r="N75" s="677"/>
      <c r="P75" s="678"/>
    </row>
    <row r="76" spans="2:16" ht="14.25" customHeight="1" x14ac:dyDescent="0.25">
      <c r="B76" s="672" t="str">
        <f>IF(ISBLANK('4. Billing Determinants'!B25), "", '4. Billing Determinants'!B25)</f>
        <v>GENERAL SERVICE 1,000 TO 4,999 KW SERVICE CLASSIFICATION</v>
      </c>
      <c r="C76" s="365" t="s">
        <v>190</v>
      </c>
      <c r="D76" s="641">
        <f>IF(C76="", 0, IF(C76="kWh", '6.2 CBR B'!I21, IF(C76="kVA", '6.2 CBR B'!J21,'4. Billing Determinants'!D25)))</f>
        <v>2539155.2073806217</v>
      </c>
      <c r="E76" s="673">
        <f>HLOOKUP($B76, '5. Allocation of Balances'!$D$4:$Z$76, 61,FALSE)</f>
        <v>-30569.048387226663</v>
      </c>
      <c r="F76" s="643">
        <f t="shared" si="9"/>
        <v>-6.4768057599540862E-3</v>
      </c>
      <c r="G76" s="644">
        <f>ROUND(F76,4)</f>
        <v>-6.4999999999999997E-3</v>
      </c>
      <c r="H76" s="355" t="str">
        <f t="shared" si="8"/>
        <v>$/kVA</v>
      </c>
      <c r="I76" s="674"/>
      <c r="J76" s="674"/>
      <c r="K76" s="675"/>
      <c r="L76" s="676"/>
      <c r="M76" s="677"/>
      <c r="N76" s="677"/>
      <c r="P76" s="678"/>
    </row>
    <row r="77" spans="2:16" ht="14.25" customHeight="1" x14ac:dyDescent="0.25">
      <c r="B77" s="672" t="str">
        <f>IF(ISBLANK('4. Billing Determinants'!B26), "", '4. Billing Determinants'!B26)</f>
        <v>LARGE USE SERVICE CLASSIFICATION</v>
      </c>
      <c r="C77" s="365" t="s">
        <v>190</v>
      </c>
      <c r="D77" s="641">
        <f>IF(C77="", 0, IF(C77="kWh", '6.2 CBR B'!I22, IF(C77="kVA", '6.2 CBR B'!J22,'4. Billing Determinants'!D26)))</f>
        <v>685312.08988342062</v>
      </c>
      <c r="E77" s="673">
        <f>HLOOKUP($B77, '5. Allocation of Balances'!$D$4:$Z$76, 61,FALSE)</f>
        <v>-5890.6692433400813</v>
      </c>
      <c r="F77" s="643">
        <f t="shared" si="9"/>
        <v>-4.6242834441680859E-3</v>
      </c>
      <c r="G77" s="644">
        <f>ROUND(F77,4)</f>
        <v>-4.5999999999999999E-3</v>
      </c>
      <c r="H77" s="355" t="str">
        <f t="shared" si="8"/>
        <v>$/kVA</v>
      </c>
      <c r="I77" s="679"/>
      <c r="J77" s="679"/>
      <c r="K77" s="675"/>
      <c r="L77" s="676"/>
      <c r="M77" s="677"/>
      <c r="N77" s="677"/>
      <c r="P77" s="678"/>
    </row>
    <row r="78" spans="2:16" ht="14.25" customHeight="1" x14ac:dyDescent="0.25">
      <c r="B78" s="672" t="str">
        <f>IF(ISBLANK('4. Billing Determinants'!B27), "", '4. Billing Determinants'!B27)</f>
        <v>STANDBY POWER SERVICE CLASSIFICATION</v>
      </c>
      <c r="C78" s="365" t="s">
        <v>190</v>
      </c>
      <c r="D78" s="641">
        <f>IF(C78="", 0, IF(C78="kWh", '6.2 CBR B'!I23, IF(C78="kVA", '6.2 CBR B'!J23,'4. Billing Determinants'!D27)))</f>
        <v>0</v>
      </c>
      <c r="E78" s="673">
        <f>HLOOKUP($B78, '5. Allocation of Balances'!$D$4:$Z$76, 61,FALSE)</f>
        <v>0</v>
      </c>
      <c r="F78" s="643">
        <f t="shared" si="9"/>
        <v>0</v>
      </c>
      <c r="G78" s="644">
        <f>ROUND(F78,4)</f>
        <v>0</v>
      </c>
      <c r="H78" s="355" t="str">
        <f t="shared" si="8"/>
        <v>$/kVA</v>
      </c>
      <c r="I78" s="679"/>
      <c r="J78" s="679"/>
      <c r="K78" s="675"/>
      <c r="L78" s="676"/>
      <c r="M78" s="677"/>
      <c r="N78" s="677"/>
      <c r="P78" s="678"/>
    </row>
    <row r="79" spans="2:16" ht="14.25" customHeight="1" x14ac:dyDescent="0.25">
      <c r="B79" s="672" t="str">
        <f>IF(ISBLANK('4. Billing Determinants'!B28), "", '4. Billing Determinants'!B28)</f>
        <v>UNMETERED SCATTERED LOAD SERVICE CLASSIFICATION</v>
      </c>
      <c r="C79" s="365" t="s">
        <v>126</v>
      </c>
      <c r="D79" s="641">
        <f>IF(C79="", 0, IF(C79="kWh", '6.2 CBR B'!I24, IF(C79="kVA", '6.2 CBR B'!J24,'4. Billing Determinants'!D28)))</f>
        <v>40588612.341543451</v>
      </c>
      <c r="E79" s="673">
        <f>HLOOKUP($B79, '5. Allocation of Balances'!$D$4:$Z$76, 61,FALSE)</f>
        <v>-1313.9674621891013</v>
      </c>
      <c r="F79" s="643">
        <f t="shared" si="9"/>
        <v>-1.7657896722348625E-5</v>
      </c>
      <c r="G79" s="644">
        <f>ROUND(F79,5)</f>
        <v>-2.0000000000000002E-5</v>
      </c>
      <c r="H79" s="355" t="str">
        <f t="shared" si="8"/>
        <v>$/kWh</v>
      </c>
      <c r="I79" s="679"/>
      <c r="J79" s="679"/>
      <c r="K79" s="675"/>
      <c r="L79" s="676"/>
      <c r="M79" s="677"/>
      <c r="N79" s="677"/>
      <c r="P79" s="678"/>
    </row>
    <row r="80" spans="2:16" ht="14.25" customHeight="1" x14ac:dyDescent="0.25">
      <c r="B80" s="672" t="str">
        <f>IF(ISBLANK('4. Billing Determinants'!B29), "", '4. Billing Determinants'!B29)</f>
        <v>STREET LIGHTING SERVICE CLASSIFICATION</v>
      </c>
      <c r="C80" s="365" t="s">
        <v>190</v>
      </c>
      <c r="D80" s="641">
        <f>IF(C80="", 0, IF(C80="kWh", '6.2 CBR B'!I25, IF(C80="kVA", '6.2 CBR B'!J25,'4. Billing Determinants'!D29)))</f>
        <v>326300</v>
      </c>
      <c r="E80" s="673">
        <f>HLOOKUP($B80, '5. Allocation of Balances'!$D$4:$Z$76, 61,FALSE)</f>
        <v>-3762.359819746413</v>
      </c>
      <c r="F80" s="643">
        <f t="shared" si="9"/>
        <v>-6.2031381786979891E-3</v>
      </c>
      <c r="G80" s="644">
        <f>ROUND(F80,4)</f>
        <v>-6.1999999999999998E-3</v>
      </c>
      <c r="H80" s="355" t="str">
        <f t="shared" si="8"/>
        <v>$/kVA</v>
      </c>
      <c r="I80" s="680"/>
      <c r="J80" s="680"/>
      <c r="K80" s="675"/>
      <c r="L80" s="676"/>
      <c r="M80" s="677"/>
      <c r="N80" s="677"/>
      <c r="P80" s="678"/>
    </row>
    <row r="81" spans="2:16" ht="14.25" hidden="1" customHeight="1" x14ac:dyDescent="0.25">
      <c r="B81" s="672" t="str">
        <f>IF(ISBLANK('4. Billing Determinants'!B30), "", '4. Billing Determinants'!B30)</f>
        <v/>
      </c>
      <c r="C81" s="365"/>
      <c r="D81" s="641">
        <f>IF(C81="", 0, IF(C81="kWh", '6.2 CBR B'!I26, IF(C81="kVA", '6.2 CBR B'!J26,'4. Billing Determinants'!D30)))</f>
        <v>0</v>
      </c>
      <c r="E81" s="673">
        <f>HLOOKUP($B81, '5. Allocation of Balances'!$D$4:$Z$76, 61,FALSE)</f>
        <v>0</v>
      </c>
      <c r="F81" s="643">
        <f t="shared" ref="F81:F91" si="11">IF(ISERROR(E81/D81),0,IF(C81="# of Customers",E81/D81/$D$13,IF(C81="kVA",(E81/(D81*$D$13)*(D81*12)/(D81*365))*30, (E81/D81)/($D$13))))</f>
        <v>0</v>
      </c>
      <c r="G81" s="681">
        <v>0</v>
      </c>
      <c r="H81" s="355" t="str">
        <f t="shared" si="8"/>
        <v/>
      </c>
      <c r="M81" s="677"/>
      <c r="N81" s="677"/>
      <c r="P81" s="678"/>
    </row>
    <row r="82" spans="2:16" ht="14.25" hidden="1" customHeight="1" x14ac:dyDescent="0.25">
      <c r="B82" s="672" t="str">
        <f>IF(ISBLANK('4. Billing Determinants'!B31), "", '4. Billing Determinants'!B31)</f>
        <v/>
      </c>
      <c r="C82" s="365"/>
      <c r="D82" s="641">
        <f>IF(C82="", 0, IF(C82="kWh", '6.2 CBR B'!I27, IF(C82="kVA", '6.2 CBR B'!J27,'4. Billing Determinants'!D31)))</f>
        <v>0</v>
      </c>
      <c r="E82" s="673">
        <f>HLOOKUP($B82, '5. Allocation of Balances'!$D$4:$Z$76, 61,FALSE)</f>
        <v>0</v>
      </c>
      <c r="F82" s="643">
        <f t="shared" si="11"/>
        <v>0</v>
      </c>
      <c r="G82" s="681">
        <v>0</v>
      </c>
      <c r="H82" s="355" t="str">
        <f t="shared" si="8"/>
        <v/>
      </c>
      <c r="M82" s="677"/>
      <c r="N82" s="677"/>
      <c r="P82" s="678"/>
    </row>
    <row r="83" spans="2:16" ht="14.25" hidden="1" customHeight="1" x14ac:dyDescent="0.25">
      <c r="B83" s="672" t="str">
        <f>IF(ISBLANK('4. Billing Determinants'!B32), "", '4. Billing Determinants'!B32)</f>
        <v/>
      </c>
      <c r="C83" s="365"/>
      <c r="D83" s="641">
        <f>IF(C83="", 0, IF(C83="kWh", '6.2 CBR B'!I28, IF(C83="kVA", '6.2 CBR B'!J28,'4. Billing Determinants'!D32)))</f>
        <v>0</v>
      </c>
      <c r="E83" s="673">
        <f>HLOOKUP($B83, '5. Allocation of Balances'!$D$4:$Z$76, 61,FALSE)</f>
        <v>0</v>
      </c>
      <c r="F83" s="643">
        <f t="shared" si="11"/>
        <v>0</v>
      </c>
      <c r="G83" s="681">
        <v>0</v>
      </c>
      <c r="H83" s="355" t="str">
        <f t="shared" si="8"/>
        <v/>
      </c>
      <c r="M83" s="677"/>
      <c r="N83" s="677"/>
      <c r="P83" s="678"/>
    </row>
    <row r="84" spans="2:16" ht="14.25" hidden="1" customHeight="1" x14ac:dyDescent="0.25">
      <c r="B84" s="672" t="str">
        <f>IF(ISBLANK('4. Billing Determinants'!B33), "", '4. Billing Determinants'!B33)</f>
        <v/>
      </c>
      <c r="C84" s="365"/>
      <c r="D84" s="641">
        <f>IF(C84="", 0, IF(C84="kWh", '6.2 CBR B'!I29, IF(C84="kVA", '6.2 CBR B'!J29,'4. Billing Determinants'!D33)))</f>
        <v>0</v>
      </c>
      <c r="E84" s="673">
        <f>HLOOKUP($B84, '5. Allocation of Balances'!$D$4:$Z$76, 61,FALSE)</f>
        <v>0</v>
      </c>
      <c r="F84" s="643">
        <f t="shared" si="11"/>
        <v>0</v>
      </c>
      <c r="G84" s="681">
        <v>0</v>
      </c>
      <c r="H84" s="355" t="str">
        <f t="shared" si="8"/>
        <v/>
      </c>
      <c r="M84" s="677"/>
      <c r="N84" s="677"/>
      <c r="P84" s="678"/>
    </row>
    <row r="85" spans="2:16" ht="14.25" hidden="1" customHeight="1" x14ac:dyDescent="0.25">
      <c r="B85" s="672" t="str">
        <f>IF(ISBLANK('4. Billing Determinants'!B34), "", '4. Billing Determinants'!B34)</f>
        <v/>
      </c>
      <c r="C85" s="365"/>
      <c r="D85" s="641">
        <f>IF(C85="", 0, IF(C85="kWh", '6.2 CBR B'!I30, IF(C85="kVA", '6.2 CBR B'!J30,'4. Billing Determinants'!D34)))</f>
        <v>0</v>
      </c>
      <c r="E85" s="673">
        <f>HLOOKUP($B85, '5. Allocation of Balances'!$D$4:$Z$76, 61,FALSE)</f>
        <v>0</v>
      </c>
      <c r="F85" s="643">
        <f t="shared" si="11"/>
        <v>0</v>
      </c>
      <c r="G85" s="681">
        <v>0</v>
      </c>
      <c r="H85" s="355" t="str">
        <f t="shared" si="8"/>
        <v/>
      </c>
      <c r="M85" s="677"/>
      <c r="N85" s="677"/>
      <c r="P85" s="678"/>
    </row>
    <row r="86" spans="2:16" ht="14.25" hidden="1" customHeight="1" x14ac:dyDescent="0.25">
      <c r="B86" s="672" t="str">
        <f>IF(ISBLANK('4. Billing Determinants'!B35), "", '4. Billing Determinants'!B35)</f>
        <v/>
      </c>
      <c r="C86" s="365"/>
      <c r="D86" s="641">
        <f>IF(C86="", 0, IF(C86="kWh", '6.2 CBR B'!I31, IF(C86="kVA", '6.2 CBR B'!J31,'4. Billing Determinants'!D35)))</f>
        <v>0</v>
      </c>
      <c r="E86" s="673">
        <f>HLOOKUP($B86, '5. Allocation of Balances'!$D$4:$Z$76, 61,FALSE)</f>
        <v>0</v>
      </c>
      <c r="F86" s="643">
        <f t="shared" si="11"/>
        <v>0</v>
      </c>
      <c r="G86" s="681">
        <v>0</v>
      </c>
      <c r="H86" s="355" t="str">
        <f t="shared" si="8"/>
        <v/>
      </c>
      <c r="M86" s="677"/>
      <c r="N86" s="677"/>
      <c r="P86" s="678"/>
    </row>
    <row r="87" spans="2:16" ht="14.25" hidden="1" customHeight="1" x14ac:dyDescent="0.25">
      <c r="B87" s="672" t="str">
        <f>IF(ISBLANK('4. Billing Determinants'!B36), "", '4. Billing Determinants'!B36)</f>
        <v/>
      </c>
      <c r="C87" s="365"/>
      <c r="D87" s="641">
        <f>IF(C87="", 0, IF(C87="kWh", '6.2 CBR B'!I32, IF(C87="kVA", '6.2 CBR B'!J32,'4. Billing Determinants'!D36)))</f>
        <v>0</v>
      </c>
      <c r="E87" s="673">
        <f>HLOOKUP($B87, '5. Allocation of Balances'!$D$4:$Z$76, 61,FALSE)</f>
        <v>0</v>
      </c>
      <c r="F87" s="643">
        <f t="shared" si="11"/>
        <v>0</v>
      </c>
      <c r="G87" s="681">
        <v>0</v>
      </c>
      <c r="H87" s="355" t="str">
        <f t="shared" si="8"/>
        <v/>
      </c>
      <c r="M87" s="677"/>
      <c r="N87" s="677"/>
      <c r="P87" s="678"/>
    </row>
    <row r="88" spans="2:16" ht="14.25" hidden="1" customHeight="1" x14ac:dyDescent="0.25">
      <c r="B88" s="672" t="str">
        <f>IF(ISBLANK('4. Billing Determinants'!B37), "", '4. Billing Determinants'!B37)</f>
        <v/>
      </c>
      <c r="C88" s="365"/>
      <c r="D88" s="641">
        <f>IF(C88="", 0, IF(C88="kWh", '6.2 CBR B'!I33, IF(C88="kVA", '6.2 CBR B'!J33,'4. Billing Determinants'!D37)))</f>
        <v>0</v>
      </c>
      <c r="E88" s="673">
        <f>HLOOKUP($B88, '5. Allocation of Balances'!$D$4:$Z$76, 61,FALSE)</f>
        <v>0</v>
      </c>
      <c r="F88" s="643">
        <f t="shared" si="11"/>
        <v>0</v>
      </c>
      <c r="G88" s="681">
        <v>0</v>
      </c>
      <c r="H88" s="355" t="str">
        <f t="shared" si="8"/>
        <v/>
      </c>
      <c r="M88" s="677"/>
      <c r="N88" s="677"/>
      <c r="P88" s="678"/>
    </row>
    <row r="89" spans="2:16" ht="14.25" hidden="1" customHeight="1" x14ac:dyDescent="0.25">
      <c r="B89" s="672" t="str">
        <f>IF(ISBLANK('4. Billing Determinants'!B38), "", '4. Billing Determinants'!B38)</f>
        <v/>
      </c>
      <c r="C89" s="365"/>
      <c r="D89" s="641">
        <f>IF(C89="", 0, IF(C89="kWh", '6.2 CBR B'!I34, IF(C89="kVA", '6.2 CBR B'!J34,'4. Billing Determinants'!D38)))</f>
        <v>0</v>
      </c>
      <c r="E89" s="673">
        <f>HLOOKUP($B89, '5. Allocation of Balances'!$D$4:$Z$76, 61,FALSE)</f>
        <v>0</v>
      </c>
      <c r="F89" s="643">
        <f t="shared" si="11"/>
        <v>0</v>
      </c>
      <c r="G89" s="681">
        <v>0</v>
      </c>
      <c r="H89" s="355" t="str">
        <f t="shared" si="8"/>
        <v/>
      </c>
      <c r="M89" s="677"/>
      <c r="N89" s="677"/>
      <c r="P89" s="678"/>
    </row>
    <row r="90" spans="2:16" ht="14.25" hidden="1" customHeight="1" x14ac:dyDescent="0.25">
      <c r="B90" s="672" t="str">
        <f>IF(ISBLANK('4. Billing Determinants'!B39), "", '4. Billing Determinants'!B39)</f>
        <v/>
      </c>
      <c r="C90" s="365"/>
      <c r="D90" s="641">
        <f>IF(C90="", 0, IF(C90="kWh", '6.2 CBR B'!I35, IF(C90="kVA", '6.2 CBR B'!J35,'4. Billing Determinants'!D39)))</f>
        <v>0</v>
      </c>
      <c r="E90" s="673">
        <f>HLOOKUP($B90, '5. Allocation of Balances'!$D$4:$Z$76, 61,FALSE)</f>
        <v>0</v>
      </c>
      <c r="F90" s="643">
        <f t="shared" si="11"/>
        <v>0</v>
      </c>
      <c r="G90" s="681">
        <v>0</v>
      </c>
      <c r="H90" s="355" t="str">
        <f t="shared" si="8"/>
        <v/>
      </c>
      <c r="M90" s="677"/>
      <c r="N90" s="677"/>
      <c r="P90" s="678"/>
    </row>
    <row r="91" spans="2:16" ht="14.25" hidden="1" customHeight="1" x14ac:dyDescent="0.25">
      <c r="B91" s="672" t="str">
        <f>IF(ISBLANK('4. Billing Determinants'!B40), "", '4. Billing Determinants'!B40)</f>
        <v/>
      </c>
      <c r="C91" s="365"/>
      <c r="D91" s="641">
        <f>IF(C91="", 0, IF(C91="kWh", '6.2 CBR B'!I36, IF(C91="kVA", '6.2 CBR B'!J36,'4. Billing Determinants'!D40)))</f>
        <v>0</v>
      </c>
      <c r="E91" s="673">
        <f>HLOOKUP($B91, '5. Allocation of Balances'!$D$4:$Z$76, 61,FALSE)</f>
        <v>0</v>
      </c>
      <c r="F91" s="643">
        <f t="shared" si="11"/>
        <v>0</v>
      </c>
      <c r="G91" s="681">
        <v>0</v>
      </c>
      <c r="H91" s="355" t="str">
        <f t="shared" si="8"/>
        <v/>
      </c>
      <c r="M91" s="677"/>
      <c r="N91" s="677"/>
      <c r="P91" s="678"/>
    </row>
    <row r="92" spans="2:16" ht="14.25" customHeight="1" x14ac:dyDescent="0.25">
      <c r="B92" s="656" t="s">
        <v>112</v>
      </c>
      <c r="C92" s="657"/>
      <c r="D92" s="658"/>
      <c r="E92" s="659">
        <f>SUM(E72:E91)</f>
        <v>-572219.14415941469</v>
      </c>
      <c r="F92" s="656"/>
      <c r="G92" s="656"/>
      <c r="P92" s="671"/>
    </row>
    <row r="93" spans="2:16" ht="24.75" customHeight="1" x14ac:dyDescent="0.25">
      <c r="B93" s="682" t="s">
        <v>632</v>
      </c>
      <c r="C93" s="683"/>
      <c r="D93" s="683"/>
      <c r="E93" s="683"/>
      <c r="F93" s="683"/>
      <c r="G93" s="665"/>
    </row>
    <row r="94" spans="2:16" ht="42.75" customHeight="1" x14ac:dyDescent="0.25">
      <c r="B94" s="682"/>
      <c r="C94" s="683"/>
      <c r="D94" s="683"/>
      <c r="E94" s="683"/>
      <c r="F94" s="683"/>
      <c r="G94" s="665"/>
    </row>
    <row r="95" spans="2:16" ht="18" x14ac:dyDescent="0.25">
      <c r="B95" s="636" t="s">
        <v>633</v>
      </c>
    </row>
    <row r="96" spans="2:16" x14ac:dyDescent="0.25">
      <c r="B96" s="760" t="s">
        <v>232</v>
      </c>
    </row>
    <row r="97" spans="2:18" ht="15" customHeight="1" x14ac:dyDescent="0.25">
      <c r="B97" s="868" t="s">
        <v>615</v>
      </c>
      <c r="C97" s="870" t="s">
        <v>159</v>
      </c>
      <c r="D97" s="922" t="s">
        <v>126</v>
      </c>
      <c r="E97" s="922" t="s">
        <v>634</v>
      </c>
      <c r="F97" s="924" t="s">
        <v>635</v>
      </c>
      <c r="G97" s="924" t="s">
        <v>636</v>
      </c>
    </row>
    <row r="98" spans="2:18" ht="54.75" customHeight="1" x14ac:dyDescent="0.25">
      <c r="B98" s="869"/>
      <c r="C98" s="870"/>
      <c r="D98" s="923"/>
      <c r="E98" s="923"/>
      <c r="F98" s="924"/>
      <c r="G98" s="924"/>
      <c r="H98" s="684"/>
      <c r="I98" s="685"/>
      <c r="Q98" s="660"/>
      <c r="R98" s="660"/>
    </row>
    <row r="99" spans="2:18" x14ac:dyDescent="0.25">
      <c r="B99" s="640" t="str">
        <f t="shared" ref="B99:B118" si="12">B20</f>
        <v>RESIDENTIAL SERVICE CLASSIFICATION</v>
      </c>
      <c r="C99" s="365" t="s">
        <v>126</v>
      </c>
      <c r="D99" s="641">
        <f>IF(C99="", 0, IF(C99="kWh", '4. Billing Determinants'!S21, IF(C99="kVA", '4. Billing Determinants'!S21, '4. Billing Determinants'!D21)))</f>
        <v>120867875.649231</v>
      </c>
      <c r="E99" s="642">
        <f>HLOOKUP($B99, '5. Allocation of Balances'!$D$4:$Z$76, 65,FALSE)</f>
        <v>-352207.71336139756</v>
      </c>
      <c r="F99" s="643">
        <f>IF(ISERROR(E99/D99),0,IF(C99="# of Customers",E99/(D99*$D$13)*($D$13)/($D$13/12*365)*30,IF(C99="kVA",(E99/(D99*$D$13/12))*($D$13)/($D$13/12*365)*30, (E99/D99)/($D$13/12))))</f>
        <v>-1.5894487858349998E-3</v>
      </c>
      <c r="G99" s="644">
        <f>ROUND(F99,5)</f>
        <v>-1.5900000000000001E-3</v>
      </c>
      <c r="H99" s="355" t="str">
        <f t="shared" ref="H99:H118" si="13">IF(C99="", "", IF(C99="# of Customers", "per customer per month", "$/"&amp;C99))</f>
        <v>$/kWh</v>
      </c>
      <c r="I99" s="686"/>
      <c r="J99" s="686"/>
      <c r="Q99" s="677"/>
      <c r="R99" s="677"/>
    </row>
    <row r="100" spans="2:18" x14ac:dyDescent="0.25">
      <c r="B100" s="640" t="str">
        <f t="shared" si="12"/>
        <v>COMPETITIVE SECTOR MULTI-UNIT RESIDENTIAL SERVICE CLASSIFICATION</v>
      </c>
      <c r="C100" s="365" t="s">
        <v>126</v>
      </c>
      <c r="D100" s="641">
        <f>IF(C100="", 0, IF(C100="kWh", '4. Billing Determinants'!S22, IF(C100="kVA", '4. Billing Determinants'!S22, '4. Billing Determinants'!D22)))</f>
        <v>1256022.3059469042</v>
      </c>
      <c r="E100" s="642">
        <f>HLOOKUP($B100, '5. Allocation of Balances'!$D$4:$Z$76, 65,FALSE)</f>
        <v>-3660.035736809803</v>
      </c>
      <c r="F100" s="643">
        <f t="shared" ref="F100:F107" si="14">IF(ISERROR(E100/D100),0,IF(C100="# of Customers",E100/(D100*$D$13)*($D$13)/($D$13/12*365)*30,IF(C100="kVA",(E100/(D100*$D$13/12))*($D$13)/($D$13/12*365)*30, (E100/D100)/($D$13/12))))</f>
        <v>-1.5894487858349998E-3</v>
      </c>
      <c r="G100" s="644">
        <f t="shared" ref="G100:G107" si="15">ROUND(F100,5)</f>
        <v>-1.5900000000000001E-3</v>
      </c>
      <c r="H100" s="355" t="str">
        <f t="shared" si="13"/>
        <v>$/kWh</v>
      </c>
      <c r="I100" s="686"/>
      <c r="J100" s="686"/>
      <c r="Q100" s="677"/>
      <c r="R100" s="677"/>
    </row>
    <row r="101" spans="2:18" x14ac:dyDescent="0.25">
      <c r="B101" s="640" t="str">
        <f t="shared" si="12"/>
        <v>GENERAL SERVICE LESS THAN 50 KW SERVICE CLASSIFICATION</v>
      </c>
      <c r="C101" s="365" t="s">
        <v>126</v>
      </c>
      <c r="D101" s="641">
        <f>IF(C101="", 0, IF(C101="kWh", '4. Billing Determinants'!S23, IF(C101="kVA", '4. Billing Determinants'!S23, '4. Billing Determinants'!D23)))</f>
        <v>340748366.84598023</v>
      </c>
      <c r="E101" s="642">
        <f>HLOOKUP($B101, '5. Allocation of Balances'!$D$4:$Z$76, 65,FALSE)</f>
        <v>-992937.14292410424</v>
      </c>
      <c r="F101" s="643">
        <f t="shared" si="14"/>
        <v>-1.5894487858349998E-3</v>
      </c>
      <c r="G101" s="644">
        <f t="shared" si="15"/>
        <v>-1.5900000000000001E-3</v>
      </c>
      <c r="H101" s="355" t="str">
        <f t="shared" si="13"/>
        <v>$/kWh</v>
      </c>
      <c r="I101" s="686"/>
      <c r="J101" s="686"/>
      <c r="Q101" s="677"/>
      <c r="R101" s="677"/>
    </row>
    <row r="102" spans="2:18" x14ac:dyDescent="0.25">
      <c r="B102" s="640" t="str">
        <f t="shared" si="12"/>
        <v>GENERAL SERVICE 50 TO 999 KW SERVICE CLASSIFICATION</v>
      </c>
      <c r="C102" s="365" t="s">
        <v>126</v>
      </c>
      <c r="D102" s="641">
        <f>IF(C102="", 0, IF(C102="kWh", '4. Billing Determinants'!S24, IF(C102="kVA", '4. Billing Determinants'!S24, '4. Billing Determinants'!D24)))</f>
        <v>6332226222.1806192</v>
      </c>
      <c r="E102" s="642">
        <f>HLOOKUP($B102, '5. Allocation of Balances'!$D$4:$Z$76, 65,FALSE)</f>
        <v>-18452040.347542141</v>
      </c>
      <c r="F102" s="643">
        <f t="shared" si="14"/>
        <v>-1.5894487858349995E-3</v>
      </c>
      <c r="G102" s="644">
        <f t="shared" si="15"/>
        <v>-1.5900000000000001E-3</v>
      </c>
      <c r="H102" s="355" t="str">
        <f t="shared" si="13"/>
        <v>$/kWh</v>
      </c>
      <c r="I102" s="686"/>
      <c r="J102" s="686"/>
      <c r="Q102" s="677"/>
      <c r="R102" s="677"/>
    </row>
    <row r="103" spans="2:18" x14ac:dyDescent="0.25">
      <c r="B103" s="640" t="str">
        <f t="shared" si="12"/>
        <v>GENERAL SERVICE 1,000 TO 4,999 KW SERVICE CLASSIFICATION</v>
      </c>
      <c r="C103" s="365" t="s">
        <v>126</v>
      </c>
      <c r="D103" s="641">
        <f>IF(C103="", 0, IF(C103="kWh", '4. Billing Determinants'!S25, IF(C103="kVA", '4. Billing Determinants'!S25, '4. Billing Determinants'!D25)))</f>
        <v>761162617.18344259</v>
      </c>
      <c r="E103" s="642">
        <f>HLOOKUP($B103, '5. Allocation of Balances'!$D$4:$Z$76, 65,FALSE)</f>
        <v>-2218019.8291262249</v>
      </c>
      <c r="F103" s="643">
        <f t="shared" si="14"/>
        <v>-1.5894487858349998E-3</v>
      </c>
      <c r="G103" s="644">
        <f t="shared" si="15"/>
        <v>-1.5900000000000001E-3</v>
      </c>
      <c r="H103" s="355" t="str">
        <f t="shared" si="13"/>
        <v>$/kWh</v>
      </c>
      <c r="I103" s="686"/>
      <c r="J103" s="686"/>
      <c r="Q103" s="677"/>
      <c r="R103" s="677"/>
    </row>
    <row r="104" spans="2:18" x14ac:dyDescent="0.25">
      <c r="B104" s="640" t="str">
        <f t="shared" si="12"/>
        <v>LARGE USE SERVICE CLASSIFICATION</v>
      </c>
      <c r="C104" s="365" t="s">
        <v>126</v>
      </c>
      <c r="D104" s="641">
        <f>IF(C104="", 0, IF(C104="kWh", '4. Billing Determinants'!S26, IF(C104="kVA", '4. Billing Determinants'!S26, '4. Billing Determinants'!D26)))</f>
        <v>200769200.67743385</v>
      </c>
      <c r="E104" s="642">
        <f>HLOOKUP($B104, '5. Allocation of Balances'!$D$4:$Z$76, 65,FALSE)</f>
        <v>-585039.33079131949</v>
      </c>
      <c r="F104" s="643">
        <f t="shared" si="14"/>
        <v>-1.5894487858349998E-3</v>
      </c>
      <c r="G104" s="644">
        <f t="shared" si="15"/>
        <v>-1.5900000000000001E-3</v>
      </c>
      <c r="H104" s="355" t="str">
        <f t="shared" si="13"/>
        <v>$/kWh</v>
      </c>
      <c r="I104" s="686"/>
      <c r="J104" s="686"/>
      <c r="Q104" s="677"/>
      <c r="R104" s="677"/>
    </row>
    <row r="105" spans="2:18" x14ac:dyDescent="0.25">
      <c r="B105" s="640" t="str">
        <f t="shared" si="12"/>
        <v>STANDBY POWER SERVICE CLASSIFICATION</v>
      </c>
      <c r="C105" s="365" t="s">
        <v>126</v>
      </c>
      <c r="D105" s="641">
        <f>IF(C105="", 0, IF(C105="kWh", '4. Billing Determinants'!S27, IF(C105="kVA", '4. Billing Determinants'!S27, '4. Billing Determinants'!D27)))</f>
        <v>0</v>
      </c>
      <c r="E105" s="642">
        <f>HLOOKUP($B105, '5. Allocation of Balances'!$D$4:$Z$76, 65,FALSE)</f>
        <v>0</v>
      </c>
      <c r="F105" s="643">
        <f t="shared" si="14"/>
        <v>0</v>
      </c>
      <c r="G105" s="644">
        <f t="shared" si="15"/>
        <v>0</v>
      </c>
      <c r="H105" s="355" t="str">
        <f t="shared" si="13"/>
        <v>$/kWh</v>
      </c>
      <c r="Q105" s="677"/>
      <c r="R105" s="677"/>
    </row>
    <row r="106" spans="2:18" x14ac:dyDescent="0.25">
      <c r="B106" s="640" t="str">
        <f t="shared" si="12"/>
        <v>UNMETERED SCATTERED LOAD SERVICE CLASSIFICATION</v>
      </c>
      <c r="C106" s="365" t="s">
        <v>126</v>
      </c>
      <c r="D106" s="641">
        <f>IF(C106="", 0, IF(C106="kWh", '4. Billing Determinants'!S28, IF(C106="kVA", '4. Billing Determinants'!S28, '4. Billing Determinants'!D28)))</f>
        <v>118577.55644732343</v>
      </c>
      <c r="E106" s="642">
        <f>HLOOKUP($B106, '5. Allocation of Balances'!$D$4:$Z$76, 65,FALSE)</f>
        <v>-345.53374739121216</v>
      </c>
      <c r="F106" s="643">
        <f t="shared" si="14"/>
        <v>-1.5894487858349998E-3</v>
      </c>
      <c r="G106" s="644">
        <f t="shared" si="15"/>
        <v>-1.5900000000000001E-3</v>
      </c>
      <c r="H106" s="355" t="str">
        <f t="shared" si="13"/>
        <v>$/kWh</v>
      </c>
      <c r="Q106" s="677"/>
      <c r="R106" s="677"/>
    </row>
    <row r="107" spans="2:18" x14ac:dyDescent="0.25">
      <c r="B107" s="640" t="str">
        <f t="shared" si="12"/>
        <v>STREET LIGHTING SERVICE CLASSIFICATION</v>
      </c>
      <c r="C107" s="365" t="s">
        <v>126</v>
      </c>
      <c r="D107" s="641">
        <f>IF(C107="", 0, IF(C107="kWh", '4. Billing Determinants'!S29, IF(C107="kVA", '4. Billing Determinants'!S29, '4. Billing Determinants'!D29)))</f>
        <v>116219745.62343398</v>
      </c>
      <c r="E107" s="642">
        <f>HLOOKUP($B107, '5. Allocation of Balances'!$D$4:$Z$76, 65,FALSE)</f>
        <v>-338663.11154723604</v>
      </c>
      <c r="F107" s="643">
        <f t="shared" si="14"/>
        <v>-1.5894487858349998E-3</v>
      </c>
      <c r="G107" s="644">
        <f t="shared" si="15"/>
        <v>-1.5900000000000001E-3</v>
      </c>
      <c r="H107" s="355" t="str">
        <f t="shared" si="13"/>
        <v>$/kWh</v>
      </c>
      <c r="Q107" s="677"/>
      <c r="R107" s="677"/>
    </row>
    <row r="108" spans="2:18" hidden="1" x14ac:dyDescent="0.25">
      <c r="B108" s="640" t="str">
        <f t="shared" si="12"/>
        <v/>
      </c>
      <c r="C108" s="365"/>
      <c r="D108" s="641">
        <f>IF(C108="", 0, IF(C108="kWh", '4. Billing Determinants'!S30, IF(C108="kVA", '4. Billing Determinants'!S30, '4. Billing Determinants'!D30)))</f>
        <v>0</v>
      </c>
      <c r="E108" s="642">
        <f>HLOOKUP($B108, '5. Allocation of Balances'!$D$4:$Z$76, 65,FALSE)</f>
        <v>0</v>
      </c>
      <c r="F108" s="687">
        <f t="shared" ref="F108:F118" si="16">IF(ISERROR(E108/D108), 0, IF(C108="# of Customers", E108/D108/$D$13, (E108/D108)/($D$13/12)))</f>
        <v>0</v>
      </c>
      <c r="H108" s="355" t="str">
        <f t="shared" si="13"/>
        <v/>
      </c>
    </row>
    <row r="109" spans="2:18" hidden="1" x14ac:dyDescent="0.25">
      <c r="B109" s="640" t="str">
        <f t="shared" si="12"/>
        <v/>
      </c>
      <c r="C109" s="365"/>
      <c r="D109" s="641">
        <f>IF(C109="", 0, IF(C109="kWh", '4. Billing Determinants'!S31, IF(C109="kVA", '4. Billing Determinants'!S31, '4. Billing Determinants'!D31)))</f>
        <v>0</v>
      </c>
      <c r="E109" s="642">
        <f>HLOOKUP($B109, '5. Allocation of Balances'!$D$4:$Z$76, 65,FALSE)</f>
        <v>0</v>
      </c>
      <c r="F109" s="687">
        <f t="shared" si="16"/>
        <v>0</v>
      </c>
      <c r="H109" s="355" t="str">
        <f t="shared" si="13"/>
        <v/>
      </c>
    </row>
    <row r="110" spans="2:18" hidden="1" x14ac:dyDescent="0.25">
      <c r="B110" s="640" t="str">
        <f t="shared" si="12"/>
        <v/>
      </c>
      <c r="C110" s="365"/>
      <c r="D110" s="641">
        <f>IF(C110="", 0, IF(C110="kWh", '4. Billing Determinants'!S32, IF(C110="kVA", '4. Billing Determinants'!S32, '4. Billing Determinants'!D32)))</f>
        <v>0</v>
      </c>
      <c r="E110" s="642">
        <f>HLOOKUP($B110, '5. Allocation of Balances'!$D$4:$Z$76, 65,FALSE)</f>
        <v>0</v>
      </c>
      <c r="F110" s="687">
        <f t="shared" si="16"/>
        <v>0</v>
      </c>
      <c r="H110" s="355" t="str">
        <f t="shared" si="13"/>
        <v/>
      </c>
    </row>
    <row r="111" spans="2:18" hidden="1" x14ac:dyDescent="0.25">
      <c r="B111" s="640" t="str">
        <f t="shared" si="12"/>
        <v/>
      </c>
      <c r="C111" s="365"/>
      <c r="D111" s="641">
        <f>IF(C111="", 0, IF(C111="kWh", '4. Billing Determinants'!S33, IF(C111="kVA", '4. Billing Determinants'!S33, '4. Billing Determinants'!D33)))</f>
        <v>0</v>
      </c>
      <c r="E111" s="642">
        <f>HLOOKUP($B111, '5. Allocation of Balances'!$D$4:$Z$76, 65,FALSE)</f>
        <v>0</v>
      </c>
      <c r="F111" s="687">
        <f t="shared" si="16"/>
        <v>0</v>
      </c>
      <c r="H111" s="355" t="str">
        <f t="shared" si="13"/>
        <v/>
      </c>
    </row>
    <row r="112" spans="2:18" hidden="1" x14ac:dyDescent="0.25">
      <c r="B112" s="640" t="str">
        <f t="shared" si="12"/>
        <v/>
      </c>
      <c r="C112" s="365"/>
      <c r="D112" s="641">
        <f>IF(C112="", 0, IF(C112="kWh", '4. Billing Determinants'!S34, IF(C112="kVA", '4. Billing Determinants'!S34, '4. Billing Determinants'!D34)))</f>
        <v>0</v>
      </c>
      <c r="E112" s="642">
        <f>HLOOKUP($B112, '5. Allocation of Balances'!$D$4:$Z$76, 65,FALSE)</f>
        <v>0</v>
      </c>
      <c r="F112" s="687">
        <f t="shared" si="16"/>
        <v>0</v>
      </c>
      <c r="H112" s="355" t="str">
        <f t="shared" si="13"/>
        <v/>
      </c>
    </row>
    <row r="113" spans="1:9" hidden="1" x14ac:dyDescent="0.25">
      <c r="B113" s="640" t="str">
        <f t="shared" si="12"/>
        <v/>
      </c>
      <c r="C113" s="365"/>
      <c r="D113" s="641">
        <f>IF(C113="", 0, IF(C113="kWh", '4. Billing Determinants'!S35, IF(C113="kVA", '4. Billing Determinants'!S35, '4. Billing Determinants'!D35)))</f>
        <v>0</v>
      </c>
      <c r="E113" s="642">
        <f>HLOOKUP($B113, '5. Allocation of Balances'!$D$4:$Z$76, 65,FALSE)</f>
        <v>0</v>
      </c>
      <c r="F113" s="687">
        <f t="shared" si="16"/>
        <v>0</v>
      </c>
      <c r="H113" s="355" t="str">
        <f t="shared" si="13"/>
        <v/>
      </c>
    </row>
    <row r="114" spans="1:9" hidden="1" x14ac:dyDescent="0.25">
      <c r="B114" s="640" t="str">
        <f t="shared" si="12"/>
        <v/>
      </c>
      <c r="C114" s="365"/>
      <c r="D114" s="641">
        <f>IF(C114="", 0, IF(C114="kWh", '4. Billing Determinants'!S36, IF(C114="kVA", '4. Billing Determinants'!S36, '4. Billing Determinants'!D36)))</f>
        <v>0</v>
      </c>
      <c r="E114" s="642">
        <f>HLOOKUP($B114, '5. Allocation of Balances'!$D$4:$Z$76, 65,FALSE)</f>
        <v>0</v>
      </c>
      <c r="F114" s="687">
        <f t="shared" si="16"/>
        <v>0</v>
      </c>
      <c r="H114" s="355" t="str">
        <f t="shared" si="13"/>
        <v/>
      </c>
    </row>
    <row r="115" spans="1:9" hidden="1" x14ac:dyDescent="0.25">
      <c r="B115" s="640" t="str">
        <f t="shared" si="12"/>
        <v/>
      </c>
      <c r="C115" s="365"/>
      <c r="D115" s="641">
        <f>IF(C115="", 0, IF(C115="kWh", '4. Billing Determinants'!S37, IF(C115="kVA", '4. Billing Determinants'!S37, '4. Billing Determinants'!D37)))</f>
        <v>0</v>
      </c>
      <c r="E115" s="642">
        <f>HLOOKUP($B115, '5. Allocation of Balances'!$D$4:$Z$76, 65,FALSE)</f>
        <v>0</v>
      </c>
      <c r="F115" s="687">
        <f t="shared" si="16"/>
        <v>0</v>
      </c>
      <c r="H115" s="355" t="str">
        <f t="shared" si="13"/>
        <v/>
      </c>
    </row>
    <row r="116" spans="1:9" hidden="1" x14ac:dyDescent="0.25">
      <c r="B116" s="640" t="str">
        <f t="shared" si="12"/>
        <v/>
      </c>
      <c r="C116" s="365"/>
      <c r="D116" s="641">
        <f>IF(C116="", 0, IF(C116="kWh", '4. Billing Determinants'!S38, IF(C116="kVA", '4. Billing Determinants'!S38, '4. Billing Determinants'!D38)))</f>
        <v>0</v>
      </c>
      <c r="E116" s="642">
        <f>HLOOKUP($B116, '5. Allocation of Balances'!$D$4:$Z$76, 65,FALSE)</f>
        <v>0</v>
      </c>
      <c r="F116" s="687">
        <f t="shared" si="16"/>
        <v>0</v>
      </c>
      <c r="H116" s="355" t="str">
        <f t="shared" si="13"/>
        <v/>
      </c>
    </row>
    <row r="117" spans="1:9" hidden="1" x14ac:dyDescent="0.25">
      <c r="B117" s="640" t="str">
        <f t="shared" si="12"/>
        <v/>
      </c>
      <c r="C117" s="365"/>
      <c r="D117" s="641">
        <f>IF(C117="", 0, IF(C117="kWh", '4. Billing Determinants'!S39, IF(C117="kVA", '4. Billing Determinants'!S39, '4. Billing Determinants'!D39)))</f>
        <v>0</v>
      </c>
      <c r="E117" s="642">
        <f>HLOOKUP($B117, '5. Allocation of Balances'!$D$4:$Z$76, 65,FALSE)</f>
        <v>0</v>
      </c>
      <c r="F117" s="687">
        <f t="shared" si="16"/>
        <v>0</v>
      </c>
      <c r="H117" s="355" t="str">
        <f t="shared" si="13"/>
        <v/>
      </c>
    </row>
    <row r="118" spans="1:9" hidden="1" x14ac:dyDescent="0.25">
      <c r="B118" s="640" t="str">
        <f t="shared" si="12"/>
        <v/>
      </c>
      <c r="C118" s="365"/>
      <c r="D118" s="641">
        <f>IF(C118="", 0, IF(C118="kWh", '4. Billing Determinants'!S40, IF(C118="kVA", '4. Billing Determinants'!S40, '4. Billing Determinants'!D40)))</f>
        <v>0</v>
      </c>
      <c r="E118" s="642">
        <f>HLOOKUP($B118, '5. Allocation of Balances'!$D$4:$Z$76, 65,FALSE)</f>
        <v>0</v>
      </c>
      <c r="F118" s="687">
        <f t="shared" si="16"/>
        <v>0</v>
      </c>
      <c r="H118" s="355" t="str">
        <f t="shared" si="13"/>
        <v/>
      </c>
    </row>
    <row r="119" spans="1:9" x14ac:dyDescent="0.25">
      <c r="B119" s="656" t="s">
        <v>112</v>
      </c>
      <c r="C119" s="657"/>
      <c r="D119" s="658"/>
      <c r="E119" s="659">
        <f>SUM(E99:E118)</f>
        <v>-22942913.044776622</v>
      </c>
      <c r="F119" s="656"/>
      <c r="G119" s="656"/>
    </row>
    <row r="121" spans="1:9" ht="18" hidden="1" x14ac:dyDescent="0.25">
      <c r="A121" s="688"/>
      <c r="B121" s="689" t="s">
        <v>637</v>
      </c>
      <c r="C121" s="688"/>
      <c r="D121" s="688"/>
      <c r="E121" s="688"/>
      <c r="F121" s="688"/>
      <c r="G121" s="688"/>
      <c r="H121" s="690"/>
    </row>
    <row r="122" spans="1:9" hidden="1" x14ac:dyDescent="0.25">
      <c r="A122" s="688"/>
      <c r="B122" s="691" t="s">
        <v>233</v>
      </c>
      <c r="C122" s="688"/>
      <c r="D122" s="688"/>
      <c r="E122" s="688"/>
      <c r="F122" s="688"/>
      <c r="G122" s="688"/>
      <c r="H122" s="690"/>
    </row>
    <row r="123" spans="1:9" hidden="1" x14ac:dyDescent="0.25">
      <c r="A123" s="688"/>
      <c r="B123" s="925" t="s">
        <v>615</v>
      </c>
      <c r="C123" s="926" t="s">
        <v>159</v>
      </c>
      <c r="D123" s="927" t="s">
        <v>638</v>
      </c>
      <c r="E123" s="927" t="s">
        <v>639</v>
      </c>
      <c r="F123" s="925" t="s">
        <v>635</v>
      </c>
      <c r="G123" s="688"/>
      <c r="H123" s="690"/>
    </row>
    <row r="124" spans="1:9" ht="54.75" hidden="1" customHeight="1" x14ac:dyDescent="0.25">
      <c r="A124" s="688"/>
      <c r="B124" s="926"/>
      <c r="C124" s="926"/>
      <c r="D124" s="928"/>
      <c r="E124" s="928"/>
      <c r="F124" s="925"/>
      <c r="G124" s="688"/>
      <c r="H124" s="692"/>
      <c r="I124" s="685"/>
    </row>
    <row r="125" spans="1:9" hidden="1" x14ac:dyDescent="0.25">
      <c r="A125" s="688"/>
      <c r="B125" s="693"/>
      <c r="C125" s="694"/>
      <c r="D125" s="695"/>
      <c r="E125" s="696"/>
      <c r="F125" s="697"/>
      <c r="G125" s="688" t="str">
        <f>IF(C125="", "", IF(C125="# of Customers", "per customer per month", "$/"&amp;C125))</f>
        <v/>
      </c>
      <c r="H125" s="690"/>
    </row>
    <row r="126" spans="1:9" hidden="1" x14ac:dyDescent="0.25">
      <c r="A126" s="688"/>
      <c r="B126" s="693"/>
      <c r="C126" s="694"/>
      <c r="D126" s="695"/>
      <c r="E126" s="696"/>
      <c r="F126" s="697"/>
      <c r="G126" s="688" t="str">
        <f t="shared" ref="G126:G144" si="17">IF(C126="", "", IF(C126="# of Customers", "per customer per month", "$/"&amp;C126))</f>
        <v/>
      </c>
      <c r="H126" s="690"/>
    </row>
    <row r="127" spans="1:9" hidden="1" x14ac:dyDescent="0.25">
      <c r="A127" s="688"/>
      <c r="B127" s="693"/>
      <c r="C127" s="694"/>
      <c r="D127" s="695"/>
      <c r="E127" s="696"/>
      <c r="F127" s="697"/>
      <c r="G127" s="688" t="str">
        <f t="shared" si="17"/>
        <v/>
      </c>
      <c r="H127" s="690"/>
    </row>
    <row r="128" spans="1:9" hidden="1" x14ac:dyDescent="0.25">
      <c r="A128" s="688"/>
      <c r="B128" s="693"/>
      <c r="C128" s="694"/>
      <c r="D128" s="695"/>
      <c r="E128" s="696"/>
      <c r="F128" s="697"/>
      <c r="G128" s="688" t="str">
        <f t="shared" si="17"/>
        <v/>
      </c>
      <c r="H128" s="690"/>
    </row>
    <row r="129" spans="1:8" hidden="1" x14ac:dyDescent="0.25">
      <c r="A129" s="688"/>
      <c r="B129" s="693"/>
      <c r="C129" s="694"/>
      <c r="D129" s="695"/>
      <c r="E129" s="696"/>
      <c r="F129" s="697"/>
      <c r="G129" s="688" t="str">
        <f t="shared" si="17"/>
        <v/>
      </c>
      <c r="H129" s="690"/>
    </row>
    <row r="130" spans="1:8" hidden="1" x14ac:dyDescent="0.25">
      <c r="A130" s="688"/>
      <c r="B130" s="693"/>
      <c r="C130" s="694"/>
      <c r="D130" s="695"/>
      <c r="E130" s="696"/>
      <c r="F130" s="697"/>
      <c r="G130" s="688" t="str">
        <f t="shared" si="17"/>
        <v/>
      </c>
      <c r="H130" s="690"/>
    </row>
    <row r="131" spans="1:8" hidden="1" x14ac:dyDescent="0.25">
      <c r="A131" s="688"/>
      <c r="B131" s="693"/>
      <c r="C131" s="694"/>
      <c r="D131" s="695"/>
      <c r="E131" s="696"/>
      <c r="F131" s="697"/>
      <c r="G131" s="688" t="str">
        <f t="shared" si="17"/>
        <v/>
      </c>
      <c r="H131" s="690"/>
    </row>
    <row r="132" spans="1:8" hidden="1" x14ac:dyDescent="0.25">
      <c r="A132" s="688"/>
      <c r="B132" s="693"/>
      <c r="C132" s="694"/>
      <c r="D132" s="695"/>
      <c r="E132" s="696"/>
      <c r="F132" s="697"/>
      <c r="G132" s="688" t="str">
        <f t="shared" si="17"/>
        <v/>
      </c>
      <c r="H132" s="690"/>
    </row>
    <row r="133" spans="1:8" hidden="1" x14ac:dyDescent="0.25">
      <c r="A133" s="688"/>
      <c r="B133" s="693"/>
      <c r="C133" s="694"/>
      <c r="D133" s="695"/>
      <c r="E133" s="696"/>
      <c r="F133" s="697"/>
      <c r="G133" s="688" t="str">
        <f t="shared" si="17"/>
        <v/>
      </c>
      <c r="H133" s="690"/>
    </row>
    <row r="134" spans="1:8" hidden="1" x14ac:dyDescent="0.25">
      <c r="A134" s="688"/>
      <c r="B134" s="693" t="str">
        <f t="shared" ref="B134:B144" si="18">B29</f>
        <v/>
      </c>
      <c r="C134" s="694"/>
      <c r="D134" s="695"/>
      <c r="E134" s="696"/>
      <c r="F134" s="697"/>
      <c r="G134" s="688" t="str">
        <f t="shared" si="17"/>
        <v/>
      </c>
      <c r="H134" s="690"/>
    </row>
    <row r="135" spans="1:8" hidden="1" x14ac:dyDescent="0.25">
      <c r="A135" s="688"/>
      <c r="B135" s="693" t="str">
        <f t="shared" si="18"/>
        <v/>
      </c>
      <c r="C135" s="694"/>
      <c r="D135" s="695"/>
      <c r="E135" s="696"/>
      <c r="F135" s="697"/>
      <c r="G135" s="688" t="str">
        <f t="shared" si="17"/>
        <v/>
      </c>
      <c r="H135" s="690"/>
    </row>
    <row r="136" spans="1:8" hidden="1" x14ac:dyDescent="0.25">
      <c r="A136" s="688"/>
      <c r="B136" s="693" t="str">
        <f t="shared" si="18"/>
        <v/>
      </c>
      <c r="C136" s="694" t="str">
        <f>IF(ISBLANK('4. Billing Determinants'!C32), "", '4. Billing Determinants'!C32)</f>
        <v/>
      </c>
      <c r="D136" s="695"/>
      <c r="E136" s="696"/>
      <c r="F136" s="697"/>
      <c r="G136" s="688" t="str">
        <f t="shared" si="17"/>
        <v/>
      </c>
      <c r="H136" s="690"/>
    </row>
    <row r="137" spans="1:8" hidden="1" x14ac:dyDescent="0.25">
      <c r="A137" s="688"/>
      <c r="B137" s="693" t="str">
        <f t="shared" si="18"/>
        <v/>
      </c>
      <c r="C137" s="694" t="str">
        <f>IF(ISBLANK('4. Billing Determinants'!C33), "", '4. Billing Determinants'!C33)</f>
        <v/>
      </c>
      <c r="D137" s="695"/>
      <c r="E137" s="696"/>
      <c r="F137" s="697"/>
      <c r="G137" s="688" t="str">
        <f t="shared" si="17"/>
        <v/>
      </c>
      <c r="H137" s="690"/>
    </row>
    <row r="138" spans="1:8" hidden="1" x14ac:dyDescent="0.25">
      <c r="A138" s="688"/>
      <c r="B138" s="693" t="str">
        <f t="shared" si="18"/>
        <v/>
      </c>
      <c r="C138" s="694" t="str">
        <f>IF(ISBLANK('4. Billing Determinants'!C34), "", '4. Billing Determinants'!C34)</f>
        <v/>
      </c>
      <c r="D138" s="695"/>
      <c r="E138" s="696"/>
      <c r="F138" s="697"/>
      <c r="G138" s="688" t="str">
        <f t="shared" si="17"/>
        <v/>
      </c>
      <c r="H138" s="690"/>
    </row>
    <row r="139" spans="1:8" hidden="1" x14ac:dyDescent="0.25">
      <c r="A139" s="688"/>
      <c r="B139" s="693" t="str">
        <f t="shared" si="18"/>
        <v/>
      </c>
      <c r="C139" s="694" t="str">
        <f>IF(ISBLANK('4. Billing Determinants'!C35), "", '4. Billing Determinants'!C35)</f>
        <v/>
      </c>
      <c r="D139" s="695"/>
      <c r="E139" s="696"/>
      <c r="F139" s="697"/>
      <c r="G139" s="688" t="str">
        <f t="shared" si="17"/>
        <v/>
      </c>
      <c r="H139" s="690"/>
    </row>
    <row r="140" spans="1:8" hidden="1" x14ac:dyDescent="0.25">
      <c r="A140" s="688"/>
      <c r="B140" s="693" t="str">
        <f t="shared" si="18"/>
        <v/>
      </c>
      <c r="C140" s="694" t="str">
        <f>IF(ISBLANK('4. Billing Determinants'!C36), "", '4. Billing Determinants'!C36)</f>
        <v/>
      </c>
      <c r="D140" s="695"/>
      <c r="E140" s="696"/>
      <c r="F140" s="697"/>
      <c r="G140" s="688" t="str">
        <f t="shared" si="17"/>
        <v/>
      </c>
      <c r="H140" s="690"/>
    </row>
    <row r="141" spans="1:8" hidden="1" x14ac:dyDescent="0.25">
      <c r="A141" s="688"/>
      <c r="B141" s="693" t="str">
        <f t="shared" si="18"/>
        <v/>
      </c>
      <c r="C141" s="694" t="str">
        <f>IF(ISBLANK('4. Billing Determinants'!C37), "", '4. Billing Determinants'!C37)</f>
        <v/>
      </c>
      <c r="D141" s="695"/>
      <c r="E141" s="696"/>
      <c r="F141" s="697"/>
      <c r="G141" s="688" t="str">
        <f t="shared" si="17"/>
        <v/>
      </c>
      <c r="H141" s="690"/>
    </row>
    <row r="142" spans="1:8" hidden="1" x14ac:dyDescent="0.25">
      <c r="A142" s="688"/>
      <c r="B142" s="693" t="str">
        <f t="shared" si="18"/>
        <v/>
      </c>
      <c r="C142" s="694" t="str">
        <f>IF(ISBLANK('4. Billing Determinants'!C38), "", '4. Billing Determinants'!C38)</f>
        <v/>
      </c>
      <c r="D142" s="695"/>
      <c r="E142" s="696"/>
      <c r="F142" s="697"/>
      <c r="G142" s="688" t="str">
        <f t="shared" si="17"/>
        <v/>
      </c>
      <c r="H142" s="690"/>
    </row>
    <row r="143" spans="1:8" hidden="1" x14ac:dyDescent="0.25">
      <c r="A143" s="688"/>
      <c r="B143" s="693" t="str">
        <f t="shared" si="18"/>
        <v/>
      </c>
      <c r="C143" s="694" t="str">
        <f>IF(ISBLANK('4. Billing Determinants'!C39), "", '4. Billing Determinants'!C39)</f>
        <v/>
      </c>
      <c r="D143" s="695"/>
      <c r="E143" s="696"/>
      <c r="F143" s="697"/>
      <c r="G143" s="688" t="str">
        <f t="shared" si="17"/>
        <v/>
      </c>
      <c r="H143" s="690"/>
    </row>
    <row r="144" spans="1:8" hidden="1" x14ac:dyDescent="0.25">
      <c r="A144" s="688"/>
      <c r="B144" s="693" t="str">
        <f t="shared" si="18"/>
        <v/>
      </c>
      <c r="C144" s="694" t="str">
        <f>IF(ISBLANK('4. Billing Determinants'!C40), "", '4. Billing Determinants'!C40)</f>
        <v/>
      </c>
      <c r="D144" s="695"/>
      <c r="E144" s="696"/>
      <c r="F144" s="697"/>
      <c r="G144" s="688" t="str">
        <f t="shared" si="17"/>
        <v/>
      </c>
      <c r="H144" s="690"/>
    </row>
    <row r="145" spans="1:9" hidden="1" x14ac:dyDescent="0.25">
      <c r="A145" s="688"/>
      <c r="B145" s="698" t="s">
        <v>112</v>
      </c>
      <c r="C145" s="699"/>
      <c r="D145" s="700"/>
      <c r="E145" s="701"/>
      <c r="F145" s="698"/>
      <c r="G145" s="688"/>
      <c r="H145" s="690"/>
    </row>
    <row r="146" spans="1:9" hidden="1" x14ac:dyDescent="0.25"/>
    <row r="147" spans="1:9" hidden="1" x14ac:dyDescent="0.25"/>
    <row r="148" spans="1:9" ht="18" hidden="1" x14ac:dyDescent="0.25">
      <c r="B148" s="636" t="s">
        <v>640</v>
      </c>
    </row>
    <row r="149" spans="1:9" x14ac:dyDescent="0.25">
      <c r="B149" s="702"/>
      <c r="F149" s="703"/>
    </row>
    <row r="150" spans="1:9" hidden="1" outlineLevel="1" x14ac:dyDescent="0.25">
      <c r="B150" s="868" t="s">
        <v>615</v>
      </c>
      <c r="C150" s="870" t="s">
        <v>159</v>
      </c>
      <c r="D150" s="922" t="s">
        <v>160</v>
      </c>
      <c r="E150" s="922" t="s">
        <v>641</v>
      </c>
      <c r="F150" s="924" t="s">
        <v>642</v>
      </c>
    </row>
    <row r="151" spans="1:9" ht="54.75" hidden="1" customHeight="1" outlineLevel="1" x14ac:dyDescent="0.25">
      <c r="B151" s="869"/>
      <c r="C151" s="870"/>
      <c r="D151" s="923"/>
      <c r="E151" s="923"/>
      <c r="F151" s="924"/>
      <c r="H151" s="684"/>
      <c r="I151" s="685"/>
    </row>
    <row r="152" spans="1:9" hidden="1" outlineLevel="1" x14ac:dyDescent="0.25">
      <c r="B152" s="640" t="str">
        <f t="shared" ref="B152:B171" si="19">B20</f>
        <v>RESIDENTIAL SERVICE CLASSIFICATION</v>
      </c>
      <c r="C152" s="365"/>
      <c r="D152" s="641">
        <f>IF(C152="",0,IF(ISNUMBER(SEARCH("RESIDENTIAL",UPPER(B152),1)),'4. Billing Determinants'!D21, IF(C152="kWh",'4. Billing Determinants'!E21, IF(C152="kW",'4. Billing Determinants'!F21,'4. Billing Determinants'!D21))))</f>
        <v>0</v>
      </c>
      <c r="E152" s="642">
        <f>HLOOKUP($B152, '5. Allocation of Balances'!$D$4:$Z$76, 69,FALSE)</f>
        <v>0</v>
      </c>
      <c r="F152" s="704">
        <f>IF(ISERROR(E152/D152), 0, IF(C152="# of Customers", E152/D152/$D$13, (E152/D152)/($D$13/12)))</f>
        <v>0</v>
      </c>
      <c r="H152" s="355" t="str">
        <f t="shared" ref="H152:H171" si="20">IF(C152="", "", IF(C152="# of Customers", "per customer per month", "$/"&amp;C152))</f>
        <v/>
      </c>
    </row>
    <row r="153" spans="1:9" hidden="1" outlineLevel="1" x14ac:dyDescent="0.25">
      <c r="B153" s="640" t="str">
        <f t="shared" si="19"/>
        <v>COMPETITIVE SECTOR MULTI-UNIT RESIDENTIAL SERVICE CLASSIFICATION</v>
      </c>
      <c r="C153" s="365"/>
      <c r="D153" s="641">
        <f>IF(C153="",0,IF(ISNUMBER(SEARCH("RESIDENTIAL",UPPER(B153),1)),'4. Billing Determinants'!D22, IF(C153="kWh",'4. Billing Determinants'!E22, IF(C153="kW",'4. Billing Determinants'!F22,'4. Billing Determinants'!D22))))</f>
        <v>0</v>
      </c>
      <c r="E153" s="642">
        <f>HLOOKUP($B153, '5. Allocation of Balances'!$D$4:$Z$76, 69,FALSE)</f>
        <v>0</v>
      </c>
      <c r="F153" s="705">
        <f t="shared" ref="F153:F171" si="21">IF(ISERROR(E153/D153), 0, IF(C153="# of Customers", E153/D153/$D$13, (E153/D153)/($D$13/12)))</f>
        <v>0</v>
      </c>
      <c r="H153" s="355" t="str">
        <f t="shared" si="20"/>
        <v/>
      </c>
    </row>
    <row r="154" spans="1:9" hidden="1" outlineLevel="1" x14ac:dyDescent="0.25">
      <c r="B154" s="640" t="str">
        <f t="shared" si="19"/>
        <v>GENERAL SERVICE LESS THAN 50 KW SERVICE CLASSIFICATION</v>
      </c>
      <c r="C154" s="365"/>
      <c r="D154" s="641">
        <f>IF(C154="",0,IF(ISNUMBER(SEARCH("RESIDENTIAL",UPPER(B154),1)),'4. Billing Determinants'!D23, IF(C154="kWh",'4. Billing Determinants'!E23, IF(C154="kW",'4. Billing Determinants'!F23,'4. Billing Determinants'!D23))))</f>
        <v>0</v>
      </c>
      <c r="E154" s="642">
        <f>HLOOKUP($B154, '5. Allocation of Balances'!$D$4:$Z$76, 69,FALSE)</f>
        <v>0</v>
      </c>
      <c r="F154" s="705">
        <f t="shared" si="21"/>
        <v>0</v>
      </c>
      <c r="H154" s="355" t="str">
        <f t="shared" si="20"/>
        <v/>
      </c>
    </row>
    <row r="155" spans="1:9" hidden="1" outlineLevel="1" x14ac:dyDescent="0.25">
      <c r="B155" s="640" t="str">
        <f t="shared" si="19"/>
        <v>GENERAL SERVICE 50 TO 999 KW SERVICE CLASSIFICATION</v>
      </c>
      <c r="C155" s="365"/>
      <c r="D155" s="641">
        <f>IF(C155="",0,IF(ISNUMBER(SEARCH("RESIDENTIAL",UPPER(B155),1)),'4. Billing Determinants'!D24, IF(C155="kWh",'4. Billing Determinants'!E24, IF(C155="kW",'4. Billing Determinants'!F24,'4. Billing Determinants'!D24))))</f>
        <v>0</v>
      </c>
      <c r="E155" s="642">
        <f>HLOOKUP($B155, '5. Allocation of Balances'!$D$4:$Z$76, 69,FALSE)</f>
        <v>0</v>
      </c>
      <c r="F155" s="705">
        <f t="shared" si="21"/>
        <v>0</v>
      </c>
      <c r="H155" s="355" t="str">
        <f t="shared" si="20"/>
        <v/>
      </c>
    </row>
    <row r="156" spans="1:9" hidden="1" outlineLevel="1" x14ac:dyDescent="0.25">
      <c r="B156" s="640" t="str">
        <f t="shared" si="19"/>
        <v>GENERAL SERVICE 1,000 TO 4,999 KW SERVICE CLASSIFICATION</v>
      </c>
      <c r="C156" s="365"/>
      <c r="D156" s="641">
        <f>IF(C156="",0,IF(ISNUMBER(SEARCH("RESIDENTIAL",UPPER(B156),1)),'4. Billing Determinants'!D25, IF(C156="kWh",'4. Billing Determinants'!E25, IF(C156="kW",'4. Billing Determinants'!F25,'4. Billing Determinants'!D25))))</f>
        <v>0</v>
      </c>
      <c r="E156" s="642">
        <f>HLOOKUP($B156, '5. Allocation of Balances'!$D$4:$Z$76, 69,FALSE)</f>
        <v>0</v>
      </c>
      <c r="F156" s="705">
        <f t="shared" si="21"/>
        <v>0</v>
      </c>
      <c r="H156" s="355" t="str">
        <f t="shared" si="20"/>
        <v/>
      </c>
    </row>
    <row r="157" spans="1:9" hidden="1" outlineLevel="1" x14ac:dyDescent="0.25">
      <c r="B157" s="640" t="str">
        <f t="shared" si="19"/>
        <v>LARGE USE SERVICE CLASSIFICATION</v>
      </c>
      <c r="C157" s="365"/>
      <c r="D157" s="641">
        <f>IF(C157="",0,IF(ISNUMBER(SEARCH("RESIDENTIAL",UPPER(B157),1)),'4. Billing Determinants'!D26, IF(C157="kWh",'4. Billing Determinants'!E26, IF(C157="kW",'4. Billing Determinants'!F26,'4. Billing Determinants'!D26))))</f>
        <v>0</v>
      </c>
      <c r="E157" s="642">
        <f>HLOOKUP($B157, '5. Allocation of Balances'!$D$4:$Z$76, 69,FALSE)</f>
        <v>0</v>
      </c>
      <c r="F157" s="705">
        <f t="shared" si="21"/>
        <v>0</v>
      </c>
      <c r="H157" s="355" t="str">
        <f t="shared" si="20"/>
        <v/>
      </c>
    </row>
    <row r="158" spans="1:9" hidden="1" outlineLevel="1" x14ac:dyDescent="0.25">
      <c r="B158" s="640" t="str">
        <f t="shared" si="19"/>
        <v>STANDBY POWER SERVICE CLASSIFICATION</v>
      </c>
      <c r="C158" s="365"/>
      <c r="D158" s="641">
        <f>IF(C158="",0,IF(ISNUMBER(SEARCH("RESIDENTIAL",UPPER(B158),1)),'4. Billing Determinants'!D27, IF(C158="kWh",'4. Billing Determinants'!E27, IF(C158="kW",'4. Billing Determinants'!F27,'4. Billing Determinants'!D27))))</f>
        <v>0</v>
      </c>
      <c r="E158" s="642">
        <f>HLOOKUP($B158, '5. Allocation of Balances'!$D$4:$Z$76, 69,FALSE)</f>
        <v>0</v>
      </c>
      <c r="F158" s="705">
        <f t="shared" si="21"/>
        <v>0</v>
      </c>
      <c r="H158" s="355" t="str">
        <f t="shared" si="20"/>
        <v/>
      </c>
    </row>
    <row r="159" spans="1:9" hidden="1" outlineLevel="1" x14ac:dyDescent="0.25">
      <c r="B159" s="640" t="str">
        <f t="shared" si="19"/>
        <v>UNMETERED SCATTERED LOAD SERVICE CLASSIFICATION</v>
      </c>
      <c r="C159" s="365"/>
      <c r="D159" s="641">
        <f>IF(C159="",0,IF(ISNUMBER(SEARCH("RESIDENTIAL",UPPER(B159),1)),'4. Billing Determinants'!D28, IF(C159="kWh",'4. Billing Determinants'!E28, IF(C159="kW",'4. Billing Determinants'!F28,'4. Billing Determinants'!D28))))</f>
        <v>0</v>
      </c>
      <c r="E159" s="642">
        <f>HLOOKUP($B159, '5. Allocation of Balances'!$D$4:$Z$76, 69,FALSE)</f>
        <v>0</v>
      </c>
      <c r="F159" s="705">
        <f t="shared" si="21"/>
        <v>0</v>
      </c>
      <c r="H159" s="355" t="str">
        <f t="shared" si="20"/>
        <v/>
      </c>
    </row>
    <row r="160" spans="1:9" hidden="1" outlineLevel="1" x14ac:dyDescent="0.25">
      <c r="B160" s="640" t="str">
        <f t="shared" si="19"/>
        <v>STREET LIGHTING SERVICE CLASSIFICATION</v>
      </c>
      <c r="C160" s="365"/>
      <c r="D160" s="641">
        <f>IF(C160="",0,IF(ISNUMBER(SEARCH("RESIDENTIAL",UPPER(B160),1)),'4. Billing Determinants'!D29, IF(C160="kWh",'4. Billing Determinants'!E29, IF(C160="kW",'4. Billing Determinants'!F29,'4. Billing Determinants'!D29))))</f>
        <v>0</v>
      </c>
      <c r="E160" s="642">
        <f>HLOOKUP($B160, '5. Allocation of Balances'!$D$4:$Z$76, 69,FALSE)</f>
        <v>0</v>
      </c>
      <c r="F160" s="705">
        <f t="shared" si="21"/>
        <v>0</v>
      </c>
      <c r="H160" s="355" t="str">
        <f t="shared" si="20"/>
        <v/>
      </c>
    </row>
    <row r="161" spans="2:8" hidden="1" outlineLevel="1" x14ac:dyDescent="0.25">
      <c r="B161" s="640" t="str">
        <f t="shared" si="19"/>
        <v/>
      </c>
      <c r="C161" s="365"/>
      <c r="D161" s="641">
        <f>IF(C161="",0,IF(ISNUMBER(SEARCH("RESIDENTIAL",UPPER(B161),1)),'4. Billing Determinants'!D30, IF(C161="kWh",'4. Billing Determinants'!E30, IF(C161="kW",'4. Billing Determinants'!F30,'4. Billing Determinants'!D30))))</f>
        <v>0</v>
      </c>
      <c r="E161" s="642">
        <f>HLOOKUP($B161, '5. Allocation of Balances'!$D$4:$Z$76, 69,FALSE)</f>
        <v>0</v>
      </c>
      <c r="F161" s="705">
        <f t="shared" si="21"/>
        <v>0</v>
      </c>
      <c r="H161" s="355" t="str">
        <f t="shared" si="20"/>
        <v/>
      </c>
    </row>
    <row r="162" spans="2:8" hidden="1" outlineLevel="1" x14ac:dyDescent="0.25">
      <c r="B162" s="640" t="str">
        <f t="shared" si="19"/>
        <v/>
      </c>
      <c r="C162" s="365"/>
      <c r="D162" s="641">
        <f>IF(C162="",0,IF(ISNUMBER(SEARCH("RESIDENTIAL",UPPER(B162),1)),'4. Billing Determinants'!D31, IF(C162="kWh",'4. Billing Determinants'!E31, IF(C162="kW",'4. Billing Determinants'!F31,'4. Billing Determinants'!D31))))</f>
        <v>0</v>
      </c>
      <c r="E162" s="642">
        <f>HLOOKUP($B162, '5. Allocation of Balances'!$D$4:$Z$76, 69,FALSE)</f>
        <v>0</v>
      </c>
      <c r="F162" s="705">
        <f t="shared" si="21"/>
        <v>0</v>
      </c>
      <c r="H162" s="355" t="str">
        <f t="shared" si="20"/>
        <v/>
      </c>
    </row>
    <row r="163" spans="2:8" hidden="1" outlineLevel="1" x14ac:dyDescent="0.25">
      <c r="B163" s="640" t="str">
        <f t="shared" si="19"/>
        <v/>
      </c>
      <c r="C163" s="365"/>
      <c r="D163" s="641">
        <f>IF(C163="",0,IF(ISNUMBER(SEARCH("RESIDENTIAL",UPPER(B163),1)),'4. Billing Determinants'!D32, IF(C163="kWh",'4. Billing Determinants'!E32, IF(C163="kW",'4. Billing Determinants'!F32,'4. Billing Determinants'!D32))))</f>
        <v>0</v>
      </c>
      <c r="E163" s="642">
        <f>HLOOKUP($B163, '5. Allocation of Balances'!$D$4:$Z$76, 69,FALSE)</f>
        <v>0</v>
      </c>
      <c r="F163" s="705">
        <f t="shared" si="21"/>
        <v>0</v>
      </c>
      <c r="H163" s="355" t="str">
        <f t="shared" si="20"/>
        <v/>
      </c>
    </row>
    <row r="164" spans="2:8" hidden="1" outlineLevel="1" x14ac:dyDescent="0.25">
      <c r="B164" s="640" t="str">
        <f t="shared" si="19"/>
        <v/>
      </c>
      <c r="C164" s="365"/>
      <c r="D164" s="641">
        <f>IF(C164="",0,IF(ISNUMBER(SEARCH("RESIDENTIAL",UPPER(B164),1)),'4. Billing Determinants'!D33, IF(C164="kWh",'4. Billing Determinants'!E33, IF(C164="kW",'4. Billing Determinants'!F33,'4. Billing Determinants'!D33))))</f>
        <v>0</v>
      </c>
      <c r="E164" s="642">
        <f>HLOOKUP($B164, '5. Allocation of Balances'!$D$4:$Z$76, 69,FALSE)</f>
        <v>0</v>
      </c>
      <c r="F164" s="705">
        <f t="shared" si="21"/>
        <v>0</v>
      </c>
      <c r="H164" s="355" t="str">
        <f t="shared" si="20"/>
        <v/>
      </c>
    </row>
    <row r="165" spans="2:8" hidden="1" outlineLevel="1" x14ac:dyDescent="0.25">
      <c r="B165" s="640" t="str">
        <f t="shared" si="19"/>
        <v/>
      </c>
      <c r="C165" s="365"/>
      <c r="D165" s="641">
        <f>IF(C165="",0,IF(ISNUMBER(SEARCH("RESIDENTIAL",UPPER(B165),1)),'4. Billing Determinants'!D34, IF(C165="kWh",'4. Billing Determinants'!E34, IF(C165="kW",'4. Billing Determinants'!F34,'4. Billing Determinants'!D34))))</f>
        <v>0</v>
      </c>
      <c r="E165" s="642">
        <f>HLOOKUP($B165, '5. Allocation of Balances'!$D$4:$Z$76, 69,FALSE)</f>
        <v>0</v>
      </c>
      <c r="F165" s="705">
        <f t="shared" si="21"/>
        <v>0</v>
      </c>
      <c r="H165" s="355" t="str">
        <f t="shared" si="20"/>
        <v/>
      </c>
    </row>
    <row r="166" spans="2:8" hidden="1" outlineLevel="1" x14ac:dyDescent="0.25">
      <c r="B166" s="640" t="str">
        <f t="shared" si="19"/>
        <v/>
      </c>
      <c r="C166" s="365"/>
      <c r="D166" s="641">
        <f>IF(C166="",0,IF(ISNUMBER(SEARCH("RESIDENTIAL",UPPER(B166),1)),'4. Billing Determinants'!D35, IF(C166="kWh",'4. Billing Determinants'!E35, IF(C166="kW",'4. Billing Determinants'!F35,'4. Billing Determinants'!D35))))</f>
        <v>0</v>
      </c>
      <c r="E166" s="642">
        <f>HLOOKUP($B166, '5. Allocation of Balances'!$D$4:$Z$76, 69,FALSE)</f>
        <v>0</v>
      </c>
      <c r="F166" s="705">
        <f t="shared" si="21"/>
        <v>0</v>
      </c>
      <c r="H166" s="355" t="str">
        <f t="shared" si="20"/>
        <v/>
      </c>
    </row>
    <row r="167" spans="2:8" hidden="1" outlineLevel="1" x14ac:dyDescent="0.25">
      <c r="B167" s="640" t="str">
        <f t="shared" si="19"/>
        <v/>
      </c>
      <c r="C167" s="365"/>
      <c r="D167" s="641">
        <f>IF(C167="",0,IF(ISNUMBER(SEARCH("RESIDENTIAL",UPPER(B167),1)),'4. Billing Determinants'!D36, IF(C167="kWh",'4. Billing Determinants'!E36, IF(C167="kW",'4. Billing Determinants'!F36,'4. Billing Determinants'!D36))))</f>
        <v>0</v>
      </c>
      <c r="E167" s="642">
        <f>HLOOKUP($B167, '5. Allocation of Balances'!$D$4:$Z$76, 69,FALSE)</f>
        <v>0</v>
      </c>
      <c r="F167" s="705">
        <f t="shared" si="21"/>
        <v>0</v>
      </c>
      <c r="H167" s="355" t="str">
        <f t="shared" si="20"/>
        <v/>
      </c>
    </row>
    <row r="168" spans="2:8" hidden="1" outlineLevel="1" x14ac:dyDescent="0.25">
      <c r="B168" s="640" t="str">
        <f t="shared" si="19"/>
        <v/>
      </c>
      <c r="C168" s="365"/>
      <c r="D168" s="641">
        <f>IF(C168="",0,IF(ISNUMBER(SEARCH("RESIDENTIAL",UPPER(B168),1)),'4. Billing Determinants'!D37, IF(C168="kWh",'4. Billing Determinants'!E37, IF(C168="kW",'4. Billing Determinants'!F37,'4. Billing Determinants'!D37))))</f>
        <v>0</v>
      </c>
      <c r="E168" s="642">
        <f>HLOOKUP($B168, '5. Allocation of Balances'!$D$4:$Z$76, 69,FALSE)</f>
        <v>0</v>
      </c>
      <c r="F168" s="705">
        <f t="shared" si="21"/>
        <v>0</v>
      </c>
      <c r="H168" s="355" t="str">
        <f t="shared" si="20"/>
        <v/>
      </c>
    </row>
    <row r="169" spans="2:8" hidden="1" outlineLevel="1" x14ac:dyDescent="0.25">
      <c r="B169" s="640" t="str">
        <f t="shared" si="19"/>
        <v/>
      </c>
      <c r="C169" s="365"/>
      <c r="D169" s="641">
        <f>IF(C169="",0,IF(ISNUMBER(SEARCH("RESIDENTIAL",UPPER(B169),1)),'4. Billing Determinants'!D38, IF(C169="kWh",'4. Billing Determinants'!E38, IF(C169="kW",'4. Billing Determinants'!F38,'4. Billing Determinants'!D38))))</f>
        <v>0</v>
      </c>
      <c r="E169" s="642">
        <f>HLOOKUP($B169, '5. Allocation of Balances'!$D$4:$Z$76, 69,FALSE)</f>
        <v>0</v>
      </c>
      <c r="F169" s="705">
        <f t="shared" si="21"/>
        <v>0</v>
      </c>
      <c r="H169" s="355" t="str">
        <f t="shared" si="20"/>
        <v/>
      </c>
    </row>
    <row r="170" spans="2:8" hidden="1" outlineLevel="1" x14ac:dyDescent="0.25">
      <c r="B170" s="640" t="str">
        <f t="shared" si="19"/>
        <v/>
      </c>
      <c r="C170" s="365"/>
      <c r="D170" s="641">
        <f>IF(C170="",0,IF(ISNUMBER(SEARCH("RESIDENTIAL",UPPER(B170),1)),'4. Billing Determinants'!D39, IF(C170="kWh",'4. Billing Determinants'!E39, IF(C170="kW",'4. Billing Determinants'!F39,'4. Billing Determinants'!D39))))</f>
        <v>0</v>
      </c>
      <c r="E170" s="642">
        <f>HLOOKUP($B170, '5. Allocation of Balances'!$D$4:$Z$76, 69,FALSE)</f>
        <v>0</v>
      </c>
      <c r="F170" s="705">
        <f t="shared" si="21"/>
        <v>0</v>
      </c>
      <c r="H170" s="355" t="str">
        <f t="shared" si="20"/>
        <v/>
      </c>
    </row>
    <row r="171" spans="2:8" hidden="1" outlineLevel="1" x14ac:dyDescent="0.25">
      <c r="B171" s="640" t="str">
        <f t="shared" si="19"/>
        <v/>
      </c>
      <c r="C171" s="365"/>
      <c r="D171" s="641">
        <f>IF(C171="",0,IF(ISNUMBER(SEARCH("RESIDENTIAL",UPPER(B171),1)),'4. Billing Determinants'!D40, IF(C171="kWh",'4. Billing Determinants'!E40, IF(C171="kW",'4. Billing Determinants'!F40,'4. Billing Determinants'!D40))))</f>
        <v>0</v>
      </c>
      <c r="E171" s="642">
        <f>HLOOKUP($B171, '5. Allocation of Balances'!$D$4:$Z$76, 69,FALSE)</f>
        <v>0</v>
      </c>
      <c r="F171" s="705">
        <f t="shared" si="21"/>
        <v>0</v>
      </c>
      <c r="H171" s="355" t="str">
        <f t="shared" si="20"/>
        <v/>
      </c>
    </row>
    <row r="172" spans="2:8" hidden="1" outlineLevel="1" x14ac:dyDescent="0.25">
      <c r="B172" s="656" t="s">
        <v>112</v>
      </c>
      <c r="C172" s="657"/>
      <c r="D172" s="658"/>
      <c r="E172" s="659">
        <f>SUM(E152:E171)</f>
        <v>0</v>
      </c>
      <c r="F172" s="656"/>
    </row>
    <row r="173" spans="2:8" hidden="1" outlineLevel="1" x14ac:dyDescent="0.25"/>
    <row r="174" spans="2:8" ht="18" hidden="1" outlineLevel="1" x14ac:dyDescent="0.25">
      <c r="B174" s="636" t="s">
        <v>643</v>
      </c>
    </row>
    <row r="175" spans="2:8" ht="18" hidden="1" outlineLevel="1" x14ac:dyDescent="0.25">
      <c r="B175" s="636"/>
    </row>
    <row r="176" spans="2:8" hidden="1" outlineLevel="1" x14ac:dyDescent="0.25">
      <c r="B176" s="631" t="s">
        <v>644</v>
      </c>
      <c r="C176" s="632"/>
      <c r="D176" s="633">
        <v>12</v>
      </c>
    </row>
    <row r="177" spans="2:8" ht="12.75" hidden="1" customHeight="1" outlineLevel="1" x14ac:dyDescent="0.25">
      <c r="C177" s="702"/>
    </row>
    <row r="178" spans="2:8" hidden="1" outlineLevel="1" x14ac:dyDescent="0.25">
      <c r="B178" s="868" t="s">
        <v>615</v>
      </c>
      <c r="C178" s="870" t="s">
        <v>159</v>
      </c>
      <c r="D178" s="922" t="s">
        <v>160</v>
      </c>
      <c r="E178" s="922" t="s">
        <v>645</v>
      </c>
      <c r="F178" s="924" t="s">
        <v>646</v>
      </c>
    </row>
    <row r="179" spans="2:8" ht="25.5" hidden="1" customHeight="1" outlineLevel="1" x14ac:dyDescent="0.25">
      <c r="B179" s="869"/>
      <c r="C179" s="870"/>
      <c r="D179" s="923"/>
      <c r="E179" s="923"/>
      <c r="F179" s="924"/>
    </row>
    <row r="180" spans="2:8" hidden="1" outlineLevel="1" x14ac:dyDescent="0.25">
      <c r="B180" s="640" t="str">
        <f t="shared" ref="B180:B199" si="22">B20</f>
        <v>RESIDENTIAL SERVICE CLASSIFICATION</v>
      </c>
      <c r="C180" s="365"/>
      <c r="D180" s="641">
        <f>IF(C180="",0, IF(C180="kWh",'4. Billing Determinants'!E21, IF(C180="kW",'4. Billing Determinants'!F21,'4. Billing Determinants'!D21)))</f>
        <v>0</v>
      </c>
      <c r="E180" s="642">
        <f>HLOOKUP($B180, '5. Allocation of Balances'!$C$4:$Y$76, 73,FALSE)</f>
        <v>0</v>
      </c>
      <c r="F180" s="687">
        <f>IF(ISERROR(E180/D180), 0, IF(C180="# of Customers", E180/D180/$D$176, (E180/D180)/($D$176/12)))</f>
        <v>0</v>
      </c>
      <c r="H180" s="355" t="str">
        <f t="shared" ref="H180:H199" si="23">IF(C180="", "", IF(C180="# of Customers", "per customer per month", "$/"&amp;C180))</f>
        <v/>
      </c>
    </row>
    <row r="181" spans="2:8" hidden="1" outlineLevel="1" x14ac:dyDescent="0.25">
      <c r="B181" s="640" t="str">
        <f t="shared" si="22"/>
        <v>COMPETITIVE SECTOR MULTI-UNIT RESIDENTIAL SERVICE CLASSIFICATION</v>
      </c>
      <c r="C181" s="365"/>
      <c r="D181" s="641">
        <f>IF(C181="",0,IF(ISNUMBER(SEARCH("RESIDENTIAL",UPPER(B181),1)),'4. Billing Determinants'!D22, IF(C181="kWh",'4. Billing Determinants'!E22, IF(C181="kW",'4. Billing Determinants'!F22,'4. Billing Determinants'!D22))))</f>
        <v>0</v>
      </c>
      <c r="E181" s="642">
        <f>HLOOKUP($B181, '5. Allocation of Balances'!$C$4:$Y$76, 73,FALSE)</f>
        <v>0</v>
      </c>
      <c r="F181" s="687">
        <f t="shared" ref="F181:F199" si="24">IF(ISERROR(E181/D181), 0, IF(C181="# of Customers", E181/D181/$D$176, (E181/D181)/($D$176/12)))</f>
        <v>0</v>
      </c>
      <c r="H181" s="355" t="str">
        <f t="shared" si="23"/>
        <v/>
      </c>
    </row>
    <row r="182" spans="2:8" hidden="1" outlineLevel="1" x14ac:dyDescent="0.25">
      <c r="B182" s="640" t="str">
        <f t="shared" si="22"/>
        <v>GENERAL SERVICE LESS THAN 50 KW SERVICE CLASSIFICATION</v>
      </c>
      <c r="C182" s="365"/>
      <c r="D182" s="641">
        <f>IF(C182="",0,IF(ISNUMBER(SEARCH("RESIDENTIAL",UPPER(B182),1)),'4. Billing Determinants'!D23, IF(C182="kWh",'4. Billing Determinants'!E23, IF(C182="kW",'4. Billing Determinants'!F23,'4. Billing Determinants'!D23))))</f>
        <v>0</v>
      </c>
      <c r="E182" s="642">
        <f>HLOOKUP($B182, '5. Allocation of Balances'!$C$4:$Y$76, 73,FALSE)</f>
        <v>0</v>
      </c>
      <c r="F182" s="687">
        <f t="shared" si="24"/>
        <v>0</v>
      </c>
      <c r="H182" s="355" t="str">
        <f t="shared" si="23"/>
        <v/>
      </c>
    </row>
    <row r="183" spans="2:8" hidden="1" outlineLevel="1" x14ac:dyDescent="0.25">
      <c r="B183" s="640" t="str">
        <f t="shared" si="22"/>
        <v>GENERAL SERVICE 50 TO 999 KW SERVICE CLASSIFICATION</v>
      </c>
      <c r="C183" s="365"/>
      <c r="D183" s="641">
        <f>IF(C183="",0,IF(ISNUMBER(SEARCH("RESIDENTIAL",UPPER(B183),1)),'4. Billing Determinants'!D24, IF(C183="kWh",'4. Billing Determinants'!E24, IF(C183="kW",'4. Billing Determinants'!F24,'4. Billing Determinants'!D24))))</f>
        <v>0</v>
      </c>
      <c r="E183" s="642">
        <f>HLOOKUP($B183, '5. Allocation of Balances'!$C$4:$Y$76, 73,FALSE)</f>
        <v>0</v>
      </c>
      <c r="F183" s="687">
        <f t="shared" si="24"/>
        <v>0</v>
      </c>
      <c r="H183" s="355" t="str">
        <f t="shared" si="23"/>
        <v/>
      </c>
    </row>
    <row r="184" spans="2:8" hidden="1" outlineLevel="1" x14ac:dyDescent="0.25">
      <c r="B184" s="640" t="str">
        <f t="shared" si="22"/>
        <v>GENERAL SERVICE 1,000 TO 4,999 KW SERVICE CLASSIFICATION</v>
      </c>
      <c r="C184" s="365"/>
      <c r="D184" s="641">
        <f>IF(C184="",0,IF(ISNUMBER(SEARCH("RESIDENTIAL",UPPER(B184),1)),'4. Billing Determinants'!D25, IF(C184="kWh",'4. Billing Determinants'!E25, IF(C184="kW",'4. Billing Determinants'!F25,'4. Billing Determinants'!D25))))</f>
        <v>0</v>
      </c>
      <c r="E184" s="642">
        <f>HLOOKUP($B184, '5. Allocation of Balances'!$C$4:$Y$76, 73,FALSE)</f>
        <v>0</v>
      </c>
      <c r="F184" s="687">
        <f t="shared" si="24"/>
        <v>0</v>
      </c>
      <c r="H184" s="355" t="str">
        <f t="shared" si="23"/>
        <v/>
      </c>
    </row>
    <row r="185" spans="2:8" hidden="1" outlineLevel="1" x14ac:dyDescent="0.25">
      <c r="B185" s="640" t="str">
        <f t="shared" si="22"/>
        <v>LARGE USE SERVICE CLASSIFICATION</v>
      </c>
      <c r="C185" s="365"/>
      <c r="D185" s="641">
        <f>IF(C185="",0,IF(ISNUMBER(SEARCH("RESIDENTIAL",UPPER(B185),1)),'4. Billing Determinants'!D26, IF(C185="kWh",'4. Billing Determinants'!E26, IF(C185="kW",'4. Billing Determinants'!F26,'4. Billing Determinants'!D26))))</f>
        <v>0</v>
      </c>
      <c r="E185" s="642">
        <f>HLOOKUP($B185, '5. Allocation of Balances'!$C$4:$Y$76, 73,FALSE)</f>
        <v>0</v>
      </c>
      <c r="F185" s="687">
        <f t="shared" si="24"/>
        <v>0</v>
      </c>
      <c r="H185" s="355" t="str">
        <f t="shared" si="23"/>
        <v/>
      </c>
    </row>
    <row r="186" spans="2:8" hidden="1" outlineLevel="1" x14ac:dyDescent="0.25">
      <c r="B186" s="640" t="str">
        <f t="shared" si="22"/>
        <v>STANDBY POWER SERVICE CLASSIFICATION</v>
      </c>
      <c r="C186" s="365"/>
      <c r="D186" s="641">
        <f>IF(C186="",0,IF(ISNUMBER(SEARCH("RESIDENTIAL",UPPER(B186),1)),'4. Billing Determinants'!D27, IF(C186="kWh",'4. Billing Determinants'!E27, IF(C186="kW",'4. Billing Determinants'!F27,'4. Billing Determinants'!D27))))</f>
        <v>0</v>
      </c>
      <c r="E186" s="642">
        <f>HLOOKUP($B186, '5. Allocation of Balances'!$C$4:$Y$76, 73,FALSE)</f>
        <v>0</v>
      </c>
      <c r="F186" s="687">
        <f t="shared" si="24"/>
        <v>0</v>
      </c>
      <c r="H186" s="355" t="str">
        <f t="shared" si="23"/>
        <v/>
      </c>
    </row>
    <row r="187" spans="2:8" hidden="1" outlineLevel="1" x14ac:dyDescent="0.25">
      <c r="B187" s="640" t="str">
        <f t="shared" si="22"/>
        <v>UNMETERED SCATTERED LOAD SERVICE CLASSIFICATION</v>
      </c>
      <c r="C187" s="365"/>
      <c r="D187" s="641">
        <f>IF(C187="",0,IF(ISNUMBER(SEARCH("RESIDENTIAL",UPPER(B187),1)),'4. Billing Determinants'!D28, IF(C187="kWh",'4. Billing Determinants'!E28, IF(C187="kW",'4. Billing Determinants'!F28,'4. Billing Determinants'!D28))))</f>
        <v>0</v>
      </c>
      <c r="E187" s="642">
        <f>HLOOKUP($B187, '5. Allocation of Balances'!$C$4:$Y$76, 73,FALSE)</f>
        <v>0</v>
      </c>
      <c r="F187" s="687">
        <f t="shared" si="24"/>
        <v>0</v>
      </c>
      <c r="H187" s="355" t="str">
        <f t="shared" si="23"/>
        <v/>
      </c>
    </row>
    <row r="188" spans="2:8" hidden="1" outlineLevel="1" x14ac:dyDescent="0.25">
      <c r="B188" s="640" t="str">
        <f t="shared" si="22"/>
        <v>STREET LIGHTING SERVICE CLASSIFICATION</v>
      </c>
      <c r="C188" s="365"/>
      <c r="D188" s="641">
        <f>IF(C188="",0,IF(ISNUMBER(SEARCH("RESIDENTIAL",UPPER(B188),1)),'4. Billing Determinants'!D29, IF(C188="kWh",'4. Billing Determinants'!E29, IF(C188="kW",'4. Billing Determinants'!F29,'4. Billing Determinants'!D29))))</f>
        <v>0</v>
      </c>
      <c r="E188" s="642">
        <f>HLOOKUP($B188, '5. Allocation of Balances'!$C$4:$Y$76, 73,FALSE)</f>
        <v>0</v>
      </c>
      <c r="F188" s="687">
        <f t="shared" si="24"/>
        <v>0</v>
      </c>
      <c r="H188" s="355" t="str">
        <f t="shared" si="23"/>
        <v/>
      </c>
    </row>
    <row r="189" spans="2:8" hidden="1" outlineLevel="1" x14ac:dyDescent="0.25">
      <c r="B189" s="640" t="str">
        <f t="shared" si="22"/>
        <v/>
      </c>
      <c r="C189" s="365"/>
      <c r="D189" s="641">
        <f>IF(C189="",0,IF(ISNUMBER(SEARCH("RESIDENTIAL",UPPER(B189),1)),'4. Billing Determinants'!D30, IF(C189="kWh",'4. Billing Determinants'!E30, IF(C189="kW",'4. Billing Determinants'!F30,'4. Billing Determinants'!D30))))</f>
        <v>0</v>
      </c>
      <c r="E189" s="642">
        <f>HLOOKUP($B189, '5. Allocation of Balances'!$C$4:$Y$76, 73,FALSE)</f>
        <v>0</v>
      </c>
      <c r="F189" s="687">
        <f t="shared" si="24"/>
        <v>0</v>
      </c>
      <c r="H189" s="355" t="str">
        <f t="shared" si="23"/>
        <v/>
      </c>
    </row>
    <row r="190" spans="2:8" hidden="1" outlineLevel="1" x14ac:dyDescent="0.25">
      <c r="B190" s="640" t="str">
        <f t="shared" si="22"/>
        <v/>
      </c>
      <c r="C190" s="365"/>
      <c r="D190" s="641">
        <f>IF(C190="",0,IF(ISNUMBER(SEARCH("RESIDENTIAL",UPPER(B190),1)),'4. Billing Determinants'!D31, IF(C190="kWh",'4. Billing Determinants'!E31, IF(C190="kW",'4. Billing Determinants'!F31,'4. Billing Determinants'!D31))))</f>
        <v>0</v>
      </c>
      <c r="E190" s="642">
        <f>HLOOKUP($B190, '5. Allocation of Balances'!$C$4:$Y$76, 73,FALSE)</f>
        <v>0</v>
      </c>
      <c r="F190" s="687">
        <f t="shared" si="24"/>
        <v>0</v>
      </c>
      <c r="H190" s="355" t="str">
        <f t="shared" si="23"/>
        <v/>
      </c>
    </row>
    <row r="191" spans="2:8" hidden="1" outlineLevel="1" x14ac:dyDescent="0.25">
      <c r="B191" s="640" t="str">
        <f t="shared" si="22"/>
        <v/>
      </c>
      <c r="C191" s="365"/>
      <c r="D191" s="641">
        <f>IF(C191="",0,IF(ISNUMBER(SEARCH("RESIDENTIAL",UPPER(B191),1)),'4. Billing Determinants'!D32, IF(C191="kWh",'4. Billing Determinants'!E32, IF(C191="kW",'4. Billing Determinants'!F32,'4. Billing Determinants'!D32))))</f>
        <v>0</v>
      </c>
      <c r="E191" s="642">
        <f>HLOOKUP($B191, '5. Allocation of Balances'!$C$4:$Y$76, 73,FALSE)</f>
        <v>0</v>
      </c>
      <c r="F191" s="687">
        <f t="shared" si="24"/>
        <v>0</v>
      </c>
      <c r="H191" s="355" t="str">
        <f t="shared" si="23"/>
        <v/>
      </c>
    </row>
    <row r="192" spans="2:8" hidden="1" outlineLevel="1" x14ac:dyDescent="0.25">
      <c r="B192" s="640" t="str">
        <f t="shared" si="22"/>
        <v/>
      </c>
      <c r="C192" s="365"/>
      <c r="D192" s="641">
        <f>IF(C192="",0,IF(ISNUMBER(SEARCH("RESIDENTIAL",UPPER(B192),1)),'4. Billing Determinants'!D33, IF(C192="kWh",'4. Billing Determinants'!E33, IF(C192="kW",'4. Billing Determinants'!F33,'4. Billing Determinants'!D33))))</f>
        <v>0</v>
      </c>
      <c r="E192" s="642">
        <f>HLOOKUP($B192, '5. Allocation of Balances'!$C$4:$Y$76, 73,FALSE)</f>
        <v>0</v>
      </c>
      <c r="F192" s="687">
        <f t="shared" si="24"/>
        <v>0</v>
      </c>
      <c r="H192" s="355" t="str">
        <f t="shared" si="23"/>
        <v/>
      </c>
    </row>
    <row r="193" spans="2:8" hidden="1" outlineLevel="1" x14ac:dyDescent="0.25">
      <c r="B193" s="640" t="str">
        <f t="shared" si="22"/>
        <v/>
      </c>
      <c r="C193" s="365"/>
      <c r="D193" s="641">
        <f>IF(C193="",0,IF(ISNUMBER(SEARCH("RESIDENTIAL",UPPER(B193),1)),'4. Billing Determinants'!D34, IF(C193="kWh",'4. Billing Determinants'!E34, IF(C193="kW",'4. Billing Determinants'!F34,'4. Billing Determinants'!D34))))</f>
        <v>0</v>
      </c>
      <c r="E193" s="642">
        <f>HLOOKUP($B193, '5. Allocation of Balances'!$C$4:$Y$76, 73,FALSE)</f>
        <v>0</v>
      </c>
      <c r="F193" s="687">
        <f t="shared" si="24"/>
        <v>0</v>
      </c>
      <c r="H193" s="355" t="str">
        <f t="shared" si="23"/>
        <v/>
      </c>
    </row>
    <row r="194" spans="2:8" hidden="1" outlineLevel="1" x14ac:dyDescent="0.25">
      <c r="B194" s="640" t="str">
        <f t="shared" si="22"/>
        <v/>
      </c>
      <c r="C194" s="365"/>
      <c r="D194" s="641">
        <f>IF(C194="",0,IF(ISNUMBER(SEARCH("RESIDENTIAL",UPPER(B194),1)),'4. Billing Determinants'!D35, IF(C194="kWh",'4. Billing Determinants'!E35, IF(C194="kW",'4. Billing Determinants'!F35,'4. Billing Determinants'!D35))))</f>
        <v>0</v>
      </c>
      <c r="E194" s="642">
        <f>HLOOKUP($B194, '5. Allocation of Balances'!$C$4:$Y$76, 73,FALSE)</f>
        <v>0</v>
      </c>
      <c r="F194" s="687">
        <f t="shared" si="24"/>
        <v>0</v>
      </c>
      <c r="H194" s="355" t="str">
        <f t="shared" si="23"/>
        <v/>
      </c>
    </row>
    <row r="195" spans="2:8" hidden="1" outlineLevel="1" x14ac:dyDescent="0.25">
      <c r="B195" s="640" t="str">
        <f t="shared" si="22"/>
        <v/>
      </c>
      <c r="C195" s="365"/>
      <c r="D195" s="641">
        <f>IF(C195="",0,IF(ISNUMBER(SEARCH("RESIDENTIAL",UPPER(B195),1)),'4. Billing Determinants'!D36, IF(C195="kWh",'4. Billing Determinants'!E36, IF(C195="kW",'4. Billing Determinants'!F36,'4. Billing Determinants'!D36))))</f>
        <v>0</v>
      </c>
      <c r="E195" s="642">
        <f>HLOOKUP($B195, '5. Allocation of Balances'!$C$4:$Y$76, 73,FALSE)</f>
        <v>0</v>
      </c>
      <c r="F195" s="687">
        <f t="shared" si="24"/>
        <v>0</v>
      </c>
      <c r="H195" s="355" t="str">
        <f t="shared" si="23"/>
        <v/>
      </c>
    </row>
    <row r="196" spans="2:8" hidden="1" outlineLevel="1" x14ac:dyDescent="0.25">
      <c r="B196" s="640" t="str">
        <f t="shared" si="22"/>
        <v/>
      </c>
      <c r="C196" s="365"/>
      <c r="D196" s="641">
        <f>IF(C196="",0,IF(ISNUMBER(SEARCH("RESIDENTIAL",UPPER(B196),1)),'4. Billing Determinants'!D37, IF(C196="kWh",'4. Billing Determinants'!E37, IF(C196="kW",'4. Billing Determinants'!F37,'4. Billing Determinants'!D37))))</f>
        <v>0</v>
      </c>
      <c r="E196" s="642">
        <f>HLOOKUP($B196, '5. Allocation of Balances'!$C$4:$Y$76, 73,FALSE)</f>
        <v>0</v>
      </c>
      <c r="F196" s="687">
        <f t="shared" si="24"/>
        <v>0</v>
      </c>
      <c r="H196" s="355" t="str">
        <f t="shared" si="23"/>
        <v/>
      </c>
    </row>
    <row r="197" spans="2:8" hidden="1" outlineLevel="1" x14ac:dyDescent="0.25">
      <c r="B197" s="640" t="str">
        <f t="shared" si="22"/>
        <v/>
      </c>
      <c r="C197" s="365"/>
      <c r="D197" s="641">
        <f>IF(C197="",0,IF(ISNUMBER(SEARCH("RESIDENTIAL",UPPER(B197),1)),'4. Billing Determinants'!D38, IF(C197="kWh",'4. Billing Determinants'!E38, IF(C197="kW",'4. Billing Determinants'!F38,'4. Billing Determinants'!D38))))</f>
        <v>0</v>
      </c>
      <c r="E197" s="642">
        <f>HLOOKUP($B197, '5. Allocation of Balances'!$C$4:$Y$76, 73,FALSE)</f>
        <v>0</v>
      </c>
      <c r="F197" s="687">
        <f t="shared" si="24"/>
        <v>0</v>
      </c>
      <c r="H197" s="355" t="str">
        <f t="shared" si="23"/>
        <v/>
      </c>
    </row>
    <row r="198" spans="2:8" hidden="1" outlineLevel="1" x14ac:dyDescent="0.25">
      <c r="B198" s="640" t="str">
        <f t="shared" si="22"/>
        <v/>
      </c>
      <c r="C198" s="365"/>
      <c r="D198" s="641">
        <f>IF(C198="",0,IF(ISNUMBER(SEARCH("RESIDENTIAL",UPPER(B198),1)),'4. Billing Determinants'!D39, IF(C198="kWh",'4. Billing Determinants'!E39, IF(C198="kW",'4. Billing Determinants'!F39,'4. Billing Determinants'!D39))))</f>
        <v>0</v>
      </c>
      <c r="E198" s="642">
        <f>HLOOKUP($B198, '5. Allocation of Balances'!$C$4:$Y$76, 73,FALSE)</f>
        <v>0</v>
      </c>
      <c r="F198" s="687">
        <f t="shared" si="24"/>
        <v>0</v>
      </c>
      <c r="H198" s="355" t="str">
        <f t="shared" si="23"/>
        <v/>
      </c>
    </row>
    <row r="199" spans="2:8" hidden="1" outlineLevel="1" x14ac:dyDescent="0.25">
      <c r="B199" s="640" t="str">
        <f t="shared" si="22"/>
        <v/>
      </c>
      <c r="C199" s="365"/>
      <c r="D199" s="641">
        <f>IF(C199="",0,IF(ISNUMBER(SEARCH("RESIDENTIAL",UPPER(B199),1)),'4. Billing Determinants'!D40, IF(C199="kWh",'4. Billing Determinants'!E40, IF(C199="kW",'4. Billing Determinants'!F40,'4. Billing Determinants'!D40))))</f>
        <v>0</v>
      </c>
      <c r="E199" s="642">
        <f>HLOOKUP($B199, '5. Allocation of Balances'!$C$4:$Y$76, 73,FALSE)</f>
        <v>0</v>
      </c>
      <c r="F199" s="687">
        <f t="shared" si="24"/>
        <v>0</v>
      </c>
      <c r="H199" s="355" t="str">
        <f t="shared" si="23"/>
        <v/>
      </c>
    </row>
    <row r="200" spans="2:8" hidden="1" outlineLevel="1" x14ac:dyDescent="0.25">
      <c r="B200" s="656" t="s">
        <v>112</v>
      </c>
      <c r="C200" s="657"/>
      <c r="D200" s="658"/>
      <c r="E200" s="659">
        <f>SUM(E180:E199)</f>
        <v>0</v>
      </c>
      <c r="F200" s="656"/>
    </row>
    <row r="201" spans="2:8" hidden="1" outlineLevel="1" x14ac:dyDescent="0.25"/>
    <row r="202" spans="2:8" ht="18" hidden="1" outlineLevel="1" x14ac:dyDescent="0.25">
      <c r="B202" s="636" t="s">
        <v>647</v>
      </c>
    </row>
    <row r="203" spans="2:8" ht="18" hidden="1" outlineLevel="1" x14ac:dyDescent="0.25">
      <c r="B203" s="636"/>
    </row>
    <row r="204" spans="2:8" hidden="1" outlineLevel="1" x14ac:dyDescent="0.25">
      <c r="B204" s="631" t="s">
        <v>644</v>
      </c>
      <c r="C204" s="632"/>
      <c r="D204" s="633">
        <v>12</v>
      </c>
    </row>
    <row r="205" spans="2:8" hidden="1" outlineLevel="1" x14ac:dyDescent="0.25"/>
    <row r="206" spans="2:8" hidden="1" outlineLevel="1" x14ac:dyDescent="0.25">
      <c r="B206" s="868" t="s">
        <v>615</v>
      </c>
      <c r="C206" s="870" t="s">
        <v>159</v>
      </c>
      <c r="D206" s="922" t="s">
        <v>622</v>
      </c>
      <c r="E206" s="922" t="s">
        <v>648</v>
      </c>
      <c r="F206" s="924" t="s">
        <v>649</v>
      </c>
    </row>
    <row r="207" spans="2:8" ht="28.5" hidden="1" customHeight="1" outlineLevel="1" x14ac:dyDescent="0.25">
      <c r="B207" s="869"/>
      <c r="C207" s="870"/>
      <c r="D207" s="923"/>
      <c r="E207" s="923"/>
      <c r="F207" s="924"/>
    </row>
    <row r="208" spans="2:8" hidden="1" outlineLevel="1" x14ac:dyDescent="0.25">
      <c r="B208" s="640" t="str">
        <f t="shared" ref="B208:B227" si="25">B20</f>
        <v>RESIDENTIAL SERVICE CLASSIFICATION</v>
      </c>
      <c r="C208" s="365"/>
      <c r="D208" s="641">
        <f>IF(C208="",0, IF(C208="kWh",'4. Billing Determinants'!E21, IF(C208="kW",'4. Billing Determinants'!F21,'4. Billing Determinants'!D21)))</f>
        <v>0</v>
      </c>
      <c r="E208" s="642">
        <f>HLOOKUP($B208, '5. Allocation of Balances'!$D$4:$Z$76, 56,FALSE)</f>
        <v>0</v>
      </c>
      <c r="F208" s="687">
        <f>IF(ISERROR(E208/D208), 0, IF(C208="# of Customers", E208/D208/$D$204, (E208/D208)/($D$204/12)))</f>
        <v>0</v>
      </c>
      <c r="H208" s="355" t="str">
        <f t="shared" ref="H208:H227" si="26">IF(C208="", "", IF(C208="# of Customers", "per customer per month", "$/"&amp;C208))</f>
        <v/>
      </c>
    </row>
    <row r="209" spans="2:8" hidden="1" outlineLevel="1" x14ac:dyDescent="0.25">
      <c r="B209" s="640" t="str">
        <f t="shared" si="25"/>
        <v>COMPETITIVE SECTOR MULTI-UNIT RESIDENTIAL SERVICE CLASSIFICATION</v>
      </c>
      <c r="C209" s="365"/>
      <c r="D209" s="641">
        <f>IF(C209="",0, IF(C209="kWh",'4. Billing Determinants'!E22, IF(C209="kW",'4. Billing Determinants'!F22,'4. Billing Determinants'!D22)))</f>
        <v>0</v>
      </c>
      <c r="E209" s="642">
        <f>HLOOKUP($B209, '5. Allocation of Balances'!$D$4:$Z$76, 56,FALSE)</f>
        <v>0</v>
      </c>
      <c r="F209" s="687">
        <f t="shared" ref="F209:F227" si="27">IF(ISERROR(E209/D209), 0, IF(C209="# of Customers", E209/D209/$D$204, (E209/D209)/($D$204/12)))</f>
        <v>0</v>
      </c>
      <c r="H209" s="355" t="str">
        <f t="shared" si="26"/>
        <v/>
      </c>
    </row>
    <row r="210" spans="2:8" hidden="1" outlineLevel="1" x14ac:dyDescent="0.25">
      <c r="B210" s="640" t="str">
        <f t="shared" si="25"/>
        <v>GENERAL SERVICE LESS THAN 50 KW SERVICE CLASSIFICATION</v>
      </c>
      <c r="C210" s="365"/>
      <c r="D210" s="641">
        <f>IF(C210="",0, IF(C210="kWh",'4. Billing Determinants'!E23, IF(C210="kW",'4. Billing Determinants'!F23,'4. Billing Determinants'!D23)))</f>
        <v>0</v>
      </c>
      <c r="E210" s="642">
        <f>HLOOKUP($B210, '5. Allocation of Balances'!$D$4:$Z$76, 56,FALSE)</f>
        <v>0</v>
      </c>
      <c r="F210" s="687">
        <f t="shared" si="27"/>
        <v>0</v>
      </c>
      <c r="H210" s="355" t="str">
        <f t="shared" si="26"/>
        <v/>
      </c>
    </row>
    <row r="211" spans="2:8" hidden="1" outlineLevel="1" x14ac:dyDescent="0.25">
      <c r="B211" s="640" t="str">
        <f t="shared" si="25"/>
        <v>GENERAL SERVICE 50 TO 999 KW SERVICE CLASSIFICATION</v>
      </c>
      <c r="C211" s="365"/>
      <c r="D211" s="641">
        <f>IF(C211="",0, IF(C211="kWh",'4. Billing Determinants'!E24, IF(C211="kW",'4. Billing Determinants'!F24,'4. Billing Determinants'!D24)))</f>
        <v>0</v>
      </c>
      <c r="E211" s="642">
        <f>HLOOKUP($B211, '5. Allocation of Balances'!$D$4:$Z$76, 56,FALSE)</f>
        <v>0</v>
      </c>
      <c r="F211" s="687">
        <f t="shared" si="27"/>
        <v>0</v>
      </c>
      <c r="H211" s="355" t="str">
        <f t="shared" si="26"/>
        <v/>
      </c>
    </row>
    <row r="212" spans="2:8" hidden="1" outlineLevel="1" x14ac:dyDescent="0.25">
      <c r="B212" s="640" t="str">
        <f t="shared" si="25"/>
        <v>GENERAL SERVICE 1,000 TO 4,999 KW SERVICE CLASSIFICATION</v>
      </c>
      <c r="C212" s="365"/>
      <c r="D212" s="641">
        <f>IF(C212="",0, IF(C212="kWh",'4. Billing Determinants'!E25, IF(C212="kW",'4. Billing Determinants'!F25,'4. Billing Determinants'!D25)))</f>
        <v>0</v>
      </c>
      <c r="E212" s="642">
        <f>HLOOKUP($B212, '5. Allocation of Balances'!$D$4:$Z$76, 56,FALSE)</f>
        <v>0</v>
      </c>
      <c r="F212" s="687">
        <f t="shared" si="27"/>
        <v>0</v>
      </c>
      <c r="H212" s="355" t="str">
        <f t="shared" si="26"/>
        <v/>
      </c>
    </row>
    <row r="213" spans="2:8" hidden="1" outlineLevel="1" x14ac:dyDescent="0.25">
      <c r="B213" s="640" t="str">
        <f t="shared" si="25"/>
        <v>LARGE USE SERVICE CLASSIFICATION</v>
      </c>
      <c r="C213" s="365"/>
      <c r="D213" s="641">
        <f>IF(C213="",0, IF(C213="kWh",'4. Billing Determinants'!E26, IF(C213="kW",'4. Billing Determinants'!F26,'4. Billing Determinants'!D26)))</f>
        <v>0</v>
      </c>
      <c r="E213" s="642">
        <f>HLOOKUP($B213, '5. Allocation of Balances'!$D$4:$Z$76, 56,FALSE)</f>
        <v>0</v>
      </c>
      <c r="F213" s="687">
        <f t="shared" si="27"/>
        <v>0</v>
      </c>
      <c r="H213" s="355" t="str">
        <f t="shared" si="26"/>
        <v/>
      </c>
    </row>
    <row r="214" spans="2:8" hidden="1" outlineLevel="1" x14ac:dyDescent="0.25">
      <c r="B214" s="640" t="str">
        <f t="shared" si="25"/>
        <v>STANDBY POWER SERVICE CLASSIFICATION</v>
      </c>
      <c r="C214" s="365"/>
      <c r="D214" s="641">
        <f>IF(C214="",0, IF(C214="kWh",'4. Billing Determinants'!E27, IF(C214="kW",'4. Billing Determinants'!F27,'4. Billing Determinants'!D27)))</f>
        <v>0</v>
      </c>
      <c r="E214" s="642">
        <f>HLOOKUP($B214, '5. Allocation of Balances'!$D$4:$Z$76, 56,FALSE)</f>
        <v>0</v>
      </c>
      <c r="F214" s="687">
        <f t="shared" si="27"/>
        <v>0</v>
      </c>
      <c r="H214" s="355" t="str">
        <f t="shared" si="26"/>
        <v/>
      </c>
    </row>
    <row r="215" spans="2:8" hidden="1" outlineLevel="1" x14ac:dyDescent="0.25">
      <c r="B215" s="640" t="str">
        <f t="shared" si="25"/>
        <v>UNMETERED SCATTERED LOAD SERVICE CLASSIFICATION</v>
      </c>
      <c r="C215" s="365"/>
      <c r="D215" s="641">
        <f>IF(C215="",0, IF(C215="kWh",'4. Billing Determinants'!E28, IF(C215="kW",'4. Billing Determinants'!F28,'4. Billing Determinants'!D28)))</f>
        <v>0</v>
      </c>
      <c r="E215" s="642">
        <f>HLOOKUP($B215, '5. Allocation of Balances'!$D$4:$Z$76, 56,FALSE)</f>
        <v>0</v>
      </c>
      <c r="F215" s="687">
        <f t="shared" si="27"/>
        <v>0</v>
      </c>
      <c r="H215" s="355" t="str">
        <f t="shared" si="26"/>
        <v/>
      </c>
    </row>
    <row r="216" spans="2:8" hidden="1" outlineLevel="1" x14ac:dyDescent="0.25">
      <c r="B216" s="640" t="str">
        <f t="shared" si="25"/>
        <v>STREET LIGHTING SERVICE CLASSIFICATION</v>
      </c>
      <c r="C216" s="365"/>
      <c r="D216" s="641">
        <f>IF(C216="",0, IF(C216="kWh",'4. Billing Determinants'!E29, IF(C216="kW",'4. Billing Determinants'!F29,'4. Billing Determinants'!D29)))</f>
        <v>0</v>
      </c>
      <c r="E216" s="642">
        <f>HLOOKUP($B216, '5. Allocation of Balances'!$D$4:$Z$76, 56,FALSE)</f>
        <v>0</v>
      </c>
      <c r="F216" s="687">
        <f t="shared" si="27"/>
        <v>0</v>
      </c>
      <c r="H216" s="355" t="str">
        <f t="shared" si="26"/>
        <v/>
      </c>
    </row>
    <row r="217" spans="2:8" hidden="1" outlineLevel="1" x14ac:dyDescent="0.25">
      <c r="B217" s="640" t="str">
        <f t="shared" si="25"/>
        <v/>
      </c>
      <c r="C217" s="365"/>
      <c r="D217" s="641">
        <f>IF(C217="",0, IF(C217="kWh",'4. Billing Determinants'!E30, IF(C217="kW",'4. Billing Determinants'!F30,'4. Billing Determinants'!D30)))</f>
        <v>0</v>
      </c>
      <c r="E217" s="642">
        <f>HLOOKUP($B217, '5. Allocation of Balances'!$D$4:$Z$76, 56,FALSE)</f>
        <v>0</v>
      </c>
      <c r="F217" s="687">
        <f t="shared" si="27"/>
        <v>0</v>
      </c>
      <c r="H217" s="355" t="str">
        <f t="shared" si="26"/>
        <v/>
      </c>
    </row>
    <row r="218" spans="2:8" hidden="1" outlineLevel="1" x14ac:dyDescent="0.25">
      <c r="B218" s="640" t="str">
        <f t="shared" si="25"/>
        <v/>
      </c>
      <c r="C218" s="365"/>
      <c r="D218" s="641">
        <f>IF(C218="",0, IF(C218="kWh",'4. Billing Determinants'!E31, IF(C218="kW",'4. Billing Determinants'!F31,'4. Billing Determinants'!D31)))</f>
        <v>0</v>
      </c>
      <c r="E218" s="642">
        <f>HLOOKUP($B218, '5. Allocation of Balances'!$D$4:$Z$76, 56,FALSE)</f>
        <v>0</v>
      </c>
      <c r="F218" s="687">
        <f t="shared" si="27"/>
        <v>0</v>
      </c>
      <c r="H218" s="355" t="str">
        <f t="shared" si="26"/>
        <v/>
      </c>
    </row>
    <row r="219" spans="2:8" hidden="1" outlineLevel="1" x14ac:dyDescent="0.25">
      <c r="B219" s="640" t="str">
        <f t="shared" si="25"/>
        <v/>
      </c>
      <c r="C219" s="365"/>
      <c r="D219" s="641">
        <f>IF(C219="",0, IF(C219="kWh",'4. Billing Determinants'!E32, IF(C219="kW",'4. Billing Determinants'!F32,'4. Billing Determinants'!D32)))</f>
        <v>0</v>
      </c>
      <c r="E219" s="642">
        <f>HLOOKUP($B219, '5. Allocation of Balances'!$D$4:$Z$76, 56,FALSE)</f>
        <v>0</v>
      </c>
      <c r="F219" s="687">
        <f t="shared" si="27"/>
        <v>0</v>
      </c>
      <c r="H219" s="355" t="str">
        <f t="shared" si="26"/>
        <v/>
      </c>
    </row>
    <row r="220" spans="2:8" hidden="1" outlineLevel="1" x14ac:dyDescent="0.25">
      <c r="B220" s="640" t="str">
        <f t="shared" si="25"/>
        <v/>
      </c>
      <c r="C220" s="365"/>
      <c r="D220" s="641">
        <f>IF(C220="",0, IF(C220="kWh",'4. Billing Determinants'!E33, IF(C220="kW",'4. Billing Determinants'!F33,'4. Billing Determinants'!D33)))</f>
        <v>0</v>
      </c>
      <c r="E220" s="642">
        <f>HLOOKUP($B220, '5. Allocation of Balances'!$D$4:$Z$76, 56,FALSE)</f>
        <v>0</v>
      </c>
      <c r="F220" s="687">
        <f t="shared" si="27"/>
        <v>0</v>
      </c>
      <c r="H220" s="355" t="str">
        <f t="shared" si="26"/>
        <v/>
      </c>
    </row>
    <row r="221" spans="2:8" hidden="1" outlineLevel="1" x14ac:dyDescent="0.25">
      <c r="B221" s="640" t="str">
        <f t="shared" si="25"/>
        <v/>
      </c>
      <c r="C221" s="365"/>
      <c r="D221" s="641">
        <f>IF(C221="",0, IF(C221="kWh",'4. Billing Determinants'!E34, IF(C221="kW",'4. Billing Determinants'!F34,'4. Billing Determinants'!D34)))</f>
        <v>0</v>
      </c>
      <c r="E221" s="642">
        <f>HLOOKUP($B221, '5. Allocation of Balances'!$D$4:$Z$76, 56,FALSE)</f>
        <v>0</v>
      </c>
      <c r="F221" s="687">
        <f t="shared" si="27"/>
        <v>0</v>
      </c>
      <c r="H221" s="355" t="str">
        <f t="shared" si="26"/>
        <v/>
      </c>
    </row>
    <row r="222" spans="2:8" hidden="1" outlineLevel="1" x14ac:dyDescent="0.25">
      <c r="B222" s="640" t="str">
        <f t="shared" si="25"/>
        <v/>
      </c>
      <c r="C222" s="365"/>
      <c r="D222" s="641">
        <f>IF(C222="",0, IF(C222="kWh",'4. Billing Determinants'!E35, IF(C222="kW",'4. Billing Determinants'!F35,'4. Billing Determinants'!D35)))</f>
        <v>0</v>
      </c>
      <c r="E222" s="642">
        <f>HLOOKUP($B222, '5. Allocation of Balances'!$D$4:$Z$76, 56,FALSE)</f>
        <v>0</v>
      </c>
      <c r="F222" s="687">
        <f t="shared" si="27"/>
        <v>0</v>
      </c>
      <c r="H222" s="355" t="str">
        <f t="shared" si="26"/>
        <v/>
      </c>
    </row>
    <row r="223" spans="2:8" hidden="1" outlineLevel="1" x14ac:dyDescent="0.25">
      <c r="B223" s="640" t="str">
        <f t="shared" si="25"/>
        <v/>
      </c>
      <c r="C223" s="365"/>
      <c r="D223" s="641">
        <f>IF(C223="",0, IF(C223="kWh",'4. Billing Determinants'!E36, IF(C223="kW",'4. Billing Determinants'!F36,'4. Billing Determinants'!D36)))</f>
        <v>0</v>
      </c>
      <c r="E223" s="642">
        <f>HLOOKUP($B223, '5. Allocation of Balances'!$D$4:$Z$76, 56,FALSE)</f>
        <v>0</v>
      </c>
      <c r="F223" s="687">
        <f t="shared" si="27"/>
        <v>0</v>
      </c>
      <c r="H223" s="355" t="str">
        <f t="shared" si="26"/>
        <v/>
      </c>
    </row>
    <row r="224" spans="2:8" hidden="1" outlineLevel="1" x14ac:dyDescent="0.25">
      <c r="B224" s="640" t="str">
        <f t="shared" si="25"/>
        <v/>
      </c>
      <c r="C224" s="365"/>
      <c r="D224" s="641">
        <f>IF(C224="",0, IF(C224="kWh",'4. Billing Determinants'!E37, IF(C224="kW",'4. Billing Determinants'!F37,'4. Billing Determinants'!D37)))</f>
        <v>0</v>
      </c>
      <c r="E224" s="642">
        <f>HLOOKUP($B224, '5. Allocation of Balances'!$D$4:$Z$76, 56,FALSE)</f>
        <v>0</v>
      </c>
      <c r="F224" s="687">
        <f t="shared" si="27"/>
        <v>0</v>
      </c>
      <c r="H224" s="355" t="str">
        <f t="shared" si="26"/>
        <v/>
      </c>
    </row>
    <row r="225" spans="2:8" hidden="1" outlineLevel="1" x14ac:dyDescent="0.25">
      <c r="B225" s="640" t="str">
        <f t="shared" si="25"/>
        <v/>
      </c>
      <c r="C225" s="365"/>
      <c r="D225" s="641">
        <f>IF(C225="",0, IF(C225="kWh",'4. Billing Determinants'!E38, IF(C225="kW",'4. Billing Determinants'!F38,'4. Billing Determinants'!D38)))</f>
        <v>0</v>
      </c>
      <c r="E225" s="642">
        <f>HLOOKUP($B225, '5. Allocation of Balances'!$D$4:$Z$76, 56,FALSE)</f>
        <v>0</v>
      </c>
      <c r="F225" s="687">
        <f t="shared" si="27"/>
        <v>0</v>
      </c>
      <c r="H225" s="355" t="str">
        <f t="shared" si="26"/>
        <v/>
      </c>
    </row>
    <row r="226" spans="2:8" hidden="1" outlineLevel="1" x14ac:dyDescent="0.25">
      <c r="B226" s="640" t="str">
        <f t="shared" si="25"/>
        <v/>
      </c>
      <c r="C226" s="365"/>
      <c r="D226" s="641">
        <f>IF(C226="",0, IF(C226="kWh",'4. Billing Determinants'!E39, IF(C226="kW",'4. Billing Determinants'!F39,'4. Billing Determinants'!D39)))</f>
        <v>0</v>
      </c>
      <c r="E226" s="642">
        <f>HLOOKUP($B226, '5. Allocation of Balances'!$D$4:$Z$76, 56,FALSE)</f>
        <v>0</v>
      </c>
      <c r="F226" s="687">
        <f t="shared" si="27"/>
        <v>0</v>
      </c>
      <c r="H226" s="355" t="str">
        <f t="shared" si="26"/>
        <v/>
      </c>
    </row>
    <row r="227" spans="2:8" hidden="1" outlineLevel="1" x14ac:dyDescent="0.25">
      <c r="B227" s="640" t="str">
        <f t="shared" si="25"/>
        <v/>
      </c>
      <c r="C227" s="365"/>
      <c r="D227" s="641">
        <f>IF(C227="",0, IF(C227="kWh",'4. Billing Determinants'!E40, IF(C227="kW",'4. Billing Determinants'!F40,'4. Billing Determinants'!D40)))</f>
        <v>0</v>
      </c>
      <c r="E227" s="642">
        <f>HLOOKUP($B227, '5. Allocation of Balances'!$D$4:$Z$76, 56,FALSE)</f>
        <v>0</v>
      </c>
      <c r="F227" s="687">
        <f t="shared" si="27"/>
        <v>0</v>
      </c>
      <c r="H227" s="355" t="str">
        <f t="shared" si="26"/>
        <v/>
      </c>
    </row>
    <row r="228" spans="2:8" hidden="1" outlineLevel="1" x14ac:dyDescent="0.25">
      <c r="B228" s="656" t="s">
        <v>112</v>
      </c>
      <c r="C228" s="657"/>
      <c r="D228" s="658"/>
      <c r="E228" s="659">
        <f>SUM(E208:E227)</f>
        <v>0</v>
      </c>
      <c r="F228" s="656"/>
    </row>
    <row r="229" spans="2:8" hidden="1" outlineLevel="1" x14ac:dyDescent="0.25"/>
    <row r="230" spans="2:8" hidden="1" outlineLevel="1" x14ac:dyDescent="0.25"/>
    <row r="231" spans="2:8" collapsed="1" x14ac:dyDescent="0.25"/>
  </sheetData>
  <mergeCells count="45">
    <mergeCell ref="G44:G45"/>
    <mergeCell ref="B18:B19"/>
    <mergeCell ref="C18:C19"/>
    <mergeCell ref="D18:D19"/>
    <mergeCell ref="E18:E19"/>
    <mergeCell ref="F18:F19"/>
    <mergeCell ref="G18:G19"/>
    <mergeCell ref="B44:B45"/>
    <mergeCell ref="C44:C45"/>
    <mergeCell ref="D44:D45"/>
    <mergeCell ref="E44:E45"/>
    <mergeCell ref="F44:F45"/>
    <mergeCell ref="B67:F67"/>
    <mergeCell ref="B70:B71"/>
    <mergeCell ref="C70:C71"/>
    <mergeCell ref="D70:D71"/>
    <mergeCell ref="E70:E71"/>
    <mergeCell ref="F70:F71"/>
    <mergeCell ref="G70:G71"/>
    <mergeCell ref="B97:B98"/>
    <mergeCell ref="C97:C98"/>
    <mergeCell ref="D97:D98"/>
    <mergeCell ref="E97:E98"/>
    <mergeCell ref="F97:F98"/>
    <mergeCell ref="G97:G98"/>
    <mergeCell ref="B150:B151"/>
    <mergeCell ref="C150:C151"/>
    <mergeCell ref="D150:D151"/>
    <mergeCell ref="E150:E151"/>
    <mergeCell ref="F150:F151"/>
    <mergeCell ref="B123:B124"/>
    <mergeCell ref="C123:C124"/>
    <mergeCell ref="D123:D124"/>
    <mergeCell ref="E123:E124"/>
    <mergeCell ref="F123:F124"/>
    <mergeCell ref="B206:B207"/>
    <mergeCell ref="C206:C207"/>
    <mergeCell ref="D206:D207"/>
    <mergeCell ref="E206:E207"/>
    <mergeCell ref="F206:F207"/>
    <mergeCell ref="B178:B179"/>
    <mergeCell ref="C178:C179"/>
    <mergeCell ref="D178:D179"/>
    <mergeCell ref="E178:E179"/>
    <mergeCell ref="F178:F179"/>
  </mergeCells>
  <conditionalFormatting sqref="C29:C39">
    <cfRule type="cellIs" dxfId="24" priority="19" operator="equal">
      <formula>"kW"</formula>
    </cfRule>
  </conditionalFormatting>
  <conditionalFormatting sqref="H20:H39">
    <cfRule type="cellIs" dxfId="23" priority="18" operator="equal">
      <formula>"$/kW"</formula>
    </cfRule>
  </conditionalFormatting>
  <conditionalFormatting sqref="H180:H199">
    <cfRule type="cellIs" dxfId="22" priority="17" operator="equal">
      <formula>"$/kW"</formula>
    </cfRule>
  </conditionalFormatting>
  <conditionalFormatting sqref="G125:G144">
    <cfRule type="cellIs" dxfId="21" priority="16" operator="equal">
      <formula>"$/kW"</formula>
    </cfRule>
  </conditionalFormatting>
  <conditionalFormatting sqref="H152:H171">
    <cfRule type="cellIs" dxfId="20" priority="15" operator="equal">
      <formula>"$/kW"</formula>
    </cfRule>
  </conditionalFormatting>
  <conditionalFormatting sqref="H46:H65">
    <cfRule type="cellIs" dxfId="19" priority="14" operator="equal">
      <formula>"$/kW"</formula>
    </cfRule>
  </conditionalFormatting>
  <conditionalFormatting sqref="H99:H118">
    <cfRule type="cellIs" dxfId="18" priority="13" operator="equal">
      <formula>"$/kW"</formula>
    </cfRule>
  </conditionalFormatting>
  <conditionalFormatting sqref="H208:H227">
    <cfRule type="cellIs" dxfId="17" priority="12" operator="equal">
      <formula>"$/kW"</formula>
    </cfRule>
  </conditionalFormatting>
  <conditionalFormatting sqref="C55:C65">
    <cfRule type="cellIs" dxfId="16" priority="11" operator="equal">
      <formula>"kW"</formula>
    </cfRule>
  </conditionalFormatting>
  <conditionalFormatting sqref="C125:C144">
    <cfRule type="cellIs" dxfId="15" priority="10" operator="equal">
      <formula>"kW"</formula>
    </cfRule>
  </conditionalFormatting>
  <conditionalFormatting sqref="C180:C199">
    <cfRule type="cellIs" dxfId="14" priority="9" operator="equal">
      <formula>"kW"</formula>
    </cfRule>
  </conditionalFormatting>
  <conditionalFormatting sqref="C208:C227">
    <cfRule type="cellIs" dxfId="13" priority="8" operator="equal">
      <formula>"kW"</formula>
    </cfRule>
  </conditionalFormatting>
  <conditionalFormatting sqref="C152:C171">
    <cfRule type="cellIs" dxfId="12" priority="7" operator="equal">
      <formula>"kW"</formula>
    </cfRule>
  </conditionalFormatting>
  <conditionalFormatting sqref="C81:C91">
    <cfRule type="cellIs" dxfId="11" priority="6" operator="equal">
      <formula>"kW"</formula>
    </cfRule>
  </conditionalFormatting>
  <conditionalFormatting sqref="H72:H91">
    <cfRule type="cellIs" dxfId="10" priority="5" operator="equal">
      <formula>"$/kW"</formula>
    </cfRule>
  </conditionalFormatting>
  <conditionalFormatting sqref="C99:C118">
    <cfRule type="cellIs" dxfId="9" priority="4" operator="equal">
      <formula>"kW"</formula>
    </cfRule>
  </conditionalFormatting>
  <conditionalFormatting sqref="C20:C28">
    <cfRule type="cellIs" dxfId="8" priority="3" operator="equal">
      <formula>"kW"</formula>
    </cfRule>
  </conditionalFormatting>
  <conditionalFormatting sqref="C46:C54">
    <cfRule type="cellIs" dxfId="7" priority="2" operator="equal">
      <formula>"kW"</formula>
    </cfRule>
  </conditionalFormatting>
  <conditionalFormatting sqref="C72:C80">
    <cfRule type="cellIs" dxfId="6" priority="1" operator="equal">
      <formula>"kW"</formula>
    </cfRule>
  </conditionalFormatting>
  <dataValidations count="1">
    <dataValidation type="list" allowBlank="1" showInputMessage="1" showErrorMessage="1" sqref="C20:C28 C46:C54 C72:C80" xr:uid="{00000000-0002-0000-0900-000000000000}">
      <formula1>"kWh, kW, # of Customers"</formula1>
    </dataValidation>
  </dataValidations>
  <pageMargins left="0.70866141732283472" right="0.70866141732283472" top="1.3385826771653544" bottom="0.74803149606299213" header="0.31496062992125984" footer="0.31496062992125984"/>
  <pageSetup scale="54" orientation="portrait" r:id="rId1"/>
  <headerFooter scaleWithDoc="0">
    <oddHeader>&amp;R&amp;"-,Regular"&amp;7Toronto Hydro-Electric System Limited
EB-2018-0165
Draft Rate Order
&amp;"-,Bold"Schedule 13&amp;"-,Regular"
UPDATED:  February 12, 2020
Page &amp;P of &amp;N</oddHeader>
    <oddFooter>&amp;C&amp;"-,Regular"&amp;7&amp;A</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1:T85"/>
  <sheetViews>
    <sheetView showGridLines="0" tabSelected="1" zoomScale="80" zoomScaleNormal="80" zoomScaleSheetLayoutView="85" zoomScalePageLayoutView="70" workbookViewId="0">
      <selection activeCell="F36" sqref="F36"/>
    </sheetView>
  </sheetViews>
  <sheetFormatPr defaultColWidth="9.140625" defaultRowHeight="15" x14ac:dyDescent="0.25"/>
  <cols>
    <col min="1" max="1" width="1.7109375" style="185" customWidth="1"/>
    <col min="2" max="2" width="9.140625" style="185"/>
    <col min="3" max="3" width="47" style="185" customWidth="1"/>
    <col min="4" max="4" width="9.42578125" style="185" customWidth="1"/>
    <col min="5" max="5" width="32.140625" style="185" hidden="1" customWidth="1"/>
    <col min="6" max="7" width="16.5703125" style="185" customWidth="1"/>
    <col min="8" max="8" width="20" style="185" customWidth="1"/>
    <col min="9" max="13" width="16.5703125" style="185" customWidth="1"/>
    <col min="14" max="14" width="19.28515625" style="185" customWidth="1"/>
    <col min="15" max="15" width="16.5703125" style="185" customWidth="1"/>
    <col min="16" max="16" width="14" style="185" customWidth="1"/>
    <col min="17" max="17" width="14.140625" style="185" customWidth="1"/>
    <col min="18" max="19" width="13.140625" style="185" customWidth="1"/>
    <col min="20" max="16384" width="9.140625" style="185"/>
  </cols>
  <sheetData>
    <row r="1" spans="2:15" ht="36" x14ac:dyDescent="0.55000000000000004">
      <c r="G1" s="186" t="s">
        <v>90</v>
      </c>
    </row>
    <row r="2" spans="2:15" ht="18.75" x14ac:dyDescent="0.3">
      <c r="B2" s="750" t="s">
        <v>91</v>
      </c>
    </row>
    <row r="3" spans="2:15" ht="49.5" customHeight="1" x14ac:dyDescent="0.35">
      <c r="B3" s="187"/>
      <c r="C3" s="188"/>
      <c r="D3" s="736"/>
      <c r="E3" s="189"/>
      <c r="F3" s="190" t="str">
        <f t="shared" ref="F3:O3" si="0">K52</f>
        <v>Total</v>
      </c>
      <c r="G3" s="190" t="str">
        <f t="shared" si="0"/>
        <v>Residential</v>
      </c>
      <c r="H3" s="190" t="str">
        <f t="shared" si="0"/>
        <v>CS Muti-Units Residential</v>
      </c>
      <c r="I3" s="190" t="str">
        <f t="shared" si="0"/>
        <v xml:space="preserve">GS &lt; 50 kW </v>
      </c>
      <c r="J3" s="190" t="str">
        <f t="shared" si="0"/>
        <v xml:space="preserve">GS - 50 to 999 kW   </v>
      </c>
      <c r="K3" s="190" t="str">
        <f t="shared" si="0"/>
        <v>GS &gt; 1,000 to 4,999 kW</v>
      </c>
      <c r="L3" s="190" t="str">
        <f t="shared" si="0"/>
        <v>Large User =&gt;5,000 kW</v>
      </c>
      <c r="M3" s="190" t="str">
        <f t="shared" si="0"/>
        <v>Street Lighting</v>
      </c>
      <c r="N3" s="190" t="str">
        <f t="shared" si="0"/>
        <v>USL (Connections)</v>
      </c>
      <c r="O3" s="190" t="str">
        <f t="shared" si="0"/>
        <v>USL (Customer)</v>
      </c>
    </row>
    <row r="4" spans="2:15" x14ac:dyDescent="0.25">
      <c r="B4" s="191"/>
      <c r="C4" s="192" t="s">
        <v>92</v>
      </c>
      <c r="D4" s="737"/>
      <c r="E4" s="193"/>
      <c r="F4" s="194"/>
      <c r="G4" s="194"/>
      <c r="H4" s="194"/>
      <c r="I4" s="194"/>
      <c r="J4" s="194"/>
      <c r="K4" s="194"/>
      <c r="L4" s="194"/>
      <c r="M4" s="194"/>
      <c r="N4" s="194"/>
      <c r="O4" s="195"/>
    </row>
    <row r="5" spans="2:15" hidden="1" x14ac:dyDescent="0.25">
      <c r="B5" s="191"/>
      <c r="C5" s="196" t="s">
        <v>93</v>
      </c>
      <c r="D5" s="738"/>
      <c r="E5" s="193"/>
      <c r="F5" s="197">
        <f t="shared" ref="F5:F21" si="1">SUM(G5:N5)</f>
        <v>1</v>
      </c>
      <c r="G5" s="197">
        <v>0.20017330630676225</v>
      </c>
      <c r="H5" s="197">
        <v>9.4047396144857579E-3</v>
      </c>
      <c r="I5" s="197">
        <v>9.6402969567226215E-2</v>
      </c>
      <c r="J5" s="197">
        <v>0.40648059191474772</v>
      </c>
      <c r="K5" s="197">
        <v>0.1935562375510857</v>
      </c>
      <c r="L5" s="197">
        <v>8.7597518832805241E-2</v>
      </c>
      <c r="M5" s="197">
        <v>4.696263311501428E-3</v>
      </c>
      <c r="N5" s="197">
        <v>1.688372901385699E-3</v>
      </c>
      <c r="O5" s="198">
        <v>0</v>
      </c>
    </row>
    <row r="6" spans="2:15" x14ac:dyDescent="0.25">
      <c r="B6" s="191"/>
      <c r="C6" s="196" t="s">
        <v>94</v>
      </c>
      <c r="D6" s="738"/>
      <c r="E6" s="193"/>
      <c r="F6" s="197">
        <f t="shared" si="1"/>
        <v>1</v>
      </c>
      <c r="G6" s="197">
        <v>0.39680864403919941</v>
      </c>
      <c r="H6" s="197">
        <v>3.7083094966400797E-2</v>
      </c>
      <c r="I6" s="197">
        <v>0.14150289793467469</v>
      </c>
      <c r="J6" s="197">
        <v>0.27018405254524464</v>
      </c>
      <c r="K6" s="197">
        <v>8.5107470630691712E-2</v>
      </c>
      <c r="L6" s="197">
        <v>4.4390117229112437E-2</v>
      </c>
      <c r="M6" s="197">
        <v>1.9822416324369981E-2</v>
      </c>
      <c r="N6" s="197">
        <v>5.1013063303064453E-3</v>
      </c>
      <c r="O6" s="198">
        <v>0</v>
      </c>
    </row>
    <row r="7" spans="2:15" x14ac:dyDescent="0.25">
      <c r="B7" s="191"/>
      <c r="C7" s="196" t="s">
        <v>95</v>
      </c>
      <c r="D7" s="738"/>
      <c r="E7" s="193"/>
      <c r="F7" s="197">
        <f t="shared" si="1"/>
        <v>1.0000000000019069</v>
      </c>
      <c r="G7" s="197">
        <v>0.49241374678096483</v>
      </c>
      <c r="H7" s="197">
        <v>3.9796839210122711E-2</v>
      </c>
      <c r="I7" s="197">
        <v>0.20422193562142524</v>
      </c>
      <c r="J7" s="197">
        <v>0.18304600025863957</v>
      </c>
      <c r="K7" s="197">
        <v>3.5084991990276863E-2</v>
      </c>
      <c r="L7" s="197">
        <v>1.4844415387795712E-2</v>
      </c>
      <c r="M7" s="197">
        <v>2.2801630699151833E-2</v>
      </c>
      <c r="N7" s="197">
        <v>7.7904400535303018E-3</v>
      </c>
      <c r="O7" s="198">
        <v>0</v>
      </c>
    </row>
    <row r="8" spans="2:15" hidden="1" x14ac:dyDescent="0.25">
      <c r="B8" s="191"/>
      <c r="C8" s="196" t="s">
        <v>96</v>
      </c>
      <c r="D8" s="738"/>
      <c r="E8" s="193"/>
      <c r="F8" s="197">
        <f t="shared" si="1"/>
        <v>0.99999999999999989</v>
      </c>
      <c r="G8" s="197">
        <v>0.18218679220265632</v>
      </c>
      <c r="H8" s="197">
        <v>6.97206858543195E-3</v>
      </c>
      <c r="I8" s="197">
        <v>8.2252713446201262E-2</v>
      </c>
      <c r="J8" s="197">
        <v>0.42372157245039921</v>
      </c>
      <c r="K8" s="197">
        <v>0.19553848102904853</v>
      </c>
      <c r="L8" s="197">
        <v>0.10196330402567684</v>
      </c>
      <c r="M8" s="197">
        <v>5.3276838815962601E-3</v>
      </c>
      <c r="N8" s="197">
        <v>2.0373843789895916E-3</v>
      </c>
      <c r="O8" s="198">
        <v>0</v>
      </c>
    </row>
    <row r="9" spans="2:15" hidden="1" x14ac:dyDescent="0.25">
      <c r="B9" s="191"/>
      <c r="C9" s="196" t="s">
        <v>97</v>
      </c>
      <c r="D9" s="738"/>
      <c r="E9" s="193"/>
      <c r="F9" s="197">
        <f t="shared" si="1"/>
        <v>1</v>
      </c>
      <c r="G9" s="197">
        <v>2.0747445628331144E-2</v>
      </c>
      <c r="H9" s="197">
        <v>5.6696597089019497E-5</v>
      </c>
      <c r="I9" s="197">
        <v>2.4405711378119851E-2</v>
      </c>
      <c r="J9" s="197">
        <v>0.48252499558246825</v>
      </c>
      <c r="K9" s="197">
        <v>0.31046540346950813</v>
      </c>
      <c r="L9" s="197">
        <v>0.15399640936330342</v>
      </c>
      <c r="M9" s="197">
        <v>7.5184369681616922E-3</v>
      </c>
      <c r="N9" s="197">
        <v>2.8490101301851888E-4</v>
      </c>
      <c r="O9" s="198">
        <v>0</v>
      </c>
    </row>
    <row r="10" spans="2:15" hidden="1" x14ac:dyDescent="0.25">
      <c r="B10" s="191"/>
      <c r="C10" s="196" t="s">
        <v>98</v>
      </c>
      <c r="D10" s="738"/>
      <c r="E10" s="193"/>
      <c r="F10" s="197">
        <f t="shared" si="1"/>
        <v>1</v>
      </c>
      <c r="G10" s="197">
        <f>354691/4950071</f>
        <v>7.1653719714323286E-2</v>
      </c>
      <c r="H10" s="197">
        <f>14820/4950071</f>
        <v>2.9938964511822155E-3</v>
      </c>
      <c r="I10" s="197">
        <f>1473324/4950071</f>
        <v>0.29763694298526222</v>
      </c>
      <c r="J10" s="197">
        <f>2383787/4950071</f>
        <v>0.48156622399961535</v>
      </c>
      <c r="K10" s="197">
        <f>360046/4950071</f>
        <v>7.2735522379375972E-2</v>
      </c>
      <c r="L10" s="197">
        <f>363403/4950071</f>
        <v>7.3413694470240931E-2</v>
      </c>
      <c r="M10" s="197">
        <v>0</v>
      </c>
      <c r="N10" s="197">
        <v>0</v>
      </c>
      <c r="O10" s="198">
        <v>0</v>
      </c>
    </row>
    <row r="11" spans="2:15" hidden="1" x14ac:dyDescent="0.25">
      <c r="B11" s="191"/>
      <c r="C11" s="196" t="s">
        <v>99</v>
      </c>
      <c r="D11" s="738"/>
      <c r="E11" s="193"/>
      <c r="F11" s="197">
        <f t="shared" si="1"/>
        <v>1</v>
      </c>
      <c r="G11" s="197">
        <v>0.85221727098613154</v>
      </c>
      <c r="H11" s="197">
        <v>5.1774597298893554E-2</v>
      </c>
      <c r="I11" s="197">
        <v>9.6008131714974909E-2</v>
      </c>
      <c r="J11" s="197">
        <v>0</v>
      </c>
      <c r="K11" s="197">
        <v>0</v>
      </c>
      <c r="L11" s="197">
        <v>0</v>
      </c>
      <c r="M11" s="197">
        <v>0</v>
      </c>
      <c r="N11" s="197">
        <v>0</v>
      </c>
      <c r="O11" s="198">
        <v>0</v>
      </c>
    </row>
    <row r="12" spans="2:15" x14ac:dyDescent="0.25">
      <c r="B12" s="191"/>
      <c r="C12" s="196" t="s">
        <v>100</v>
      </c>
      <c r="D12" s="738"/>
      <c r="E12" s="193"/>
      <c r="F12" s="197">
        <f t="shared" si="1"/>
        <v>1</v>
      </c>
      <c r="G12" s="197">
        <v>0.51410955728193075</v>
      </c>
      <c r="H12" s="197">
        <v>0</v>
      </c>
      <c r="I12" s="197">
        <v>0.31795866413383661</v>
      </c>
      <c r="J12" s="197">
        <v>0.16793177858423269</v>
      </c>
      <c r="K12" s="197">
        <v>0</v>
      </c>
      <c r="L12" s="197">
        <v>0</v>
      </c>
      <c r="M12" s="197">
        <v>0</v>
      </c>
      <c r="N12" s="197">
        <v>0</v>
      </c>
      <c r="O12" s="198">
        <v>0</v>
      </c>
    </row>
    <row r="13" spans="2:15" hidden="1" x14ac:dyDescent="0.25">
      <c r="B13" s="191"/>
      <c r="C13" s="196" t="s">
        <v>101</v>
      </c>
      <c r="D13" s="738"/>
      <c r="E13" s="193"/>
      <c r="F13" s="197">
        <f t="shared" si="1"/>
        <v>1</v>
      </c>
      <c r="G13" s="199">
        <f t="shared" ref="G13:O13" si="2">L56/$K$56</f>
        <v>0.19382735574050627</v>
      </c>
      <c r="H13" s="199">
        <f t="shared" si="2"/>
        <v>1.2737136521292313E-2</v>
      </c>
      <c r="I13" s="199">
        <f t="shared" si="2"/>
        <v>9.8342284614316114E-2</v>
      </c>
      <c r="J13" s="199">
        <f t="shared" si="2"/>
        <v>0.41100494430488776</v>
      </c>
      <c r="K13" s="199">
        <f t="shared" si="2"/>
        <v>0.19655633491969673</v>
      </c>
      <c r="L13" s="199">
        <f t="shared" si="2"/>
        <v>8.0824311082398126E-2</v>
      </c>
      <c r="M13" s="199">
        <f t="shared" si="2"/>
        <v>4.971414724526022E-3</v>
      </c>
      <c r="N13" s="199">
        <f t="shared" si="2"/>
        <v>1.7362180923767331E-3</v>
      </c>
      <c r="O13" s="198">
        <f t="shared" si="2"/>
        <v>0</v>
      </c>
    </row>
    <row r="14" spans="2:15" x14ac:dyDescent="0.25">
      <c r="B14" s="191"/>
      <c r="C14" s="196" t="s">
        <v>102</v>
      </c>
      <c r="D14" s="738"/>
      <c r="E14" s="193"/>
      <c r="F14" s="197">
        <f t="shared" si="1"/>
        <v>1</v>
      </c>
      <c r="G14" s="199">
        <f>610575/(610575+70508)</f>
        <v>0.89647664087930545</v>
      </c>
      <c r="H14" s="199">
        <v>0</v>
      </c>
      <c r="I14" s="199">
        <f>70508/(610575+70508)</f>
        <v>0.10352335912069455</v>
      </c>
      <c r="J14" s="199">
        <v>0</v>
      </c>
      <c r="K14" s="199">
        <v>0</v>
      </c>
      <c r="L14" s="199">
        <v>0</v>
      </c>
      <c r="M14" s="199">
        <v>0</v>
      </c>
      <c r="N14" s="199">
        <v>0</v>
      </c>
      <c r="O14" s="198">
        <v>0</v>
      </c>
    </row>
    <row r="15" spans="2:15" x14ac:dyDescent="0.25">
      <c r="B15" s="191"/>
      <c r="C15" s="196" t="s">
        <v>103</v>
      </c>
      <c r="D15" s="738"/>
      <c r="E15" s="193"/>
      <c r="F15" s="197">
        <f t="shared" si="1"/>
        <v>0.99999999999999989</v>
      </c>
      <c r="G15" s="199">
        <v>0</v>
      </c>
      <c r="H15" s="199">
        <v>0</v>
      </c>
      <c r="I15" s="199">
        <v>0</v>
      </c>
      <c r="J15" s="199">
        <f>J6/SUM($J$6:$N$6)</f>
        <v>0.63631804035230799</v>
      </c>
      <c r="K15" s="199">
        <f>K6/SUM($J$6:$N$6)</f>
        <v>0.20043899120209757</v>
      </c>
      <c r="L15" s="199">
        <f>L6/SUM($J$6:$N$6)</f>
        <v>0.10454441015354886</v>
      </c>
      <c r="M15" s="199">
        <f>M6/SUM($J$6:$N$6)</f>
        <v>4.6684328670577223E-2</v>
      </c>
      <c r="N15" s="199">
        <f>N6/SUM($J$6:$N$6)</f>
        <v>1.2014229621468283E-2</v>
      </c>
      <c r="O15" s="198">
        <v>0</v>
      </c>
    </row>
    <row r="16" spans="2:15" x14ac:dyDescent="0.25">
      <c r="B16" s="191"/>
      <c r="C16" s="196" t="s">
        <v>104</v>
      </c>
      <c r="D16" s="738"/>
      <c r="E16" s="193"/>
      <c r="F16" s="197">
        <f t="shared" si="1"/>
        <v>0.99999999999999989</v>
      </c>
      <c r="G16" s="199">
        <v>0.83468011569839418</v>
      </c>
      <c r="H16" s="199">
        <v>0</v>
      </c>
      <c r="I16" s="199">
        <v>0.14977991824382825</v>
      </c>
      <c r="J16" s="199">
        <v>1.5271806180874658E-2</v>
      </c>
      <c r="K16" s="199">
        <v>1.2164526474057018E-4</v>
      </c>
      <c r="L16" s="199">
        <v>0</v>
      </c>
      <c r="M16" s="199">
        <v>0</v>
      </c>
      <c r="N16" s="199">
        <v>1.4651461216223907E-4</v>
      </c>
      <c r="O16" s="198">
        <v>0</v>
      </c>
    </row>
    <row r="17" spans="2:15" hidden="1" x14ac:dyDescent="0.25">
      <c r="B17" s="191"/>
      <c r="C17" s="196" t="s">
        <v>105</v>
      </c>
      <c r="D17" s="738"/>
      <c r="E17" s="193"/>
      <c r="F17" s="197">
        <f t="shared" si="1"/>
        <v>0</v>
      </c>
      <c r="G17" s="199">
        <v>0</v>
      </c>
      <c r="H17" s="199">
        <v>0</v>
      </c>
      <c r="I17" s="199">
        <v>0</v>
      </c>
      <c r="J17" s="199">
        <v>0</v>
      </c>
      <c r="K17" s="199">
        <v>0</v>
      </c>
      <c r="L17" s="199">
        <v>0</v>
      </c>
      <c r="M17" s="199">
        <v>0</v>
      </c>
      <c r="N17" s="199">
        <v>0</v>
      </c>
      <c r="O17" s="198">
        <v>0</v>
      </c>
    </row>
    <row r="18" spans="2:15" hidden="1" x14ac:dyDescent="0.25">
      <c r="B18" s="191"/>
      <c r="C18" s="196" t="s">
        <v>106</v>
      </c>
      <c r="D18" s="738"/>
      <c r="E18" s="193"/>
      <c r="F18" s="197">
        <f t="shared" si="1"/>
        <v>0</v>
      </c>
      <c r="G18" s="199">
        <v>0</v>
      </c>
      <c r="H18" s="199">
        <v>0</v>
      </c>
      <c r="I18" s="199">
        <v>0</v>
      </c>
      <c r="J18" s="199">
        <v>0</v>
      </c>
      <c r="K18" s="199">
        <v>0</v>
      </c>
      <c r="L18" s="199">
        <v>0</v>
      </c>
      <c r="M18" s="199">
        <v>0</v>
      </c>
      <c r="N18" s="199">
        <v>0</v>
      </c>
      <c r="O18" s="198">
        <v>0</v>
      </c>
    </row>
    <row r="19" spans="2:15" hidden="1" x14ac:dyDescent="0.25">
      <c r="B19" s="191"/>
      <c r="C19" s="196" t="s">
        <v>107</v>
      </c>
      <c r="D19" s="738"/>
      <c r="E19" s="193"/>
      <c r="F19" s="197">
        <f t="shared" si="1"/>
        <v>0</v>
      </c>
      <c r="G19" s="199">
        <v>0</v>
      </c>
      <c r="H19" s="199">
        <v>0</v>
      </c>
      <c r="I19" s="199">
        <v>0</v>
      </c>
      <c r="J19" s="199">
        <v>0</v>
      </c>
      <c r="K19" s="199">
        <v>0</v>
      </c>
      <c r="L19" s="199">
        <v>0</v>
      </c>
      <c r="M19" s="199">
        <v>0</v>
      </c>
      <c r="N19" s="199">
        <v>0</v>
      </c>
      <c r="O19" s="198">
        <v>0</v>
      </c>
    </row>
    <row r="20" spans="2:15" hidden="1" x14ac:dyDescent="0.25">
      <c r="B20" s="191"/>
      <c r="C20" s="196" t="s">
        <v>108</v>
      </c>
      <c r="D20" s="738"/>
      <c r="E20" s="193"/>
      <c r="F20" s="197">
        <f t="shared" si="1"/>
        <v>0</v>
      </c>
      <c r="G20" s="199">
        <v>0</v>
      </c>
      <c r="H20" s="199">
        <v>0</v>
      </c>
      <c r="I20" s="199">
        <v>0</v>
      </c>
      <c r="J20" s="199">
        <v>0</v>
      </c>
      <c r="K20" s="199">
        <v>0</v>
      </c>
      <c r="L20" s="199">
        <v>0</v>
      </c>
      <c r="M20" s="199">
        <v>0</v>
      </c>
      <c r="N20" s="199">
        <v>0</v>
      </c>
      <c r="O20" s="198">
        <v>0</v>
      </c>
    </row>
    <row r="21" spans="2:15" hidden="1" x14ac:dyDescent="0.25">
      <c r="B21" s="191"/>
      <c r="C21" s="196" t="s">
        <v>109</v>
      </c>
      <c r="D21" s="738"/>
      <c r="E21" s="193"/>
      <c r="F21" s="197">
        <f t="shared" si="1"/>
        <v>0</v>
      </c>
      <c r="G21" s="199">
        <v>0</v>
      </c>
      <c r="H21" s="199">
        <v>0</v>
      </c>
      <c r="I21" s="199">
        <v>0</v>
      </c>
      <c r="J21" s="199">
        <v>0</v>
      </c>
      <c r="K21" s="199">
        <v>0</v>
      </c>
      <c r="L21" s="199">
        <v>0</v>
      </c>
      <c r="M21" s="199">
        <v>0</v>
      </c>
      <c r="N21" s="199">
        <v>0</v>
      </c>
      <c r="O21" s="198">
        <v>0</v>
      </c>
    </row>
    <row r="22" spans="2:15" ht="15.75" x14ac:dyDescent="0.25">
      <c r="B22" s="200"/>
      <c r="C22" s="201"/>
      <c r="D22" s="739"/>
      <c r="E22" s="202"/>
      <c r="F22" s="203"/>
      <c r="G22" s="204"/>
      <c r="H22" s="204"/>
      <c r="I22" s="204"/>
      <c r="J22" s="204"/>
      <c r="K22" s="204"/>
      <c r="L22" s="204"/>
      <c r="M22" s="204"/>
      <c r="N22" s="204"/>
      <c r="O22" s="204"/>
    </row>
    <row r="23" spans="2:15" ht="15.75" x14ac:dyDescent="0.25">
      <c r="B23" s="236"/>
      <c r="C23" s="205"/>
      <c r="D23" s="205"/>
      <c r="E23" s="206"/>
      <c r="F23" s="207"/>
      <c r="G23" s="208"/>
      <c r="H23" s="208"/>
      <c r="I23" s="208"/>
      <c r="J23" s="208"/>
      <c r="K23" s="208"/>
      <c r="L23" s="208"/>
      <c r="M23" s="208"/>
      <c r="N23" s="208"/>
      <c r="O23" s="208"/>
    </row>
    <row r="24" spans="2:15" ht="20.25" x14ac:dyDescent="0.3">
      <c r="B24" s="749" t="s">
        <v>202</v>
      </c>
      <c r="C24" s="205"/>
      <c r="D24" s="205"/>
      <c r="E24" s="206"/>
      <c r="F24" s="207"/>
      <c r="G24" s="208"/>
      <c r="H24" s="208"/>
      <c r="I24" s="208"/>
      <c r="J24" s="208"/>
      <c r="K24" s="208"/>
      <c r="L24" s="208"/>
      <c r="M24" s="208"/>
      <c r="N24" s="208"/>
      <c r="O24" s="208"/>
    </row>
    <row r="25" spans="2:15" ht="30" x14ac:dyDescent="0.25">
      <c r="B25" s="187"/>
      <c r="C25" s="209"/>
      <c r="D25" s="190" t="s">
        <v>3</v>
      </c>
      <c r="E25" s="190" t="s">
        <v>110</v>
      </c>
      <c r="F25" s="190" t="str">
        <f t="shared" ref="F25:O25" si="3">F3</f>
        <v>Total</v>
      </c>
      <c r="G25" s="190" t="str">
        <f t="shared" si="3"/>
        <v>Residential</v>
      </c>
      <c r="H25" s="190" t="str">
        <f t="shared" si="3"/>
        <v>CS Muti-Units Residential</v>
      </c>
      <c r="I25" s="190" t="str">
        <f t="shared" si="3"/>
        <v xml:space="preserve">GS &lt; 50 kW </v>
      </c>
      <c r="J25" s="190" t="str">
        <f t="shared" si="3"/>
        <v xml:space="preserve">GS - 50 to 999 kW   </v>
      </c>
      <c r="K25" s="190" t="str">
        <f t="shared" si="3"/>
        <v>GS &gt; 1,000 to 4,999 kW</v>
      </c>
      <c r="L25" s="190" t="str">
        <f t="shared" si="3"/>
        <v>Large User =&gt;5,000 kW</v>
      </c>
      <c r="M25" s="190" t="str">
        <f t="shared" si="3"/>
        <v>Street Lighting</v>
      </c>
      <c r="N25" s="210" t="str">
        <f t="shared" si="3"/>
        <v>USL (Connections)</v>
      </c>
      <c r="O25" s="190" t="str">
        <f t="shared" si="3"/>
        <v>USL (Customer)</v>
      </c>
    </row>
    <row r="26" spans="2:15" ht="15.75" x14ac:dyDescent="0.25">
      <c r="B26" s="211"/>
      <c r="C26" s="212"/>
      <c r="D26" s="747"/>
      <c r="E26" s="213"/>
      <c r="F26" s="214"/>
      <c r="G26" s="214"/>
      <c r="H26" s="214"/>
      <c r="I26" s="214"/>
      <c r="J26" s="214"/>
      <c r="K26" s="214"/>
      <c r="L26" s="214"/>
      <c r="M26" s="214"/>
      <c r="N26" s="215"/>
      <c r="O26" s="214"/>
    </row>
    <row r="27" spans="2:15" x14ac:dyDescent="0.25">
      <c r="B27" s="195">
        <v>1</v>
      </c>
      <c r="C27" s="216" t="str">
        <f t="shared" ref="C27:C38" si="4">+C65</f>
        <v>Stranded Meters</v>
      </c>
      <c r="D27" s="745">
        <f>D65</f>
        <v>1555</v>
      </c>
      <c r="E27" s="217" t="str">
        <f t="shared" ref="E27:E39" si="5">+H65</f>
        <v>Stranded Meters</v>
      </c>
      <c r="F27" s="218">
        <f>'2b. Group 2 - Cont Schedule'!CH104</f>
        <v>-1417485.7900000028</v>
      </c>
      <c r="G27" s="218">
        <f t="shared" ref="G27:O40" si="6">$F27*SUMIFS(G$5:G$22,Allocators,$E27)</f>
        <v>-728742.99195032928</v>
      </c>
      <c r="H27" s="218">
        <f t="shared" si="6"/>
        <v>0</v>
      </c>
      <c r="I27" s="218">
        <f t="shared" si="6"/>
        <v>-450701.88821709697</v>
      </c>
      <c r="J27" s="218">
        <f t="shared" si="6"/>
        <v>-238040.90983257664</v>
      </c>
      <c r="K27" s="218">
        <f t="shared" si="6"/>
        <v>0</v>
      </c>
      <c r="L27" s="218">
        <f t="shared" si="6"/>
        <v>0</v>
      </c>
      <c r="M27" s="218">
        <f t="shared" si="6"/>
        <v>0</v>
      </c>
      <c r="N27" s="219">
        <f t="shared" si="6"/>
        <v>0</v>
      </c>
      <c r="O27" s="218">
        <f t="shared" si="6"/>
        <v>0</v>
      </c>
    </row>
    <row r="28" spans="2:15" x14ac:dyDescent="0.25">
      <c r="B28" s="195">
        <v>2</v>
      </c>
      <c r="C28" s="216" t="str">
        <f t="shared" si="4"/>
        <v>Wireless pole attachments Rev</v>
      </c>
      <c r="D28" s="745">
        <f t="shared" ref="D28:D43" si="7">D66</f>
        <v>1508</v>
      </c>
      <c r="E28" s="217" t="str">
        <f t="shared" si="5"/>
        <v>2020 Revenue Offsets</v>
      </c>
      <c r="F28" s="218">
        <f>'2b. Group 2 - Cont Schedule'!CH58</f>
        <v>-694303.89321749634</v>
      </c>
      <c r="G28" s="218">
        <f t="shared" si="6"/>
        <v>-341884.7814638383</v>
      </c>
      <c r="H28" s="218">
        <f t="shared" si="6"/>
        <v>-27631.10040133891</v>
      </c>
      <c r="I28" s="218">
        <f t="shared" si="6"/>
        <v>-141792.08498236845</v>
      </c>
      <c r="J28" s="218">
        <f t="shared" si="6"/>
        <v>-127089.55061746429</v>
      </c>
      <c r="K28" s="218">
        <f t="shared" si="6"/>
        <v>-24359.646532353901</v>
      </c>
      <c r="L28" s="218">
        <f t="shared" si="6"/>
        <v>-10306.535396284273</v>
      </c>
      <c r="M28" s="218">
        <f t="shared" si="6"/>
        <v>-15831.260966128701</v>
      </c>
      <c r="N28" s="219">
        <f t="shared" si="6"/>
        <v>-5408.9328590436089</v>
      </c>
      <c r="O28" s="218">
        <f t="shared" si="6"/>
        <v>0</v>
      </c>
    </row>
    <row r="29" spans="2:15" x14ac:dyDescent="0.25">
      <c r="B29" s="195">
        <v>3</v>
      </c>
      <c r="C29" s="216" t="str">
        <f t="shared" si="4"/>
        <v>Impact for USGAAP (Actuarial loss on OPEB)</v>
      </c>
      <c r="D29" s="745">
        <f t="shared" si="7"/>
        <v>1508</v>
      </c>
      <c r="E29" s="217" t="str">
        <f t="shared" si="5"/>
        <v>2017 Distribution Revenue</v>
      </c>
      <c r="F29" s="218">
        <f>'2b. Group 2 - Cont Schedule'!CH54</f>
        <v>6441836.6367268842</v>
      </c>
      <c r="G29" s="218">
        <f t="shared" si="6"/>
        <v>2556176.4609416318</v>
      </c>
      <c r="H29" s="218">
        <f t="shared" si="6"/>
        <v>238883.23975778295</v>
      </c>
      <c r="I29" s="218">
        <f t="shared" si="6"/>
        <v>911538.55211861234</v>
      </c>
      <c r="J29" s="218">
        <f t="shared" si="6"/>
        <v>1740481.5283452985</v>
      </c>
      <c r="K29" s="218">
        <f t="shared" si="6"/>
        <v>548248.42236794718</v>
      </c>
      <c r="L29" s="218">
        <f t="shared" si="6"/>
        <v>285953.88347509777</v>
      </c>
      <c r="M29" s="218">
        <f t="shared" si="6"/>
        <v>127692.7677067796</v>
      </c>
      <c r="N29" s="219">
        <f t="shared" si="6"/>
        <v>32861.782013734832</v>
      </c>
      <c r="O29" s="218">
        <f t="shared" si="6"/>
        <v>0</v>
      </c>
    </row>
    <row r="30" spans="2:15" x14ac:dyDescent="0.25">
      <c r="B30" s="195">
        <v>4</v>
      </c>
      <c r="C30" s="216" t="str">
        <f t="shared" si="4"/>
        <v>IFRS-CGAAP PP&amp;E</v>
      </c>
      <c r="D30" s="745">
        <f t="shared" si="7"/>
        <v>1575</v>
      </c>
      <c r="E30" s="217" t="str">
        <f t="shared" si="5"/>
        <v>2017 Distribution Revenue</v>
      </c>
      <c r="F30" s="218">
        <f>'2b. Group 2 - Cont Schedule'!CH108</f>
        <v>-1558360.0199999996</v>
      </c>
      <c r="G30" s="218">
        <f t="shared" si="6"/>
        <v>-618370.72646109946</v>
      </c>
      <c r="H30" s="218">
        <f t="shared" si="6"/>
        <v>-57788.812613502225</v>
      </c>
      <c r="I30" s="218">
        <f t="shared" si="6"/>
        <v>-220512.45885553755</v>
      </c>
      <c r="J30" s="218">
        <f t="shared" si="6"/>
        <v>-421044.02552808839</v>
      </c>
      <c r="K30" s="218">
        <f t="shared" si="6"/>
        <v>-132628.07963419412</v>
      </c>
      <c r="L30" s="218">
        <f t="shared" si="6"/>
        <v>-69175.783972961988</v>
      </c>
      <c r="M30" s="218">
        <f t="shared" si="6"/>
        <v>-30890.461099693523</v>
      </c>
      <c r="N30" s="219">
        <f t="shared" si="6"/>
        <v>-7949.6718349224766</v>
      </c>
      <c r="O30" s="218">
        <f t="shared" si="6"/>
        <v>0</v>
      </c>
    </row>
    <row r="31" spans="2:15" x14ac:dyDescent="0.25">
      <c r="B31" s="195">
        <v>5</v>
      </c>
      <c r="C31" s="216" t="str">
        <f t="shared" si="4"/>
        <v>CRRRVA</v>
      </c>
      <c r="D31" s="745">
        <f t="shared" si="7"/>
        <v>1508</v>
      </c>
      <c r="E31" s="217" t="str">
        <f t="shared" si="5"/>
        <v>2017 Distribution Revenue</v>
      </c>
      <c r="F31" s="218">
        <f>'2b. Group 2 - Cont Schedule'!CH55</f>
        <v>-81836421.712730557</v>
      </c>
      <c r="G31" s="218">
        <f t="shared" si="6"/>
        <v>-32473399.532848708</v>
      </c>
      <c r="H31" s="218">
        <f t="shared" si="6"/>
        <v>-3034747.7980836113</v>
      </c>
      <c r="I31" s="218">
        <f t="shared" si="6"/>
        <v>-11580090.828955507</v>
      </c>
      <c r="J31" s="218">
        <f t="shared" si="6"/>
        <v>-22110896.064147193</v>
      </c>
      <c r="K31" s="218">
        <f t="shared" si="6"/>
        <v>-6964890.857437117</v>
      </c>
      <c r="L31" s="218">
        <f t="shared" si="6"/>
        <v>-3632728.3534391918</v>
      </c>
      <c r="M31" s="218">
        <f t="shared" si="6"/>
        <v>-1622195.6216864563</v>
      </c>
      <c r="N31" s="219">
        <f t="shared" si="6"/>
        <v>-417472.65613278019</v>
      </c>
      <c r="O31" s="218">
        <f t="shared" si="6"/>
        <v>0</v>
      </c>
    </row>
    <row r="32" spans="2:15" x14ac:dyDescent="0.25">
      <c r="B32" s="195">
        <v>6</v>
      </c>
      <c r="C32" s="216" t="str">
        <f t="shared" si="4"/>
        <v xml:space="preserve">Monthly Billing </v>
      </c>
      <c r="D32" s="745">
        <f t="shared" si="7"/>
        <v>1508</v>
      </c>
      <c r="E32" s="217" t="str">
        <f t="shared" si="5"/>
        <v>Monthly Billing Conversion</v>
      </c>
      <c r="F32" s="218">
        <f>'2b. Group 2 - Cont Schedule'!CH59</f>
        <v>11425564.473374521</v>
      </c>
      <c r="G32" s="218">
        <f t="shared" si="6"/>
        <v>10242751.659240721</v>
      </c>
      <c r="H32" s="218">
        <f t="shared" si="6"/>
        <v>0</v>
      </c>
      <c r="I32" s="218">
        <f t="shared" si="6"/>
        <v>1182812.8141337999</v>
      </c>
      <c r="J32" s="218">
        <f t="shared" si="6"/>
        <v>0</v>
      </c>
      <c r="K32" s="218">
        <f t="shared" si="6"/>
        <v>0</v>
      </c>
      <c r="L32" s="218">
        <f t="shared" si="6"/>
        <v>0</v>
      </c>
      <c r="M32" s="218">
        <f t="shared" si="6"/>
        <v>0</v>
      </c>
      <c r="N32" s="219">
        <f t="shared" si="6"/>
        <v>0</v>
      </c>
      <c r="O32" s="218">
        <f t="shared" si="6"/>
        <v>0</v>
      </c>
    </row>
    <row r="33" spans="2:16" x14ac:dyDescent="0.25">
      <c r="B33" s="195">
        <v>7</v>
      </c>
      <c r="C33" s="216" t="str">
        <f t="shared" si="4"/>
        <v>External Driven Capital</v>
      </c>
      <c r="D33" s="745">
        <f t="shared" si="7"/>
        <v>1508</v>
      </c>
      <c r="E33" s="217" t="str">
        <f t="shared" si="5"/>
        <v>2017 Distribution Revenue</v>
      </c>
      <c r="F33" s="218">
        <f>'2b. Group 2 - Cont Schedule'!CH56</f>
        <v>-3171983.6786156096</v>
      </c>
      <c r="G33" s="218">
        <f t="shared" si="6"/>
        <v>-1258670.5424259317</v>
      </c>
      <c r="H33" s="218">
        <f t="shared" si="6"/>
        <v>-117626.97198597599</v>
      </c>
      <c r="I33" s="218">
        <f t="shared" si="6"/>
        <v>-448844.88272559858</v>
      </c>
      <c r="J33" s="218">
        <f t="shared" si="6"/>
        <v>-857019.40489573823</v>
      </c>
      <c r="K33" s="218">
        <f t="shared" si="6"/>
        <v>-269959.50776881148</v>
      </c>
      <c r="L33" s="218">
        <f t="shared" si="6"/>
        <v>-140804.72734257823</v>
      </c>
      <c r="M33" s="218">
        <f t="shared" si="6"/>
        <v>-62876.381051625205</v>
      </c>
      <c r="N33" s="219">
        <f t="shared" si="6"/>
        <v>-16181.260419350534</v>
      </c>
      <c r="O33" s="218">
        <f t="shared" si="6"/>
        <v>0</v>
      </c>
    </row>
    <row r="34" spans="2:16" x14ac:dyDescent="0.25">
      <c r="B34" s="195">
        <v>8</v>
      </c>
      <c r="C34" s="216" t="str">
        <f t="shared" si="4"/>
        <v>OPEB cash vs accrual</v>
      </c>
      <c r="D34" s="745">
        <f t="shared" si="7"/>
        <v>1508</v>
      </c>
      <c r="E34" s="217" t="str">
        <f t="shared" si="5"/>
        <v>2017 Distribution Revenue</v>
      </c>
      <c r="F34" s="218">
        <f>'2b. Group 2 - Cont Schedule'!CH61</f>
        <v>7116182.8362461179</v>
      </c>
      <c r="G34" s="218">
        <f t="shared" si="6"/>
        <v>2823762.8619858464</v>
      </c>
      <c r="H34" s="218">
        <f t="shared" si="6"/>
        <v>263890.08391478617</v>
      </c>
      <c r="I34" s="218">
        <f t="shared" si="6"/>
        <v>1006960.4935618183</v>
      </c>
      <c r="J34" s="218">
        <f t="shared" si="6"/>
        <v>1922679.1173498891</v>
      </c>
      <c r="K34" s="218">
        <f t="shared" si="6"/>
        <v>605640.32173844893</v>
      </c>
      <c r="L34" s="218">
        <f t="shared" si="6"/>
        <v>315888.19032476301</v>
      </c>
      <c r="M34" s="218">
        <f t="shared" si="6"/>
        <v>141059.93882040653</v>
      </c>
      <c r="N34" s="219">
        <f t="shared" si="6"/>
        <v>36301.828550160397</v>
      </c>
      <c r="O34" s="218">
        <f t="shared" si="6"/>
        <v>0</v>
      </c>
    </row>
    <row r="35" spans="2:16" x14ac:dyDescent="0.25">
      <c r="B35" s="195">
        <v>9</v>
      </c>
      <c r="C35" s="216" t="str">
        <f t="shared" si="4"/>
        <v xml:space="preserve">Derecognition </v>
      </c>
      <c r="D35" s="745">
        <f t="shared" si="7"/>
        <v>1508</v>
      </c>
      <c r="E35" s="217" t="str">
        <f t="shared" si="5"/>
        <v>2017 Distribution Revenue</v>
      </c>
      <c r="F35" s="218">
        <f>'2b. Group 2 - Cont Schedule'!CH57</f>
        <v>-34178339.055538714</v>
      </c>
      <c r="G35" s="218">
        <f t="shared" si="6"/>
        <v>-13562260.376140328</v>
      </c>
      <c r="H35" s="218">
        <f t="shared" si="6"/>
        <v>-1267438.5929903875</v>
      </c>
      <c r="I35" s="218">
        <f t="shared" si="6"/>
        <v>-4836334.0229526004</v>
      </c>
      <c r="J35" s="218">
        <f t="shared" si="6"/>
        <v>-9234442.1552908588</v>
      </c>
      <c r="K35" s="218">
        <f t="shared" si="6"/>
        <v>-2908831.9873750848</v>
      </c>
      <c r="L35" s="218">
        <f t="shared" si="6"/>
        <v>-1517180.4773717155</v>
      </c>
      <c r="M35" s="218">
        <f t="shared" si="6"/>
        <v>-677497.26603436272</v>
      </c>
      <c r="N35" s="219">
        <f t="shared" si="6"/>
        <v>-174354.17738337966</v>
      </c>
      <c r="O35" s="218">
        <f t="shared" si="6"/>
        <v>0</v>
      </c>
    </row>
    <row r="36" spans="2:16" x14ac:dyDescent="0.25">
      <c r="B36" s="195">
        <v>10</v>
      </c>
      <c r="C36" s="216" t="str">
        <f t="shared" si="4"/>
        <v>Deferred Gain on disposals</v>
      </c>
      <c r="D36" s="775">
        <f t="shared" si="7"/>
        <v>0</v>
      </c>
      <c r="E36" s="217" t="str">
        <f t="shared" si="5"/>
        <v>2017 Distribution Revenue</v>
      </c>
      <c r="F36" s="218">
        <f>'2b. Group 2 - Cont Schedule'!CH111</f>
        <v>-11811234.167858953</v>
      </c>
      <c r="G36" s="218">
        <f t="shared" si="6"/>
        <v>-4686799.814577573</v>
      </c>
      <c r="H36" s="218">
        <f t="shared" si="6"/>
        <v>-437997.11831711145</v>
      </c>
      <c r="I36" s="218">
        <f t="shared" si="6"/>
        <v>-1671323.8629370877</v>
      </c>
      <c r="J36" s="218">
        <f t="shared" si="6"/>
        <v>-3191207.113032992</v>
      </c>
      <c r="K36" s="218">
        <f t="shared" si="6"/>
        <v>-1005224.2650532783</v>
      </c>
      <c r="L36" s="218">
        <f t="shared" si="6"/>
        <v>-524302.06933175714</v>
      </c>
      <c r="M36" s="218">
        <f t="shared" si="6"/>
        <v>-234127.2009799238</v>
      </c>
      <c r="N36" s="219">
        <f t="shared" si="6"/>
        <v>-60252.723629230655</v>
      </c>
      <c r="O36" s="218">
        <f t="shared" si="6"/>
        <v>0</v>
      </c>
    </row>
    <row r="37" spans="2:16" x14ac:dyDescent="0.25">
      <c r="B37" s="195">
        <v>11</v>
      </c>
      <c r="C37" s="216" t="str">
        <f t="shared" si="4"/>
        <v>Operations Consolidation Plan Sharing Variance</v>
      </c>
      <c r="D37" s="745">
        <f t="shared" si="7"/>
        <v>1508</v>
      </c>
      <c r="E37" s="217" t="str">
        <f t="shared" si="5"/>
        <v>2017 Distribution Revenue</v>
      </c>
      <c r="F37" s="218">
        <f>'2b. Group 2 - Cont Schedule'!CH60</f>
        <v>-73723293.195324883</v>
      </c>
      <c r="G37" s="218">
        <f t="shared" si="6"/>
        <v>-29254040.006941203</v>
      </c>
      <c r="H37" s="218">
        <f t="shared" si="6"/>
        <v>-2733887.8827980421</v>
      </c>
      <c r="I37" s="218">
        <f t="shared" si="6"/>
        <v>-10432059.632426154</v>
      </c>
      <c r="J37" s="218">
        <f t="shared" si="6"/>
        <v>-19918858.122494135</v>
      </c>
      <c r="K37" s="218">
        <f t="shared" si="6"/>
        <v>-6274403.0104189869</v>
      </c>
      <c r="L37" s="218">
        <f t="shared" si="6"/>
        <v>-3272585.6274566986</v>
      </c>
      <c r="M37" s="218">
        <f t="shared" si="6"/>
        <v>-1461373.8105213223</v>
      </c>
      <c r="N37" s="219">
        <f t="shared" si="6"/>
        <v>-376085.10226834891</v>
      </c>
      <c r="O37" s="218">
        <f t="shared" si="6"/>
        <v>0</v>
      </c>
    </row>
    <row r="38" spans="2:16" x14ac:dyDescent="0.25">
      <c r="B38" s="195">
        <v>12</v>
      </c>
      <c r="C38" s="216" t="str">
        <f t="shared" si="4"/>
        <v>Excess Expansion Deposits</v>
      </c>
      <c r="D38" s="775">
        <f t="shared" si="7"/>
        <v>0</v>
      </c>
      <c r="E38" s="217" t="str">
        <f t="shared" si="5"/>
        <v>Distribution Revenue GS&gt;50 kW</v>
      </c>
      <c r="F38" s="218">
        <f>'2b. Group 2 - Cont Schedule'!CH110</f>
        <v>-11095840.036138915</v>
      </c>
      <c r="G38" s="218">
        <f t="shared" si="6"/>
        <v>0</v>
      </c>
      <c r="H38" s="218">
        <f t="shared" si="6"/>
        <v>0</v>
      </c>
      <c r="I38" s="218">
        <f t="shared" si="6"/>
        <v>0</v>
      </c>
      <c r="J38" s="218">
        <f t="shared" si="6"/>
        <v>-7060483.1878585964</v>
      </c>
      <c r="K38" s="218">
        <f t="shared" si="6"/>
        <v>-2224038.9833835298</v>
      </c>
      <c r="L38" s="218">
        <f t="shared" si="6"/>
        <v>-1160008.051736275</v>
      </c>
      <c r="M38" s="218">
        <f t="shared" si="6"/>
        <v>-518001.84312325856</v>
      </c>
      <c r="N38" s="219">
        <f t="shared" si="6"/>
        <v>-133307.97003725384</v>
      </c>
      <c r="O38" s="218">
        <f t="shared" si="6"/>
        <v>0</v>
      </c>
    </row>
    <row r="39" spans="2:16" x14ac:dyDescent="0.25">
      <c r="B39" s="195">
        <v>13</v>
      </c>
      <c r="C39" s="216" t="str">
        <f>C77</f>
        <v>Accounts Receivable Credits</v>
      </c>
      <c r="D39" s="775">
        <f t="shared" si="7"/>
        <v>0</v>
      </c>
      <c r="E39" s="217" t="str">
        <f t="shared" si="5"/>
        <v>AR Credits</v>
      </c>
      <c r="F39" s="218">
        <f>'2b. Group 2 - Cont Schedule'!CH112</f>
        <v>-3493675.3003000002</v>
      </c>
      <c r="G39" s="218">
        <f t="shared" si="6"/>
        <v>-2916101.3038670262</v>
      </c>
      <c r="H39" s="218">
        <f t="shared" si="6"/>
        <v>0</v>
      </c>
      <c r="I39" s="218">
        <f t="shared" si="6"/>
        <v>-523282.40084941615</v>
      </c>
      <c r="J39" s="218">
        <f t="shared" si="6"/>
        <v>-53354.73204509067</v>
      </c>
      <c r="K39" s="218">
        <f t="shared" si="6"/>
        <v>-424.98905682258459</v>
      </c>
      <c r="L39" s="218">
        <f t="shared" si="6"/>
        <v>0</v>
      </c>
      <c r="M39" s="218">
        <f t="shared" si="6"/>
        <v>0</v>
      </c>
      <c r="N39" s="219">
        <f t="shared" si="6"/>
        <v>-511.87448164424865</v>
      </c>
      <c r="O39" s="218">
        <f t="shared" si="6"/>
        <v>0</v>
      </c>
    </row>
    <row r="40" spans="2:16" x14ac:dyDescent="0.25">
      <c r="B40" s="195">
        <v>14</v>
      </c>
      <c r="C40" s="216" t="str">
        <f t="shared" ref="C40:C43" si="8">C78</f>
        <v xml:space="preserve">PILs and Tax Variance </v>
      </c>
      <c r="D40" s="745">
        <f t="shared" si="7"/>
        <v>1592</v>
      </c>
      <c r="E40" s="217" t="s">
        <v>94</v>
      </c>
      <c r="F40" s="218">
        <f>'2b. Group 2 - Cont Schedule'!CH85</f>
        <v>-11604095.778291667</v>
      </c>
      <c r="G40" s="218">
        <f t="shared" si="6"/>
        <v>-4604605.5110849151</v>
      </c>
      <c r="H40" s="218">
        <f t="shared" si="6"/>
        <v>-430315.78574560047</v>
      </c>
      <c r="I40" s="218">
        <f t="shared" si="6"/>
        <v>-1642013.1805397952</v>
      </c>
      <c r="J40" s="218">
        <f t="shared" si="6"/>
        <v>-3135241.6235020072</v>
      </c>
      <c r="K40" s="218">
        <f t="shared" si="6"/>
        <v>-987595.24064669176</v>
      </c>
      <c r="L40" s="218">
        <f t="shared" si="6"/>
        <v>-515107.17193621583</v>
      </c>
      <c r="M40" s="218">
        <f t="shared" si="6"/>
        <v>-230021.21758516153</v>
      </c>
      <c r="N40" s="219">
        <f t="shared" si="6"/>
        <v>-59196.047251281576</v>
      </c>
      <c r="O40" s="218">
        <f t="shared" si="6"/>
        <v>0</v>
      </c>
    </row>
    <row r="41" spans="2:16" x14ac:dyDescent="0.25">
      <c r="B41" s="195">
        <v>15</v>
      </c>
      <c r="C41" s="216" t="str">
        <f t="shared" si="8"/>
        <v>Foregone Revenue Fixed</v>
      </c>
      <c r="D41" s="745">
        <f t="shared" si="7"/>
        <v>1595</v>
      </c>
      <c r="E41" s="217"/>
      <c r="F41" s="218">
        <f>SUM(G41:O41)</f>
        <v>-3799863.9834833248</v>
      </c>
      <c r="G41" s="218">
        <v>-3565107.7246833253</v>
      </c>
      <c r="H41" s="218">
        <v>-284493.85013333289</v>
      </c>
      <c r="I41" s="218">
        <v>168856.38733333332</v>
      </c>
      <c r="J41" s="218">
        <v>-49222.755999999994</v>
      </c>
      <c r="K41" s="218">
        <v>-49639.200000000026</v>
      </c>
      <c r="L41" s="218">
        <v>-18474.839999999942</v>
      </c>
      <c r="M41" s="218"/>
      <c r="N41" s="219"/>
      <c r="O41" s="218">
        <v>-1782</v>
      </c>
    </row>
    <row r="42" spans="2:16" x14ac:dyDescent="0.25">
      <c r="B42" s="195">
        <v>16</v>
      </c>
      <c r="C42" s="216" t="str">
        <f t="shared" si="8"/>
        <v xml:space="preserve">Foregone Revenue (per connection) </v>
      </c>
      <c r="D42" s="745">
        <f t="shared" si="7"/>
        <v>1595</v>
      </c>
      <c r="E42" s="217"/>
      <c r="F42" s="218">
        <f t="shared" ref="F42:F43" si="9">SUM(G42:O42)</f>
        <v>-19197.215000000011</v>
      </c>
      <c r="G42" s="218"/>
      <c r="H42" s="218"/>
      <c r="I42" s="218"/>
      <c r="J42" s="218"/>
      <c r="K42" s="218"/>
      <c r="L42" s="218"/>
      <c r="M42" s="218">
        <v>-16517.615000000013</v>
      </c>
      <c r="N42" s="219">
        <v>-2679.5999999999995</v>
      </c>
      <c r="O42" s="218"/>
    </row>
    <row r="43" spans="2:16" x14ac:dyDescent="0.25">
      <c r="B43" s="195">
        <v>17</v>
      </c>
      <c r="C43" s="216" t="str">
        <f t="shared" si="8"/>
        <v xml:space="preserve">Foregone Revenue Variable </v>
      </c>
      <c r="D43" s="745">
        <f t="shared" si="7"/>
        <v>1595</v>
      </c>
      <c r="E43" s="217"/>
      <c r="F43" s="218">
        <f t="shared" si="9"/>
        <v>-173122.84128666745</v>
      </c>
      <c r="G43" s="218"/>
      <c r="H43" s="218"/>
      <c r="I43" s="218">
        <v>436156.36377000029</v>
      </c>
      <c r="J43" s="218">
        <v>-873476.21490000037</v>
      </c>
      <c r="K43" s="218">
        <v>240576.24192666623</v>
      </c>
      <c r="L43" s="218">
        <v>166948.55678666633</v>
      </c>
      <c r="M43" s="218">
        <v>-53300.91423999994</v>
      </c>
      <c r="N43" s="219">
        <v>-90026.874630000006</v>
      </c>
      <c r="O43" s="218">
        <v>0</v>
      </c>
    </row>
    <row r="44" spans="2:16" x14ac:dyDescent="0.25">
      <c r="B44" s="195"/>
      <c r="C44" s="216"/>
      <c r="D44" s="195"/>
      <c r="E44" s="217"/>
      <c r="F44" s="218"/>
      <c r="G44" s="218"/>
      <c r="H44" s="218"/>
      <c r="I44" s="218"/>
      <c r="J44" s="218"/>
      <c r="K44" s="218"/>
      <c r="L44" s="218"/>
      <c r="M44" s="218"/>
      <c r="N44" s="219"/>
      <c r="O44" s="218"/>
    </row>
    <row r="45" spans="2:16" x14ac:dyDescent="0.25">
      <c r="B45" s="220"/>
      <c r="C45" s="221" t="s">
        <v>112</v>
      </c>
      <c r="D45" s="221"/>
      <c r="E45" s="222"/>
      <c r="F45" s="223">
        <f>SUM(F27:F44)</f>
        <v>-213593632.72143927</v>
      </c>
      <c r="G45" s="223">
        <f t="shared" ref="G45:N45" si="10">SUM(G27:G43)</f>
        <v>-78387292.330276072</v>
      </c>
      <c r="H45" s="223">
        <f t="shared" si="10"/>
        <v>-7889154.5893963333</v>
      </c>
      <c r="I45" s="223">
        <f t="shared" si="10"/>
        <v>-28240630.632523596</v>
      </c>
      <c r="J45" s="223">
        <f t="shared" si="10"/>
        <v>-63607215.214449555</v>
      </c>
      <c r="K45" s="223">
        <f t="shared" si="10"/>
        <v>-19447530.781273805</v>
      </c>
      <c r="L45" s="223">
        <f t="shared" si="10"/>
        <v>-10091883.007397151</v>
      </c>
      <c r="M45" s="223">
        <f t="shared" si="10"/>
        <v>-4653880.885760746</v>
      </c>
      <c r="N45" s="224">
        <f t="shared" si="10"/>
        <v>-1274263.2803633404</v>
      </c>
      <c r="O45" s="223"/>
    </row>
    <row r="46" spans="2:16" x14ac:dyDescent="0.25">
      <c r="B46" s="225"/>
      <c r="C46" s="226"/>
      <c r="D46" s="226"/>
      <c r="E46" s="227"/>
      <c r="F46" s="228"/>
      <c r="G46" s="228"/>
      <c r="H46" s="228"/>
      <c r="I46" s="228"/>
      <c r="J46" s="228"/>
      <c r="K46" s="228"/>
      <c r="L46" s="228"/>
      <c r="M46" s="228"/>
      <c r="N46" s="228"/>
      <c r="O46" s="228"/>
    </row>
    <row r="47" spans="2:16" x14ac:dyDescent="0.25">
      <c r="B47" s="935"/>
      <c r="C47" s="935"/>
      <c r="D47" s="935"/>
      <c r="E47" s="935"/>
      <c r="F47" s="935"/>
      <c r="G47" s="935"/>
      <c r="H47" s="935"/>
      <c r="I47" s="935"/>
      <c r="J47" s="935"/>
      <c r="K47" s="935"/>
      <c r="L47" s="935"/>
      <c r="M47" s="935"/>
      <c r="N47" s="935"/>
      <c r="O47" s="935"/>
      <c r="P47" s="229"/>
    </row>
    <row r="48" spans="2:16" x14ac:dyDescent="0.25">
      <c r="B48" s="935"/>
      <c r="C48" s="935"/>
      <c r="D48" s="935"/>
      <c r="E48" s="935"/>
      <c r="F48" s="935"/>
      <c r="G48" s="935"/>
      <c r="H48" s="935"/>
      <c r="I48" s="935"/>
      <c r="J48" s="935"/>
      <c r="K48" s="935"/>
      <c r="L48" s="935"/>
      <c r="M48" s="935"/>
      <c r="N48" s="935"/>
      <c r="O48" s="935"/>
      <c r="P48" s="229"/>
    </row>
    <row r="49" spans="2:20" x14ac:dyDescent="0.25">
      <c r="B49" s="935"/>
      <c r="C49" s="935"/>
      <c r="D49" s="935"/>
      <c r="E49" s="935"/>
      <c r="F49" s="935"/>
      <c r="G49" s="935"/>
      <c r="H49" s="935"/>
      <c r="I49" s="935"/>
      <c r="J49" s="935"/>
      <c r="K49" s="935"/>
      <c r="L49" s="935"/>
      <c r="M49" s="935"/>
      <c r="N49" s="935"/>
      <c r="O49" s="935"/>
      <c r="P49" s="229"/>
    </row>
    <row r="51" spans="2:20" ht="15.75" x14ac:dyDescent="0.25">
      <c r="B51" s="356" t="s">
        <v>113</v>
      </c>
    </row>
    <row r="52" spans="2:20" ht="75.75" customHeight="1" x14ac:dyDescent="0.25">
      <c r="B52" s="187"/>
      <c r="C52" s="230"/>
      <c r="D52" s="740"/>
      <c r="E52" s="231"/>
      <c r="F52" s="232"/>
      <c r="G52" s="233"/>
      <c r="H52" s="233"/>
      <c r="I52" s="233"/>
      <c r="J52" s="234"/>
      <c r="K52" s="190" t="s">
        <v>112</v>
      </c>
      <c r="L52" s="190" t="s">
        <v>114</v>
      </c>
      <c r="M52" s="190" t="s">
        <v>115</v>
      </c>
      <c r="N52" s="190" t="s">
        <v>116</v>
      </c>
      <c r="O52" s="190" t="s">
        <v>117</v>
      </c>
      <c r="P52" s="190" t="s">
        <v>118</v>
      </c>
      <c r="Q52" s="190" t="s">
        <v>119</v>
      </c>
      <c r="R52" s="190" t="s">
        <v>120</v>
      </c>
      <c r="S52" s="190" t="s">
        <v>121</v>
      </c>
      <c r="T52" s="190" t="s">
        <v>122</v>
      </c>
    </row>
    <row r="53" spans="2:20" x14ac:dyDescent="0.25">
      <c r="B53" s="191"/>
      <c r="C53" s="235"/>
      <c r="D53" s="741"/>
      <c r="E53" s="236"/>
      <c r="F53" s="237"/>
      <c r="G53" s="238"/>
      <c r="H53" s="238"/>
      <c r="I53" s="238"/>
      <c r="J53" s="239"/>
      <c r="K53" s="195" t="s">
        <v>111</v>
      </c>
      <c r="L53" s="195" t="s">
        <v>111</v>
      </c>
      <c r="M53" s="195" t="s">
        <v>111</v>
      </c>
      <c r="N53" s="195" t="s">
        <v>111</v>
      </c>
      <c r="O53" s="195" t="s">
        <v>111</v>
      </c>
      <c r="P53" s="195" t="s">
        <v>111</v>
      </c>
      <c r="Q53" s="195" t="s">
        <v>111</v>
      </c>
      <c r="R53" s="195" t="s">
        <v>111</v>
      </c>
      <c r="S53" s="195" t="s">
        <v>111</v>
      </c>
      <c r="T53" s="195"/>
    </row>
    <row r="54" spans="2:20" x14ac:dyDescent="0.25">
      <c r="B54" s="191"/>
      <c r="C54" s="192" t="s">
        <v>123</v>
      </c>
      <c r="D54" s="737"/>
      <c r="E54" s="240"/>
      <c r="F54" s="241"/>
      <c r="G54" s="236"/>
      <c r="H54" s="236"/>
      <c r="I54" s="236"/>
      <c r="J54" s="193"/>
      <c r="K54" s="194"/>
      <c r="L54" s="194"/>
      <c r="M54" s="194"/>
      <c r="N54" s="194"/>
      <c r="O54" s="194"/>
      <c r="P54" s="194"/>
      <c r="Q54" s="194"/>
      <c r="R54" s="194"/>
      <c r="S54" s="194"/>
      <c r="T54" s="195"/>
    </row>
    <row r="55" spans="2:20" x14ac:dyDescent="0.25">
      <c r="B55" s="191"/>
      <c r="C55" s="196" t="s">
        <v>124</v>
      </c>
      <c r="D55" s="738"/>
      <c r="E55" s="240"/>
      <c r="F55" s="241"/>
      <c r="G55" s="236"/>
      <c r="H55" s="236"/>
      <c r="I55" s="236"/>
      <c r="J55" s="193"/>
      <c r="K55" s="242">
        <f>SUM(L55:T55)</f>
        <v>40232337.152009189</v>
      </c>
      <c r="L55" s="733" t="s">
        <v>125</v>
      </c>
      <c r="M55" s="733" t="s">
        <v>125</v>
      </c>
      <c r="N55" s="733" t="s">
        <v>125</v>
      </c>
      <c r="O55" s="243">
        <f>'4. Billing Determinants'!F24</f>
        <v>24899003.538802147</v>
      </c>
      <c r="P55" s="243">
        <f>'4. Billing Determinants'!F25</f>
        <v>10406673.87563662</v>
      </c>
      <c r="Q55" s="243">
        <f>'4. Billing Determinants'!F26</f>
        <v>4600359.7375704199</v>
      </c>
      <c r="R55" s="243">
        <f>'4. Billing Determinants'!F29</f>
        <v>326300</v>
      </c>
      <c r="S55" s="733" t="s">
        <v>125</v>
      </c>
      <c r="T55" s="244">
        <v>0</v>
      </c>
    </row>
    <row r="56" spans="2:20" x14ac:dyDescent="0.25">
      <c r="B56" s="191"/>
      <c r="C56" s="196" t="s">
        <v>126</v>
      </c>
      <c r="D56" s="738"/>
      <c r="E56" s="240"/>
      <c r="F56" s="241"/>
      <c r="G56" s="236"/>
      <c r="H56" s="236"/>
      <c r="I56" s="236"/>
      <c r="J56" s="193"/>
      <c r="K56" s="242">
        <f>SUM(L56:T56)</f>
        <v>23377600152.744137</v>
      </c>
      <c r="L56" s="243">
        <f>'4. Billing Determinants'!L21</f>
        <v>4531218421.1652517</v>
      </c>
      <c r="M56" s="243">
        <f>'4. Billing Determinants'!L22</f>
        <v>297763684.68568611</v>
      </c>
      <c r="N56" s="243">
        <f>'4. Billing Determinants'!L23</f>
        <v>2299006607.8208437</v>
      </c>
      <c r="O56" s="243">
        <f>'4. Billing Determinants'!L24</f>
        <v>9608309248.76054</v>
      </c>
      <c r="P56" s="243">
        <f>'4. Billing Determinants'!L25</f>
        <v>4595015405.2415304</v>
      </c>
      <c r="Q56" s="243">
        <f>'4. Billing Determinants'!L26</f>
        <v>1889478427.10531</v>
      </c>
      <c r="R56" s="243">
        <f>'4. Billing Determinants'!L29</f>
        <v>116219745.62343398</v>
      </c>
      <c r="S56" s="243">
        <f>'4. Billing Determinants'!L28</f>
        <v>40588612.341543451</v>
      </c>
      <c r="T56" s="244">
        <v>0</v>
      </c>
    </row>
    <row r="57" spans="2:20" x14ac:dyDescent="0.25">
      <c r="B57" s="191"/>
      <c r="C57" s="196" t="s">
        <v>127</v>
      </c>
      <c r="D57" s="738"/>
      <c r="E57" s="240"/>
      <c r="F57" s="241"/>
      <c r="G57" s="236"/>
      <c r="H57" s="236"/>
      <c r="I57" s="236"/>
      <c r="J57" s="193"/>
      <c r="K57" s="242">
        <f>SUM(L57:T57)</f>
        <v>784280</v>
      </c>
      <c r="L57" s="243">
        <f>'4. Billing Determinants'!D21</f>
        <v>615118</v>
      </c>
      <c r="M57" s="243">
        <f>'4. Billing Determinants'!D22</f>
        <v>85852</v>
      </c>
      <c r="N57" s="243">
        <f>'4. Billing Determinants'!D23</f>
        <v>71599</v>
      </c>
      <c r="O57" s="243">
        <f>'4. Billing Determinants'!D24</f>
        <v>10417</v>
      </c>
      <c r="P57" s="243">
        <f>'4. Billing Determinants'!D25</f>
        <v>430</v>
      </c>
      <c r="Q57" s="243">
        <f>'4. Billing Determinants'!D26</f>
        <v>38</v>
      </c>
      <c r="R57" s="243">
        <f>'4. Billing Determinants'!D29</f>
        <v>1</v>
      </c>
      <c r="S57" s="243">
        <v>0</v>
      </c>
      <c r="T57" s="244">
        <f>'4. Billing Determinants'!D28</f>
        <v>825</v>
      </c>
    </row>
    <row r="58" spans="2:20" x14ac:dyDescent="0.25">
      <c r="B58" s="191"/>
      <c r="C58" s="235" t="s">
        <v>128</v>
      </c>
      <c r="D58" s="741"/>
      <c r="E58" s="240"/>
      <c r="F58" s="241"/>
      <c r="G58" s="236"/>
      <c r="H58" s="236"/>
      <c r="I58" s="236"/>
      <c r="J58" s="193"/>
      <c r="K58" s="245">
        <f>SUM(L58:T58)</f>
        <v>177454</v>
      </c>
      <c r="L58" s="246" t="s">
        <v>125</v>
      </c>
      <c r="M58" s="246" t="s">
        <v>125</v>
      </c>
      <c r="N58" s="246" t="s">
        <v>125</v>
      </c>
      <c r="O58" s="246" t="s">
        <v>125</v>
      </c>
      <c r="P58" s="246" t="s">
        <v>125</v>
      </c>
      <c r="Q58" s="246" t="s">
        <v>125</v>
      </c>
      <c r="R58" s="245">
        <v>165274</v>
      </c>
      <c r="S58" s="243">
        <v>12180</v>
      </c>
      <c r="T58" s="244">
        <v>0</v>
      </c>
    </row>
    <row r="59" spans="2:20" x14ac:dyDescent="0.25">
      <c r="B59" s="200"/>
      <c r="C59" s="247"/>
      <c r="D59" s="742"/>
      <c r="E59" s="248"/>
      <c r="F59" s="249"/>
      <c r="G59" s="250"/>
      <c r="H59" s="250"/>
      <c r="I59" s="250"/>
      <c r="J59" s="251"/>
      <c r="K59" s="252"/>
      <c r="L59" s="252"/>
      <c r="M59" s="252"/>
      <c r="N59" s="252"/>
      <c r="O59" s="252"/>
      <c r="P59" s="252"/>
      <c r="Q59" s="252"/>
      <c r="R59" s="253"/>
      <c r="S59" s="253"/>
      <c r="T59" s="254"/>
    </row>
    <row r="60" spans="2:20" ht="15.75" x14ac:dyDescent="0.25">
      <c r="C60" s="255"/>
      <c r="D60" s="255"/>
      <c r="E60" s="255"/>
      <c r="F60" s="255"/>
      <c r="G60" s="255"/>
      <c r="H60" s="255"/>
      <c r="I60" s="255"/>
      <c r="J60" s="255"/>
      <c r="K60" s="207"/>
      <c r="L60" s="256" t="s">
        <v>111</v>
      </c>
      <c r="M60" s="255"/>
      <c r="N60" s="255"/>
      <c r="O60" s="255"/>
      <c r="P60" s="255"/>
      <c r="Q60" s="255"/>
      <c r="R60" s="255"/>
      <c r="S60" s="255"/>
      <c r="T60" s="255"/>
    </row>
    <row r="61" spans="2:20" ht="20.25" x14ac:dyDescent="0.3">
      <c r="B61" s="749" t="s">
        <v>650</v>
      </c>
      <c r="C61" s="255"/>
      <c r="D61" s="255"/>
      <c r="E61" s="255"/>
      <c r="F61" s="255"/>
      <c r="G61" s="255"/>
      <c r="H61" s="255"/>
      <c r="I61" s="255"/>
      <c r="J61" s="255"/>
      <c r="K61" s="207"/>
      <c r="L61" s="256" t="s">
        <v>111</v>
      </c>
      <c r="M61" s="255" t="s">
        <v>111</v>
      </c>
      <c r="N61" s="255"/>
      <c r="O61" s="255"/>
      <c r="P61" s="255"/>
      <c r="Q61" s="255"/>
      <c r="R61" s="255"/>
      <c r="S61" s="255"/>
      <c r="T61" s="255"/>
    </row>
    <row r="62" spans="2:20" ht="86.25" customHeight="1" x14ac:dyDescent="0.25">
      <c r="B62" s="187"/>
      <c r="C62" s="748"/>
      <c r="D62" s="743" t="s">
        <v>3</v>
      </c>
      <c r="E62" s="190" t="s">
        <v>129</v>
      </c>
      <c r="F62" s="190" t="s">
        <v>130</v>
      </c>
      <c r="G62" s="190" t="s">
        <v>131</v>
      </c>
      <c r="H62" s="190" t="s">
        <v>92</v>
      </c>
      <c r="I62" s="190" t="s">
        <v>132</v>
      </c>
      <c r="J62" s="190" t="s">
        <v>133</v>
      </c>
      <c r="K62" s="190" t="s">
        <v>134</v>
      </c>
      <c r="L62" s="190" t="str">
        <f t="shared" ref="L62:T62" si="11">G3</f>
        <v>Residential</v>
      </c>
      <c r="M62" s="190" t="str">
        <f t="shared" si="11"/>
        <v>CS Muti-Units Residential</v>
      </c>
      <c r="N62" s="190" t="str">
        <f t="shared" si="11"/>
        <v xml:space="preserve">GS &lt; 50 kW </v>
      </c>
      <c r="O62" s="190" t="str">
        <f t="shared" si="11"/>
        <v xml:space="preserve">GS - 50 to 999 kW   </v>
      </c>
      <c r="P62" s="190" t="str">
        <f t="shared" si="11"/>
        <v>GS &gt; 1,000 to 4,999 kW</v>
      </c>
      <c r="Q62" s="190" t="str">
        <f t="shared" si="11"/>
        <v>Large User =&gt;5,000 kW</v>
      </c>
      <c r="R62" s="190" t="str">
        <f t="shared" si="11"/>
        <v>Street Lighting</v>
      </c>
      <c r="S62" s="190" t="str">
        <f t="shared" si="11"/>
        <v>USL (Connections)</v>
      </c>
      <c r="T62" s="190" t="str">
        <f t="shared" si="11"/>
        <v>USL (Customer)</v>
      </c>
    </row>
    <row r="63" spans="2:20" x14ac:dyDescent="0.25">
      <c r="B63" s="211"/>
      <c r="C63" s="257"/>
      <c r="D63" s="744"/>
      <c r="E63" s="258"/>
      <c r="F63" s="258"/>
      <c r="G63" s="258"/>
      <c r="H63" s="258"/>
      <c r="I63" s="259"/>
      <c r="J63" s="259"/>
      <c r="K63" s="260"/>
      <c r="L63" s="261"/>
      <c r="M63" s="261"/>
      <c r="N63" s="262"/>
      <c r="O63" s="261"/>
      <c r="P63" s="261"/>
      <c r="Q63" s="261"/>
      <c r="R63" s="261"/>
      <c r="S63" s="261"/>
      <c r="T63" s="261"/>
    </row>
    <row r="64" spans="2:20" x14ac:dyDescent="0.25">
      <c r="B64" s="195"/>
      <c r="C64" s="257"/>
      <c r="D64" s="744"/>
      <c r="E64" s="258"/>
      <c r="F64" s="258"/>
      <c r="G64" s="258"/>
      <c r="H64" s="258"/>
      <c r="I64" s="263"/>
      <c r="J64" s="263"/>
      <c r="K64" s="260"/>
      <c r="L64" s="261"/>
      <c r="M64" s="261"/>
      <c r="N64" s="261"/>
      <c r="O64" s="261"/>
      <c r="P64" s="261"/>
      <c r="Q64" s="261"/>
      <c r="R64" s="261"/>
      <c r="S64" s="261"/>
      <c r="T64" s="261"/>
    </row>
    <row r="65" spans="2:20" x14ac:dyDescent="0.25">
      <c r="B65" s="195">
        <v>1</v>
      </c>
      <c r="C65" s="264" t="s">
        <v>100</v>
      </c>
      <c r="D65" s="745">
        <v>1555</v>
      </c>
      <c r="E65" s="265" t="s">
        <v>135</v>
      </c>
      <c r="F65" s="266">
        <v>4</v>
      </c>
      <c r="G65" s="218">
        <f t="shared" ref="G65:G78" si="12">F27</f>
        <v>-1417485.7900000028</v>
      </c>
      <c r="H65" s="267" t="s">
        <v>100</v>
      </c>
      <c r="I65" s="268">
        <v>2021</v>
      </c>
      <c r="J65" s="268">
        <f t="shared" ref="J65:J66" si="13">+I65+F65-1</f>
        <v>2024</v>
      </c>
      <c r="K65" s="269" t="s">
        <v>136</v>
      </c>
      <c r="L65" s="270">
        <f t="shared" ref="L65:L78" si="14">IF($K65="Usage",ROUND((SUMIFS(G$27:G$45,$C$27:$C$45,$C65))/(L$56*$F65),5),ROUND(((SUMIFS(G$27:G$45,$C$27:$C$45,$C65))/(L$57*12*$F65)*($F65*12)/($F65*365))*30,2))</f>
        <v>-0.02</v>
      </c>
      <c r="M65" s="270">
        <f t="shared" ref="M65:M78" si="15">IF($K65="Usage",ROUND((SUMIFS(H$27:H$45,$C$27:$C$45,$C65))/(M$56*$F65),5),ROUND(((SUMIFS(H$27:H$45,$C$27:$C$45,$C65))/(M$57*12*$F65)*($F65*12)/($F65*365))*30,2))</f>
        <v>0</v>
      </c>
      <c r="N65" s="270">
        <f t="shared" ref="N65:N78" si="16">IF($K65="Customers",ROUND(((SUMIFS(I$27:I$45,$C$27:$C$45,$C65))/(N$57*12*$F65)*($F65*12)/($F65*365))*30,2),ROUND((SUMIFS(I$27:I$45,$C$27:$C$45,$C65))/(N$56*$F65),5))</f>
        <v>-0.13</v>
      </c>
      <c r="O65" s="270">
        <f t="shared" ref="O65:O78" si="17">IF($K65="Customers",ROUND(((SUMIFS(J$27:J$45,$C$27:$C$45,$C65))/(O$57*12*$F65)*($F65*12)/($F65*365))*30,2),ROUND(((SUMIFS(J$27:J$45,$C$27:$C$45,$C65))/(O$55*$F65)*($F65*12)/($F65*365))*30,4))</f>
        <v>-0.47</v>
      </c>
      <c r="P65" s="270">
        <f t="shared" ref="P65:P78" si="18">IF($K65="Customers",ROUND(((SUMIFS(K$27:K$45,$C$27:$C$45,$C65))/(P$57*12*$F65)*($F65*12)/($F65*365))*30,2),ROUND(((SUMIFS(K$27:K$45,$C$27:$C$45,$C65))/(P$55*$F65)*($F65*12)/($F65*365))*30,4))</f>
        <v>0</v>
      </c>
      <c r="Q65" s="270">
        <f t="shared" ref="Q65:Q78" si="19">IF($K65="Customers",ROUND(((SUMIFS(L$27:L$45,$C$27:$C$45,$C65))/(Q$57*12*$F65)*($F65*12)/($F65*365))*30,2),ROUND(((SUMIFS(L$27:L$45,$C$27:$C$45,$C65))/(Q$55*$F65)*($F65*12)/($F65*365))*30,4))</f>
        <v>0</v>
      </c>
      <c r="R65" s="270">
        <f t="shared" ref="R65:R78" si="20">IF($K65="Customers",ROUND(((SUMIFS(M$27:M$45,$C$27:$C$45,$C65))/(R$57*12*$F65)*($F65*12)/($F65*365))*30,2),ROUND(((SUMIFS(M$27:M$45,$C$27:$C$45,$C65))/(R$55*$F65)*($F65*12)/($F65*365))*30,4))</f>
        <v>0</v>
      </c>
      <c r="S65" s="270">
        <f t="shared" ref="S65:S78" si="21">IF($K65="Customers",0,ROUND((SUMIFS(N$27:N$45,$C$27:$C$45,$C65))/(S$56*$F65),5))</f>
        <v>0</v>
      </c>
      <c r="T65" s="270">
        <f>IFERROR(ROUND(O28/(#REF!/12*$G65),5),0)</f>
        <v>0</v>
      </c>
    </row>
    <row r="66" spans="2:20" x14ac:dyDescent="0.25">
      <c r="B66" s="195">
        <v>2</v>
      </c>
      <c r="C66" s="264" t="s">
        <v>137</v>
      </c>
      <c r="D66" s="745">
        <v>1508</v>
      </c>
      <c r="E66" s="265" t="s">
        <v>135</v>
      </c>
      <c r="F66" s="266">
        <v>4</v>
      </c>
      <c r="G66" s="218">
        <f t="shared" si="12"/>
        <v>-694303.89321749634</v>
      </c>
      <c r="H66" s="267" t="s">
        <v>95</v>
      </c>
      <c r="I66" s="268">
        <v>2021</v>
      </c>
      <c r="J66" s="268">
        <f t="shared" si="13"/>
        <v>2024</v>
      </c>
      <c r="K66" s="269" t="s">
        <v>138</v>
      </c>
      <c r="L66" s="270">
        <f t="shared" si="14"/>
        <v>-0.01</v>
      </c>
      <c r="M66" s="270">
        <f t="shared" si="15"/>
        <v>-0.01</v>
      </c>
      <c r="N66" s="270">
        <f t="shared" si="16"/>
        <v>-2.0000000000000002E-5</v>
      </c>
      <c r="O66" s="751">
        <f t="shared" si="17"/>
        <v>-1.2999999999999999E-3</v>
      </c>
      <c r="P66" s="270">
        <f t="shared" si="18"/>
        <v>-5.9999999999999995E-4</v>
      </c>
      <c r="Q66" s="270">
        <f t="shared" si="19"/>
        <v>-5.9999999999999995E-4</v>
      </c>
      <c r="R66" s="270">
        <f t="shared" si="20"/>
        <v>-1.2E-2</v>
      </c>
      <c r="S66" s="270">
        <f t="shared" si="21"/>
        <v>-3.0000000000000001E-5</v>
      </c>
      <c r="T66" s="270">
        <f>IFERROR(ROUND(#REF!/(#REF!/12*$G66),5),0)</f>
        <v>0</v>
      </c>
    </row>
    <row r="67" spans="2:20" x14ac:dyDescent="0.25">
      <c r="B67" s="195">
        <v>3</v>
      </c>
      <c r="C67" s="264" t="s">
        <v>139</v>
      </c>
      <c r="D67" s="745">
        <v>1508</v>
      </c>
      <c r="E67" s="265" t="s">
        <v>135</v>
      </c>
      <c r="F67" s="266">
        <f>10/12</f>
        <v>0.83333333333333337</v>
      </c>
      <c r="G67" s="218">
        <f t="shared" si="12"/>
        <v>6441836.6367268842</v>
      </c>
      <c r="H67" s="267" t="s">
        <v>94</v>
      </c>
      <c r="I67" s="271">
        <v>2020</v>
      </c>
      <c r="J67" s="770">
        <f>ROUND(+I67+F67-1,0)</f>
        <v>2020</v>
      </c>
      <c r="K67" s="269" t="s">
        <v>138</v>
      </c>
      <c r="L67" s="270">
        <f t="shared" si="14"/>
        <v>0.41</v>
      </c>
      <c r="M67" s="270">
        <f t="shared" si="15"/>
        <v>0.27</v>
      </c>
      <c r="N67" s="270">
        <f t="shared" si="16"/>
        <v>4.8000000000000001E-4</v>
      </c>
      <c r="O67" s="751">
        <f t="shared" si="17"/>
        <v>8.2699999999999996E-2</v>
      </c>
      <c r="P67" s="270">
        <f t="shared" si="18"/>
        <v>6.2399999999999997E-2</v>
      </c>
      <c r="Q67" s="270">
        <f t="shared" si="19"/>
        <v>7.3599999999999999E-2</v>
      </c>
      <c r="R67" s="270">
        <f t="shared" si="20"/>
        <v>0.4632</v>
      </c>
      <c r="S67" s="270">
        <f t="shared" si="21"/>
        <v>9.7000000000000005E-4</v>
      </c>
      <c r="T67" s="270">
        <f>IFERROR(ROUND(O30/(T55/12*$G67),5),0)</f>
        <v>0</v>
      </c>
    </row>
    <row r="68" spans="2:20" x14ac:dyDescent="0.25">
      <c r="B68" s="195">
        <v>4</v>
      </c>
      <c r="C68" s="264" t="s">
        <v>140</v>
      </c>
      <c r="D68" s="745">
        <v>1575</v>
      </c>
      <c r="E68" s="265" t="s">
        <v>135</v>
      </c>
      <c r="F68" s="266">
        <f>10/12</f>
        <v>0.83333333333333337</v>
      </c>
      <c r="G68" s="218">
        <f t="shared" si="12"/>
        <v>-1558360.0199999996</v>
      </c>
      <c r="H68" s="267" t="s">
        <v>94</v>
      </c>
      <c r="I68" s="271">
        <v>2020</v>
      </c>
      <c r="J68" s="770">
        <f>ROUND(+I68+F68-1,0)</f>
        <v>2020</v>
      </c>
      <c r="K68" s="269" t="s">
        <v>138</v>
      </c>
      <c r="L68" s="270">
        <f t="shared" si="14"/>
        <v>-0.1</v>
      </c>
      <c r="M68" s="270">
        <f t="shared" si="15"/>
        <v>-7.0000000000000007E-2</v>
      </c>
      <c r="N68" s="270">
        <f t="shared" si="16"/>
        <v>-1.2E-4</v>
      </c>
      <c r="O68" s="751">
        <f t="shared" si="17"/>
        <v>-0.02</v>
      </c>
      <c r="P68" s="270">
        <f t="shared" si="18"/>
        <v>-1.5100000000000001E-2</v>
      </c>
      <c r="Q68" s="270">
        <f t="shared" si="19"/>
        <v>-1.78E-2</v>
      </c>
      <c r="R68" s="270">
        <f t="shared" si="20"/>
        <v>-0.112</v>
      </c>
      <c r="S68" s="270">
        <f t="shared" si="21"/>
        <v>-2.4000000000000001E-4</v>
      </c>
      <c r="T68" s="270">
        <f>IFERROR(ROUND(#REF!/(T56/12*$G68),5),0)</f>
        <v>0</v>
      </c>
    </row>
    <row r="69" spans="2:20" x14ac:dyDescent="0.25">
      <c r="B69" s="195">
        <v>5</v>
      </c>
      <c r="C69" s="216" t="s">
        <v>141</v>
      </c>
      <c r="D69" s="745">
        <v>1508</v>
      </c>
      <c r="E69" s="265" t="s">
        <v>135</v>
      </c>
      <c r="F69" s="266">
        <v>2</v>
      </c>
      <c r="G69" s="218">
        <f t="shared" si="12"/>
        <v>-81836421.712730557</v>
      </c>
      <c r="H69" s="267" t="s">
        <v>94</v>
      </c>
      <c r="I69" s="272">
        <v>2023</v>
      </c>
      <c r="J69" s="770">
        <f t="shared" ref="J69:J81" si="22">ROUND(+I69+F69-1,0)</f>
        <v>2024</v>
      </c>
      <c r="K69" s="269" t="s">
        <v>138</v>
      </c>
      <c r="L69" s="270">
        <f t="shared" si="14"/>
        <v>-2.17</v>
      </c>
      <c r="M69" s="270">
        <f t="shared" si="15"/>
        <v>-1.45</v>
      </c>
      <c r="N69" s="270">
        <f t="shared" si="16"/>
        <v>-2.5200000000000001E-3</v>
      </c>
      <c r="O69" s="751">
        <f t="shared" si="17"/>
        <v>-0.43790000000000001</v>
      </c>
      <c r="P69" s="270">
        <f t="shared" si="18"/>
        <v>-0.3301</v>
      </c>
      <c r="Q69" s="270">
        <f t="shared" si="19"/>
        <v>-0.38940000000000002</v>
      </c>
      <c r="R69" s="270">
        <f t="shared" si="20"/>
        <v>-2.4517000000000002</v>
      </c>
      <c r="S69" s="270">
        <f t="shared" si="21"/>
        <v>-5.1399999999999996E-3</v>
      </c>
      <c r="T69" s="270">
        <f>IFERROR(ROUND(#REF!/(T59/12*$G69),5),0)</f>
        <v>0</v>
      </c>
    </row>
    <row r="70" spans="2:20" x14ac:dyDescent="0.25">
      <c r="B70" s="195">
        <v>6</v>
      </c>
      <c r="C70" s="216" t="s">
        <v>142</v>
      </c>
      <c r="D70" s="745">
        <v>1508</v>
      </c>
      <c r="E70" s="265" t="s">
        <v>135</v>
      </c>
      <c r="F70" s="266">
        <f>(10/12+1+1)</f>
        <v>2.8333333333333335</v>
      </c>
      <c r="G70" s="218">
        <f t="shared" si="12"/>
        <v>11425564.473374521</v>
      </c>
      <c r="H70" s="267" t="s">
        <v>102</v>
      </c>
      <c r="I70" s="272">
        <v>2020</v>
      </c>
      <c r="J70" s="770">
        <f t="shared" si="22"/>
        <v>2022</v>
      </c>
      <c r="K70" s="269" t="s">
        <v>138</v>
      </c>
      <c r="L70" s="270">
        <f t="shared" si="14"/>
        <v>0.48</v>
      </c>
      <c r="M70" s="270">
        <f t="shared" si="15"/>
        <v>0</v>
      </c>
      <c r="N70" s="270">
        <f t="shared" si="16"/>
        <v>1.8000000000000001E-4</v>
      </c>
      <c r="O70" s="751">
        <f t="shared" si="17"/>
        <v>0</v>
      </c>
      <c r="P70" s="270">
        <f t="shared" si="18"/>
        <v>0</v>
      </c>
      <c r="Q70" s="270">
        <f t="shared" si="19"/>
        <v>0</v>
      </c>
      <c r="R70" s="270">
        <f t="shared" si="20"/>
        <v>0</v>
      </c>
      <c r="S70" s="270">
        <f t="shared" si="21"/>
        <v>0</v>
      </c>
      <c r="T70" s="270">
        <f>IFERROR(ROUND(#REF!/(#REF!/12*$G70),5),0)</f>
        <v>0</v>
      </c>
    </row>
    <row r="71" spans="2:20" x14ac:dyDescent="0.25">
      <c r="B71" s="195">
        <v>7</v>
      </c>
      <c r="C71" s="216" t="s">
        <v>143</v>
      </c>
      <c r="D71" s="745">
        <v>1508</v>
      </c>
      <c r="E71" s="265" t="s">
        <v>135</v>
      </c>
      <c r="F71" s="266">
        <f>10/12</f>
        <v>0.83333333333333337</v>
      </c>
      <c r="G71" s="218">
        <f t="shared" si="12"/>
        <v>-3171983.6786156096</v>
      </c>
      <c r="H71" s="267" t="s">
        <v>94</v>
      </c>
      <c r="I71" s="272">
        <v>2020</v>
      </c>
      <c r="J71" s="770">
        <f t="shared" si="22"/>
        <v>2020</v>
      </c>
      <c r="K71" s="273" t="s">
        <v>138</v>
      </c>
      <c r="L71" s="270">
        <f t="shared" si="14"/>
        <v>-0.2</v>
      </c>
      <c r="M71" s="270">
        <f t="shared" si="15"/>
        <v>-0.14000000000000001</v>
      </c>
      <c r="N71" s="270">
        <f t="shared" si="16"/>
        <v>-2.3000000000000001E-4</v>
      </c>
      <c r="O71" s="751">
        <f t="shared" si="17"/>
        <v>-4.07E-2</v>
      </c>
      <c r="P71" s="270">
        <f t="shared" si="18"/>
        <v>-3.0700000000000002E-2</v>
      </c>
      <c r="Q71" s="270">
        <f t="shared" si="19"/>
        <v>-3.6200000000000003E-2</v>
      </c>
      <c r="R71" s="270">
        <f t="shared" si="20"/>
        <v>-0.2281</v>
      </c>
      <c r="S71" s="270">
        <f t="shared" si="21"/>
        <v>-4.8000000000000001E-4</v>
      </c>
      <c r="T71" s="270">
        <f>IFERROR(ROUND(O34/(T62/12*$G71),5),0)</f>
        <v>0</v>
      </c>
    </row>
    <row r="72" spans="2:20" x14ac:dyDescent="0.25">
      <c r="B72" s="195">
        <v>8</v>
      </c>
      <c r="C72" s="216" t="s">
        <v>144</v>
      </c>
      <c r="D72" s="745">
        <v>1508</v>
      </c>
      <c r="E72" s="265" t="s">
        <v>135</v>
      </c>
      <c r="F72" s="266">
        <f>10/12</f>
        <v>0.83333333333333337</v>
      </c>
      <c r="G72" s="218">
        <f t="shared" si="12"/>
        <v>7116182.8362461179</v>
      </c>
      <c r="H72" s="267" t="s">
        <v>94</v>
      </c>
      <c r="I72" s="272">
        <v>2020</v>
      </c>
      <c r="J72" s="770">
        <f t="shared" si="22"/>
        <v>2020</v>
      </c>
      <c r="K72" s="273" t="s">
        <v>138</v>
      </c>
      <c r="L72" s="270">
        <f t="shared" si="14"/>
        <v>0.45</v>
      </c>
      <c r="M72" s="270">
        <f t="shared" si="15"/>
        <v>0.3</v>
      </c>
      <c r="N72" s="270">
        <f t="shared" si="16"/>
        <v>5.2999999999999998E-4</v>
      </c>
      <c r="O72" s="751">
        <f t="shared" si="17"/>
        <v>9.1399999999999995E-2</v>
      </c>
      <c r="P72" s="270">
        <f t="shared" si="18"/>
        <v>6.8900000000000003E-2</v>
      </c>
      <c r="Q72" s="270">
        <f t="shared" si="19"/>
        <v>8.1299999999999997E-2</v>
      </c>
      <c r="R72" s="270">
        <f t="shared" si="20"/>
        <v>0.51170000000000004</v>
      </c>
      <c r="S72" s="270">
        <f t="shared" si="21"/>
        <v>1.07E-3</v>
      </c>
      <c r="T72" s="270">
        <f>IFERROR(ROUND(O35/(T63/12*$G72),5),0)</f>
        <v>0</v>
      </c>
    </row>
    <row r="73" spans="2:20" x14ac:dyDescent="0.25">
      <c r="B73" s="195">
        <v>9</v>
      </c>
      <c r="C73" s="216" t="s">
        <v>145</v>
      </c>
      <c r="D73" s="745">
        <v>1508</v>
      </c>
      <c r="E73" s="265" t="s">
        <v>135</v>
      </c>
      <c r="F73" s="266">
        <v>1</v>
      </c>
      <c r="G73" s="218">
        <f t="shared" si="12"/>
        <v>-34178339.055538714</v>
      </c>
      <c r="H73" s="267" t="s">
        <v>94</v>
      </c>
      <c r="I73" s="272">
        <v>2022</v>
      </c>
      <c r="J73" s="770">
        <f t="shared" si="22"/>
        <v>2022</v>
      </c>
      <c r="K73" s="273" t="s">
        <v>138</v>
      </c>
      <c r="L73" s="270">
        <f t="shared" si="14"/>
        <v>-1.81</v>
      </c>
      <c r="M73" s="270">
        <f t="shared" si="15"/>
        <v>-1.21</v>
      </c>
      <c r="N73" s="270">
        <f t="shared" si="16"/>
        <v>-2.0999999999999999E-3</v>
      </c>
      <c r="O73" s="751">
        <f t="shared" si="17"/>
        <v>-0.36580000000000001</v>
      </c>
      <c r="P73" s="270">
        <f t="shared" si="18"/>
        <v>-0.2757</v>
      </c>
      <c r="Q73" s="270">
        <f t="shared" si="19"/>
        <v>-0.32529999999999998</v>
      </c>
      <c r="R73" s="270">
        <f t="shared" si="20"/>
        <v>-2.0478999999999998</v>
      </c>
      <c r="S73" s="270">
        <f t="shared" si="21"/>
        <v>-4.3E-3</v>
      </c>
      <c r="T73" s="270">
        <f>IFERROR(ROUND(#REF!/(T64/12*$G73),5),0)</f>
        <v>0</v>
      </c>
    </row>
    <row r="74" spans="2:20" x14ac:dyDescent="0.25">
      <c r="B74" s="195">
        <v>10</v>
      </c>
      <c r="C74" s="216" t="s">
        <v>146</v>
      </c>
      <c r="D74" s="745"/>
      <c r="E74" s="265" t="s">
        <v>135</v>
      </c>
      <c r="F74" s="266">
        <f>10/12+1</f>
        <v>1.8333333333333335</v>
      </c>
      <c r="G74" s="218">
        <f t="shared" si="12"/>
        <v>-11811234.167858953</v>
      </c>
      <c r="H74" s="267" t="s">
        <v>94</v>
      </c>
      <c r="I74" s="272">
        <v>2020</v>
      </c>
      <c r="J74" s="770">
        <f t="shared" si="22"/>
        <v>2021</v>
      </c>
      <c r="K74" s="273" t="s">
        <v>138</v>
      </c>
      <c r="L74" s="270">
        <f t="shared" si="14"/>
        <v>-0.34</v>
      </c>
      <c r="M74" s="270">
        <f t="shared" si="15"/>
        <v>-0.23</v>
      </c>
      <c r="N74" s="270">
        <f t="shared" si="16"/>
        <v>-4.0000000000000002E-4</v>
      </c>
      <c r="O74" s="751">
        <f t="shared" si="17"/>
        <v>-6.9000000000000006E-2</v>
      </c>
      <c r="P74" s="270">
        <f t="shared" si="18"/>
        <v>-5.1999999999999998E-2</v>
      </c>
      <c r="Q74" s="270">
        <f t="shared" si="19"/>
        <v>-6.13E-2</v>
      </c>
      <c r="R74" s="270">
        <f t="shared" si="20"/>
        <v>-0.38600000000000001</v>
      </c>
      <c r="S74" s="270">
        <f t="shared" si="21"/>
        <v>-8.0999999999999996E-4</v>
      </c>
      <c r="T74" s="270">
        <f>IFERROR(ROUND(O37/(#REF!/12*$G74),5),0)</f>
        <v>0</v>
      </c>
    </row>
    <row r="75" spans="2:20" x14ac:dyDescent="0.25">
      <c r="B75" s="195">
        <v>11</v>
      </c>
      <c r="C75" s="216" t="s">
        <v>147</v>
      </c>
      <c r="D75" s="745">
        <v>1508</v>
      </c>
      <c r="E75" s="265" t="s">
        <v>135</v>
      </c>
      <c r="F75" s="266">
        <f>10/12+1</f>
        <v>1.8333333333333335</v>
      </c>
      <c r="G75" s="218">
        <f t="shared" si="12"/>
        <v>-73723293.195324883</v>
      </c>
      <c r="H75" s="267" t="s">
        <v>94</v>
      </c>
      <c r="I75" s="272">
        <v>2020</v>
      </c>
      <c r="J75" s="770">
        <f t="shared" si="22"/>
        <v>2021</v>
      </c>
      <c r="K75" s="273" t="s">
        <v>138</v>
      </c>
      <c r="L75" s="270">
        <f t="shared" si="14"/>
        <v>-2.13</v>
      </c>
      <c r="M75" s="270">
        <f t="shared" si="15"/>
        <v>-1.43</v>
      </c>
      <c r="N75" s="270">
        <f t="shared" si="16"/>
        <v>-2.48E-3</v>
      </c>
      <c r="O75" s="751">
        <f t="shared" si="17"/>
        <v>-0.4304</v>
      </c>
      <c r="P75" s="270">
        <f t="shared" si="18"/>
        <v>-0.32440000000000002</v>
      </c>
      <c r="Q75" s="270">
        <f t="shared" si="19"/>
        <v>-0.38269999999999998</v>
      </c>
      <c r="R75" s="270">
        <f t="shared" si="20"/>
        <v>-2.4094000000000002</v>
      </c>
      <c r="S75" s="270">
        <f t="shared" si="21"/>
        <v>-5.0499999999999998E-3</v>
      </c>
      <c r="T75" s="270">
        <f>IFERROR(ROUND(#REF!/(#REF!/12*$G75),5),0)</f>
        <v>0</v>
      </c>
    </row>
    <row r="76" spans="2:20" x14ac:dyDescent="0.25">
      <c r="B76" s="195">
        <v>12</v>
      </c>
      <c r="C76" s="216" t="s">
        <v>148</v>
      </c>
      <c r="D76" s="745"/>
      <c r="E76" s="265" t="s">
        <v>135</v>
      </c>
      <c r="F76" s="266">
        <v>4</v>
      </c>
      <c r="G76" s="218">
        <f t="shared" si="12"/>
        <v>-11095840.036138915</v>
      </c>
      <c r="H76" s="769" t="s">
        <v>103</v>
      </c>
      <c r="I76" s="272">
        <v>2021</v>
      </c>
      <c r="J76" s="770">
        <f t="shared" si="22"/>
        <v>2024</v>
      </c>
      <c r="K76" s="273" t="s">
        <v>138</v>
      </c>
      <c r="L76" s="270">
        <f t="shared" si="14"/>
        <v>0</v>
      </c>
      <c r="M76" s="270">
        <f t="shared" si="15"/>
        <v>0</v>
      </c>
      <c r="N76" s="270">
        <f t="shared" si="16"/>
        <v>0</v>
      </c>
      <c r="O76" s="751">
        <f t="shared" si="17"/>
        <v>-6.9900000000000004E-2</v>
      </c>
      <c r="P76" s="270">
        <f t="shared" si="18"/>
        <v>-5.2699999999999997E-2</v>
      </c>
      <c r="Q76" s="270">
        <f t="shared" si="19"/>
        <v>-6.2199999999999998E-2</v>
      </c>
      <c r="R76" s="270">
        <f t="shared" si="20"/>
        <v>-0.39140000000000003</v>
      </c>
      <c r="S76" s="270">
        <f t="shared" si="21"/>
        <v>-8.1999999999999998E-4</v>
      </c>
      <c r="T76" s="270">
        <f>IFERROR(ROUND(O39/(#REF!/12*$G76),5),0)</f>
        <v>0</v>
      </c>
    </row>
    <row r="77" spans="2:20" x14ac:dyDescent="0.25">
      <c r="B77" s="195">
        <v>13</v>
      </c>
      <c r="C77" s="216" t="s">
        <v>740</v>
      </c>
      <c r="D77" s="745"/>
      <c r="E77" s="265" t="s">
        <v>135</v>
      </c>
      <c r="F77" s="266">
        <v>4</v>
      </c>
      <c r="G77" s="218">
        <f t="shared" si="12"/>
        <v>-3493675.3003000002</v>
      </c>
      <c r="H77" s="769" t="s">
        <v>104</v>
      </c>
      <c r="I77" s="272">
        <v>2021</v>
      </c>
      <c r="J77" s="770">
        <f t="shared" si="22"/>
        <v>2024</v>
      </c>
      <c r="K77" s="273" t="s">
        <v>138</v>
      </c>
      <c r="L77" s="270">
        <f t="shared" si="14"/>
        <v>-0.1</v>
      </c>
      <c r="M77" s="270">
        <f t="shared" si="15"/>
        <v>0</v>
      </c>
      <c r="N77" s="270">
        <f t="shared" si="16"/>
        <v>-6.0000000000000002E-5</v>
      </c>
      <c r="O77" s="751">
        <f t="shared" si="17"/>
        <v>-5.0000000000000001E-4</v>
      </c>
      <c r="P77" s="270">
        <f t="shared" si="18"/>
        <v>0</v>
      </c>
      <c r="Q77" s="270">
        <f t="shared" si="19"/>
        <v>0</v>
      </c>
      <c r="R77" s="270">
        <f t="shared" si="20"/>
        <v>0</v>
      </c>
      <c r="S77" s="270">
        <f t="shared" si="21"/>
        <v>0</v>
      </c>
      <c r="T77" s="270">
        <f>IFERROR(ROUND(#REF!/(T65/12*$G77),5),0)</f>
        <v>0</v>
      </c>
    </row>
    <row r="78" spans="2:20" x14ac:dyDescent="0.25">
      <c r="B78" s="195">
        <v>14</v>
      </c>
      <c r="C78" s="216" t="s">
        <v>736</v>
      </c>
      <c r="D78" s="745">
        <v>1592</v>
      </c>
      <c r="E78" s="265" t="s">
        <v>135</v>
      </c>
      <c r="F78" s="266">
        <v>2</v>
      </c>
      <c r="G78" s="218">
        <f t="shared" si="12"/>
        <v>-11604095.778291667</v>
      </c>
      <c r="H78" s="769" t="s">
        <v>94</v>
      </c>
      <c r="I78" s="272">
        <v>2023</v>
      </c>
      <c r="J78" s="770">
        <f t="shared" si="22"/>
        <v>2024</v>
      </c>
      <c r="K78" s="273" t="s">
        <v>138</v>
      </c>
      <c r="L78" s="270">
        <f t="shared" si="14"/>
        <v>-0.31</v>
      </c>
      <c r="M78" s="270">
        <f t="shared" si="15"/>
        <v>-0.21</v>
      </c>
      <c r="N78" s="270">
        <f t="shared" si="16"/>
        <v>-3.6000000000000002E-4</v>
      </c>
      <c r="O78" s="751">
        <f t="shared" si="17"/>
        <v>-6.2100000000000002E-2</v>
      </c>
      <c r="P78" s="270">
        <f t="shared" si="18"/>
        <v>-4.6800000000000001E-2</v>
      </c>
      <c r="Q78" s="270">
        <f t="shared" si="19"/>
        <v>-5.5199999999999999E-2</v>
      </c>
      <c r="R78" s="270">
        <f t="shared" si="20"/>
        <v>-0.34760000000000002</v>
      </c>
      <c r="S78" s="270">
        <f t="shared" si="21"/>
        <v>-7.2999999999999996E-4</v>
      </c>
      <c r="T78" s="270">
        <f>IFERROR(ROUND(#REF!/(T66/12*$G78),5),0)</f>
        <v>0</v>
      </c>
    </row>
    <row r="79" spans="2:20" x14ac:dyDescent="0.25">
      <c r="B79" s="195">
        <v>15</v>
      </c>
      <c r="C79" s="776" t="s">
        <v>737</v>
      </c>
      <c r="D79" s="777">
        <v>1595</v>
      </c>
      <c r="E79" s="265" t="s">
        <v>135</v>
      </c>
      <c r="F79" s="266">
        <f>10/12+1</f>
        <v>1.8333333333333335</v>
      </c>
      <c r="G79" s="218">
        <f>F41</f>
        <v>-3799863.9834833248</v>
      </c>
      <c r="H79" s="769"/>
      <c r="I79" s="272">
        <v>2020</v>
      </c>
      <c r="J79" s="770">
        <f t="shared" si="22"/>
        <v>2021</v>
      </c>
      <c r="K79" s="273" t="s">
        <v>136</v>
      </c>
      <c r="L79" s="270">
        <f>IF($K79="Usage",ROUND((SUMIFS(G$27:G$45,$C$27:$C$45,$C79))/(L$56*$F79),5),ROUND(((SUMIFS(G$27:G$45,$C$27:$C$45,$C79))/(L$57*12*$F79)*($F79*12)/($F79*365))*30,2))</f>
        <v>-0.26</v>
      </c>
      <c r="M79" s="270">
        <f t="shared" ref="M79:M81" si="23">IF($K79="Usage",ROUND((SUMIFS(H$27:H$45,$C$27:$C$45,$C79))/(M$56*$F79),5),ROUND(((SUMIFS(H$27:H$45,$C$27:$C$45,$C79))/(M$57*12*$F79)*($F79*12)/($F79*365))*30,2))</f>
        <v>-0.15</v>
      </c>
      <c r="N79" s="270">
        <f t="shared" ref="N79:N81" si="24">IF($K79="Customers",ROUND(((SUMIFS(I$27:I$45,$C$27:$C$45,$C79))/(N$57*12*$F79)*($F79*12)/($F79*365))*30,2),ROUND((SUMIFS(I$27:I$45,$C$27:$C$45,$C79))/(N$56*$F79),5))</f>
        <v>0.11</v>
      </c>
      <c r="O79" s="270">
        <f t="shared" ref="O79:Q81" si="25">IF($K79="Customers",ROUND(((SUMIFS(J$27:J$45,$C$27:$C$45,$C79))/(O$57*12*$F79)*($F79*12)/($F79*365))*30,2),ROUND(((SUMIFS(J$27:J$45,$C$27:$C$45,$C79))/(O$55*$F79)*($F79*12)/($F79*365))*30,4))</f>
        <v>-0.21</v>
      </c>
      <c r="P79" s="270">
        <f t="shared" si="25"/>
        <v>-5.18</v>
      </c>
      <c r="Q79" s="270">
        <f>IF($K79="Customers",ROUND(((SUMIFS(L$27:L$45,$C$27:$C$45,$C79))/(Q$57*12*$F79)*($F79*12)/($F79*365))*30,2),ROUND(((SUMIFS(L$27:L$45,$C$27:$C$45,$C79))/(Q$55*$F79)*($F79*12)/($F79*365))*30,4))</f>
        <v>-21.8</v>
      </c>
      <c r="R79" s="270">
        <f>IF($K79="Customers",ROUND(((SUMIFS(M$27:M$45,$C$27:$C$45,$C79))/(R$57*12*$F79)*($F79*12)/($F79*365))*30,2),ROUND(((SUMIFS(M$27:M$45,$C$27:$C$45,$C79))/(R$55*$F79)*($F79*12)/($F79*365))*30,4))</f>
        <v>0</v>
      </c>
      <c r="S79" s="270">
        <f>IF($K79="Customers",ROUND(((SUMIFS(N$27:N$45,$C$27:$C$45,$C79))/(S$58*12*$F79)*($F79*12)/($F79*365))*30,2),ROUND((SUMIFS(N$27:N$45,$C$27:$C$45,$C79))/(S$56*$F79),5))</f>
        <v>0</v>
      </c>
      <c r="T79" s="767">
        <f>IF($K79="Customers",ROUND(((SUMIFS(O$27:O$45,$C$27:$C$45,$C79))/(T$57*12*$F79)*($F79*12)/($F79*365))*30,2),ROUND((SUMIFS(O$27:O$45,$C$27:$C$45,$C79))/(S$56*$F79),5))</f>
        <v>-0.1</v>
      </c>
    </row>
    <row r="80" spans="2:20" x14ac:dyDescent="0.25">
      <c r="B80" s="195">
        <v>16</v>
      </c>
      <c r="C80" s="776" t="s">
        <v>738</v>
      </c>
      <c r="D80" s="777">
        <v>1595</v>
      </c>
      <c r="E80" s="265" t="s">
        <v>135</v>
      </c>
      <c r="F80" s="266">
        <f>10/12+1</f>
        <v>1.8333333333333335</v>
      </c>
      <c r="G80" s="218">
        <f>F42</f>
        <v>-19197.215000000011</v>
      </c>
      <c r="H80" s="769"/>
      <c r="I80" s="272">
        <v>2020</v>
      </c>
      <c r="J80" s="770">
        <f t="shared" si="22"/>
        <v>2021</v>
      </c>
      <c r="K80" s="273" t="s">
        <v>136</v>
      </c>
      <c r="L80" s="270">
        <f t="shared" ref="L80:L81" si="26">IF($K80="Usage",ROUND((SUMIFS(G$27:G$45,$C$27:$C$45,$C80))/(L$56*$F80),5),ROUND(((SUMIFS(G$27:G$45,$C$27:$C$45,$C80))/(L$57*12*$F80)*($F80*12)/($F80*365))*30,2))</f>
        <v>0</v>
      </c>
      <c r="M80" s="270">
        <f t="shared" si="23"/>
        <v>0</v>
      </c>
      <c r="N80" s="270">
        <f t="shared" si="24"/>
        <v>0</v>
      </c>
      <c r="O80" s="751">
        <f t="shared" si="25"/>
        <v>0</v>
      </c>
      <c r="P80" s="270">
        <f t="shared" si="25"/>
        <v>0</v>
      </c>
      <c r="Q80" s="270">
        <f t="shared" si="25"/>
        <v>0</v>
      </c>
      <c r="R80" s="779">
        <f>IF($K80="Customers",ROUND(((SUMIFS(M$27:M$45,$C$27:$C$45,$C80))/(R$58*12*$F80)*($F80*12)/($F80*365))*30,2),ROUND(((SUMIFS(M$27:M$45,$C$27:$C$45,$C80))/(R$55*$F80)*($F80*12)/($F80*365))*30,4))</f>
        <v>0</v>
      </c>
      <c r="S80" s="270">
        <f>IF($K80="Customers",ROUND(((SUMIFS(N$27:N$45,$C$27:$C$45,$C80))/(S$58*12*$F80)*($F80*12)/($F80*365))*30,2),ROUND((SUMIFS(N$27:N$45,$C$27:$C$45,$C80))/(S$56*$F80),5))</f>
        <v>-0.01</v>
      </c>
      <c r="T80" s="767"/>
    </row>
    <row r="81" spans="2:20" x14ac:dyDescent="0.25">
      <c r="B81" s="195">
        <v>17</v>
      </c>
      <c r="C81" s="776" t="s">
        <v>739</v>
      </c>
      <c r="D81" s="777">
        <v>1595</v>
      </c>
      <c r="E81" s="265" t="s">
        <v>135</v>
      </c>
      <c r="F81" s="266">
        <f>10/12+1</f>
        <v>1.8333333333333335</v>
      </c>
      <c r="G81" s="218">
        <f>F43</f>
        <v>-173122.84128666745</v>
      </c>
      <c r="H81" s="267"/>
      <c r="I81" s="272">
        <v>2020</v>
      </c>
      <c r="J81" s="770">
        <f t="shared" si="22"/>
        <v>2021</v>
      </c>
      <c r="K81" s="273" t="s">
        <v>741</v>
      </c>
      <c r="L81" s="270">
        <f t="shared" si="26"/>
        <v>0</v>
      </c>
      <c r="M81" s="270">
        <f t="shared" si="23"/>
        <v>0</v>
      </c>
      <c r="N81" s="270">
        <f t="shared" si="24"/>
        <v>1E-4</v>
      </c>
      <c r="O81" s="751">
        <f t="shared" si="25"/>
        <v>-1.89E-2</v>
      </c>
      <c r="P81" s="270">
        <f t="shared" si="25"/>
        <v>1.24E-2</v>
      </c>
      <c r="Q81" s="270">
        <f>IF($K81="Customers",ROUND(((SUMIFS(L$27:L$45,$C$27:$C$45,$C81))/(Q$57*12*$F81)*($F81*12)/($F81*365))*30,2),ROUND(((SUMIFS(L$27:L$45,$C$27:$C$45,$C81))/(Q$55*$F81)*($F81*12)/($F81*365))*30,4))</f>
        <v>1.95E-2</v>
      </c>
      <c r="R81" s="270">
        <f>IF($K81="Customers",ROUND(((SUMIFS(M$27:M$45,$C$27:$C$45,$C81))/(R$57*12*$F81)*($F81*12)/($F81*365))*30,2),ROUND(((SUMIFS(M$27:M$45,$C$27:$C$45,$C81))/(R$55*$F81)*($F81*12)/($F81*365))*30,4))</f>
        <v>-8.7900000000000006E-2</v>
      </c>
      <c r="S81" s="270">
        <f>IF($K81="Customers",ROUND(((SUMIFS(N$27:N$45,$C$27:$C$45,$C81))/(S$58*12*$F81)*($F81*12)/($F81*365))*30,2),ROUND((SUMIFS(N$27:N$45,$C$27:$C$45,$C81))/(S$56*$F81),5))</f>
        <v>-1.2099999999999999E-3</v>
      </c>
      <c r="T81" s="767">
        <f>IF($K81="Customers",ROUND(((SUMIFS(O$27:O$45,$C$27:$C$45,$C81))/(T$57*12*$F81)*($F81*12)/($F81*365))*30,2),ROUND((SUMIFS(O$27:O$45,$C$27:$C$45,$C81))/(S$56*$F81),5))</f>
        <v>0</v>
      </c>
    </row>
    <row r="82" spans="2:20" x14ac:dyDescent="0.25">
      <c r="B82" s="274"/>
      <c r="C82" s="275"/>
      <c r="D82" s="746"/>
      <c r="E82" s="274"/>
      <c r="F82" s="274"/>
      <c r="G82" s="274"/>
      <c r="H82" s="274"/>
      <c r="I82" s="276"/>
      <c r="J82" s="276"/>
      <c r="K82" s="277"/>
      <c r="L82" s="278"/>
      <c r="M82" s="278"/>
      <c r="N82" s="278"/>
      <c r="O82" s="278"/>
      <c r="P82" s="278"/>
      <c r="Q82" s="278"/>
      <c r="R82" s="278"/>
      <c r="S82" s="278"/>
      <c r="T82" s="278"/>
    </row>
    <row r="83" spans="2:20" x14ac:dyDescent="0.25">
      <c r="B83" s="279"/>
      <c r="C83" s="280"/>
      <c r="D83" s="226"/>
      <c r="E83" s="279"/>
      <c r="F83" s="279"/>
      <c r="G83" s="768">
        <f>SUM(G65:G82)-SUM(F27:F43)</f>
        <v>0</v>
      </c>
      <c r="H83" s="279"/>
      <c r="I83" s="281"/>
      <c r="J83" s="281"/>
      <c r="K83" s="734"/>
      <c r="L83" s="282"/>
      <c r="M83" s="282"/>
      <c r="N83" s="282"/>
      <c r="O83" s="282"/>
      <c r="P83" s="282"/>
      <c r="Q83" s="282"/>
      <c r="R83" s="282"/>
      <c r="S83" s="282"/>
      <c r="T83" s="282"/>
    </row>
    <row r="84" spans="2:20" x14ac:dyDescent="0.25">
      <c r="B84" s="185" t="s">
        <v>149</v>
      </c>
      <c r="L84" s="735"/>
      <c r="M84" s="735"/>
      <c r="N84" s="735"/>
      <c r="O84" s="735"/>
      <c r="P84" s="735"/>
      <c r="Q84" s="735"/>
      <c r="R84" s="735"/>
      <c r="S84" s="735"/>
    </row>
    <row r="85" spans="2:20" x14ac:dyDescent="0.25">
      <c r="B85" s="185" t="s">
        <v>150</v>
      </c>
      <c r="R85" s="778"/>
    </row>
  </sheetData>
  <mergeCells count="1">
    <mergeCell ref="B47:O49"/>
  </mergeCells>
  <conditionalFormatting sqref="L65:M77">
    <cfRule type="expression" dxfId="5" priority="7">
      <formula>$K65="usage"</formula>
    </cfRule>
  </conditionalFormatting>
  <conditionalFormatting sqref="N63:T64 S65:T67 S68:S70 N65:R70 N82:T83 N71:S77 T68:T77">
    <cfRule type="expression" dxfId="4" priority="8">
      <formula>$K63&lt;&gt;"Customers"</formula>
    </cfRule>
  </conditionalFormatting>
  <conditionalFormatting sqref="L79:M81">
    <cfRule type="expression" dxfId="3" priority="5">
      <formula>$K79="usage"</formula>
    </cfRule>
  </conditionalFormatting>
  <conditionalFormatting sqref="N79:T81">
    <cfRule type="expression" dxfId="2" priority="6">
      <formula>$K79&lt;&gt;"Customers"</formula>
    </cfRule>
  </conditionalFormatting>
  <conditionalFormatting sqref="L78:M78">
    <cfRule type="expression" dxfId="1" priority="3">
      <formula>$K78="usage"</formula>
    </cfRule>
  </conditionalFormatting>
  <conditionalFormatting sqref="N78:T78">
    <cfRule type="expression" dxfId="0" priority="4">
      <formula>$K78&lt;&gt;"Customers"</formula>
    </cfRule>
  </conditionalFormatting>
  <dataValidations count="5">
    <dataValidation type="list" allowBlank="1" showInputMessage="1" showErrorMessage="1" sqref="J82:J83 I63:J64 I65:I83" xr:uid="{00000000-0002-0000-0A00-000000000000}">
      <formula1>"2015,2016,2017,2018,2019,2020,2021,2022,2023,2024"</formula1>
    </dataValidation>
    <dataValidation type="list" allowBlank="1" showInputMessage="1" showErrorMessage="1" sqref="E27:E42 H65:H81" xr:uid="{00000000-0002-0000-0A00-000001000000}">
      <formula1>Allocators</formula1>
    </dataValidation>
    <dataValidation type="list" allowBlank="1" showInputMessage="1" showErrorMessage="1" sqref="C65:C77 C82:D83" xr:uid="{00000000-0002-0000-0A00-000002000000}">
      <formula1>Rate_Riders</formula1>
    </dataValidation>
    <dataValidation type="list" allowBlank="1" showInputMessage="1" showErrorMessage="1" sqref="K65:K83" xr:uid="{00000000-0002-0000-0A00-000003000000}">
      <formula1>"Customers, Usage, Cust.+ Usage"</formula1>
    </dataValidation>
    <dataValidation type="list" allowBlank="1" showInputMessage="1" showErrorMessage="1" sqref="E65:E81" xr:uid="{00000000-0002-0000-0A00-000004000000}">
      <formula1>"Pass-through, Not Pass-through"</formula1>
    </dataValidation>
  </dataValidations>
  <pageMargins left="0.70866141732283472" right="0.70866141732283472" top="1.3385826771653544" bottom="0.74803149606299213" header="0.31496062992125984" footer="0.31496062992125984"/>
  <pageSetup paperSize="17" scale="49" fitToWidth="0" orientation="landscape" r:id="rId1"/>
  <headerFooter scaleWithDoc="0">
    <oddHeader>&amp;R&amp;"-,Regular"&amp;7Toronto Hydro-Electric System Limited
EB-2018-0165
Draft Rate Order
&amp;"-,Bold"Schedule 13&amp;"-,Regular"
UPDATED:  February 12, 2020
Page &amp;P of &amp;N</oddHeader>
    <oddFooter>&amp;C&amp;"-,Regular"&amp;7&amp;A</oddFooter>
  </headerFooter>
  <rowBreaks count="1" manualBreakCount="1">
    <brk id="50" max="16383"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CS169"/>
  <sheetViews>
    <sheetView showGridLines="0" showWhiteSpace="0" topLeftCell="B1" zoomScale="55" zoomScaleNormal="55" zoomScaleSheetLayoutView="85" zoomScalePageLayoutView="40" workbookViewId="0">
      <selection activeCell="C8" sqref="C8"/>
    </sheetView>
  </sheetViews>
  <sheetFormatPr defaultColWidth="9.140625" defaultRowHeight="12.75" x14ac:dyDescent="0.2"/>
  <cols>
    <col min="1" max="1" width="22" style="174" hidden="1" customWidth="1"/>
    <col min="2" max="2" width="27.140625" style="174" customWidth="1"/>
    <col min="3" max="3" width="83.7109375" style="174" customWidth="1"/>
    <col min="4" max="4" width="8.28515625" style="174" bestFit="1" customWidth="1"/>
    <col min="5" max="5" width="16.140625" style="177" customWidth="1"/>
    <col min="6" max="6" width="23.140625" style="177" customWidth="1"/>
    <col min="7" max="8" width="18.42578125" style="177" customWidth="1"/>
    <col min="9" max="9" width="14.7109375" style="177" customWidth="1"/>
    <col min="10" max="10" width="14.140625" style="177" customWidth="1"/>
    <col min="11" max="13" width="14.85546875" style="177" customWidth="1"/>
    <col min="14" max="14" width="15.42578125" style="177" customWidth="1"/>
    <col min="15" max="15" width="16.140625" style="177" customWidth="1"/>
    <col min="16" max="16" width="23.140625" style="177" customWidth="1"/>
    <col min="17" max="18" width="18.42578125" style="177" customWidth="1"/>
    <col min="19" max="19" width="14.7109375" style="177" customWidth="1"/>
    <col min="20" max="20" width="14.140625" style="177" customWidth="1"/>
    <col min="21" max="23" width="14.85546875" style="177" customWidth="1"/>
    <col min="24" max="24" width="15.42578125" style="177" customWidth="1"/>
    <col min="25" max="25" width="16.140625" style="177" customWidth="1"/>
    <col min="26" max="26" width="23.140625" style="177" customWidth="1"/>
    <col min="27" max="28" width="18.42578125" style="177" customWidth="1"/>
    <col min="29" max="29" width="14.7109375" style="177" customWidth="1"/>
    <col min="30" max="30" width="14.140625" style="177" customWidth="1"/>
    <col min="31" max="33" width="14.85546875" style="177" customWidth="1"/>
    <col min="34" max="34" width="17.42578125" style="177" customWidth="1"/>
    <col min="35" max="35" width="16.140625" style="177" customWidth="1"/>
    <col min="36" max="36" width="19.5703125" style="177" customWidth="1"/>
    <col min="37" max="38" width="18.42578125" style="177" customWidth="1"/>
    <col min="39" max="39" width="14.7109375" style="177" customWidth="1"/>
    <col min="40" max="40" width="14.140625" style="177" customWidth="1"/>
    <col min="41" max="43" width="14.85546875" style="177" customWidth="1"/>
    <col min="44" max="44" width="15.42578125" style="177" customWidth="1"/>
    <col min="45" max="45" width="16.140625" style="177" customWidth="1"/>
    <col min="46" max="46" width="18.5703125" style="177" customWidth="1"/>
    <col min="47" max="48" width="18.42578125" style="177" customWidth="1"/>
    <col min="49" max="49" width="18.5703125" style="177" customWidth="1"/>
    <col min="50" max="50" width="14.140625" style="177" customWidth="1"/>
    <col min="51" max="53" width="14.85546875" style="177" customWidth="1"/>
    <col min="54" max="54" width="15.42578125" style="177" customWidth="1"/>
    <col min="55" max="55" width="16.140625" style="177" customWidth="1"/>
    <col min="56" max="58" width="18.42578125" style="177" customWidth="1"/>
    <col min="59" max="59" width="14.7109375" style="177" customWidth="1"/>
    <col min="60" max="60" width="14.140625" style="177" customWidth="1"/>
    <col min="61" max="63" width="14.85546875" style="177" customWidth="1"/>
    <col min="64" max="64" width="15.42578125" style="177" customWidth="1"/>
    <col min="65" max="65" width="14.140625" style="177" customWidth="1"/>
    <col min="66" max="78" width="14.85546875" style="177" customWidth="1"/>
    <col min="79" max="79" width="19.85546875" style="177" customWidth="1"/>
    <col min="80" max="80" width="14.85546875" style="177" customWidth="1"/>
    <col min="81" max="81" width="18" style="177" customWidth="1"/>
    <col min="82" max="82" width="17.28515625" style="177" customWidth="1"/>
    <col min="83" max="85" width="26.85546875" style="177" customWidth="1"/>
    <col min="86" max="86" width="47" style="177" customWidth="1"/>
    <col min="87" max="87" width="22.42578125" style="177" bestFit="1" customWidth="1"/>
    <col min="88" max="88" width="19.85546875" style="177" customWidth="1"/>
    <col min="89" max="92" width="0" style="174" hidden="1" customWidth="1"/>
    <col min="93" max="93" width="12.5703125" style="174" hidden="1" customWidth="1"/>
    <col min="94" max="94" width="9.140625" style="174" hidden="1" customWidth="1"/>
    <col min="95" max="97" width="0" style="174" hidden="1" customWidth="1"/>
    <col min="98" max="16384" width="9.140625" style="174"/>
  </cols>
  <sheetData>
    <row r="1" spans="3:97" s="1" customFormat="1" x14ac:dyDescent="0.2">
      <c r="E1" s="2"/>
      <c r="F1" s="3">
        <v>9</v>
      </c>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4"/>
      <c r="CF1" s="4"/>
      <c r="CG1" s="4"/>
      <c r="CH1" s="4"/>
      <c r="CI1" s="2"/>
      <c r="CJ1" s="2"/>
      <c r="CS1" s="1">
        <v>1</v>
      </c>
    </row>
    <row r="2" spans="3:97" s="1" customFormat="1" x14ac:dyDescent="0.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4"/>
      <c r="CF2" s="4"/>
      <c r="CG2" s="4"/>
      <c r="CH2" s="4"/>
      <c r="CI2" s="2"/>
      <c r="CJ2" s="2"/>
      <c r="CS2" s="1">
        <v>2</v>
      </c>
    </row>
    <row r="3" spans="3:97" s="1" customFormat="1" x14ac:dyDescent="0.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4"/>
      <c r="CF3" s="4"/>
      <c r="CG3" s="4"/>
      <c r="CH3" s="4"/>
      <c r="CI3" s="2"/>
      <c r="CJ3" s="2"/>
      <c r="CS3" s="1">
        <v>3</v>
      </c>
    </row>
    <row r="4" spans="3:97" s="1" customFormat="1" x14ac:dyDescent="0.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4"/>
      <c r="CF4" s="4"/>
      <c r="CG4" s="4"/>
      <c r="CH4" s="4"/>
      <c r="CI4" s="2"/>
      <c r="CJ4" s="2"/>
      <c r="CS4" s="1">
        <v>4</v>
      </c>
    </row>
    <row r="5" spans="3:97" s="1" customFormat="1" x14ac:dyDescent="0.2">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4"/>
      <c r="CF5" s="4"/>
      <c r="CG5" s="4"/>
      <c r="CH5" s="4"/>
      <c r="CI5" s="2"/>
      <c r="CJ5" s="2"/>
      <c r="CS5" s="1">
        <v>5</v>
      </c>
    </row>
    <row r="6" spans="3:97" s="1" customFormat="1" x14ac:dyDescent="0.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4"/>
      <c r="CF6" s="4"/>
      <c r="CG6" s="4"/>
      <c r="CH6" s="4"/>
      <c r="CI6" s="2"/>
      <c r="CJ6" s="2"/>
      <c r="CS6" s="1">
        <v>6</v>
      </c>
    </row>
    <row r="7" spans="3:97" s="1" customFormat="1" x14ac:dyDescent="0.2">
      <c r="E7" s="2"/>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4"/>
      <c r="CF7" s="4"/>
      <c r="CG7" s="4"/>
      <c r="CH7" s="4"/>
      <c r="CI7" s="2"/>
      <c r="CJ7" s="2"/>
      <c r="CS7" s="1">
        <v>7</v>
      </c>
    </row>
    <row r="8" spans="3:97" s="1" customFormat="1" x14ac:dyDescent="0.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4"/>
      <c r="CF8" s="4"/>
      <c r="CG8" s="4"/>
      <c r="CH8" s="4"/>
      <c r="CI8" s="2"/>
      <c r="CJ8" s="2"/>
      <c r="CS8" s="1">
        <v>8</v>
      </c>
    </row>
    <row r="9" spans="3:97" s="1" customFormat="1" x14ac:dyDescent="0.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4"/>
      <c r="CF9" s="4"/>
      <c r="CG9" s="4"/>
      <c r="CH9" s="4"/>
      <c r="CI9" s="2"/>
      <c r="CJ9" s="2"/>
      <c r="CS9" s="1">
        <v>9</v>
      </c>
    </row>
    <row r="10" spans="3:97" s="1" customFormat="1" x14ac:dyDescent="0.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4"/>
      <c r="CF10" s="4"/>
      <c r="CG10" s="4"/>
      <c r="CH10" s="4"/>
      <c r="CI10" s="2"/>
      <c r="CJ10" s="2"/>
      <c r="CS10" s="1">
        <v>10</v>
      </c>
    </row>
    <row r="11" spans="3:97" s="1" customFormat="1" x14ac:dyDescent="0.2">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4"/>
      <c r="CF11" s="4"/>
      <c r="CG11" s="4"/>
      <c r="CH11" s="4"/>
      <c r="CI11" s="2"/>
      <c r="CJ11" s="2"/>
      <c r="CO11" s="5" t="b">
        <v>1</v>
      </c>
      <c r="CS11" s="1">
        <v>11</v>
      </c>
    </row>
    <row r="12" spans="3:97" s="1" customFormat="1" x14ac:dyDescent="0.2">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4"/>
      <c r="CF12" s="4"/>
      <c r="CG12" s="4"/>
      <c r="CH12" s="4"/>
      <c r="CI12" s="2"/>
      <c r="CJ12" s="2"/>
      <c r="CO12" s="5" t="b">
        <v>0</v>
      </c>
      <c r="CS12" s="1">
        <v>12</v>
      </c>
    </row>
    <row r="13" spans="3:97" s="1" customFormat="1" x14ac:dyDescent="0.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4"/>
      <c r="CF13" s="4"/>
      <c r="CG13" s="4"/>
      <c r="CH13" s="4"/>
      <c r="CI13" s="2"/>
      <c r="CJ13" s="2"/>
      <c r="CS13" s="1">
        <v>13</v>
      </c>
    </row>
    <row r="14" spans="3:97" s="1" customFormat="1" x14ac:dyDescent="0.2">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4"/>
      <c r="CF14" s="4"/>
      <c r="CG14" s="4"/>
      <c r="CH14" s="4"/>
      <c r="CI14" s="2"/>
      <c r="CJ14" s="2"/>
      <c r="CS14" s="1">
        <v>14</v>
      </c>
    </row>
    <row r="15" spans="3:97" s="1" customFormat="1" x14ac:dyDescent="0.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4"/>
      <c r="CF15" s="4"/>
      <c r="CG15" s="4"/>
      <c r="CH15" s="4"/>
      <c r="CI15" s="2"/>
      <c r="CJ15" s="2"/>
      <c r="CS15" s="1">
        <v>15</v>
      </c>
    </row>
    <row r="16" spans="3:97" s="1" customFormat="1" ht="106.5" customHeight="1" x14ac:dyDescent="0.25">
      <c r="C16" s="818" t="s">
        <v>40</v>
      </c>
      <c r="D16" s="818"/>
      <c r="E16" s="818"/>
      <c r="F16" s="818"/>
      <c r="G16" s="818"/>
      <c r="H16" s="818"/>
      <c r="I16" s="818"/>
      <c r="J16" s="818"/>
      <c r="K16" s="818"/>
      <c r="L16" s="818"/>
      <c r="M16" s="818"/>
      <c r="N16" s="818"/>
      <c r="O16" s="818"/>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4"/>
      <c r="CF16" s="4"/>
      <c r="CG16" s="4"/>
      <c r="CH16" s="4"/>
      <c r="CI16" s="2"/>
      <c r="CJ16" s="2"/>
      <c r="CS16" s="1">
        <v>16</v>
      </c>
    </row>
    <row r="17" spans="1:94" s="1" customFormat="1" ht="14.25" x14ac:dyDescent="0.2">
      <c r="E17" s="6"/>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4"/>
      <c r="CF17" s="4"/>
      <c r="CG17" s="4"/>
      <c r="CH17" s="4"/>
      <c r="CI17" s="2"/>
      <c r="CJ17" s="2"/>
    </row>
    <row r="18" spans="1:94" s="1" customFormat="1" ht="15.75" thickBot="1" x14ac:dyDescent="0.35">
      <c r="C18" s="7"/>
      <c r="E18" s="2"/>
      <c r="F18" s="2"/>
      <c r="G18" s="2"/>
      <c r="H18" s="2"/>
      <c r="I18" s="2"/>
      <c r="J18" s="2"/>
      <c r="K18" s="2"/>
      <c r="L18" s="2"/>
      <c r="M18" s="2"/>
      <c r="N18" s="2"/>
      <c r="O18" s="2"/>
      <c r="P18" s="2"/>
      <c r="Q18" s="2"/>
      <c r="R18" s="8"/>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9"/>
      <c r="CD18" s="9"/>
      <c r="CE18" s="10"/>
      <c r="CF18" s="10"/>
      <c r="CG18" s="10"/>
      <c r="CH18" s="10"/>
      <c r="CI18" s="2"/>
      <c r="CJ18" s="2"/>
    </row>
    <row r="19" spans="1:94" s="11" customFormat="1" ht="29.25" thickBot="1" x14ac:dyDescent="0.5">
      <c r="C19" s="12"/>
      <c r="D19" s="13"/>
      <c r="E19" s="819">
        <v>2012</v>
      </c>
      <c r="F19" s="820"/>
      <c r="G19" s="820"/>
      <c r="H19" s="820"/>
      <c r="I19" s="820"/>
      <c r="J19" s="820"/>
      <c r="K19" s="820"/>
      <c r="L19" s="820"/>
      <c r="M19" s="820"/>
      <c r="N19" s="821"/>
      <c r="O19" s="822">
        <v>2013</v>
      </c>
      <c r="P19" s="823"/>
      <c r="Q19" s="823"/>
      <c r="R19" s="823"/>
      <c r="S19" s="823"/>
      <c r="T19" s="823"/>
      <c r="U19" s="823"/>
      <c r="V19" s="823"/>
      <c r="W19" s="823"/>
      <c r="X19" s="824"/>
      <c r="Y19" s="822">
        <v>2014</v>
      </c>
      <c r="Z19" s="823"/>
      <c r="AA19" s="823"/>
      <c r="AB19" s="823"/>
      <c r="AC19" s="823"/>
      <c r="AD19" s="823"/>
      <c r="AE19" s="823"/>
      <c r="AF19" s="823"/>
      <c r="AG19" s="823"/>
      <c r="AH19" s="824"/>
      <c r="AI19" s="822">
        <v>2015</v>
      </c>
      <c r="AJ19" s="823"/>
      <c r="AK19" s="823"/>
      <c r="AL19" s="823"/>
      <c r="AM19" s="823"/>
      <c r="AN19" s="823"/>
      <c r="AO19" s="823"/>
      <c r="AP19" s="823"/>
      <c r="AQ19" s="823"/>
      <c r="AR19" s="824"/>
      <c r="AS19" s="822">
        <v>2016</v>
      </c>
      <c r="AT19" s="823"/>
      <c r="AU19" s="823"/>
      <c r="AV19" s="823"/>
      <c r="AW19" s="823"/>
      <c r="AX19" s="823"/>
      <c r="AY19" s="823"/>
      <c r="AZ19" s="823"/>
      <c r="BA19" s="823"/>
      <c r="BB19" s="824"/>
      <c r="BC19" s="822">
        <v>2017</v>
      </c>
      <c r="BD19" s="823"/>
      <c r="BE19" s="823"/>
      <c r="BF19" s="823"/>
      <c r="BG19" s="823"/>
      <c r="BH19" s="823"/>
      <c r="BI19" s="823"/>
      <c r="BJ19" s="823"/>
      <c r="BK19" s="823"/>
      <c r="BL19" s="824"/>
      <c r="BM19" s="822">
        <v>2018</v>
      </c>
      <c r="BN19" s="823"/>
      <c r="BO19" s="823"/>
      <c r="BP19" s="823"/>
      <c r="BQ19" s="823"/>
      <c r="BR19" s="823"/>
      <c r="BS19" s="823"/>
      <c r="BT19" s="823"/>
      <c r="BU19" s="823"/>
      <c r="BV19" s="824"/>
      <c r="BW19" s="764" t="s">
        <v>41</v>
      </c>
      <c r="BX19" s="183"/>
      <c r="BY19" s="183"/>
      <c r="BZ19" s="184"/>
      <c r="CA19" s="822">
        <v>2019</v>
      </c>
      <c r="CB19" s="823"/>
      <c r="CC19" s="823"/>
      <c r="CD19" s="824"/>
      <c r="CE19" s="826" t="s">
        <v>663</v>
      </c>
      <c r="CF19" s="827"/>
      <c r="CG19" s="827"/>
      <c r="CH19" s="828"/>
      <c r="CI19" s="14" t="s">
        <v>1</v>
      </c>
      <c r="CJ19" s="15"/>
    </row>
    <row r="20" spans="1:94" s="1" customFormat="1" ht="14.25" customHeight="1" x14ac:dyDescent="0.2">
      <c r="C20" s="829" t="s">
        <v>2</v>
      </c>
      <c r="D20" s="844" t="s">
        <v>3</v>
      </c>
      <c r="E20" s="815" t="s">
        <v>664</v>
      </c>
      <c r="F20" s="801" t="s">
        <v>665</v>
      </c>
      <c r="G20" s="801" t="s">
        <v>666</v>
      </c>
      <c r="H20" s="801" t="s">
        <v>667</v>
      </c>
      <c r="I20" s="801" t="s">
        <v>668</v>
      </c>
      <c r="J20" s="801" t="s">
        <v>669</v>
      </c>
      <c r="K20" s="801" t="s">
        <v>670</v>
      </c>
      <c r="L20" s="801" t="s">
        <v>666</v>
      </c>
      <c r="M20" s="801" t="s">
        <v>671</v>
      </c>
      <c r="N20" s="801" t="s">
        <v>672</v>
      </c>
      <c r="O20" s="815" t="s">
        <v>673</v>
      </c>
      <c r="P20" s="801" t="s">
        <v>674</v>
      </c>
      <c r="Q20" s="801" t="s">
        <v>675</v>
      </c>
      <c r="R20" s="801" t="s">
        <v>676</v>
      </c>
      <c r="S20" s="801" t="s">
        <v>677</v>
      </c>
      <c r="T20" s="801" t="s">
        <v>678</v>
      </c>
      <c r="U20" s="801" t="s">
        <v>679</v>
      </c>
      <c r="V20" s="801" t="s">
        <v>675</v>
      </c>
      <c r="W20" s="801" t="s">
        <v>680</v>
      </c>
      <c r="X20" s="804" t="s">
        <v>681</v>
      </c>
      <c r="Y20" s="801" t="s">
        <v>682</v>
      </c>
      <c r="Z20" s="801" t="s">
        <v>683</v>
      </c>
      <c r="AA20" s="801" t="s">
        <v>684</v>
      </c>
      <c r="AB20" s="801" t="s">
        <v>685</v>
      </c>
      <c r="AC20" s="801" t="s">
        <v>686</v>
      </c>
      <c r="AD20" s="801" t="s">
        <v>687</v>
      </c>
      <c r="AE20" s="801" t="s">
        <v>688</v>
      </c>
      <c r="AF20" s="801" t="s">
        <v>684</v>
      </c>
      <c r="AG20" s="801" t="s">
        <v>689</v>
      </c>
      <c r="AH20" s="801" t="s">
        <v>690</v>
      </c>
      <c r="AI20" s="815" t="s">
        <v>691</v>
      </c>
      <c r="AJ20" s="801" t="s">
        <v>692</v>
      </c>
      <c r="AK20" s="801" t="s">
        <v>693</v>
      </c>
      <c r="AL20" s="801" t="s">
        <v>694</v>
      </c>
      <c r="AM20" s="801" t="s">
        <v>695</v>
      </c>
      <c r="AN20" s="801" t="s">
        <v>696</v>
      </c>
      <c r="AO20" s="801" t="s">
        <v>697</v>
      </c>
      <c r="AP20" s="801" t="s">
        <v>693</v>
      </c>
      <c r="AQ20" s="801" t="s">
        <v>698</v>
      </c>
      <c r="AR20" s="804" t="s">
        <v>699</v>
      </c>
      <c r="AS20" s="801" t="s">
        <v>700</v>
      </c>
      <c r="AT20" s="801" t="s">
        <v>701</v>
      </c>
      <c r="AU20" s="801" t="s">
        <v>702</v>
      </c>
      <c r="AV20" s="801" t="s">
        <v>703</v>
      </c>
      <c r="AW20" s="801" t="s">
        <v>704</v>
      </c>
      <c r="AX20" s="801" t="s">
        <v>705</v>
      </c>
      <c r="AY20" s="801" t="s">
        <v>706</v>
      </c>
      <c r="AZ20" s="801" t="s">
        <v>702</v>
      </c>
      <c r="BA20" s="801" t="s">
        <v>707</v>
      </c>
      <c r="BB20" s="801" t="s">
        <v>708</v>
      </c>
      <c r="BC20" s="815" t="s">
        <v>709</v>
      </c>
      <c r="BD20" s="801" t="s">
        <v>710</v>
      </c>
      <c r="BE20" s="801" t="s">
        <v>711</v>
      </c>
      <c r="BF20" s="801" t="s">
        <v>712</v>
      </c>
      <c r="BG20" s="801" t="s">
        <v>713</v>
      </c>
      <c r="BH20" s="801" t="s">
        <v>714</v>
      </c>
      <c r="BI20" s="801" t="s">
        <v>715</v>
      </c>
      <c r="BJ20" s="801" t="s">
        <v>711</v>
      </c>
      <c r="BK20" s="801" t="s">
        <v>716</v>
      </c>
      <c r="BL20" s="804" t="s">
        <v>717</v>
      </c>
      <c r="BM20" s="801" t="s">
        <v>718</v>
      </c>
      <c r="BN20" s="801" t="s">
        <v>719</v>
      </c>
      <c r="BO20" s="801" t="s">
        <v>720</v>
      </c>
      <c r="BP20" s="801" t="s">
        <v>721</v>
      </c>
      <c r="BQ20" s="801" t="s">
        <v>722</v>
      </c>
      <c r="BR20" s="801" t="s">
        <v>723</v>
      </c>
      <c r="BS20" s="801" t="s">
        <v>724</v>
      </c>
      <c r="BT20" s="801" t="s">
        <v>720</v>
      </c>
      <c r="BU20" s="801" t="s">
        <v>725</v>
      </c>
      <c r="BV20" s="801" t="s">
        <v>726</v>
      </c>
      <c r="BW20" s="801" t="s">
        <v>42</v>
      </c>
      <c r="BX20" s="801" t="s">
        <v>659</v>
      </c>
      <c r="BY20" s="801" t="s">
        <v>43</v>
      </c>
      <c r="BZ20" s="801" t="s">
        <v>44</v>
      </c>
      <c r="CA20" s="815" t="s">
        <v>727</v>
      </c>
      <c r="CB20" s="801" t="s">
        <v>728</v>
      </c>
      <c r="CC20" s="801" t="s">
        <v>729</v>
      </c>
      <c r="CD20" s="804" t="s">
        <v>730</v>
      </c>
      <c r="CE20" s="815" t="s">
        <v>662</v>
      </c>
      <c r="CF20" s="801" t="s">
        <v>661</v>
      </c>
      <c r="CG20" s="801" t="s">
        <v>4</v>
      </c>
      <c r="CH20" s="804" t="s">
        <v>5</v>
      </c>
      <c r="CI20" s="807" t="s">
        <v>731</v>
      </c>
      <c r="CJ20" s="804" t="s">
        <v>732</v>
      </c>
    </row>
    <row r="21" spans="1:94" s="1" customFormat="1" ht="24.75" customHeight="1" x14ac:dyDescent="0.2">
      <c r="C21" s="830"/>
      <c r="D21" s="845"/>
      <c r="E21" s="816"/>
      <c r="F21" s="802"/>
      <c r="G21" s="813"/>
      <c r="H21" s="813"/>
      <c r="I21" s="813"/>
      <c r="J21" s="802"/>
      <c r="K21" s="813"/>
      <c r="L21" s="813"/>
      <c r="M21" s="813"/>
      <c r="N21" s="802"/>
      <c r="O21" s="816"/>
      <c r="P21" s="802"/>
      <c r="Q21" s="813"/>
      <c r="R21" s="813"/>
      <c r="S21" s="813"/>
      <c r="T21" s="802"/>
      <c r="U21" s="813"/>
      <c r="V21" s="813"/>
      <c r="W21" s="813"/>
      <c r="X21" s="805"/>
      <c r="Y21" s="802"/>
      <c r="Z21" s="802"/>
      <c r="AA21" s="813"/>
      <c r="AB21" s="813"/>
      <c r="AC21" s="813"/>
      <c r="AD21" s="802"/>
      <c r="AE21" s="813"/>
      <c r="AF21" s="813"/>
      <c r="AG21" s="813"/>
      <c r="AH21" s="802"/>
      <c r="AI21" s="816"/>
      <c r="AJ21" s="802"/>
      <c r="AK21" s="813"/>
      <c r="AL21" s="813"/>
      <c r="AM21" s="813"/>
      <c r="AN21" s="802"/>
      <c r="AO21" s="813"/>
      <c r="AP21" s="813"/>
      <c r="AQ21" s="813"/>
      <c r="AR21" s="805"/>
      <c r="AS21" s="802"/>
      <c r="AT21" s="802"/>
      <c r="AU21" s="813"/>
      <c r="AV21" s="813"/>
      <c r="AW21" s="813"/>
      <c r="AX21" s="802"/>
      <c r="AY21" s="813"/>
      <c r="AZ21" s="813"/>
      <c r="BA21" s="813"/>
      <c r="BB21" s="802"/>
      <c r="BC21" s="816"/>
      <c r="BD21" s="802"/>
      <c r="BE21" s="813"/>
      <c r="BF21" s="813"/>
      <c r="BG21" s="813"/>
      <c r="BH21" s="802"/>
      <c r="BI21" s="813"/>
      <c r="BJ21" s="813"/>
      <c r="BK21" s="813"/>
      <c r="BL21" s="805"/>
      <c r="BM21" s="802"/>
      <c r="BN21" s="813"/>
      <c r="BO21" s="813"/>
      <c r="BP21" s="813"/>
      <c r="BQ21" s="813"/>
      <c r="BR21" s="813"/>
      <c r="BS21" s="813"/>
      <c r="BT21" s="813"/>
      <c r="BU21" s="813"/>
      <c r="BV21" s="813"/>
      <c r="BW21" s="813"/>
      <c r="BX21" s="813"/>
      <c r="BY21" s="813"/>
      <c r="BZ21" s="813"/>
      <c r="CA21" s="842"/>
      <c r="CB21" s="813"/>
      <c r="CC21" s="802"/>
      <c r="CD21" s="840"/>
      <c r="CE21" s="816"/>
      <c r="CF21" s="802"/>
      <c r="CG21" s="802"/>
      <c r="CH21" s="805"/>
      <c r="CI21" s="808"/>
      <c r="CJ21" s="805"/>
    </row>
    <row r="22" spans="1:94" s="1" customFormat="1" ht="67.5" customHeight="1" thickBot="1" x14ac:dyDescent="0.25">
      <c r="B22" s="16"/>
      <c r="C22" s="830"/>
      <c r="D22" s="845"/>
      <c r="E22" s="817"/>
      <c r="F22" s="803"/>
      <c r="G22" s="814"/>
      <c r="H22" s="814"/>
      <c r="I22" s="814"/>
      <c r="J22" s="803"/>
      <c r="K22" s="814"/>
      <c r="L22" s="814"/>
      <c r="M22" s="814"/>
      <c r="N22" s="803"/>
      <c r="O22" s="817"/>
      <c r="P22" s="803"/>
      <c r="Q22" s="814"/>
      <c r="R22" s="814"/>
      <c r="S22" s="814"/>
      <c r="T22" s="803"/>
      <c r="U22" s="814"/>
      <c r="V22" s="814"/>
      <c r="W22" s="814"/>
      <c r="X22" s="806"/>
      <c r="Y22" s="803"/>
      <c r="Z22" s="803"/>
      <c r="AA22" s="814"/>
      <c r="AB22" s="814"/>
      <c r="AC22" s="814"/>
      <c r="AD22" s="803"/>
      <c r="AE22" s="814"/>
      <c r="AF22" s="814"/>
      <c r="AG22" s="814"/>
      <c r="AH22" s="803"/>
      <c r="AI22" s="817"/>
      <c r="AJ22" s="803"/>
      <c r="AK22" s="814"/>
      <c r="AL22" s="814"/>
      <c r="AM22" s="814"/>
      <c r="AN22" s="803"/>
      <c r="AO22" s="814"/>
      <c r="AP22" s="814"/>
      <c r="AQ22" s="814"/>
      <c r="AR22" s="806"/>
      <c r="AS22" s="803"/>
      <c r="AT22" s="803"/>
      <c r="AU22" s="814"/>
      <c r="AV22" s="814"/>
      <c r="AW22" s="814"/>
      <c r="AX22" s="803"/>
      <c r="AY22" s="814"/>
      <c r="AZ22" s="814"/>
      <c r="BA22" s="814"/>
      <c r="BB22" s="803"/>
      <c r="BC22" s="817"/>
      <c r="BD22" s="803"/>
      <c r="BE22" s="814"/>
      <c r="BF22" s="814"/>
      <c r="BG22" s="814"/>
      <c r="BH22" s="803"/>
      <c r="BI22" s="814"/>
      <c r="BJ22" s="814"/>
      <c r="BK22" s="814"/>
      <c r="BL22" s="806"/>
      <c r="BM22" s="803"/>
      <c r="BN22" s="814"/>
      <c r="BO22" s="814"/>
      <c r="BP22" s="814"/>
      <c r="BQ22" s="814"/>
      <c r="BR22" s="814"/>
      <c r="BS22" s="814"/>
      <c r="BT22" s="814"/>
      <c r="BU22" s="814"/>
      <c r="BV22" s="814"/>
      <c r="BW22" s="814"/>
      <c r="BX22" s="814"/>
      <c r="BY22" s="814"/>
      <c r="BZ22" s="814"/>
      <c r="CA22" s="843"/>
      <c r="CB22" s="814"/>
      <c r="CC22" s="803"/>
      <c r="CD22" s="841"/>
      <c r="CE22" s="817"/>
      <c r="CF22" s="803"/>
      <c r="CG22" s="803" t="s">
        <v>6</v>
      </c>
      <c r="CH22" s="806" t="s">
        <v>6</v>
      </c>
      <c r="CI22" s="809"/>
      <c r="CJ22" s="806"/>
    </row>
    <row r="23" spans="1:94" s="33" customFormat="1" ht="33.75" hidden="1" customHeight="1" thickBot="1" x14ac:dyDescent="0.25">
      <c r="A23" s="1"/>
      <c r="B23" s="17">
        <v>1</v>
      </c>
      <c r="C23" s="18" t="s">
        <v>7</v>
      </c>
      <c r="D23" s="111"/>
      <c r="E23" s="20"/>
      <c r="F23" s="21"/>
      <c r="G23" s="22"/>
      <c r="H23" s="22"/>
      <c r="I23" s="22"/>
      <c r="J23" s="22"/>
      <c r="K23" s="22"/>
      <c r="L23" s="22"/>
      <c r="M23" s="22"/>
      <c r="N23" s="112"/>
      <c r="O23" s="24"/>
      <c r="P23" s="21"/>
      <c r="Q23" s="22"/>
      <c r="R23" s="22"/>
      <c r="S23" s="22"/>
      <c r="T23" s="22"/>
      <c r="U23" s="22"/>
      <c r="V23" s="22"/>
      <c r="W23" s="22"/>
      <c r="X23" s="23"/>
      <c r="Y23" s="21"/>
      <c r="Z23" s="25"/>
      <c r="AA23" s="22"/>
      <c r="AB23" s="22"/>
      <c r="AC23" s="22"/>
      <c r="AD23" s="22"/>
      <c r="AE23" s="22"/>
      <c r="AF23" s="22"/>
      <c r="AG23" s="22"/>
      <c r="AH23" s="112"/>
      <c r="AI23" s="24"/>
      <c r="AJ23" s="21"/>
      <c r="AK23" s="22"/>
      <c r="AL23" s="22"/>
      <c r="AM23" s="22"/>
      <c r="AN23" s="22"/>
      <c r="AO23" s="22"/>
      <c r="AP23" s="22"/>
      <c r="AQ23" s="22"/>
      <c r="AR23" s="23"/>
      <c r="AS23" s="21"/>
      <c r="AT23" s="21"/>
      <c r="AU23" s="22"/>
      <c r="AV23" s="22"/>
      <c r="AW23" s="22"/>
      <c r="AX23" s="22"/>
      <c r="AY23" s="22"/>
      <c r="AZ23" s="22"/>
      <c r="BA23" s="22"/>
      <c r="BB23" s="112"/>
      <c r="BC23" s="24"/>
      <c r="BD23" s="21"/>
      <c r="BE23" s="22"/>
      <c r="BF23" s="22"/>
      <c r="BG23" s="22"/>
      <c r="BH23" s="22"/>
      <c r="BI23" s="22"/>
      <c r="BJ23" s="22"/>
      <c r="BK23" s="22"/>
      <c r="BL23" s="23"/>
      <c r="BM23" s="22"/>
      <c r="BN23" s="22"/>
      <c r="BO23" s="22"/>
      <c r="BP23" s="22"/>
      <c r="BQ23" s="22"/>
      <c r="BR23" s="22"/>
      <c r="BS23" s="22"/>
      <c r="BT23" s="22"/>
      <c r="BU23" s="22"/>
      <c r="BV23" s="22"/>
      <c r="BW23" s="22"/>
      <c r="BX23" s="22"/>
      <c r="BY23" s="22"/>
      <c r="BZ23" s="22"/>
      <c r="CA23" s="26"/>
      <c r="CB23" s="27"/>
      <c r="CC23" s="22"/>
      <c r="CD23" s="28"/>
      <c r="CE23" s="113"/>
      <c r="CF23" s="29"/>
      <c r="CG23" s="29"/>
      <c r="CH23" s="30"/>
      <c r="CI23" s="31"/>
      <c r="CJ23" s="32"/>
    </row>
    <row r="24" spans="1:94" s="33" customFormat="1" ht="15" hidden="1" customHeight="1" thickBot="1" x14ac:dyDescent="0.25">
      <c r="A24" s="1">
        <v>1</v>
      </c>
      <c r="B24" s="17">
        <v>2</v>
      </c>
      <c r="C24" s="34" t="s">
        <v>8</v>
      </c>
      <c r="D24" s="114">
        <v>1550</v>
      </c>
      <c r="E24" s="113"/>
      <c r="F24" s="36"/>
      <c r="G24" s="37"/>
      <c r="H24" s="38"/>
      <c r="I24" s="25">
        <v>0</v>
      </c>
      <c r="J24" s="39"/>
      <c r="K24" s="40"/>
      <c r="L24" s="38"/>
      <c r="M24" s="38"/>
      <c r="N24" s="25">
        <v>0</v>
      </c>
      <c r="O24" s="42">
        <v>0</v>
      </c>
      <c r="P24" s="38"/>
      <c r="Q24" s="38"/>
      <c r="R24" s="38"/>
      <c r="S24" s="25">
        <v>0</v>
      </c>
      <c r="T24" s="43">
        <v>0</v>
      </c>
      <c r="U24" s="38"/>
      <c r="V24" s="38"/>
      <c r="W24" s="38"/>
      <c r="X24" s="41">
        <v>0</v>
      </c>
      <c r="Y24" s="115">
        <v>0</v>
      </c>
      <c r="Z24" s="38">
        <v>1680006.0092833077</v>
      </c>
      <c r="AA24" s="38"/>
      <c r="AB24" s="38"/>
      <c r="AC24" s="25">
        <v>1680006.0092833077</v>
      </c>
      <c r="AD24" s="43">
        <v>0</v>
      </c>
      <c r="AE24" s="38">
        <v>48584.971372999993</v>
      </c>
      <c r="AF24" s="38"/>
      <c r="AG24" s="38"/>
      <c r="AH24" s="25">
        <v>48584.971372999993</v>
      </c>
      <c r="AI24" s="42">
        <v>1680006.0092833077</v>
      </c>
      <c r="AJ24" s="38">
        <v>447452.74000000005</v>
      </c>
      <c r="AK24" s="38"/>
      <c r="AL24" s="38"/>
      <c r="AM24" s="25">
        <v>2127458.7492833077</v>
      </c>
      <c r="AN24" s="43">
        <v>48584.971372999993</v>
      </c>
      <c r="AO24" s="38">
        <v>22354.953487804843</v>
      </c>
      <c r="AP24" s="38"/>
      <c r="AQ24" s="38"/>
      <c r="AR24" s="41">
        <v>70939.924860804836</v>
      </c>
      <c r="AS24" s="115">
        <v>2127458.7492833077</v>
      </c>
      <c r="AT24" s="38">
        <v>312024.67</v>
      </c>
      <c r="AU24" s="38">
        <v>1192584.17</v>
      </c>
      <c r="AV24" s="38"/>
      <c r="AW24" s="25">
        <v>1246899.2492833077</v>
      </c>
      <c r="AX24" s="43">
        <v>70939.924860804836</v>
      </c>
      <c r="AY24" s="38">
        <v>15000.747132018058</v>
      </c>
      <c r="AZ24" s="38">
        <v>64774.346798583298</v>
      </c>
      <c r="BA24" s="38"/>
      <c r="BB24" s="25">
        <v>21166.325194239602</v>
      </c>
      <c r="BC24" s="42">
        <v>1246899.2492833077</v>
      </c>
      <c r="BD24" s="38">
        <v>394327.91071669274</v>
      </c>
      <c r="BE24" s="38">
        <v>934874</v>
      </c>
      <c r="BF24" s="38"/>
      <c r="BG24" s="25">
        <v>706353.16000000038</v>
      </c>
      <c r="BH24" s="43">
        <v>21166.325194239602</v>
      </c>
      <c r="BI24" s="38">
        <v>6808.1398892313664</v>
      </c>
      <c r="BJ24" s="38">
        <v>19906</v>
      </c>
      <c r="BK24" s="38"/>
      <c r="BL24" s="41">
        <v>8068.4650834709682</v>
      </c>
      <c r="BM24" s="43">
        <v>706353.16000000038</v>
      </c>
      <c r="BN24" s="38">
        <v>319999.98928330734</v>
      </c>
      <c r="BO24" s="38">
        <v>312024.78928330727</v>
      </c>
      <c r="BP24" s="38"/>
      <c r="BQ24" s="38">
        <v>714328.36000000045</v>
      </c>
      <c r="BR24" s="38">
        <v>8068.4650834709682</v>
      </c>
      <c r="BS24" s="38">
        <v>10579.4893934792</v>
      </c>
      <c r="BT24" s="38">
        <v>5861</v>
      </c>
      <c r="BU24" s="38"/>
      <c r="BV24" s="38">
        <v>12786.954476950166</v>
      </c>
      <c r="BW24" s="38"/>
      <c r="BX24" s="38"/>
      <c r="BY24" s="38">
        <v>714328.36000000045</v>
      </c>
      <c r="BZ24" s="38">
        <v>12786.954476950166</v>
      </c>
      <c r="CA24" s="116">
        <v>394327.91</v>
      </c>
      <c r="CB24" s="38">
        <v>9276</v>
      </c>
      <c r="CC24" s="43">
        <v>320000.45000000048</v>
      </c>
      <c r="CD24" s="45">
        <v>3510.9544769501663</v>
      </c>
      <c r="CE24" s="64">
        <v>7191.9997752500003</v>
      </c>
      <c r="CF24" s="38"/>
      <c r="CG24" s="46">
        <v>10702.954252200167</v>
      </c>
      <c r="CH24" s="30">
        <v>330703.40425220062</v>
      </c>
      <c r="CI24" s="117">
        <v>727113.9</v>
      </c>
      <c r="CJ24" s="48">
        <v>-1.414476950536482</v>
      </c>
    </row>
    <row r="25" spans="1:94" s="33" customFormat="1" ht="14.45" hidden="1" customHeight="1" thickBot="1" x14ac:dyDescent="0.25">
      <c r="A25" s="1">
        <v>2</v>
      </c>
      <c r="B25" s="17">
        <v>3</v>
      </c>
      <c r="C25" s="34" t="s">
        <v>9</v>
      </c>
      <c r="D25" s="114">
        <v>1551</v>
      </c>
      <c r="E25" s="49"/>
      <c r="F25" s="50"/>
      <c r="G25" s="38"/>
      <c r="H25" s="38"/>
      <c r="I25" s="25"/>
      <c r="J25" s="51"/>
      <c r="K25" s="38"/>
      <c r="L25" s="38"/>
      <c r="M25" s="38"/>
      <c r="N25" s="25"/>
      <c r="O25" s="42"/>
      <c r="P25" s="38"/>
      <c r="Q25" s="38"/>
      <c r="R25" s="38"/>
      <c r="S25" s="25"/>
      <c r="T25" s="59"/>
      <c r="U25" s="38"/>
      <c r="V25" s="38"/>
      <c r="W25" s="38"/>
      <c r="X25" s="41"/>
      <c r="Y25" s="115">
        <v>0</v>
      </c>
      <c r="Z25" s="38">
        <v>230906.67399999965</v>
      </c>
      <c r="AA25" s="38"/>
      <c r="AB25" s="38"/>
      <c r="AC25" s="25">
        <v>230906.67399999965</v>
      </c>
      <c r="AD25" s="43">
        <v>0</v>
      </c>
      <c r="AE25" s="38">
        <v>10096.380000000001</v>
      </c>
      <c r="AF25" s="38"/>
      <c r="AG25" s="38"/>
      <c r="AH25" s="25">
        <v>10096.380000000001</v>
      </c>
      <c r="AI25" s="42">
        <v>230906.67399999965</v>
      </c>
      <c r="AJ25" s="38">
        <v>-103295.414</v>
      </c>
      <c r="AK25" s="38"/>
      <c r="AL25" s="38"/>
      <c r="AM25" s="25">
        <v>127611.25999999965</v>
      </c>
      <c r="AN25" s="43">
        <v>10096.380000000001</v>
      </c>
      <c r="AO25" s="38">
        <v>2860.5999999999985</v>
      </c>
      <c r="AP25" s="50"/>
      <c r="AQ25" s="52"/>
      <c r="AR25" s="41">
        <v>12956.98</v>
      </c>
      <c r="AS25" s="115">
        <v>127611.25999999965</v>
      </c>
      <c r="AT25" s="38">
        <v>-379776.29600000096</v>
      </c>
      <c r="AU25" s="38">
        <v>435919.02199999982</v>
      </c>
      <c r="AV25" s="38"/>
      <c r="AW25" s="25">
        <v>-688084.05800000113</v>
      </c>
      <c r="AX25" s="43">
        <v>12956.98</v>
      </c>
      <c r="AY25" s="38">
        <v>14090.015938215012</v>
      </c>
      <c r="AZ25" s="50">
        <v>16146.950223960235</v>
      </c>
      <c r="BA25" s="52"/>
      <c r="BB25" s="25">
        <v>10900.045714254777</v>
      </c>
      <c r="BC25" s="42">
        <v>-688084.05800000113</v>
      </c>
      <c r="BD25" s="38">
        <v>-113181.94600000005</v>
      </c>
      <c r="BE25" s="38">
        <v>-308308</v>
      </c>
      <c r="BF25" s="38"/>
      <c r="BG25" s="25">
        <v>-492958.00400000112</v>
      </c>
      <c r="BH25" s="43">
        <v>10900.045714254777</v>
      </c>
      <c r="BI25" s="38">
        <v>-15080.039335489095</v>
      </c>
      <c r="BJ25" s="50">
        <v>-7181</v>
      </c>
      <c r="BK25" s="52"/>
      <c r="BL25" s="41">
        <v>3001.0063787656818</v>
      </c>
      <c r="BM25" s="43">
        <v>-492958.00400000112</v>
      </c>
      <c r="BN25" s="38">
        <v>-727041.92999999993</v>
      </c>
      <c r="BO25" s="50">
        <v>-379776</v>
      </c>
      <c r="BP25" s="50"/>
      <c r="BQ25" s="50">
        <v>-840223.93400000106</v>
      </c>
      <c r="BR25" s="50">
        <v>3001.0063787656818</v>
      </c>
      <c r="BS25" s="50">
        <v>-1168.5793780612112</v>
      </c>
      <c r="BT25" s="50">
        <v>13241</v>
      </c>
      <c r="BU25" s="50"/>
      <c r="BV25" s="50">
        <v>-11408.572999295529</v>
      </c>
      <c r="BW25" s="50"/>
      <c r="BX25" s="50"/>
      <c r="BY25" s="50">
        <v>-840223.93400000106</v>
      </c>
      <c r="BZ25" s="50">
        <v>-11408.572999295529</v>
      </c>
      <c r="CA25" s="116">
        <v>-113182</v>
      </c>
      <c r="CB25" s="38">
        <v>-19076</v>
      </c>
      <c r="CC25" s="43">
        <v>-727041.93400000106</v>
      </c>
      <c r="CD25" s="45">
        <v>7667.4270007044706</v>
      </c>
      <c r="CE25" s="116">
        <v>-18884.039794000004</v>
      </c>
      <c r="CF25" s="38"/>
      <c r="CG25" s="46">
        <v>-11216.612793295533</v>
      </c>
      <c r="CH25" s="30">
        <v>-738258.54679329658</v>
      </c>
      <c r="CI25" s="117">
        <v>-851632.61</v>
      </c>
      <c r="CJ25" s="48">
        <v>-0.10300070338416845</v>
      </c>
    </row>
    <row r="26" spans="1:94" s="33" customFormat="1" ht="16.899999999999999" hidden="1" customHeight="1" thickBot="1" x14ac:dyDescent="0.25">
      <c r="A26" s="1">
        <v>3</v>
      </c>
      <c r="B26" s="17">
        <v>4</v>
      </c>
      <c r="C26" s="53" t="s">
        <v>10</v>
      </c>
      <c r="D26" s="114">
        <v>1580</v>
      </c>
      <c r="E26" s="118"/>
      <c r="F26" s="55"/>
      <c r="G26" s="38"/>
      <c r="H26" s="38"/>
      <c r="I26" s="25">
        <v>0</v>
      </c>
      <c r="J26" s="39"/>
      <c r="K26" s="40"/>
      <c r="L26" s="38"/>
      <c r="M26" s="38"/>
      <c r="N26" s="25">
        <v>0</v>
      </c>
      <c r="O26" s="42">
        <v>0</v>
      </c>
      <c r="P26" s="56"/>
      <c r="Q26" s="38"/>
      <c r="R26" s="38"/>
      <c r="S26" s="25">
        <v>0</v>
      </c>
      <c r="T26" s="43">
        <v>0</v>
      </c>
      <c r="U26" s="57"/>
      <c r="V26" s="38"/>
      <c r="W26" s="38"/>
      <c r="X26" s="41">
        <v>0</v>
      </c>
      <c r="Y26" s="115">
        <v>0</v>
      </c>
      <c r="Z26" s="38">
        <v>-104177754.89112864</v>
      </c>
      <c r="AA26" s="38"/>
      <c r="AB26" s="38"/>
      <c r="AC26" s="25">
        <v>-104177754.89112864</v>
      </c>
      <c r="AD26" s="43">
        <v>0</v>
      </c>
      <c r="AE26" s="38">
        <v>-4243265.3502623141</v>
      </c>
      <c r="AF26" s="38"/>
      <c r="AG26" s="38"/>
      <c r="AH26" s="25">
        <v>-4243265.3502623141</v>
      </c>
      <c r="AI26" s="42">
        <v>-104177754.89112864</v>
      </c>
      <c r="AJ26" s="38">
        <v>-53058389.454353295</v>
      </c>
      <c r="AK26" s="38"/>
      <c r="AL26" s="38"/>
      <c r="AM26" s="25">
        <v>-157236144.34548193</v>
      </c>
      <c r="AN26" s="43">
        <v>-4243265.3502623141</v>
      </c>
      <c r="AO26" s="38">
        <v>-1397796.8586657322</v>
      </c>
      <c r="AP26" s="38"/>
      <c r="AQ26" s="38"/>
      <c r="AR26" s="41">
        <v>-5641062.2089280467</v>
      </c>
      <c r="AS26" s="115">
        <v>-157236144.34548193</v>
      </c>
      <c r="AT26" s="38">
        <v>-26035861</v>
      </c>
      <c r="AU26" s="38"/>
      <c r="AV26" s="38"/>
      <c r="AW26" s="25">
        <v>-183272005.34548193</v>
      </c>
      <c r="AX26" s="43">
        <v>-5641062.2089280467</v>
      </c>
      <c r="AY26" s="38">
        <v>-1776860.8741852683</v>
      </c>
      <c r="AZ26" s="38"/>
      <c r="BA26" s="38"/>
      <c r="BB26" s="25">
        <v>-7417923.0831133146</v>
      </c>
      <c r="BC26" s="42">
        <v>-183272005.34548193</v>
      </c>
      <c r="BD26" s="38">
        <v>-25199714.767243281</v>
      </c>
      <c r="BE26" s="38">
        <v>-157236144</v>
      </c>
      <c r="BF26" s="38"/>
      <c r="BG26" s="25">
        <v>-51235576.112725198</v>
      </c>
      <c r="BH26" s="43">
        <v>-7417923.0831133146</v>
      </c>
      <c r="BI26" s="38">
        <v>-555630.4996255968</v>
      </c>
      <c r="BJ26" s="38">
        <v>-7370570</v>
      </c>
      <c r="BK26" s="38"/>
      <c r="BL26" s="41">
        <v>-602983.58273891173</v>
      </c>
      <c r="BM26" s="43">
        <v>-51235576.112725198</v>
      </c>
      <c r="BN26" s="38">
        <v>-4206092.4608710986</v>
      </c>
      <c r="BO26" s="38">
        <v>-26035862.1097188</v>
      </c>
      <c r="BP26" s="38"/>
      <c r="BQ26" s="38">
        <v>-29405806.463877499</v>
      </c>
      <c r="BR26" s="38">
        <v>-602983.58273891173</v>
      </c>
      <c r="BS26" s="38">
        <v>-497277.14133935218</v>
      </c>
      <c r="BT26" s="38">
        <v>-498414</v>
      </c>
      <c r="BU26" s="38"/>
      <c r="BV26" s="38">
        <v>-601846.72407826385</v>
      </c>
      <c r="BW26" s="38"/>
      <c r="BX26" s="38"/>
      <c r="BY26" s="38">
        <v>-29405806.463877499</v>
      </c>
      <c r="BZ26" s="38">
        <v>-601846.72407826385</v>
      </c>
      <c r="CA26" s="116">
        <v>-25199714.77</v>
      </c>
      <c r="CB26" s="119">
        <v>-556274</v>
      </c>
      <c r="CC26" s="43">
        <v>-4206091.6938774996</v>
      </c>
      <c r="CD26" s="45">
        <v>-45572.724078263855</v>
      </c>
      <c r="CE26" s="116">
        <v>-94531.92799612091</v>
      </c>
      <c r="CF26" s="119"/>
      <c r="CG26" s="46">
        <v>-140104.65207438477</v>
      </c>
      <c r="CH26" s="30">
        <v>-4346196.345951885</v>
      </c>
      <c r="CI26" s="117">
        <v>-30093038.050000001</v>
      </c>
      <c r="CJ26" s="48">
        <v>-85384.862044237554</v>
      </c>
    </row>
    <row r="27" spans="1:94" s="33" customFormat="1" ht="16.899999999999999" hidden="1" customHeight="1" thickBot="1" x14ac:dyDescent="0.25">
      <c r="A27" s="1">
        <v>3.1</v>
      </c>
      <c r="B27" s="17">
        <v>5</v>
      </c>
      <c r="C27" s="53" t="s">
        <v>11</v>
      </c>
      <c r="D27" s="114">
        <v>1580</v>
      </c>
      <c r="E27" s="49"/>
      <c r="F27" s="38"/>
      <c r="G27" s="38"/>
      <c r="H27" s="38"/>
      <c r="I27" s="25"/>
      <c r="J27" s="51"/>
      <c r="K27" s="38"/>
      <c r="L27" s="38"/>
      <c r="M27" s="38"/>
      <c r="N27" s="25"/>
      <c r="O27" s="120"/>
      <c r="P27" s="38"/>
      <c r="Q27" s="38"/>
      <c r="R27" s="38"/>
      <c r="S27" s="25"/>
      <c r="T27" s="59"/>
      <c r="U27" s="38"/>
      <c r="V27" s="38"/>
      <c r="W27" s="38"/>
      <c r="X27" s="41"/>
      <c r="Y27" s="121"/>
      <c r="Z27" s="38"/>
      <c r="AA27" s="38"/>
      <c r="AB27" s="38"/>
      <c r="AC27" s="25"/>
      <c r="AD27" s="59"/>
      <c r="AE27" s="38"/>
      <c r="AF27" s="38"/>
      <c r="AG27" s="38"/>
      <c r="AH27" s="25"/>
      <c r="AI27" s="120"/>
      <c r="AJ27" s="38">
        <v>554305.93999999994</v>
      </c>
      <c r="AK27" s="38"/>
      <c r="AL27" s="38"/>
      <c r="AM27" s="25">
        <v>554305.93999999994</v>
      </c>
      <c r="AN27" s="43">
        <v>0</v>
      </c>
      <c r="AO27" s="38">
        <v>1757.0934188143499</v>
      </c>
      <c r="AP27" s="38"/>
      <c r="AQ27" s="38"/>
      <c r="AR27" s="41">
        <v>1757.0934188143499</v>
      </c>
      <c r="AS27" s="115">
        <v>554305.93999999994</v>
      </c>
      <c r="AT27" s="38"/>
      <c r="AU27" s="38">
        <v>554305.93999999994</v>
      </c>
      <c r="AV27" s="38"/>
      <c r="AW27" s="25">
        <v>0</v>
      </c>
      <c r="AX27" s="43">
        <v>1757.0934188143499</v>
      </c>
      <c r="AY27" s="38"/>
      <c r="AZ27" s="38">
        <v>1757.0934188143499</v>
      </c>
      <c r="BA27" s="38"/>
      <c r="BB27" s="25">
        <v>0</v>
      </c>
      <c r="BC27" s="42">
        <v>0</v>
      </c>
      <c r="BD27" s="38"/>
      <c r="BE27" s="38"/>
      <c r="BF27" s="38"/>
      <c r="BG27" s="25">
        <v>0</v>
      </c>
      <c r="BH27" s="43">
        <v>0</v>
      </c>
      <c r="BI27" s="38"/>
      <c r="BJ27" s="38"/>
      <c r="BK27" s="38"/>
      <c r="BL27" s="41">
        <v>0</v>
      </c>
      <c r="BM27" s="43">
        <v>0</v>
      </c>
      <c r="BN27" s="38"/>
      <c r="BO27" s="38"/>
      <c r="BP27" s="38"/>
      <c r="BQ27" s="38">
        <v>0</v>
      </c>
      <c r="BR27" s="38">
        <v>0</v>
      </c>
      <c r="BS27" s="38"/>
      <c r="BT27" s="38"/>
      <c r="BU27" s="38"/>
      <c r="BV27" s="38">
        <v>0</v>
      </c>
      <c r="BW27" s="38"/>
      <c r="BX27" s="38"/>
      <c r="BY27" s="38">
        <v>0</v>
      </c>
      <c r="BZ27" s="38">
        <v>0</v>
      </c>
      <c r="CA27" s="116">
        <v>0</v>
      </c>
      <c r="CB27" s="38">
        <v>0</v>
      </c>
      <c r="CC27" s="43">
        <v>0</v>
      </c>
      <c r="CD27" s="45">
        <v>0</v>
      </c>
      <c r="CE27" s="116"/>
      <c r="CF27" s="38"/>
      <c r="CG27" s="46">
        <v>0</v>
      </c>
      <c r="CH27" s="30">
        <v>0</v>
      </c>
      <c r="CI27" s="117"/>
      <c r="CJ27" s="48">
        <v>0</v>
      </c>
      <c r="CO27" s="60" t="s">
        <v>12</v>
      </c>
      <c r="CP27" s="61" t="b">
        <v>1</v>
      </c>
    </row>
    <row r="28" spans="1:94" s="33" customFormat="1" ht="16.899999999999999" hidden="1" customHeight="1" thickBot="1" x14ac:dyDescent="0.25">
      <c r="A28" s="1">
        <v>3.2</v>
      </c>
      <c r="B28" s="17">
        <v>6</v>
      </c>
      <c r="C28" s="53" t="s">
        <v>13</v>
      </c>
      <c r="D28" s="114">
        <v>1580</v>
      </c>
      <c r="E28" s="120"/>
      <c r="F28" s="38"/>
      <c r="G28" s="38"/>
      <c r="H28" s="38"/>
      <c r="I28" s="25"/>
      <c r="J28" s="51"/>
      <c r="K28" s="38"/>
      <c r="L28" s="38"/>
      <c r="M28" s="38"/>
      <c r="N28" s="25"/>
      <c r="O28" s="120"/>
      <c r="P28" s="38"/>
      <c r="Q28" s="38"/>
      <c r="R28" s="38"/>
      <c r="S28" s="25"/>
      <c r="T28" s="59"/>
      <c r="U28" s="38"/>
      <c r="V28" s="38"/>
      <c r="W28" s="38"/>
      <c r="X28" s="41"/>
      <c r="Y28" s="121"/>
      <c r="Z28" s="38"/>
      <c r="AA28" s="38"/>
      <c r="AB28" s="38"/>
      <c r="AC28" s="25"/>
      <c r="AD28" s="59"/>
      <c r="AE28" s="38"/>
      <c r="AF28" s="38"/>
      <c r="AG28" s="38"/>
      <c r="AH28" s="25"/>
      <c r="AI28" s="120"/>
      <c r="AJ28" s="38">
        <v>5967909.5999999996</v>
      </c>
      <c r="AK28" s="38"/>
      <c r="AL28" s="38"/>
      <c r="AM28" s="25">
        <v>5967909.5999999996</v>
      </c>
      <c r="AN28" s="43">
        <v>0</v>
      </c>
      <c r="AO28" s="38">
        <v>19743.360738730498</v>
      </c>
      <c r="AP28" s="38"/>
      <c r="AQ28" s="38"/>
      <c r="AR28" s="41">
        <v>19743.360738730498</v>
      </c>
      <c r="AS28" s="115">
        <v>5967909.5999999996</v>
      </c>
      <c r="AT28" s="38">
        <v>1535333.9335752071</v>
      </c>
      <c r="AU28" s="38"/>
      <c r="AV28" s="38"/>
      <c r="AW28" s="25">
        <v>7503243.533575207</v>
      </c>
      <c r="AX28" s="43">
        <v>19743.360738730498</v>
      </c>
      <c r="AY28" s="38">
        <v>14281.645527931423</v>
      </c>
      <c r="AZ28" s="38">
        <v>19743.360738730498</v>
      </c>
      <c r="BA28" s="38"/>
      <c r="BB28" s="25">
        <v>14281.645527931421</v>
      </c>
      <c r="BC28" s="42">
        <v>7503243.533575207</v>
      </c>
      <c r="BD28" s="38">
        <v>524230.65548498742</v>
      </c>
      <c r="BE28" s="38">
        <v>5967910</v>
      </c>
      <c r="BF28" s="38"/>
      <c r="BG28" s="25">
        <v>2059564.1890601944</v>
      </c>
      <c r="BH28" s="43">
        <v>14281.645527931421</v>
      </c>
      <c r="BI28" s="38">
        <v>20888.328430703092</v>
      </c>
      <c r="BJ28" s="38">
        <v>85385</v>
      </c>
      <c r="BK28" s="38"/>
      <c r="BL28" s="41">
        <v>-50215.026041365491</v>
      </c>
      <c r="BM28" s="43">
        <v>2059564.1890601944</v>
      </c>
      <c r="BN28" s="38">
        <v>-570685.49548498401</v>
      </c>
      <c r="BO28" s="38">
        <v>1535333.9335752099</v>
      </c>
      <c r="BP28" s="38"/>
      <c r="BQ28" s="38">
        <v>-46455.239999999525</v>
      </c>
      <c r="BR28" s="38">
        <v>-50215.026041365491</v>
      </c>
      <c r="BS28" s="38">
        <v>6907.5659021127858</v>
      </c>
      <c r="BT28" s="38">
        <v>-52680</v>
      </c>
      <c r="BU28" s="38"/>
      <c r="BV28" s="38">
        <v>9372.5398607472962</v>
      </c>
      <c r="BW28" s="38"/>
      <c r="BX28" s="38"/>
      <c r="BY28" s="38">
        <v>-46455.239999999525</v>
      </c>
      <c r="BZ28" s="38">
        <v>9372.5398607472962</v>
      </c>
      <c r="CA28" s="116">
        <v>524230.66</v>
      </c>
      <c r="CB28" s="38">
        <v>11862</v>
      </c>
      <c r="CC28" s="43">
        <v>-570685.89999999944</v>
      </c>
      <c r="CD28" s="45">
        <v>-2489.4601392527038</v>
      </c>
      <c r="CE28" s="116">
        <v>-12826.156612499999</v>
      </c>
      <c r="CF28" s="38"/>
      <c r="CG28" s="46">
        <v>-15315.616751752703</v>
      </c>
      <c r="CH28" s="30">
        <v>-586001.51675175212</v>
      </c>
      <c r="CI28" s="117">
        <v>48302.69</v>
      </c>
      <c r="CJ28" s="48">
        <v>85385.390139252238</v>
      </c>
      <c r="CO28" s="60" t="s">
        <v>14</v>
      </c>
      <c r="CP28" s="62" t="b">
        <v>1</v>
      </c>
    </row>
    <row r="29" spans="1:94" s="33" customFormat="1" ht="14.45" hidden="1" customHeight="1" thickBot="1" x14ac:dyDescent="0.25">
      <c r="A29" s="1">
        <v>4</v>
      </c>
      <c r="B29" s="17">
        <v>7</v>
      </c>
      <c r="C29" s="53" t="s">
        <v>15</v>
      </c>
      <c r="D29" s="114">
        <v>1584</v>
      </c>
      <c r="E29" s="118"/>
      <c r="F29" s="55"/>
      <c r="G29" s="38"/>
      <c r="H29" s="38"/>
      <c r="I29" s="25">
        <v>0</v>
      </c>
      <c r="J29" s="39"/>
      <c r="K29" s="40"/>
      <c r="L29" s="38"/>
      <c r="M29" s="38"/>
      <c r="N29" s="25">
        <v>0</v>
      </c>
      <c r="O29" s="42">
        <v>0</v>
      </c>
      <c r="P29" s="63"/>
      <c r="Q29" s="38"/>
      <c r="R29" s="38"/>
      <c r="S29" s="25">
        <v>0</v>
      </c>
      <c r="T29" s="43">
        <v>0</v>
      </c>
      <c r="U29" s="57"/>
      <c r="V29" s="38"/>
      <c r="W29" s="38"/>
      <c r="X29" s="41">
        <v>0</v>
      </c>
      <c r="Y29" s="115">
        <v>0</v>
      </c>
      <c r="Z29" s="38">
        <v>60297064.22808861</v>
      </c>
      <c r="AA29" s="38"/>
      <c r="AB29" s="38"/>
      <c r="AC29" s="25">
        <v>60297064.22808861</v>
      </c>
      <c r="AD29" s="43">
        <v>0</v>
      </c>
      <c r="AE29" s="38">
        <v>1969184.0566779478</v>
      </c>
      <c r="AF29" s="38"/>
      <c r="AG29" s="38"/>
      <c r="AH29" s="25">
        <v>1969184.0566779478</v>
      </c>
      <c r="AI29" s="42">
        <v>60297064.22808861</v>
      </c>
      <c r="AJ29" s="38">
        <v>6453240.500090152</v>
      </c>
      <c r="AK29" s="38"/>
      <c r="AL29" s="38"/>
      <c r="AM29" s="25">
        <v>66750304.728178762</v>
      </c>
      <c r="AN29" s="43">
        <v>1969184.0566779478</v>
      </c>
      <c r="AO29" s="38">
        <v>753146.77604910405</v>
      </c>
      <c r="AP29" s="38"/>
      <c r="AQ29" s="38"/>
      <c r="AR29" s="41">
        <v>2722330.8327270518</v>
      </c>
      <c r="AS29" s="115">
        <v>66750304.728178762</v>
      </c>
      <c r="AT29" s="38">
        <v>-16414401.159215014</v>
      </c>
      <c r="AU29" s="38"/>
      <c r="AV29" s="38"/>
      <c r="AW29" s="25">
        <v>50335903.568963751</v>
      </c>
      <c r="AX29" s="43">
        <v>2722330.8327270518</v>
      </c>
      <c r="AY29" s="38">
        <v>664277.55491244211</v>
      </c>
      <c r="AZ29" s="38"/>
      <c r="BA29" s="38"/>
      <c r="BB29" s="25">
        <v>3386608.3876394937</v>
      </c>
      <c r="BC29" s="42">
        <v>50335903.568963751</v>
      </c>
      <c r="BD29" s="38">
        <v>8096178.203731765</v>
      </c>
      <c r="BE29" s="38">
        <v>66750304.709407873</v>
      </c>
      <c r="BF29" s="38"/>
      <c r="BG29" s="25">
        <v>-8318222.9367123544</v>
      </c>
      <c r="BH29" s="43">
        <v>3386608.3876394937</v>
      </c>
      <c r="BI29" s="38">
        <v>-83172.774158902641</v>
      </c>
      <c r="BJ29" s="38">
        <v>3456545</v>
      </c>
      <c r="BK29" s="38"/>
      <c r="BL29" s="41">
        <v>-153109.38651940878</v>
      </c>
      <c r="BM29" s="43">
        <v>-8318222.9367123544</v>
      </c>
      <c r="BN29" s="38">
        <v>8947315.3762682304</v>
      </c>
      <c r="BO29" s="38">
        <v>-16414402.159215026</v>
      </c>
      <c r="BP29" s="38"/>
      <c r="BQ29" s="38">
        <v>17043494.598770902</v>
      </c>
      <c r="BR29" s="38">
        <v>-153109.38651940878</v>
      </c>
      <c r="BS29" s="38">
        <v>200782.60115047341</v>
      </c>
      <c r="BT29" s="38">
        <v>-205715</v>
      </c>
      <c r="BU29" s="38"/>
      <c r="BV29" s="38">
        <v>253388.21463106462</v>
      </c>
      <c r="BW29" s="38"/>
      <c r="BX29" s="38"/>
      <c r="BY29" s="38">
        <v>17043494.598770902</v>
      </c>
      <c r="BZ29" s="38">
        <v>253388.21463106462</v>
      </c>
      <c r="CA29" s="116">
        <v>8096178.2000000002</v>
      </c>
      <c r="CB29" s="38">
        <v>197730</v>
      </c>
      <c r="CC29" s="43">
        <v>8947316.3987709023</v>
      </c>
      <c r="CD29" s="45">
        <v>55658.21463106462</v>
      </c>
      <c r="CE29" s="116">
        <v>201090.91316550004</v>
      </c>
      <c r="CF29" s="38"/>
      <c r="CG29" s="46">
        <v>256749.12779656466</v>
      </c>
      <c r="CH29" s="30">
        <v>9204065.5265674666</v>
      </c>
      <c r="CI29" s="117">
        <v>17296882.359999999</v>
      </c>
      <c r="CJ29" s="48">
        <v>-0.45340196788311005</v>
      </c>
      <c r="CP29" s="62"/>
    </row>
    <row r="30" spans="1:94" s="33" customFormat="1" ht="14.45" hidden="1" customHeight="1" thickBot="1" x14ac:dyDescent="0.25">
      <c r="A30" s="1">
        <v>5</v>
      </c>
      <c r="B30" s="17">
        <v>8</v>
      </c>
      <c r="C30" s="53" t="s">
        <v>16</v>
      </c>
      <c r="D30" s="114">
        <v>1586</v>
      </c>
      <c r="E30" s="118"/>
      <c r="F30" s="55"/>
      <c r="G30" s="38"/>
      <c r="H30" s="38"/>
      <c r="I30" s="25">
        <v>0</v>
      </c>
      <c r="J30" s="39"/>
      <c r="K30" s="40"/>
      <c r="L30" s="38"/>
      <c r="M30" s="38"/>
      <c r="N30" s="25">
        <v>0</v>
      </c>
      <c r="O30" s="42">
        <v>0</v>
      </c>
      <c r="P30" s="63"/>
      <c r="Q30" s="38"/>
      <c r="R30" s="38"/>
      <c r="S30" s="25">
        <v>0</v>
      </c>
      <c r="T30" s="43">
        <v>0</v>
      </c>
      <c r="U30" s="57"/>
      <c r="V30" s="38"/>
      <c r="W30" s="38"/>
      <c r="X30" s="41">
        <v>0</v>
      </c>
      <c r="Y30" s="115">
        <v>0</v>
      </c>
      <c r="Z30" s="38">
        <v>28085713.583200134</v>
      </c>
      <c r="AA30" s="38"/>
      <c r="AB30" s="38"/>
      <c r="AC30" s="25">
        <v>28085713.583200134</v>
      </c>
      <c r="AD30" s="43">
        <v>0</v>
      </c>
      <c r="AE30" s="38">
        <v>981662.81800001604</v>
      </c>
      <c r="AF30" s="38"/>
      <c r="AG30" s="38"/>
      <c r="AH30" s="25">
        <v>981662.81800001604</v>
      </c>
      <c r="AI30" s="42">
        <v>28085713.583200134</v>
      </c>
      <c r="AJ30" s="38">
        <v>7451236.8168034786</v>
      </c>
      <c r="AK30" s="38"/>
      <c r="AL30" s="38"/>
      <c r="AM30" s="25">
        <v>35536950.400003612</v>
      </c>
      <c r="AN30" s="43">
        <v>981662.81800001604</v>
      </c>
      <c r="AO30" s="38">
        <v>375399.95435517741</v>
      </c>
      <c r="AP30" s="38"/>
      <c r="AQ30" s="38"/>
      <c r="AR30" s="41">
        <v>1357062.7723551935</v>
      </c>
      <c r="AS30" s="115">
        <v>35536950.400003612</v>
      </c>
      <c r="AT30" s="38">
        <v>-29949889.607198097</v>
      </c>
      <c r="AU30" s="38"/>
      <c r="AV30" s="38"/>
      <c r="AW30" s="25">
        <v>5587060.7928055152</v>
      </c>
      <c r="AX30" s="43">
        <v>1357062.7723551935</v>
      </c>
      <c r="AY30" s="38">
        <v>271369.33252296085</v>
      </c>
      <c r="AZ30" s="38"/>
      <c r="BA30" s="38"/>
      <c r="BB30" s="25">
        <v>1628432.1048781544</v>
      </c>
      <c r="BC30" s="42">
        <v>5587060.7928055152</v>
      </c>
      <c r="BD30" s="38">
        <v>8333124.5715386411</v>
      </c>
      <c r="BE30" s="38">
        <v>35536950.362278841</v>
      </c>
      <c r="BF30" s="38"/>
      <c r="BG30" s="25">
        <v>-21616764.997934684</v>
      </c>
      <c r="BH30" s="43">
        <v>1628432.1048781544</v>
      </c>
      <c r="BI30" s="38">
        <v>-278307.06738128746</v>
      </c>
      <c r="BJ30" s="38">
        <v>1747948</v>
      </c>
      <c r="BK30" s="38"/>
      <c r="BL30" s="41">
        <v>-397822.96250313311</v>
      </c>
      <c r="BM30" s="43">
        <v>-21616764.997934684</v>
      </c>
      <c r="BN30" s="38">
        <v>17363767.73846136</v>
      </c>
      <c r="BO30" s="38">
        <v>-29949889.607198089</v>
      </c>
      <c r="BP30" s="38"/>
      <c r="BQ30" s="38">
        <v>25696892.347724766</v>
      </c>
      <c r="BR30" s="38">
        <v>-397822.96250313311</v>
      </c>
      <c r="BS30" s="38">
        <v>277670.41875638819</v>
      </c>
      <c r="BT30" s="38">
        <v>-446320</v>
      </c>
      <c r="BU30" s="38"/>
      <c r="BV30" s="38">
        <v>326167.45625325508</v>
      </c>
      <c r="BW30" s="38"/>
      <c r="BX30" s="38"/>
      <c r="BY30" s="38">
        <v>25696892.347724766</v>
      </c>
      <c r="BZ30" s="38">
        <v>326167.45625325508</v>
      </c>
      <c r="CA30" s="116">
        <v>8333124.5700000003</v>
      </c>
      <c r="CB30" s="38">
        <v>197868</v>
      </c>
      <c r="CC30" s="43">
        <v>17363767.777724765</v>
      </c>
      <c r="CD30" s="45">
        <v>128299.45625325508</v>
      </c>
      <c r="CE30" s="116">
        <v>390250.67995650013</v>
      </c>
      <c r="CF30" s="38"/>
      <c r="CG30" s="46">
        <v>518550.1362097552</v>
      </c>
      <c r="CH30" s="30">
        <v>17882317.913934521</v>
      </c>
      <c r="CI30" s="117">
        <v>26023059.639999997</v>
      </c>
      <c r="CJ30" s="48">
        <v>-0.16397802531719208</v>
      </c>
      <c r="CP30" s="62"/>
    </row>
    <row r="31" spans="1:94" s="33" customFormat="1" ht="16.899999999999999" hidden="1" customHeight="1" thickBot="1" x14ac:dyDescent="0.25">
      <c r="A31" s="1">
        <v>6</v>
      </c>
      <c r="B31" s="17">
        <v>9</v>
      </c>
      <c r="C31" s="53" t="s">
        <v>17</v>
      </c>
      <c r="D31" s="114">
        <v>1588</v>
      </c>
      <c r="E31" s="116"/>
      <c r="F31" s="55"/>
      <c r="G31" s="38"/>
      <c r="H31" s="38"/>
      <c r="I31" s="25">
        <v>0</v>
      </c>
      <c r="J31" s="38"/>
      <c r="K31" s="38"/>
      <c r="L31" s="38"/>
      <c r="M31" s="38"/>
      <c r="N31" s="25">
        <v>0</v>
      </c>
      <c r="O31" s="42">
        <v>0</v>
      </c>
      <c r="P31" s="38"/>
      <c r="Q31" s="38"/>
      <c r="R31" s="38"/>
      <c r="S31" s="25">
        <v>0</v>
      </c>
      <c r="T31" s="43">
        <v>0</v>
      </c>
      <c r="U31" s="38"/>
      <c r="V31" s="38"/>
      <c r="W31" s="38"/>
      <c r="X31" s="41">
        <v>0</v>
      </c>
      <c r="Y31" s="115">
        <v>0</v>
      </c>
      <c r="Z31" s="38">
        <v>-18770686.847800255</v>
      </c>
      <c r="AA31" s="38"/>
      <c r="AB31" s="38"/>
      <c r="AC31" s="25">
        <v>-18770686.847800255</v>
      </c>
      <c r="AD31" s="43">
        <v>0</v>
      </c>
      <c r="AE31" s="38">
        <v>0</v>
      </c>
      <c r="AF31" s="38"/>
      <c r="AG31" s="38"/>
      <c r="AH31" s="25">
        <v>0</v>
      </c>
      <c r="AI31" s="42">
        <v>-18770686.847800255</v>
      </c>
      <c r="AJ31" s="38">
        <v>-3662931.0673999093</v>
      </c>
      <c r="AK31" s="38"/>
      <c r="AL31" s="38"/>
      <c r="AM31" s="25">
        <v>-22433617.915200163</v>
      </c>
      <c r="AN31" s="43">
        <v>0</v>
      </c>
      <c r="AO31" s="38">
        <v>-261729.10389441787</v>
      </c>
      <c r="AP31" s="38"/>
      <c r="AQ31" s="38"/>
      <c r="AR31" s="41">
        <v>-261729.10389441787</v>
      </c>
      <c r="AS31" s="115">
        <v>-22433617.915200163</v>
      </c>
      <c r="AT31" s="38">
        <v>-4099995.7564838137</v>
      </c>
      <c r="AU31" s="38"/>
      <c r="AV31" s="38">
        <v>-804747.00000005774</v>
      </c>
      <c r="AW31" s="25">
        <v>-27338360.671684034</v>
      </c>
      <c r="AX31" s="43">
        <v>-261729.10389441787</v>
      </c>
      <c r="AY31" s="38">
        <v>-265903.69006208412</v>
      </c>
      <c r="AZ31" s="38"/>
      <c r="BA31" s="38"/>
      <c r="BB31" s="25">
        <v>-527632.79395650199</v>
      </c>
      <c r="BC31" s="42">
        <v>-27338360.671684034</v>
      </c>
      <c r="BD31" s="38">
        <v>-3337116.0474950555</v>
      </c>
      <c r="BE31" s="38">
        <v>-22433618.37520016</v>
      </c>
      <c r="BF31" s="38"/>
      <c r="BG31" s="25">
        <v>-8241858.3439789303</v>
      </c>
      <c r="BH31" s="43">
        <v>-527632.79395650199</v>
      </c>
      <c r="BI31" s="38">
        <v>-93593.480829242719</v>
      </c>
      <c r="BJ31" s="38">
        <v>-508476.90967543662</v>
      </c>
      <c r="BK31" s="38"/>
      <c r="BL31" s="41">
        <v>-112749.36511030811</v>
      </c>
      <c r="BM31" s="43">
        <v>-8241858.3439789303</v>
      </c>
      <c r="BN31" s="38">
        <v>-5431100.2225049734</v>
      </c>
      <c r="BO31" s="38">
        <v>-4904742.2964838743</v>
      </c>
      <c r="BP31" s="38"/>
      <c r="BQ31" s="38">
        <v>-8768216.2700000294</v>
      </c>
      <c r="BR31" s="38">
        <v>-112749.36511030811</v>
      </c>
      <c r="BS31" s="38">
        <v>-152662.42620717076</v>
      </c>
      <c r="BT31" s="38">
        <v>-98572</v>
      </c>
      <c r="BU31" s="38"/>
      <c r="BV31" s="38">
        <v>-166839.79131747887</v>
      </c>
      <c r="BW31" s="38"/>
      <c r="BX31" s="38"/>
      <c r="BY31" s="38">
        <v>-8768216.2700000294</v>
      </c>
      <c r="BZ31" s="38">
        <v>-166839.79131747887</v>
      </c>
      <c r="CA31" s="116">
        <v>-3337116.05</v>
      </c>
      <c r="CB31" s="119">
        <v>-73995</v>
      </c>
      <c r="CC31" s="43">
        <v>-5431100.2200000295</v>
      </c>
      <c r="CD31" s="45">
        <v>-92844.79131747887</v>
      </c>
      <c r="CE31" s="116">
        <v>-122063.97744450055</v>
      </c>
      <c r="CF31" s="119"/>
      <c r="CG31" s="46">
        <v>-214908.76876197942</v>
      </c>
      <c r="CH31" s="30">
        <v>-5646008.988762009</v>
      </c>
      <c r="CI31" s="117">
        <v>-8935056.0599999987</v>
      </c>
      <c r="CJ31" s="48">
        <v>1.3175103813409805E-3</v>
      </c>
      <c r="CP31" s="62"/>
    </row>
    <row r="32" spans="1:94" s="33" customFormat="1" ht="16.899999999999999" hidden="1" customHeight="1" thickBot="1" x14ac:dyDescent="0.25">
      <c r="A32" s="1">
        <v>7</v>
      </c>
      <c r="B32" s="17">
        <v>10</v>
      </c>
      <c r="C32" s="53" t="s">
        <v>18</v>
      </c>
      <c r="D32" s="114">
        <v>1589</v>
      </c>
      <c r="E32" s="118"/>
      <c r="F32" s="55"/>
      <c r="G32" s="38"/>
      <c r="H32" s="38"/>
      <c r="I32" s="25">
        <v>0</v>
      </c>
      <c r="J32" s="65"/>
      <c r="K32" s="66"/>
      <c r="L32" s="38"/>
      <c r="M32" s="38"/>
      <c r="N32" s="25">
        <v>0</v>
      </c>
      <c r="O32" s="42">
        <v>0</v>
      </c>
      <c r="P32" s="67"/>
      <c r="Q32" s="38"/>
      <c r="R32" s="38"/>
      <c r="S32" s="25">
        <v>0</v>
      </c>
      <c r="T32" s="43">
        <v>0</v>
      </c>
      <c r="U32" s="68"/>
      <c r="V32" s="38"/>
      <c r="W32" s="38"/>
      <c r="X32" s="41">
        <v>0</v>
      </c>
      <c r="Y32" s="115">
        <v>0</v>
      </c>
      <c r="Z32" s="38">
        <v>85657810.710000008</v>
      </c>
      <c r="AA32" s="38"/>
      <c r="AB32" s="38"/>
      <c r="AC32" s="25">
        <v>85657810.710000008</v>
      </c>
      <c r="AD32" s="43">
        <v>0</v>
      </c>
      <c r="AE32" s="38">
        <v>2633306.5342618362</v>
      </c>
      <c r="AF32" s="38"/>
      <c r="AG32" s="38"/>
      <c r="AH32" s="25">
        <v>2633306.5342618362</v>
      </c>
      <c r="AI32" s="42">
        <v>85657810.710000008</v>
      </c>
      <c r="AJ32" s="38">
        <v>8710805.291881144</v>
      </c>
      <c r="AK32" s="38"/>
      <c r="AL32" s="38"/>
      <c r="AM32" s="25">
        <v>94368616.001881152</v>
      </c>
      <c r="AN32" s="43">
        <v>2633306.5342618362</v>
      </c>
      <c r="AO32" s="38">
        <v>1177873.2947746138</v>
      </c>
      <c r="AP32" s="38"/>
      <c r="AQ32" s="38"/>
      <c r="AR32" s="41">
        <v>3811179.82903645</v>
      </c>
      <c r="AS32" s="115">
        <v>94368616.001881152</v>
      </c>
      <c r="AT32" s="38">
        <v>-14088417.814073741</v>
      </c>
      <c r="AU32" s="38"/>
      <c r="AV32" s="38">
        <v>804747.00000005774</v>
      </c>
      <c r="AW32" s="25">
        <v>81084945.187807471</v>
      </c>
      <c r="AX32" s="43">
        <v>3811179.82903645</v>
      </c>
      <c r="AY32" s="38">
        <v>1131532.6507011992</v>
      </c>
      <c r="AZ32" s="38"/>
      <c r="BA32" s="38"/>
      <c r="BB32" s="25">
        <v>4942712.4797376487</v>
      </c>
      <c r="BC32" s="42">
        <v>81084945.187807471</v>
      </c>
      <c r="BD32" s="38">
        <v>56920193.873523325</v>
      </c>
      <c r="BE32" s="38">
        <v>94368615.590372935</v>
      </c>
      <c r="BF32" s="38">
        <v>-50366169.329999998</v>
      </c>
      <c r="BG32" s="25">
        <v>-6729645.8590421379</v>
      </c>
      <c r="BH32" s="43">
        <v>4942712.4797376487</v>
      </c>
      <c r="BI32" s="38">
        <v>274057.45635962492</v>
      </c>
      <c r="BJ32" s="38">
        <v>4812604.2228053827</v>
      </c>
      <c r="BK32" s="38">
        <v>-127585.76</v>
      </c>
      <c r="BL32" s="41">
        <v>276579.95329189091</v>
      </c>
      <c r="BM32" s="43">
        <v>-6729645.8590421379</v>
      </c>
      <c r="BN32" s="38">
        <v>-23898524.263523288</v>
      </c>
      <c r="BO32" s="38">
        <v>-13283671.27407369</v>
      </c>
      <c r="BP32" s="38"/>
      <c r="BQ32" s="38">
        <v>-17344498.848491736</v>
      </c>
      <c r="BR32" s="38">
        <v>276579.95329189091</v>
      </c>
      <c r="BS32" s="38">
        <v>274389.79210044688</v>
      </c>
      <c r="BT32" s="38">
        <v>57211</v>
      </c>
      <c r="BU32" s="38"/>
      <c r="BV32" s="38">
        <v>493758.74539233779</v>
      </c>
      <c r="BW32" s="38"/>
      <c r="BX32" s="38"/>
      <c r="BY32" s="38">
        <v>-17344498.848491736</v>
      </c>
      <c r="BZ32" s="38">
        <v>493758.74539233779</v>
      </c>
      <c r="CA32" s="116">
        <v>6554024.54</v>
      </c>
      <c r="CB32" s="38">
        <v>341438</v>
      </c>
      <c r="CC32" s="43">
        <v>-23898523.388491735</v>
      </c>
      <c r="CD32" s="45">
        <v>152320.74539233779</v>
      </c>
      <c r="CE32" s="116">
        <v>-537119.3327434992</v>
      </c>
      <c r="CF32" s="38"/>
      <c r="CG32" s="46">
        <v>-384798.5873511614</v>
      </c>
      <c r="CH32" s="30">
        <v>-24283321.975842897</v>
      </c>
      <c r="CI32" s="117">
        <v>-16850740.98</v>
      </c>
      <c r="CJ32" s="48">
        <v>-0.87690060213208199</v>
      </c>
      <c r="CP32" s="62"/>
    </row>
    <row r="33" spans="1:94" s="33" customFormat="1" ht="16.899999999999999" hidden="1" customHeight="1" thickBot="1" x14ac:dyDescent="0.25">
      <c r="A33" s="1">
        <v>8</v>
      </c>
      <c r="B33" s="17">
        <v>11</v>
      </c>
      <c r="C33" s="69" t="s">
        <v>19</v>
      </c>
      <c r="D33" s="114">
        <v>1595</v>
      </c>
      <c r="E33" s="116"/>
      <c r="F33" s="55"/>
      <c r="G33" s="38"/>
      <c r="H33" s="38"/>
      <c r="I33" s="25">
        <v>0</v>
      </c>
      <c r="J33" s="38"/>
      <c r="K33" s="38"/>
      <c r="L33" s="38"/>
      <c r="M33" s="38"/>
      <c r="N33" s="25">
        <v>0</v>
      </c>
      <c r="O33" s="42">
        <v>0</v>
      </c>
      <c r="P33" s="70"/>
      <c r="Q33" s="38"/>
      <c r="R33" s="38"/>
      <c r="S33" s="25">
        <v>0</v>
      </c>
      <c r="T33" s="43">
        <v>0</v>
      </c>
      <c r="U33" s="38"/>
      <c r="V33" s="38"/>
      <c r="W33" s="38"/>
      <c r="X33" s="41">
        <v>0</v>
      </c>
      <c r="Y33" s="115">
        <v>0</v>
      </c>
      <c r="Z33" s="38">
        <v>-363599.72999999952</v>
      </c>
      <c r="AA33" s="38"/>
      <c r="AB33" s="38"/>
      <c r="AC33" s="25">
        <v>-363599.72999999952</v>
      </c>
      <c r="AD33" s="43">
        <v>0</v>
      </c>
      <c r="AE33" s="38">
        <v>-318136.8576696394</v>
      </c>
      <c r="AF33" s="38"/>
      <c r="AG33" s="38"/>
      <c r="AH33" s="25">
        <v>-318136.8576696394</v>
      </c>
      <c r="AI33" s="42">
        <v>-363599.72999999952</v>
      </c>
      <c r="AJ33" s="38">
        <v>0</v>
      </c>
      <c r="AK33" s="38"/>
      <c r="AL33" s="38"/>
      <c r="AM33" s="25">
        <v>-363599.72999999952</v>
      </c>
      <c r="AN33" s="43">
        <v>-318136.8576696394</v>
      </c>
      <c r="AO33" s="38">
        <v>-48825.691425243174</v>
      </c>
      <c r="AP33" s="38"/>
      <c r="AQ33" s="38"/>
      <c r="AR33" s="41">
        <v>-366962.54909488256</v>
      </c>
      <c r="AS33" s="115">
        <v>-363599.72999999952</v>
      </c>
      <c r="AT33" s="38"/>
      <c r="AU33" s="38">
        <v>-363599.72999999952</v>
      </c>
      <c r="AV33" s="38"/>
      <c r="AW33" s="25">
        <v>0</v>
      </c>
      <c r="AX33" s="43">
        <v>-366962.54909488256</v>
      </c>
      <c r="AY33" s="38">
        <v>-26599</v>
      </c>
      <c r="AZ33" s="38">
        <v>-393561.52028952201</v>
      </c>
      <c r="BA33" s="38"/>
      <c r="BB33" s="25">
        <v>-2.8805360547266901E-2</v>
      </c>
      <c r="BC33" s="42">
        <v>0</v>
      </c>
      <c r="BD33" s="38"/>
      <c r="BE33" s="38"/>
      <c r="BF33" s="38"/>
      <c r="BG33" s="25">
        <v>0</v>
      </c>
      <c r="BH33" s="43">
        <v>-2.8805360547266901E-2</v>
      </c>
      <c r="BI33" s="38"/>
      <c r="BJ33" s="38"/>
      <c r="BK33" s="38"/>
      <c r="BL33" s="41">
        <v>-2.8805360547266901E-2</v>
      </c>
      <c r="BM33" s="43">
        <v>0</v>
      </c>
      <c r="BN33" s="38"/>
      <c r="BO33" s="38"/>
      <c r="BP33" s="38"/>
      <c r="BQ33" s="38">
        <v>0</v>
      </c>
      <c r="BR33" s="38">
        <v>-2.8805360547266901E-2</v>
      </c>
      <c r="BS33" s="38"/>
      <c r="BT33" s="38"/>
      <c r="BU33" s="38"/>
      <c r="BV33" s="38">
        <v>-2.8805360547266901E-2</v>
      </c>
      <c r="BW33" s="38"/>
      <c r="BX33" s="38"/>
      <c r="BY33" s="38">
        <v>0</v>
      </c>
      <c r="BZ33" s="38">
        <v>-2.8805360547266901E-2</v>
      </c>
      <c r="CA33" s="116"/>
      <c r="CB33" s="38"/>
      <c r="CC33" s="43">
        <v>0</v>
      </c>
      <c r="CD33" s="45">
        <v>-2.8805360547266901E-2</v>
      </c>
      <c r="CE33" s="116"/>
      <c r="CF33" s="38"/>
      <c r="CG33" s="46">
        <v>-2.8805360547266901E-2</v>
      </c>
      <c r="CH33" s="30">
        <v>0</v>
      </c>
      <c r="CI33" s="117"/>
      <c r="CJ33" s="48">
        <v>2.8805360547266901E-2</v>
      </c>
      <c r="CO33" s="58" t="s">
        <v>20</v>
      </c>
      <c r="CP33" s="62" t="b">
        <v>0</v>
      </c>
    </row>
    <row r="34" spans="1:94" s="33" customFormat="1" ht="16.899999999999999" hidden="1" customHeight="1" thickBot="1" x14ac:dyDescent="0.25">
      <c r="A34" s="1">
        <v>9</v>
      </c>
      <c r="B34" s="17">
        <v>12</v>
      </c>
      <c r="C34" s="69" t="s">
        <v>21</v>
      </c>
      <c r="D34" s="114">
        <v>1595</v>
      </c>
      <c r="E34" s="116"/>
      <c r="F34" s="38"/>
      <c r="G34" s="38"/>
      <c r="H34" s="38"/>
      <c r="I34" s="25">
        <v>0</v>
      </c>
      <c r="J34" s="38"/>
      <c r="K34" s="38"/>
      <c r="L34" s="38"/>
      <c r="M34" s="38"/>
      <c r="N34" s="25">
        <v>0</v>
      </c>
      <c r="O34" s="42">
        <v>0</v>
      </c>
      <c r="P34" s="38"/>
      <c r="Q34" s="38"/>
      <c r="R34" s="38"/>
      <c r="S34" s="25">
        <v>0</v>
      </c>
      <c r="T34" s="43">
        <v>0</v>
      </c>
      <c r="U34" s="38"/>
      <c r="V34" s="38"/>
      <c r="W34" s="38"/>
      <c r="X34" s="41">
        <v>0</v>
      </c>
      <c r="Y34" s="115">
        <v>0</v>
      </c>
      <c r="Z34" s="38">
        <v>-2483823.44</v>
      </c>
      <c r="AA34" s="38"/>
      <c r="AB34" s="38"/>
      <c r="AC34" s="25">
        <v>-2483823.44</v>
      </c>
      <c r="AD34" s="43">
        <v>0</v>
      </c>
      <c r="AE34" s="38">
        <v>1563823.105251</v>
      </c>
      <c r="AF34" s="38"/>
      <c r="AG34" s="38"/>
      <c r="AH34" s="25">
        <v>1563823.105251</v>
      </c>
      <c r="AI34" s="42">
        <v>-2483823.44</v>
      </c>
      <c r="AJ34" s="38">
        <v>0</v>
      </c>
      <c r="AK34" s="38"/>
      <c r="AL34" s="38"/>
      <c r="AM34" s="25">
        <v>-2483823.44</v>
      </c>
      <c r="AN34" s="43">
        <v>1563823.105251</v>
      </c>
      <c r="AO34" s="38">
        <v>17094.680535249994</v>
      </c>
      <c r="AP34" s="38"/>
      <c r="AQ34" s="38"/>
      <c r="AR34" s="41">
        <v>1580917.7857862501</v>
      </c>
      <c r="AS34" s="115">
        <v>-2483823.44</v>
      </c>
      <c r="AT34" s="38"/>
      <c r="AU34" s="38">
        <v>-2483823.3187488182</v>
      </c>
      <c r="AV34" s="38"/>
      <c r="AW34" s="25">
        <v>-0.12125118169933558</v>
      </c>
      <c r="AX34" s="43">
        <v>1580917.7857862501</v>
      </c>
      <c r="AY34" s="38">
        <v>-66708</v>
      </c>
      <c r="AZ34" s="38">
        <v>1514209.88758192</v>
      </c>
      <c r="BA34" s="38"/>
      <c r="BB34" s="25">
        <v>-0.10179566987790167</v>
      </c>
      <c r="BC34" s="42">
        <v>-0.12125118169933558</v>
      </c>
      <c r="BD34" s="38"/>
      <c r="BE34" s="38"/>
      <c r="BF34" s="38"/>
      <c r="BG34" s="25">
        <v>-0.12125118169933558</v>
      </c>
      <c r="BH34" s="43">
        <v>-0.10179566987790167</v>
      </c>
      <c r="BI34" s="38"/>
      <c r="BJ34" s="38"/>
      <c r="BK34" s="38"/>
      <c r="BL34" s="41">
        <v>-0.10179566987790167</v>
      </c>
      <c r="BM34" s="43">
        <v>-0.12125118169933558</v>
      </c>
      <c r="BN34" s="38"/>
      <c r="BO34" s="38"/>
      <c r="BP34" s="38"/>
      <c r="BQ34" s="38">
        <v>-0.12125118169933558</v>
      </c>
      <c r="BR34" s="38">
        <v>-0.10179566987790167</v>
      </c>
      <c r="BS34" s="38"/>
      <c r="BT34" s="38"/>
      <c r="BU34" s="38"/>
      <c r="BV34" s="38">
        <v>-0.10179566987790167</v>
      </c>
      <c r="BW34" s="38"/>
      <c r="BX34" s="38"/>
      <c r="BY34" s="38">
        <v>-0.12125118169933558</v>
      </c>
      <c r="BZ34" s="38">
        <v>-0.10179566987790167</v>
      </c>
      <c r="CA34" s="116"/>
      <c r="CB34" s="38"/>
      <c r="CC34" s="43">
        <v>-0.12125118169933558</v>
      </c>
      <c r="CD34" s="45">
        <v>-0.10179566987790167</v>
      </c>
      <c r="CE34" s="116"/>
      <c r="CF34" s="38"/>
      <c r="CG34" s="46">
        <v>-0.10179566987790167</v>
      </c>
      <c r="CH34" s="30">
        <v>0</v>
      </c>
      <c r="CI34" s="117"/>
      <c r="CJ34" s="48">
        <v>0.22304685157723725</v>
      </c>
      <c r="CO34" s="58" t="s">
        <v>22</v>
      </c>
      <c r="CP34" s="62" t="b">
        <v>0</v>
      </c>
    </row>
    <row r="35" spans="1:94" s="33" customFormat="1" ht="14.45" hidden="1" customHeight="1" thickBot="1" x14ac:dyDescent="0.25">
      <c r="A35" s="1"/>
      <c r="B35" s="17"/>
      <c r="C35" s="69" t="s">
        <v>45</v>
      </c>
      <c r="D35" s="114">
        <v>1596</v>
      </c>
      <c r="E35" s="116"/>
      <c r="F35" s="38"/>
      <c r="G35" s="38"/>
      <c r="H35" s="38"/>
      <c r="I35" s="25">
        <v>0</v>
      </c>
      <c r="J35" s="38"/>
      <c r="K35" s="38"/>
      <c r="L35" s="38"/>
      <c r="M35" s="38"/>
      <c r="N35" s="25">
        <v>0</v>
      </c>
      <c r="O35" s="42">
        <v>0</v>
      </c>
      <c r="P35" s="38"/>
      <c r="Q35" s="38"/>
      <c r="R35" s="38"/>
      <c r="S35" s="25">
        <v>0</v>
      </c>
      <c r="T35" s="43">
        <v>0</v>
      </c>
      <c r="U35" s="38"/>
      <c r="V35" s="38"/>
      <c r="W35" s="38"/>
      <c r="X35" s="41">
        <v>0</v>
      </c>
      <c r="Y35" s="115">
        <v>0</v>
      </c>
      <c r="Z35" s="38">
        <v>109728.87</v>
      </c>
      <c r="AA35" s="38"/>
      <c r="AB35" s="38"/>
      <c r="AC35" s="25">
        <v>109728.87</v>
      </c>
      <c r="AD35" s="43">
        <v>0</v>
      </c>
      <c r="AE35" s="38">
        <v>-261354.97000000058</v>
      </c>
      <c r="AF35" s="38"/>
      <c r="AG35" s="38"/>
      <c r="AH35" s="25">
        <v>-261354.97000000058</v>
      </c>
      <c r="AI35" s="42">
        <v>109728.87</v>
      </c>
      <c r="AJ35" s="38">
        <v>0</v>
      </c>
      <c r="AK35" s="38"/>
      <c r="AL35" s="38"/>
      <c r="AM35" s="25">
        <v>109728.87</v>
      </c>
      <c r="AN35" s="43">
        <v>-261354.97000000058</v>
      </c>
      <c r="AO35" s="38">
        <v>1307.7900000000081</v>
      </c>
      <c r="AP35" s="38"/>
      <c r="AQ35" s="38"/>
      <c r="AR35" s="41">
        <v>-260047.18000000058</v>
      </c>
      <c r="AS35" s="115">
        <v>109728.87</v>
      </c>
      <c r="AT35" s="38"/>
      <c r="AU35" s="38">
        <v>109728.87000000058</v>
      </c>
      <c r="AV35" s="38"/>
      <c r="AW35" s="25">
        <v>-5.8207660913467407E-10</v>
      </c>
      <c r="AX35" s="43">
        <v>-260047.18000000058</v>
      </c>
      <c r="AY35" s="38">
        <v>-12853</v>
      </c>
      <c r="AZ35" s="38">
        <v>-272900.18000000098</v>
      </c>
      <c r="BA35" s="38"/>
      <c r="BB35" s="25">
        <v>4.0745362639427185E-10</v>
      </c>
      <c r="BC35" s="42"/>
      <c r="BD35" s="38"/>
      <c r="BE35" s="38"/>
      <c r="BF35" s="38"/>
      <c r="BG35" s="25"/>
      <c r="BH35" s="43"/>
      <c r="BI35" s="38"/>
      <c r="BJ35" s="38"/>
      <c r="BK35" s="38"/>
      <c r="BL35" s="41"/>
      <c r="BM35" s="43"/>
      <c r="BN35" s="38"/>
      <c r="BO35" s="38"/>
      <c r="BP35" s="38"/>
      <c r="BQ35" s="38"/>
      <c r="BR35" s="38"/>
      <c r="BS35" s="38"/>
      <c r="BT35" s="38"/>
      <c r="BU35" s="38"/>
      <c r="BV35" s="38"/>
      <c r="BW35" s="38"/>
      <c r="BX35" s="38"/>
      <c r="BY35" s="38">
        <v>0</v>
      </c>
      <c r="BZ35" s="38">
        <v>0</v>
      </c>
      <c r="CA35" s="116"/>
      <c r="CB35" s="38"/>
      <c r="CC35" s="43">
        <v>0</v>
      </c>
      <c r="CD35" s="45">
        <v>0</v>
      </c>
      <c r="CE35" s="116"/>
      <c r="CF35" s="38"/>
      <c r="CG35" s="46"/>
      <c r="CH35" s="30"/>
      <c r="CI35" s="117"/>
      <c r="CJ35" s="48">
        <v>0</v>
      </c>
      <c r="CO35" s="58"/>
      <c r="CP35" s="62"/>
    </row>
    <row r="36" spans="1:94" s="33" customFormat="1" ht="16.899999999999999" hidden="1" customHeight="1" thickBot="1" x14ac:dyDescent="0.25">
      <c r="A36" s="1">
        <v>10</v>
      </c>
      <c r="B36" s="17">
        <v>13</v>
      </c>
      <c r="C36" s="69" t="s">
        <v>23</v>
      </c>
      <c r="D36" s="114">
        <v>1595</v>
      </c>
      <c r="E36" s="116"/>
      <c r="F36" s="38"/>
      <c r="G36" s="38"/>
      <c r="H36" s="38"/>
      <c r="I36" s="25">
        <v>0</v>
      </c>
      <c r="J36" s="38"/>
      <c r="K36" s="38"/>
      <c r="L36" s="38"/>
      <c r="M36" s="38"/>
      <c r="N36" s="25">
        <v>0</v>
      </c>
      <c r="O36" s="42">
        <v>0</v>
      </c>
      <c r="P36" s="38"/>
      <c r="Q36" s="38"/>
      <c r="R36" s="38"/>
      <c r="S36" s="25">
        <v>0</v>
      </c>
      <c r="T36" s="43">
        <v>0</v>
      </c>
      <c r="U36" s="38"/>
      <c r="V36" s="38"/>
      <c r="W36" s="38"/>
      <c r="X36" s="41">
        <v>0</v>
      </c>
      <c r="Y36" s="115">
        <v>0</v>
      </c>
      <c r="Z36" s="38">
        <v>0</v>
      </c>
      <c r="AA36" s="38"/>
      <c r="AB36" s="38"/>
      <c r="AC36" s="25">
        <v>0</v>
      </c>
      <c r="AD36" s="43">
        <v>0</v>
      </c>
      <c r="AE36" s="38">
        <v>0</v>
      </c>
      <c r="AF36" s="38"/>
      <c r="AG36" s="38"/>
      <c r="AH36" s="25">
        <v>0</v>
      </c>
      <c r="AI36" s="42">
        <v>0</v>
      </c>
      <c r="AJ36" s="38">
        <v>0</v>
      </c>
      <c r="AK36" s="38"/>
      <c r="AL36" s="38"/>
      <c r="AM36" s="25">
        <v>0</v>
      </c>
      <c r="AN36" s="43">
        <v>0</v>
      </c>
      <c r="AO36" s="38">
        <v>0</v>
      </c>
      <c r="AP36" s="38"/>
      <c r="AQ36" s="38"/>
      <c r="AR36" s="41">
        <v>0</v>
      </c>
      <c r="AS36" s="115">
        <v>0</v>
      </c>
      <c r="AT36" s="38"/>
      <c r="AU36" s="38"/>
      <c r="AV36" s="38"/>
      <c r="AW36" s="25">
        <v>0</v>
      </c>
      <c r="AX36" s="43">
        <v>0</v>
      </c>
      <c r="AY36" s="38"/>
      <c r="AZ36" s="38"/>
      <c r="BA36" s="38"/>
      <c r="BB36" s="25">
        <v>0</v>
      </c>
      <c r="BC36" s="42">
        <v>0</v>
      </c>
      <c r="BD36" s="38"/>
      <c r="BE36" s="38"/>
      <c r="BF36" s="38"/>
      <c r="BG36" s="25">
        <v>0</v>
      </c>
      <c r="BH36" s="43">
        <v>0</v>
      </c>
      <c r="BI36" s="38"/>
      <c r="BJ36" s="38"/>
      <c r="BK36" s="38"/>
      <c r="BL36" s="41">
        <v>0</v>
      </c>
      <c r="BM36" s="43">
        <v>0</v>
      </c>
      <c r="BN36" s="38"/>
      <c r="BO36" s="38"/>
      <c r="BP36" s="38"/>
      <c r="BQ36" s="38">
        <v>0</v>
      </c>
      <c r="BR36" s="38">
        <v>0</v>
      </c>
      <c r="BS36" s="38"/>
      <c r="BT36" s="38"/>
      <c r="BU36" s="38"/>
      <c r="BV36" s="38">
        <v>0</v>
      </c>
      <c r="BW36" s="38"/>
      <c r="BX36" s="38"/>
      <c r="BY36" s="38">
        <v>0</v>
      </c>
      <c r="BZ36" s="38">
        <v>0</v>
      </c>
      <c r="CA36" s="116"/>
      <c r="CB36" s="38"/>
      <c r="CC36" s="43">
        <v>0</v>
      </c>
      <c r="CD36" s="45">
        <v>0</v>
      </c>
      <c r="CE36" s="116"/>
      <c r="CF36" s="38"/>
      <c r="CG36" s="46">
        <v>0</v>
      </c>
      <c r="CH36" s="30">
        <v>0</v>
      </c>
      <c r="CI36" s="117"/>
      <c r="CJ36" s="48">
        <v>0</v>
      </c>
      <c r="CO36" s="58" t="s">
        <v>25</v>
      </c>
      <c r="CP36" s="62" t="b">
        <v>0</v>
      </c>
    </row>
    <row r="37" spans="1:94" s="33" customFormat="1" ht="16.899999999999999" hidden="1" customHeight="1" thickBot="1" x14ac:dyDescent="0.25">
      <c r="A37" s="1">
        <v>11</v>
      </c>
      <c r="B37" s="17">
        <v>14</v>
      </c>
      <c r="C37" s="69" t="s">
        <v>24</v>
      </c>
      <c r="D37" s="114">
        <v>1595</v>
      </c>
      <c r="E37" s="116"/>
      <c r="F37" s="38"/>
      <c r="G37" s="38"/>
      <c r="H37" s="38"/>
      <c r="I37" s="25">
        <v>0</v>
      </c>
      <c r="J37" s="38"/>
      <c r="K37" s="38"/>
      <c r="L37" s="38"/>
      <c r="M37" s="38"/>
      <c r="N37" s="25">
        <v>0</v>
      </c>
      <c r="O37" s="42">
        <v>0</v>
      </c>
      <c r="P37" s="38"/>
      <c r="Q37" s="38"/>
      <c r="R37" s="38"/>
      <c r="S37" s="25">
        <v>0</v>
      </c>
      <c r="T37" s="43">
        <v>0</v>
      </c>
      <c r="U37" s="38"/>
      <c r="V37" s="38"/>
      <c r="W37" s="38"/>
      <c r="X37" s="41">
        <v>0</v>
      </c>
      <c r="Y37" s="115">
        <v>0</v>
      </c>
      <c r="Z37" s="38"/>
      <c r="AA37" s="38"/>
      <c r="AB37" s="38"/>
      <c r="AC37" s="25">
        <v>0</v>
      </c>
      <c r="AD37" s="43">
        <v>0</v>
      </c>
      <c r="AE37" s="38"/>
      <c r="AF37" s="38"/>
      <c r="AG37" s="38"/>
      <c r="AH37" s="25">
        <v>0</v>
      </c>
      <c r="AI37" s="42">
        <v>0</v>
      </c>
      <c r="AJ37" s="38"/>
      <c r="AK37" s="38"/>
      <c r="AL37" s="38"/>
      <c r="AM37" s="25">
        <v>0</v>
      </c>
      <c r="AN37" s="43">
        <v>0</v>
      </c>
      <c r="AO37" s="38"/>
      <c r="AP37" s="38"/>
      <c r="AQ37" s="38"/>
      <c r="AR37" s="41">
        <v>0</v>
      </c>
      <c r="AS37" s="115">
        <v>0</v>
      </c>
      <c r="AT37" s="38"/>
      <c r="AU37" s="38"/>
      <c r="AV37" s="38"/>
      <c r="AW37" s="25">
        <v>0</v>
      </c>
      <c r="AX37" s="43">
        <v>0</v>
      </c>
      <c r="AY37" s="38"/>
      <c r="AZ37" s="38"/>
      <c r="BA37" s="38"/>
      <c r="BB37" s="25">
        <v>0</v>
      </c>
      <c r="BC37" s="42">
        <v>0</v>
      </c>
      <c r="BD37" s="38"/>
      <c r="BE37" s="38"/>
      <c r="BF37" s="38"/>
      <c r="BG37" s="25">
        <v>0</v>
      </c>
      <c r="BH37" s="43">
        <v>0</v>
      </c>
      <c r="BI37" s="38"/>
      <c r="BJ37" s="38"/>
      <c r="BK37" s="38"/>
      <c r="BL37" s="41">
        <v>0</v>
      </c>
      <c r="BM37" s="43">
        <v>0</v>
      </c>
      <c r="BN37" s="38"/>
      <c r="BO37" s="38"/>
      <c r="BP37" s="38"/>
      <c r="BQ37" s="38">
        <v>0</v>
      </c>
      <c r="BR37" s="38">
        <v>0</v>
      </c>
      <c r="BS37" s="38"/>
      <c r="BT37" s="38"/>
      <c r="BU37" s="38"/>
      <c r="BV37" s="38">
        <v>0</v>
      </c>
      <c r="BW37" s="38"/>
      <c r="BX37" s="38"/>
      <c r="BY37" s="38">
        <v>0</v>
      </c>
      <c r="BZ37" s="38">
        <v>0</v>
      </c>
      <c r="CA37" s="116"/>
      <c r="CB37" s="38"/>
      <c r="CC37" s="43">
        <v>0</v>
      </c>
      <c r="CD37" s="45">
        <v>0</v>
      </c>
      <c r="CE37" s="116"/>
      <c r="CF37" s="38"/>
      <c r="CG37" s="46">
        <v>0</v>
      </c>
      <c r="CH37" s="30">
        <v>0</v>
      </c>
      <c r="CI37" s="117"/>
      <c r="CJ37" s="48">
        <v>0</v>
      </c>
      <c r="CO37" s="58" t="s">
        <v>27</v>
      </c>
      <c r="CP37" s="62" t="b">
        <v>0</v>
      </c>
    </row>
    <row r="38" spans="1:94" s="33" customFormat="1" ht="16.899999999999999" hidden="1" customHeight="1" thickBot="1" x14ac:dyDescent="0.25">
      <c r="A38" s="1">
        <v>12</v>
      </c>
      <c r="B38" s="17">
        <v>15</v>
      </c>
      <c r="C38" s="69" t="s">
        <v>26</v>
      </c>
      <c r="D38" s="114">
        <v>1595</v>
      </c>
      <c r="E38" s="116"/>
      <c r="F38" s="38"/>
      <c r="G38" s="38"/>
      <c r="H38" s="38"/>
      <c r="I38" s="25">
        <v>0</v>
      </c>
      <c r="J38" s="38"/>
      <c r="K38" s="38"/>
      <c r="L38" s="38"/>
      <c r="M38" s="38"/>
      <c r="N38" s="25">
        <v>0</v>
      </c>
      <c r="O38" s="42">
        <v>0</v>
      </c>
      <c r="P38" s="38"/>
      <c r="Q38" s="38"/>
      <c r="R38" s="38"/>
      <c r="S38" s="25">
        <v>0</v>
      </c>
      <c r="T38" s="43">
        <v>0</v>
      </c>
      <c r="U38" s="38"/>
      <c r="V38" s="38"/>
      <c r="W38" s="38"/>
      <c r="X38" s="41">
        <v>0</v>
      </c>
      <c r="Y38" s="115">
        <v>0</v>
      </c>
      <c r="Z38" s="38">
        <v>95889.899999999907</v>
      </c>
      <c r="AA38" s="38"/>
      <c r="AB38" s="38"/>
      <c r="AC38" s="25">
        <v>95889.899999999907</v>
      </c>
      <c r="AD38" s="43">
        <v>0</v>
      </c>
      <c r="AE38" s="38">
        <v>-55626.020000000004</v>
      </c>
      <c r="AF38" s="38"/>
      <c r="AG38" s="38"/>
      <c r="AH38" s="25">
        <v>-55626.020000000004</v>
      </c>
      <c r="AI38" s="42">
        <v>95889.899999999907</v>
      </c>
      <c r="AJ38" s="38">
        <v>0</v>
      </c>
      <c r="AK38" s="38"/>
      <c r="AL38" s="38"/>
      <c r="AM38" s="25">
        <v>95889.899999999907</v>
      </c>
      <c r="AN38" s="43">
        <v>-55626.020000000004</v>
      </c>
      <c r="AO38" s="38">
        <v>1138.9499999999971</v>
      </c>
      <c r="AP38" s="38"/>
      <c r="AQ38" s="38"/>
      <c r="AR38" s="41">
        <v>-54487.070000000007</v>
      </c>
      <c r="AS38" s="115">
        <v>95889.899999999907</v>
      </c>
      <c r="AT38" s="38"/>
      <c r="AU38" s="38"/>
      <c r="AV38" s="38"/>
      <c r="AW38" s="25">
        <v>95889.899999999907</v>
      </c>
      <c r="AX38" s="43">
        <v>-54487.070000000007</v>
      </c>
      <c r="AY38" s="38">
        <v>966</v>
      </c>
      <c r="AZ38" s="38"/>
      <c r="BA38" s="38"/>
      <c r="BB38" s="25">
        <v>-53521.070000000007</v>
      </c>
      <c r="BC38" s="42">
        <v>95889.899999999907</v>
      </c>
      <c r="BD38" s="38"/>
      <c r="BE38" s="38">
        <v>95890</v>
      </c>
      <c r="BF38" s="38"/>
      <c r="BG38" s="25">
        <v>-0.10000000009313226</v>
      </c>
      <c r="BH38" s="43">
        <v>-53521.070000000007</v>
      </c>
      <c r="BI38" s="38"/>
      <c r="BJ38" s="38">
        <v>-53433</v>
      </c>
      <c r="BK38" s="38"/>
      <c r="BL38" s="41">
        <v>-88.070000000006985</v>
      </c>
      <c r="BM38" s="43">
        <v>-0.10000000009313226</v>
      </c>
      <c r="BN38" s="38"/>
      <c r="BO38" s="38"/>
      <c r="BP38" s="38"/>
      <c r="BQ38" s="38">
        <v>-0.10000000009313226</v>
      </c>
      <c r="BR38" s="38">
        <v>-88.070000000006985</v>
      </c>
      <c r="BS38" s="38"/>
      <c r="BT38" s="38"/>
      <c r="BU38" s="38"/>
      <c r="BV38" s="38">
        <v>-88.070000000006985</v>
      </c>
      <c r="BW38" s="38"/>
      <c r="BX38" s="38"/>
      <c r="BY38" s="38">
        <v>-0.10000000009313226</v>
      </c>
      <c r="BZ38" s="38">
        <v>-88.070000000006985</v>
      </c>
      <c r="CA38" s="116"/>
      <c r="CB38" s="38"/>
      <c r="CC38" s="43">
        <v>-0.10000000009313226</v>
      </c>
      <c r="CD38" s="45">
        <v>-88.070000000006985</v>
      </c>
      <c r="CE38" s="116"/>
      <c r="CF38" s="38"/>
      <c r="CG38" s="46">
        <v>-88.070000000006985</v>
      </c>
      <c r="CH38" s="30">
        <v>0</v>
      </c>
      <c r="CI38" s="117"/>
      <c r="CJ38" s="48">
        <v>88.170000000100117</v>
      </c>
      <c r="CO38" s="58" t="s">
        <v>29</v>
      </c>
      <c r="CP38" s="62" t="b">
        <v>0</v>
      </c>
    </row>
    <row r="39" spans="1:94" s="33" customFormat="1" ht="16.899999999999999" hidden="1" customHeight="1" thickBot="1" x14ac:dyDescent="0.25">
      <c r="A39" s="1">
        <v>13</v>
      </c>
      <c r="B39" s="17">
        <v>16</v>
      </c>
      <c r="C39" s="69" t="s">
        <v>28</v>
      </c>
      <c r="D39" s="114">
        <v>1595</v>
      </c>
      <c r="E39" s="116"/>
      <c r="F39" s="38"/>
      <c r="G39" s="38"/>
      <c r="H39" s="38"/>
      <c r="I39" s="25">
        <v>0</v>
      </c>
      <c r="J39" s="38"/>
      <c r="K39" s="38"/>
      <c r="L39" s="38"/>
      <c r="M39" s="38"/>
      <c r="N39" s="25">
        <v>0</v>
      </c>
      <c r="O39" s="42">
        <v>0</v>
      </c>
      <c r="P39" s="38"/>
      <c r="Q39" s="38"/>
      <c r="R39" s="38"/>
      <c r="S39" s="25">
        <v>0</v>
      </c>
      <c r="T39" s="43">
        <v>0</v>
      </c>
      <c r="U39" s="38"/>
      <c r="V39" s="38"/>
      <c r="W39" s="38"/>
      <c r="X39" s="41">
        <v>0</v>
      </c>
      <c r="Y39" s="115">
        <v>0</v>
      </c>
      <c r="Z39" s="38">
        <v>0</v>
      </c>
      <c r="AA39" s="38"/>
      <c r="AB39" s="38"/>
      <c r="AC39" s="25">
        <v>0</v>
      </c>
      <c r="AD39" s="43">
        <v>0</v>
      </c>
      <c r="AE39" s="38">
        <v>0</v>
      </c>
      <c r="AF39" s="38"/>
      <c r="AG39" s="38"/>
      <c r="AH39" s="25">
        <v>0</v>
      </c>
      <c r="AI39" s="42">
        <v>0</v>
      </c>
      <c r="AJ39" s="38">
        <v>0</v>
      </c>
      <c r="AK39" s="38"/>
      <c r="AL39" s="38"/>
      <c r="AM39" s="25">
        <v>0</v>
      </c>
      <c r="AN39" s="43">
        <v>0</v>
      </c>
      <c r="AO39" s="38">
        <v>0</v>
      </c>
      <c r="AP39" s="38"/>
      <c r="AQ39" s="38"/>
      <c r="AR39" s="41">
        <v>0</v>
      </c>
      <c r="AS39" s="115">
        <v>0</v>
      </c>
      <c r="AT39" s="38"/>
      <c r="AU39" s="38"/>
      <c r="AV39" s="38"/>
      <c r="AW39" s="25">
        <v>0</v>
      </c>
      <c r="AX39" s="43">
        <v>0</v>
      </c>
      <c r="AY39" s="38"/>
      <c r="AZ39" s="38"/>
      <c r="BA39" s="38"/>
      <c r="BB39" s="25">
        <v>0</v>
      </c>
      <c r="BC39" s="42">
        <v>0</v>
      </c>
      <c r="BD39" s="38"/>
      <c r="BE39" s="38"/>
      <c r="BF39" s="38"/>
      <c r="BG39" s="25">
        <v>0</v>
      </c>
      <c r="BH39" s="43">
        <v>0</v>
      </c>
      <c r="BI39" s="38"/>
      <c r="BJ39" s="38"/>
      <c r="BK39" s="38"/>
      <c r="BL39" s="41">
        <v>0</v>
      </c>
      <c r="BM39" s="43">
        <v>0</v>
      </c>
      <c r="BN39" s="38"/>
      <c r="BO39" s="38"/>
      <c r="BP39" s="38"/>
      <c r="BQ39" s="38">
        <v>0</v>
      </c>
      <c r="BR39" s="38">
        <v>0</v>
      </c>
      <c r="BS39" s="38"/>
      <c r="BT39" s="38"/>
      <c r="BU39" s="38"/>
      <c r="BV39" s="38">
        <v>0</v>
      </c>
      <c r="BW39" s="38"/>
      <c r="BX39" s="38"/>
      <c r="BY39" s="38">
        <v>0</v>
      </c>
      <c r="BZ39" s="38">
        <v>0</v>
      </c>
      <c r="CA39" s="116"/>
      <c r="CB39" s="38"/>
      <c r="CC39" s="43">
        <v>0</v>
      </c>
      <c r="CD39" s="45">
        <v>0</v>
      </c>
      <c r="CE39" s="116"/>
      <c r="CF39" s="38"/>
      <c r="CG39" s="46">
        <v>0</v>
      </c>
      <c r="CH39" s="30">
        <v>0</v>
      </c>
      <c r="CI39" s="117"/>
      <c r="CJ39" s="48">
        <v>0</v>
      </c>
      <c r="CO39" s="58" t="s">
        <v>31</v>
      </c>
      <c r="CP39" s="62" t="b">
        <v>0</v>
      </c>
    </row>
    <row r="40" spans="1:94" s="33" customFormat="1" ht="30.6" hidden="1" customHeight="1" thickBot="1" x14ac:dyDescent="0.25">
      <c r="A40" s="1">
        <v>14</v>
      </c>
      <c r="B40" s="17">
        <v>17</v>
      </c>
      <c r="C40" s="71" t="s">
        <v>30</v>
      </c>
      <c r="D40" s="122">
        <v>1595</v>
      </c>
      <c r="E40" s="116"/>
      <c r="F40" s="38"/>
      <c r="G40" s="38"/>
      <c r="H40" s="38"/>
      <c r="I40" s="25">
        <v>0</v>
      </c>
      <c r="J40" s="38"/>
      <c r="K40" s="38"/>
      <c r="L40" s="38"/>
      <c r="M40" s="38"/>
      <c r="N40" s="25">
        <v>0</v>
      </c>
      <c r="O40" s="42">
        <v>0</v>
      </c>
      <c r="P40" s="38"/>
      <c r="Q40" s="38"/>
      <c r="R40" s="38"/>
      <c r="S40" s="25">
        <v>0</v>
      </c>
      <c r="T40" s="43">
        <v>0</v>
      </c>
      <c r="U40" s="38"/>
      <c r="V40" s="38"/>
      <c r="W40" s="38"/>
      <c r="X40" s="41">
        <v>0</v>
      </c>
      <c r="Y40" s="115">
        <v>0</v>
      </c>
      <c r="Z40" s="38">
        <v>0</v>
      </c>
      <c r="AA40" s="38"/>
      <c r="AB40" s="38"/>
      <c r="AC40" s="25">
        <v>0</v>
      </c>
      <c r="AD40" s="43">
        <v>0</v>
      </c>
      <c r="AE40" s="38">
        <v>0</v>
      </c>
      <c r="AF40" s="38"/>
      <c r="AG40" s="38"/>
      <c r="AH40" s="25">
        <v>0</v>
      </c>
      <c r="AI40" s="42">
        <v>0</v>
      </c>
      <c r="AJ40" s="38">
        <v>0</v>
      </c>
      <c r="AK40" s="38"/>
      <c r="AL40" s="38"/>
      <c r="AM40" s="25">
        <v>0</v>
      </c>
      <c r="AN40" s="43">
        <v>0</v>
      </c>
      <c r="AO40" s="38">
        <v>0</v>
      </c>
      <c r="AP40" s="38"/>
      <c r="AQ40" s="38"/>
      <c r="AR40" s="41">
        <v>0</v>
      </c>
      <c r="AS40" s="115">
        <v>0</v>
      </c>
      <c r="AT40" s="38"/>
      <c r="AU40" s="38"/>
      <c r="AV40" s="38"/>
      <c r="AW40" s="25">
        <v>0</v>
      </c>
      <c r="AX40" s="43">
        <v>0</v>
      </c>
      <c r="AY40" s="38"/>
      <c r="AZ40" s="38"/>
      <c r="BA40" s="38"/>
      <c r="BB40" s="25">
        <v>0</v>
      </c>
      <c r="BC40" s="42">
        <v>0</v>
      </c>
      <c r="BD40" s="38"/>
      <c r="BE40" s="38"/>
      <c r="BF40" s="38"/>
      <c r="BG40" s="25">
        <v>0</v>
      </c>
      <c r="BH40" s="43">
        <v>0</v>
      </c>
      <c r="BI40" s="38"/>
      <c r="BJ40" s="38"/>
      <c r="BK40" s="38"/>
      <c r="BL40" s="41">
        <v>0</v>
      </c>
      <c r="BM40" s="43"/>
      <c r="BN40" s="38"/>
      <c r="BO40" s="38"/>
      <c r="BP40" s="38"/>
      <c r="BQ40" s="38"/>
      <c r="BR40" s="38"/>
      <c r="BS40" s="38"/>
      <c r="BT40" s="38"/>
      <c r="BU40" s="38"/>
      <c r="BV40" s="38">
        <v>0</v>
      </c>
      <c r="BW40" s="38"/>
      <c r="BX40" s="38"/>
      <c r="BY40" s="38">
        <v>0</v>
      </c>
      <c r="BZ40" s="38">
        <v>0</v>
      </c>
      <c r="CA40" s="116"/>
      <c r="CB40" s="38"/>
      <c r="CC40" s="43">
        <v>0</v>
      </c>
      <c r="CD40" s="45">
        <v>0</v>
      </c>
      <c r="CE40" s="116"/>
      <c r="CF40" s="38"/>
      <c r="CG40" s="46">
        <v>0</v>
      </c>
      <c r="CH40" s="73">
        <v>0</v>
      </c>
      <c r="CI40" s="117"/>
      <c r="CJ40" s="48">
        <v>0</v>
      </c>
      <c r="CO40" s="58" t="s">
        <v>33</v>
      </c>
      <c r="CP40" s="62" t="b">
        <v>0</v>
      </c>
    </row>
    <row r="41" spans="1:94" s="33" customFormat="1" ht="30.6" hidden="1" customHeight="1" thickBot="1" x14ac:dyDescent="0.25">
      <c r="A41" s="1">
        <v>15</v>
      </c>
      <c r="B41" s="17">
        <v>18</v>
      </c>
      <c r="C41" s="71" t="s">
        <v>32</v>
      </c>
      <c r="D41" s="122">
        <v>1595</v>
      </c>
      <c r="E41" s="116"/>
      <c r="F41" s="38"/>
      <c r="G41" s="38"/>
      <c r="H41" s="38"/>
      <c r="I41" s="25">
        <v>0</v>
      </c>
      <c r="J41" s="38"/>
      <c r="K41" s="38"/>
      <c r="L41" s="38"/>
      <c r="M41" s="38"/>
      <c r="N41" s="25">
        <v>0</v>
      </c>
      <c r="O41" s="42">
        <v>0</v>
      </c>
      <c r="P41" s="38"/>
      <c r="Q41" s="38"/>
      <c r="R41" s="38"/>
      <c r="S41" s="25">
        <v>0</v>
      </c>
      <c r="T41" s="43">
        <v>0</v>
      </c>
      <c r="U41" s="38"/>
      <c r="V41" s="38"/>
      <c r="W41" s="38"/>
      <c r="X41" s="41">
        <v>0</v>
      </c>
      <c r="Y41" s="115">
        <v>0</v>
      </c>
      <c r="Z41" s="38"/>
      <c r="AA41" s="38"/>
      <c r="AB41" s="38"/>
      <c r="AC41" s="25">
        <v>0</v>
      </c>
      <c r="AD41" s="43">
        <v>0</v>
      </c>
      <c r="AE41" s="38"/>
      <c r="AF41" s="38"/>
      <c r="AG41" s="38"/>
      <c r="AH41" s="25">
        <v>0</v>
      </c>
      <c r="AI41" s="42">
        <v>0</v>
      </c>
      <c r="AJ41" s="38"/>
      <c r="AK41" s="38"/>
      <c r="AL41" s="38"/>
      <c r="AM41" s="25">
        <v>0</v>
      </c>
      <c r="AN41" s="43">
        <v>0</v>
      </c>
      <c r="AO41" s="38"/>
      <c r="AP41" s="38"/>
      <c r="AQ41" s="38"/>
      <c r="AR41" s="41">
        <v>0</v>
      </c>
      <c r="AS41" s="115">
        <v>0</v>
      </c>
      <c r="AT41" s="38">
        <v>8704229.6100000031</v>
      </c>
      <c r="AU41" s="38">
        <v>-45304159.969011679</v>
      </c>
      <c r="AV41" s="38"/>
      <c r="AW41" s="25">
        <v>54008389.579011679</v>
      </c>
      <c r="AX41" s="43">
        <v>0</v>
      </c>
      <c r="AY41" s="38">
        <v>-28061.198057183276</v>
      </c>
      <c r="AZ41" s="38">
        <v>-131074</v>
      </c>
      <c r="BA41" s="38"/>
      <c r="BB41" s="25">
        <v>103012.80194281673</v>
      </c>
      <c r="BC41" s="42">
        <v>54008389.579011679</v>
      </c>
      <c r="BD41" s="38">
        <v>-13829256.90078878</v>
      </c>
      <c r="BE41" s="38"/>
      <c r="BF41" s="38"/>
      <c r="BG41" s="25">
        <v>40179132.678222895</v>
      </c>
      <c r="BH41" s="43">
        <v>103012.80194281673</v>
      </c>
      <c r="BI41" s="38">
        <v>-18717.852148954393</v>
      </c>
      <c r="BJ41" s="38"/>
      <c r="BK41" s="38">
        <v>-993537.3783982849</v>
      </c>
      <c r="BL41" s="41">
        <v>-909242.4286044226</v>
      </c>
      <c r="BM41" s="43">
        <v>40179132.678222895</v>
      </c>
      <c r="BN41" s="38">
        <v>-14888042.711739117</v>
      </c>
      <c r="BO41" s="38"/>
      <c r="BP41" s="38"/>
      <c r="BQ41" s="38">
        <v>25291089.966483779</v>
      </c>
      <c r="BR41" s="38">
        <v>-909242.4286044226</v>
      </c>
      <c r="BS41" s="38">
        <v>-91079.899395416491</v>
      </c>
      <c r="BT41" s="38"/>
      <c r="BU41" s="38"/>
      <c r="BV41" s="38">
        <v>-1000322.3279998391</v>
      </c>
      <c r="BW41" s="38"/>
      <c r="BX41" s="38"/>
      <c r="BY41" s="38">
        <v>25291089.966483779</v>
      </c>
      <c r="BZ41" s="38">
        <v>-1000322.3279998391</v>
      </c>
      <c r="CA41" s="116"/>
      <c r="CB41" s="38"/>
      <c r="CC41" s="43">
        <v>25291089.966483779</v>
      </c>
      <c r="CD41" s="45">
        <v>-1000322.3279998391</v>
      </c>
      <c r="CE41" s="116"/>
      <c r="CF41" s="38"/>
      <c r="CG41" s="46">
        <v>-1000322.3279998391</v>
      </c>
      <c r="CH41" s="73">
        <v>0</v>
      </c>
      <c r="CI41" s="117">
        <v>24290767.660000004</v>
      </c>
      <c r="CJ41" s="48">
        <v>2.1516062319278717E-2</v>
      </c>
      <c r="CO41" s="58"/>
      <c r="CP41" s="62" t="b">
        <v>0</v>
      </c>
    </row>
    <row r="42" spans="1:94" s="33" customFormat="1" ht="30.6" hidden="1" customHeight="1" thickBot="1" x14ac:dyDescent="0.25">
      <c r="A42" s="1"/>
      <c r="B42" s="17"/>
      <c r="C42" s="71" t="s">
        <v>34</v>
      </c>
      <c r="D42" s="122">
        <v>1595</v>
      </c>
      <c r="E42" s="116"/>
      <c r="F42" s="38"/>
      <c r="G42" s="38"/>
      <c r="H42" s="38"/>
      <c r="I42" s="25">
        <v>0</v>
      </c>
      <c r="J42" s="38"/>
      <c r="K42" s="38"/>
      <c r="L42" s="38"/>
      <c r="M42" s="38"/>
      <c r="N42" s="25">
        <v>0</v>
      </c>
      <c r="O42" s="42">
        <v>0</v>
      </c>
      <c r="P42" s="38"/>
      <c r="Q42" s="38"/>
      <c r="R42" s="38"/>
      <c r="S42" s="25">
        <v>0</v>
      </c>
      <c r="T42" s="43">
        <v>0</v>
      </c>
      <c r="U42" s="38"/>
      <c r="V42" s="38"/>
      <c r="W42" s="38"/>
      <c r="X42" s="41">
        <v>0</v>
      </c>
      <c r="Y42" s="115">
        <v>0</v>
      </c>
      <c r="Z42" s="38"/>
      <c r="AA42" s="38"/>
      <c r="AB42" s="38"/>
      <c r="AC42" s="25">
        <v>0</v>
      </c>
      <c r="AD42" s="43">
        <v>0</v>
      </c>
      <c r="AE42" s="38"/>
      <c r="AF42" s="38"/>
      <c r="AG42" s="38"/>
      <c r="AH42" s="25">
        <v>0</v>
      </c>
      <c r="AI42" s="42">
        <v>0</v>
      </c>
      <c r="AJ42" s="38"/>
      <c r="AK42" s="38"/>
      <c r="AL42" s="38"/>
      <c r="AM42" s="25">
        <v>0</v>
      </c>
      <c r="AN42" s="43">
        <v>0</v>
      </c>
      <c r="AO42" s="38"/>
      <c r="AP42" s="38"/>
      <c r="AQ42" s="38"/>
      <c r="AR42" s="41">
        <v>0</v>
      </c>
      <c r="AS42" s="115">
        <v>0</v>
      </c>
      <c r="AT42" s="38"/>
      <c r="AU42" s="38"/>
      <c r="AV42" s="38"/>
      <c r="AW42" s="25">
        <v>0</v>
      </c>
      <c r="AX42" s="43">
        <v>0</v>
      </c>
      <c r="AY42" s="38"/>
      <c r="AZ42" s="38"/>
      <c r="BA42" s="38"/>
      <c r="BB42" s="25">
        <v>0</v>
      </c>
      <c r="BC42" s="42">
        <v>0</v>
      </c>
      <c r="BD42" s="38">
        <v>2791740.0655779429</v>
      </c>
      <c r="BE42" s="38"/>
      <c r="BF42" s="38"/>
      <c r="BG42" s="25">
        <v>2791740.0655779429</v>
      </c>
      <c r="BH42" s="43">
        <v>0</v>
      </c>
      <c r="BI42" s="38">
        <v>142065.23060253935</v>
      </c>
      <c r="BJ42" s="38"/>
      <c r="BK42" s="38"/>
      <c r="BL42" s="41">
        <v>142065.23060253935</v>
      </c>
      <c r="BM42" s="43">
        <v>2791740.0655779429</v>
      </c>
      <c r="BN42" s="38">
        <v>-2695385.2867633472</v>
      </c>
      <c r="BO42" s="38"/>
      <c r="BP42" s="38"/>
      <c r="BQ42" s="38">
        <v>96354.778814595658</v>
      </c>
      <c r="BR42" s="38">
        <v>142065.23060253935</v>
      </c>
      <c r="BS42" s="38">
        <v>-35113.7316834636</v>
      </c>
      <c r="BT42" s="38"/>
      <c r="BU42" s="38"/>
      <c r="BV42" s="38">
        <v>106951.49891907575</v>
      </c>
      <c r="BW42" s="38"/>
      <c r="BX42" s="38"/>
      <c r="BY42" s="38">
        <v>96354.778814595658</v>
      </c>
      <c r="BZ42" s="38">
        <v>106951.49891907575</v>
      </c>
      <c r="CA42" s="116"/>
      <c r="CB42" s="38"/>
      <c r="CC42" s="43">
        <v>96354.778814595658</v>
      </c>
      <c r="CD42" s="45">
        <v>106951.49891907575</v>
      </c>
      <c r="CE42" s="116"/>
      <c r="CF42" s="38"/>
      <c r="CG42" s="46">
        <v>106951.49891907575</v>
      </c>
      <c r="CH42" s="73">
        <v>0</v>
      </c>
      <c r="CI42" s="117">
        <v>203307.55000000005</v>
      </c>
      <c r="CJ42" s="48">
        <v>1.2722663286258467</v>
      </c>
      <c r="CO42" s="58"/>
      <c r="CP42" s="62"/>
    </row>
    <row r="43" spans="1:94" s="33" customFormat="1" ht="30.6" hidden="1" customHeight="1" thickBot="1" x14ac:dyDescent="0.25">
      <c r="A43" s="1"/>
      <c r="B43" s="17"/>
      <c r="C43" s="71" t="s">
        <v>35</v>
      </c>
      <c r="D43" s="122">
        <v>1595</v>
      </c>
      <c r="E43" s="116"/>
      <c r="F43" s="38"/>
      <c r="G43" s="38"/>
      <c r="H43" s="38"/>
      <c r="I43" s="25">
        <v>0</v>
      </c>
      <c r="J43" s="38"/>
      <c r="K43" s="38"/>
      <c r="L43" s="38"/>
      <c r="M43" s="38"/>
      <c r="N43" s="25">
        <v>0</v>
      </c>
      <c r="O43" s="42">
        <v>0</v>
      </c>
      <c r="P43" s="38"/>
      <c r="Q43" s="38"/>
      <c r="R43" s="38"/>
      <c r="S43" s="25">
        <v>0</v>
      </c>
      <c r="T43" s="43">
        <v>0</v>
      </c>
      <c r="U43" s="38"/>
      <c r="V43" s="38"/>
      <c r="W43" s="38"/>
      <c r="X43" s="41">
        <v>0</v>
      </c>
      <c r="Y43" s="115">
        <v>0</v>
      </c>
      <c r="Z43" s="38"/>
      <c r="AA43" s="38"/>
      <c r="AB43" s="38"/>
      <c r="AC43" s="25">
        <v>0</v>
      </c>
      <c r="AD43" s="43">
        <v>0</v>
      </c>
      <c r="AE43" s="38"/>
      <c r="AF43" s="38"/>
      <c r="AG43" s="38"/>
      <c r="AH43" s="25">
        <v>0</v>
      </c>
      <c r="AI43" s="42">
        <v>0</v>
      </c>
      <c r="AJ43" s="38"/>
      <c r="AK43" s="38"/>
      <c r="AL43" s="38"/>
      <c r="AM43" s="25">
        <v>0</v>
      </c>
      <c r="AN43" s="43">
        <v>0</v>
      </c>
      <c r="AO43" s="38"/>
      <c r="AP43" s="38"/>
      <c r="AQ43" s="38"/>
      <c r="AR43" s="41">
        <v>0</v>
      </c>
      <c r="AS43" s="115">
        <v>0</v>
      </c>
      <c r="AT43" s="38"/>
      <c r="AU43" s="38"/>
      <c r="AV43" s="38"/>
      <c r="AW43" s="25">
        <v>0</v>
      </c>
      <c r="AX43" s="43">
        <v>0</v>
      </c>
      <c r="AY43" s="38"/>
      <c r="AZ43" s="38"/>
      <c r="BA43" s="38"/>
      <c r="BB43" s="25">
        <v>0</v>
      </c>
      <c r="BC43" s="42">
        <v>0</v>
      </c>
      <c r="BD43" s="38"/>
      <c r="BE43" s="38"/>
      <c r="BF43" s="38"/>
      <c r="BG43" s="25">
        <v>0</v>
      </c>
      <c r="BH43" s="43">
        <v>0</v>
      </c>
      <c r="BI43" s="38"/>
      <c r="BJ43" s="38"/>
      <c r="BK43" s="38"/>
      <c r="BL43" s="41">
        <v>0</v>
      </c>
      <c r="BM43" s="43">
        <v>0</v>
      </c>
      <c r="BN43" s="38">
        <v>-6348433.0299999993</v>
      </c>
      <c r="BO43" s="38"/>
      <c r="BP43" s="38"/>
      <c r="BQ43" s="38">
        <v>-6348433.0299999993</v>
      </c>
      <c r="BR43" s="38">
        <v>0</v>
      </c>
      <c r="BS43" s="38">
        <v>-711778.66334518814</v>
      </c>
      <c r="BT43" s="38"/>
      <c r="BU43" s="38"/>
      <c r="BV43" s="38">
        <v>-711778.66334518814</v>
      </c>
      <c r="BW43" s="38"/>
      <c r="BX43" s="38"/>
      <c r="BY43" s="38">
        <v>-6348433.0299999993</v>
      </c>
      <c r="BZ43" s="38">
        <v>-711778.66334518814</v>
      </c>
      <c r="CA43" s="116"/>
      <c r="CB43" s="38"/>
      <c r="CC43" s="43">
        <v>-6348433.0299999993</v>
      </c>
      <c r="CD43" s="45">
        <v>-711778.66334518814</v>
      </c>
      <c r="CE43" s="116"/>
      <c r="CF43" s="38"/>
      <c r="CG43" s="46">
        <v>-711778.66334518814</v>
      </c>
      <c r="CH43" s="73">
        <v>0</v>
      </c>
      <c r="CI43" s="117">
        <v>-7060209.5700000003</v>
      </c>
      <c r="CJ43" s="48">
        <v>2.1233451869338751</v>
      </c>
      <c r="CO43" s="58"/>
      <c r="CP43" s="62"/>
    </row>
    <row r="44" spans="1:94" s="83" customFormat="1" ht="15" hidden="1" customHeight="1" thickBot="1" x14ac:dyDescent="0.25">
      <c r="A44" s="74"/>
      <c r="B44" s="17">
        <v>19</v>
      </c>
      <c r="C44" s="75" t="s">
        <v>36</v>
      </c>
      <c r="D44" s="123"/>
      <c r="E44" s="77"/>
      <c r="F44" s="78"/>
      <c r="G44" s="78"/>
      <c r="H44" s="78"/>
      <c r="I44" s="25"/>
      <c r="J44" s="78"/>
      <c r="K44" s="78"/>
      <c r="L44" s="78"/>
      <c r="M44" s="78"/>
      <c r="N44" s="25"/>
      <c r="O44" s="79"/>
      <c r="P44" s="78"/>
      <c r="Q44" s="78"/>
      <c r="R44" s="78"/>
      <c r="S44" s="25"/>
      <c r="T44" s="25"/>
      <c r="U44" s="78"/>
      <c r="V44" s="78"/>
      <c r="W44" s="78"/>
      <c r="X44" s="41"/>
      <c r="Y44" s="25"/>
      <c r="Z44" s="78"/>
      <c r="AA44" s="78"/>
      <c r="AB44" s="78"/>
      <c r="AC44" s="25"/>
      <c r="AD44" s="25"/>
      <c r="AE44" s="78"/>
      <c r="AF44" s="78"/>
      <c r="AG44" s="78"/>
      <c r="AH44" s="25"/>
      <c r="AI44" s="79"/>
      <c r="AJ44" s="78"/>
      <c r="AK44" s="78"/>
      <c r="AL44" s="78"/>
      <c r="AM44" s="25"/>
      <c r="AN44" s="25"/>
      <c r="AO44" s="78"/>
      <c r="AP44" s="78"/>
      <c r="AQ44" s="78"/>
      <c r="AR44" s="41"/>
      <c r="AS44" s="25"/>
      <c r="AT44" s="78"/>
      <c r="AU44" s="78"/>
      <c r="AV44" s="78"/>
      <c r="AW44" s="25"/>
      <c r="AX44" s="25"/>
      <c r="AY44" s="78"/>
      <c r="AZ44" s="78"/>
      <c r="BA44" s="78"/>
      <c r="BB44" s="25"/>
      <c r="BC44" s="79"/>
      <c r="BD44" s="78"/>
      <c r="BE44" s="78"/>
      <c r="BF44" s="78"/>
      <c r="BG44" s="25"/>
      <c r="BH44" s="25"/>
      <c r="BI44" s="78"/>
      <c r="BJ44" s="78"/>
      <c r="BK44" s="78"/>
      <c r="BL44" s="41"/>
      <c r="BM44" s="25"/>
      <c r="BN44" s="78"/>
      <c r="BO44" s="78"/>
      <c r="BP44" s="78"/>
      <c r="BQ44" s="78"/>
      <c r="BR44" s="78"/>
      <c r="BS44" s="78"/>
      <c r="BT44" s="78"/>
      <c r="BU44" s="78"/>
      <c r="BV44" s="78"/>
      <c r="BW44" s="78"/>
      <c r="BX44" s="78"/>
      <c r="BY44" s="78"/>
      <c r="BZ44" s="78"/>
      <c r="CA44" s="77"/>
      <c r="CB44" s="78"/>
      <c r="CC44" s="25"/>
      <c r="CD44" s="41"/>
      <c r="CE44" s="77"/>
      <c r="CF44" s="78"/>
      <c r="CG44" s="46"/>
      <c r="CH44" s="80"/>
      <c r="CI44" s="81"/>
      <c r="CJ44" s="82"/>
      <c r="CP44" s="84"/>
    </row>
    <row r="45" spans="1:94" s="33" customFormat="1" ht="15" hidden="1" customHeight="1" x14ac:dyDescent="0.2">
      <c r="A45" s="1"/>
      <c r="B45" s="17">
        <v>20</v>
      </c>
      <c r="C45" s="34"/>
      <c r="D45" s="124"/>
      <c r="E45" s="79"/>
      <c r="F45" s="25"/>
      <c r="G45" s="25"/>
      <c r="H45" s="25"/>
      <c r="I45" s="25"/>
      <c r="J45" s="25"/>
      <c r="K45" s="25"/>
      <c r="L45" s="25"/>
      <c r="M45" s="25"/>
      <c r="N45" s="25"/>
      <c r="O45" s="79"/>
      <c r="P45" s="25"/>
      <c r="Q45" s="25"/>
      <c r="R45" s="25"/>
      <c r="S45" s="25"/>
      <c r="T45" s="25"/>
      <c r="U45" s="25"/>
      <c r="V45" s="25"/>
      <c r="W45" s="25"/>
      <c r="X45" s="41"/>
      <c r="Y45" s="25"/>
      <c r="Z45" s="25"/>
      <c r="AA45" s="25"/>
      <c r="AB45" s="25"/>
      <c r="AC45" s="25"/>
      <c r="AD45" s="25"/>
      <c r="AE45" s="25"/>
      <c r="AF45" s="25"/>
      <c r="AG45" s="25"/>
      <c r="AH45" s="25"/>
      <c r="AI45" s="79"/>
      <c r="AJ45" s="25"/>
      <c r="AK45" s="25"/>
      <c r="AL45" s="25"/>
      <c r="AM45" s="25"/>
      <c r="AN45" s="25"/>
      <c r="AO45" s="25"/>
      <c r="AP45" s="25"/>
      <c r="AQ45" s="25"/>
      <c r="AR45" s="41"/>
      <c r="AS45" s="25"/>
      <c r="AT45" s="25"/>
      <c r="AU45" s="25"/>
      <c r="AV45" s="25"/>
      <c r="AW45" s="25"/>
      <c r="AX45" s="25"/>
      <c r="AY45" s="25"/>
      <c r="AZ45" s="25"/>
      <c r="BA45" s="25"/>
      <c r="BB45" s="25"/>
      <c r="BC45" s="79"/>
      <c r="BD45" s="25"/>
      <c r="BE45" s="25"/>
      <c r="BF45" s="25"/>
      <c r="BG45" s="25"/>
      <c r="BH45" s="25"/>
      <c r="BI45" s="25"/>
      <c r="BJ45" s="25"/>
      <c r="BK45" s="25"/>
      <c r="BL45" s="41"/>
      <c r="BM45" s="25"/>
      <c r="BN45" s="25"/>
      <c r="BO45" s="25"/>
      <c r="BP45" s="25"/>
      <c r="BQ45" s="25"/>
      <c r="BR45" s="25"/>
      <c r="BS45" s="25"/>
      <c r="BT45" s="25"/>
      <c r="BU45" s="25"/>
      <c r="BV45" s="25"/>
      <c r="BW45" s="25"/>
      <c r="BX45" s="25"/>
      <c r="BY45" s="25"/>
      <c r="BZ45" s="25"/>
      <c r="CA45" s="79"/>
      <c r="CB45" s="25"/>
      <c r="CC45" s="25"/>
      <c r="CD45" s="41"/>
      <c r="CE45" s="113"/>
      <c r="CF45" s="29"/>
      <c r="CG45" s="86"/>
      <c r="CH45" s="30"/>
      <c r="CI45" s="31"/>
      <c r="CJ45" s="48"/>
      <c r="CP45" s="62"/>
    </row>
    <row r="46" spans="1:94" s="89" customFormat="1" ht="14.45" hidden="1" customHeight="1" x14ac:dyDescent="0.25">
      <c r="A46" s="87"/>
      <c r="B46" s="87"/>
      <c r="C46" s="88" t="s">
        <v>37</v>
      </c>
      <c r="D46" s="125"/>
      <c r="E46" s="79">
        <v>0</v>
      </c>
      <c r="F46" s="25">
        <v>0</v>
      </c>
      <c r="G46" s="25">
        <v>0</v>
      </c>
      <c r="H46" s="25">
        <v>0</v>
      </c>
      <c r="I46" s="25">
        <v>0</v>
      </c>
      <c r="J46" s="25">
        <v>0</v>
      </c>
      <c r="K46" s="25">
        <v>0</v>
      </c>
      <c r="L46" s="25">
        <v>0</v>
      </c>
      <c r="M46" s="25">
        <v>0</v>
      </c>
      <c r="N46" s="25">
        <v>0</v>
      </c>
      <c r="O46" s="79">
        <v>0</v>
      </c>
      <c r="P46" s="25">
        <v>0</v>
      </c>
      <c r="Q46" s="25">
        <v>0</v>
      </c>
      <c r="R46" s="25">
        <v>0</v>
      </c>
      <c r="S46" s="25">
        <v>0</v>
      </c>
      <c r="T46" s="25">
        <v>0</v>
      </c>
      <c r="U46" s="25">
        <v>0</v>
      </c>
      <c r="V46" s="25">
        <v>0</v>
      </c>
      <c r="W46" s="25">
        <v>0</v>
      </c>
      <c r="X46" s="41">
        <v>0</v>
      </c>
      <c r="Y46" s="25">
        <v>0</v>
      </c>
      <c r="Z46" s="25">
        <v>50361255.065643169</v>
      </c>
      <c r="AA46" s="25">
        <v>0</v>
      </c>
      <c r="AB46" s="25">
        <v>0</v>
      </c>
      <c r="AC46" s="25">
        <v>50361255.065643169</v>
      </c>
      <c r="AD46" s="25">
        <v>0</v>
      </c>
      <c r="AE46" s="25">
        <v>2328274.6676318459</v>
      </c>
      <c r="AF46" s="25">
        <v>0</v>
      </c>
      <c r="AG46" s="25">
        <v>0</v>
      </c>
      <c r="AH46" s="25">
        <v>2328274.6676318459</v>
      </c>
      <c r="AI46" s="79">
        <v>50361255.065643169</v>
      </c>
      <c r="AJ46" s="25">
        <v>-27239665.046978436</v>
      </c>
      <c r="AK46" s="25">
        <v>0</v>
      </c>
      <c r="AL46" s="25">
        <v>0</v>
      </c>
      <c r="AM46" s="25">
        <v>23121590.018664736</v>
      </c>
      <c r="AN46" s="25">
        <v>2328274.6676318459</v>
      </c>
      <c r="AO46" s="25">
        <v>664325.7993741018</v>
      </c>
      <c r="AP46" s="25">
        <v>0</v>
      </c>
      <c r="AQ46" s="25">
        <v>0</v>
      </c>
      <c r="AR46" s="41">
        <v>2992600.4670059471</v>
      </c>
      <c r="AS46" s="25">
        <v>23121590.018664736</v>
      </c>
      <c r="AT46" s="25">
        <v>-80416753.419395447</v>
      </c>
      <c r="AU46" s="25">
        <v>-45859045.015760496</v>
      </c>
      <c r="AV46" s="25">
        <v>0</v>
      </c>
      <c r="AW46" s="25">
        <v>-11436118.38497021</v>
      </c>
      <c r="AX46" s="25">
        <v>2992600.4670059471</v>
      </c>
      <c r="AY46" s="25">
        <v>-65467.815569768871</v>
      </c>
      <c r="AZ46" s="25">
        <v>819095.93847248529</v>
      </c>
      <c r="BA46" s="25">
        <v>0</v>
      </c>
      <c r="BB46" s="25">
        <v>2108036.7129636933</v>
      </c>
      <c r="BC46" s="79">
        <v>-11436118.38497021</v>
      </c>
      <c r="BD46" s="25">
        <v>34580525.619046234</v>
      </c>
      <c r="BE46" s="25">
        <v>23676474.286859483</v>
      </c>
      <c r="BF46" s="25">
        <v>-50366169.329999998</v>
      </c>
      <c r="BG46" s="25">
        <v>-50898236.382783458</v>
      </c>
      <c r="BH46" s="25">
        <v>2108036.7129636928</v>
      </c>
      <c r="BI46" s="25">
        <v>-600682.55819737434</v>
      </c>
      <c r="BJ46" s="25">
        <v>2182727.3131299461</v>
      </c>
      <c r="BK46" s="25">
        <v>-1121123.1383982848</v>
      </c>
      <c r="BL46" s="41">
        <v>-1796496.2967619132</v>
      </c>
      <c r="BM46" s="25">
        <v>-50898236.382783458</v>
      </c>
      <c r="BN46" s="25">
        <v>-32134222.296873912</v>
      </c>
      <c r="BO46" s="25">
        <v>-89120984.723830968</v>
      </c>
      <c r="BP46" s="25">
        <v>0</v>
      </c>
      <c r="BQ46" s="25">
        <v>6088526.0441735983</v>
      </c>
      <c r="BR46" s="25">
        <v>-1796496.2967619132</v>
      </c>
      <c r="BS46" s="25">
        <v>-718750.57404575194</v>
      </c>
      <c r="BT46" s="25">
        <v>-1225388</v>
      </c>
      <c r="BU46" s="25">
        <v>0</v>
      </c>
      <c r="BV46" s="25">
        <v>-1289858.8708076654</v>
      </c>
      <c r="BW46" s="25">
        <v>-1289859.3408076656</v>
      </c>
      <c r="BX46" s="25">
        <v>-1289859.3408076656</v>
      </c>
      <c r="BY46" s="25">
        <v>-1289859.3408076656</v>
      </c>
      <c r="BZ46" s="25">
        <v>-1289859.3408076656</v>
      </c>
      <c r="CA46" s="79">
        <v>-4748126.9400000004</v>
      </c>
      <c r="CB46" s="25">
        <v>108829</v>
      </c>
      <c r="CC46" s="25">
        <v>10836652.984173598</v>
      </c>
      <c r="CD46" s="41">
        <v>-1398687.8708076654</v>
      </c>
      <c r="CE46" s="79">
        <v>-186891.84169337049</v>
      </c>
      <c r="CF46" s="25">
        <v>0</v>
      </c>
      <c r="CG46" s="25">
        <v>-1585579.7125010355</v>
      </c>
      <c r="CH46" s="41">
        <v>-8182700.5293476507</v>
      </c>
      <c r="CI46" s="93">
        <v>4798756.5300000012</v>
      </c>
      <c r="CJ46" s="41">
        <v>89.356634065916296</v>
      </c>
      <c r="CP46" s="90"/>
    </row>
    <row r="47" spans="1:94" s="89" customFormat="1" ht="14.45" hidden="1" customHeight="1" x14ac:dyDescent="0.25">
      <c r="A47" s="87"/>
      <c r="B47" s="87"/>
      <c r="C47" s="88" t="s">
        <v>38</v>
      </c>
      <c r="D47" s="125"/>
      <c r="E47" s="79">
        <v>0</v>
      </c>
      <c r="F47" s="25">
        <v>0</v>
      </c>
      <c r="G47" s="25">
        <v>0</v>
      </c>
      <c r="H47" s="25">
        <v>0</v>
      </c>
      <c r="I47" s="25">
        <v>0</v>
      </c>
      <c r="J47" s="25">
        <v>0</v>
      </c>
      <c r="K47" s="25">
        <v>0</v>
      </c>
      <c r="L47" s="25">
        <v>0</v>
      </c>
      <c r="M47" s="25">
        <v>0</v>
      </c>
      <c r="N47" s="25">
        <v>0</v>
      </c>
      <c r="O47" s="79">
        <v>0</v>
      </c>
      <c r="P47" s="25">
        <v>0</v>
      </c>
      <c r="Q47" s="25">
        <v>0</v>
      </c>
      <c r="R47" s="25">
        <v>0</v>
      </c>
      <c r="S47" s="25">
        <v>0</v>
      </c>
      <c r="T47" s="25">
        <v>0</v>
      </c>
      <c r="U47" s="25">
        <v>0</v>
      </c>
      <c r="V47" s="25">
        <v>0</v>
      </c>
      <c r="W47" s="25">
        <v>0</v>
      </c>
      <c r="X47" s="41">
        <v>0</v>
      </c>
      <c r="Y47" s="25">
        <v>0</v>
      </c>
      <c r="Z47" s="25">
        <v>-35296555.644356839</v>
      </c>
      <c r="AA47" s="25">
        <v>0</v>
      </c>
      <c r="AB47" s="25">
        <v>0</v>
      </c>
      <c r="AC47" s="25">
        <v>-35296555.644356839</v>
      </c>
      <c r="AD47" s="25">
        <v>0</v>
      </c>
      <c r="AE47" s="25">
        <v>-305031.86662999028</v>
      </c>
      <c r="AF47" s="25">
        <v>0</v>
      </c>
      <c r="AG47" s="25">
        <v>0</v>
      </c>
      <c r="AH47" s="25">
        <v>-305031.86662999028</v>
      </c>
      <c r="AI47" s="79">
        <v>-35296555.644356839</v>
      </c>
      <c r="AJ47" s="25">
        <v>-35950470.33885958</v>
      </c>
      <c r="AK47" s="25">
        <v>0</v>
      </c>
      <c r="AL47" s="25">
        <v>0</v>
      </c>
      <c r="AM47" s="25">
        <v>-71247025.98321642</v>
      </c>
      <c r="AN47" s="25">
        <v>-305031.86662999028</v>
      </c>
      <c r="AO47" s="25">
        <v>-513547.49540051201</v>
      </c>
      <c r="AP47" s="25">
        <v>0</v>
      </c>
      <c r="AQ47" s="25">
        <v>0</v>
      </c>
      <c r="AR47" s="41">
        <v>-818579.36203050287</v>
      </c>
      <c r="AS47" s="25">
        <v>-71247025.98321642</v>
      </c>
      <c r="AT47" s="25">
        <v>-66328335.605321705</v>
      </c>
      <c r="AU47" s="25">
        <v>-45859045.015760496</v>
      </c>
      <c r="AV47" s="25">
        <v>-804747.00000005774</v>
      </c>
      <c r="AW47" s="25">
        <v>-92521063.572777689</v>
      </c>
      <c r="AX47" s="25">
        <v>-818579.36203050287</v>
      </c>
      <c r="AY47" s="25">
        <v>-1197000.4662709681</v>
      </c>
      <c r="AZ47" s="25">
        <v>819095.93847248529</v>
      </c>
      <c r="BA47" s="25">
        <v>0</v>
      </c>
      <c r="BB47" s="25">
        <v>-2834675.7667739554</v>
      </c>
      <c r="BC47" s="79">
        <v>-92521063.572777689</v>
      </c>
      <c r="BD47" s="25">
        <v>-22339668.254477091</v>
      </c>
      <c r="BE47" s="25">
        <v>-70692141.303513452</v>
      </c>
      <c r="BF47" s="25">
        <v>0</v>
      </c>
      <c r="BG47" s="25">
        <v>-44168590.52374132</v>
      </c>
      <c r="BH47" s="25">
        <v>-2834675.7667739559</v>
      </c>
      <c r="BI47" s="25">
        <v>-874740.01455699932</v>
      </c>
      <c r="BJ47" s="25">
        <v>-2629876.9096754366</v>
      </c>
      <c r="BK47" s="25">
        <v>-993537.37839828478</v>
      </c>
      <c r="BL47" s="41">
        <v>-2073076.2500538041</v>
      </c>
      <c r="BM47" s="25">
        <v>-44168590.52374132</v>
      </c>
      <c r="BN47" s="25">
        <v>-8235698.0333506241</v>
      </c>
      <c r="BO47" s="25">
        <v>-75837313.449757278</v>
      </c>
      <c r="BP47" s="25">
        <v>0</v>
      </c>
      <c r="BQ47" s="25">
        <v>23433024.892665334</v>
      </c>
      <c r="BR47" s="25">
        <v>-2073076.2500538041</v>
      </c>
      <c r="BS47" s="25">
        <v>-993140.36614619882</v>
      </c>
      <c r="BT47" s="25">
        <v>-1282599</v>
      </c>
      <c r="BU47" s="25">
        <v>0</v>
      </c>
      <c r="BV47" s="25">
        <v>-1783617.6162000033</v>
      </c>
      <c r="BW47" s="25">
        <v>-1783618.0862000035</v>
      </c>
      <c r="BX47" s="25">
        <v>-1783618.0862000035</v>
      </c>
      <c r="BY47" s="25">
        <v>-1783618.0862000035</v>
      </c>
      <c r="BZ47" s="25">
        <v>-1783618.0862000035</v>
      </c>
      <c r="CA47" s="79">
        <v>-11302151.48</v>
      </c>
      <c r="CB47" s="25">
        <v>-232609</v>
      </c>
      <c r="CC47" s="25">
        <v>34735176.372665331</v>
      </c>
      <c r="CD47" s="41">
        <v>-1551008.6162000033</v>
      </c>
      <c r="CE47" s="79">
        <v>350227.49105012871</v>
      </c>
      <c r="CF47" s="25">
        <v>0</v>
      </c>
      <c r="CG47" s="25">
        <v>-1200781.125149874</v>
      </c>
      <c r="CH47" s="126">
        <v>16100621.446495246</v>
      </c>
      <c r="CI47" s="93">
        <v>21649497.510000002</v>
      </c>
      <c r="CJ47" s="41">
        <v>90.233534668048378</v>
      </c>
      <c r="CP47" s="90"/>
    </row>
    <row r="48" spans="1:94" s="89" customFormat="1" ht="14.25" hidden="1" customHeight="1" x14ac:dyDescent="0.25">
      <c r="A48" s="87"/>
      <c r="B48" s="87"/>
      <c r="C48" s="94" t="str">
        <f>C32</f>
        <v>RSVA - Global Adjustment 12</v>
      </c>
      <c r="D48" s="127">
        <v>1589</v>
      </c>
      <c r="E48" s="79">
        <v>0</v>
      </c>
      <c r="F48" s="25">
        <v>0</v>
      </c>
      <c r="G48" s="25">
        <v>0</v>
      </c>
      <c r="H48" s="25">
        <v>0</v>
      </c>
      <c r="I48" s="25">
        <v>0</v>
      </c>
      <c r="J48" s="25">
        <v>0</v>
      </c>
      <c r="K48" s="25">
        <v>0</v>
      </c>
      <c r="L48" s="25">
        <v>0</v>
      </c>
      <c r="M48" s="25">
        <v>0</v>
      </c>
      <c r="N48" s="25">
        <v>0</v>
      </c>
      <c r="O48" s="79">
        <v>0</v>
      </c>
      <c r="P48" s="25">
        <v>0</v>
      </c>
      <c r="Q48" s="25">
        <v>0</v>
      </c>
      <c r="R48" s="25">
        <v>0</v>
      </c>
      <c r="S48" s="25">
        <v>0</v>
      </c>
      <c r="T48" s="25">
        <v>0</v>
      </c>
      <c r="U48" s="25">
        <v>0</v>
      </c>
      <c r="V48" s="25">
        <v>0</v>
      </c>
      <c r="W48" s="25">
        <v>0</v>
      </c>
      <c r="X48" s="41">
        <v>0</v>
      </c>
      <c r="Y48" s="25">
        <v>0</v>
      </c>
      <c r="Z48" s="25">
        <v>85657810.710000008</v>
      </c>
      <c r="AA48" s="25">
        <v>0</v>
      </c>
      <c r="AB48" s="25">
        <v>0</v>
      </c>
      <c r="AC48" s="25">
        <v>85657810.710000008</v>
      </c>
      <c r="AD48" s="25">
        <v>0</v>
      </c>
      <c r="AE48" s="25">
        <v>2633306.5342618362</v>
      </c>
      <c r="AF48" s="25">
        <v>0</v>
      </c>
      <c r="AG48" s="25">
        <v>0</v>
      </c>
      <c r="AH48" s="25">
        <v>2633306.5342618362</v>
      </c>
      <c r="AI48" s="79">
        <v>85657810.710000008</v>
      </c>
      <c r="AJ48" s="25">
        <v>8710805.291881144</v>
      </c>
      <c r="AK48" s="25">
        <v>0</v>
      </c>
      <c r="AL48" s="25">
        <v>0</v>
      </c>
      <c r="AM48" s="25">
        <v>94368616.001881152</v>
      </c>
      <c r="AN48" s="25">
        <v>2633306.5342618362</v>
      </c>
      <c r="AO48" s="25">
        <v>1177873.2947746138</v>
      </c>
      <c r="AP48" s="25">
        <v>0</v>
      </c>
      <c r="AQ48" s="25">
        <v>0</v>
      </c>
      <c r="AR48" s="41">
        <v>3811179.82903645</v>
      </c>
      <c r="AS48" s="25">
        <v>94368616.001881152</v>
      </c>
      <c r="AT48" s="25">
        <v>-14088417.814073741</v>
      </c>
      <c r="AU48" s="25">
        <v>0</v>
      </c>
      <c r="AV48" s="25">
        <v>804747.00000005774</v>
      </c>
      <c r="AW48" s="25">
        <v>81084945.187807471</v>
      </c>
      <c r="AX48" s="25">
        <v>3811179.82903645</v>
      </c>
      <c r="AY48" s="25">
        <v>1131532.6507011992</v>
      </c>
      <c r="AZ48" s="25">
        <v>0</v>
      </c>
      <c r="BA48" s="25">
        <v>0</v>
      </c>
      <c r="BB48" s="25">
        <v>4942712.4797376487</v>
      </c>
      <c r="BC48" s="79">
        <v>81084945.187807471</v>
      </c>
      <c r="BD48" s="25">
        <v>56920193.873523325</v>
      </c>
      <c r="BE48" s="25">
        <v>94368615.590372935</v>
      </c>
      <c r="BF48" s="25">
        <v>-50366169.329999998</v>
      </c>
      <c r="BG48" s="25">
        <v>-6729645.8590421379</v>
      </c>
      <c r="BH48" s="25">
        <v>4942712.4797376487</v>
      </c>
      <c r="BI48" s="25">
        <v>274057.45635962492</v>
      </c>
      <c r="BJ48" s="25">
        <v>4812604.2228053827</v>
      </c>
      <c r="BK48" s="25">
        <v>-127585.76</v>
      </c>
      <c r="BL48" s="41">
        <v>276579.95329189091</v>
      </c>
      <c r="BM48" s="25">
        <v>-6729645.8590421379</v>
      </c>
      <c r="BN48" s="25">
        <v>-23898524.263523288</v>
      </c>
      <c r="BO48" s="25">
        <v>-13283671.27407369</v>
      </c>
      <c r="BP48" s="25">
        <v>0</v>
      </c>
      <c r="BQ48" s="25">
        <v>-17344498.848491736</v>
      </c>
      <c r="BR48" s="25">
        <v>276579.95329189091</v>
      </c>
      <c r="BS48" s="25">
        <v>274389.79210044688</v>
      </c>
      <c r="BT48" s="25">
        <v>57211</v>
      </c>
      <c r="BU48" s="25">
        <v>0</v>
      </c>
      <c r="BV48" s="25">
        <v>493758.74539233779</v>
      </c>
      <c r="BW48" s="25">
        <v>493758.74539233779</v>
      </c>
      <c r="BX48" s="25">
        <v>493758.74539233779</v>
      </c>
      <c r="BY48" s="25">
        <v>493758.74539233779</v>
      </c>
      <c r="BZ48" s="25">
        <v>493758.74539233779</v>
      </c>
      <c r="CA48" s="79">
        <v>6554024.54</v>
      </c>
      <c r="CB48" s="25">
        <v>341438</v>
      </c>
      <c r="CC48" s="25">
        <v>-23898523.388491735</v>
      </c>
      <c r="CD48" s="41">
        <v>152320.74539233779</v>
      </c>
      <c r="CE48" s="79">
        <v>-537119.3327434992</v>
      </c>
      <c r="CF48" s="25">
        <v>0</v>
      </c>
      <c r="CG48" s="25">
        <v>-384798.5873511614</v>
      </c>
      <c r="CH48" s="96">
        <v>-24283321.975842897</v>
      </c>
      <c r="CI48" s="93">
        <v>-16850740.98</v>
      </c>
      <c r="CJ48" s="41">
        <v>-0.87690060213208199</v>
      </c>
      <c r="CP48" s="90"/>
    </row>
    <row r="49" spans="1:94" s="33" customFormat="1" ht="14.45" hidden="1" customHeight="1" thickBot="1" x14ac:dyDescent="0.3">
      <c r="A49" s="1"/>
      <c r="B49" s="1"/>
      <c r="C49" s="94"/>
      <c r="D49" s="128"/>
      <c r="E49" s="129"/>
      <c r="F49" s="130"/>
      <c r="G49" s="130"/>
      <c r="H49" s="130"/>
      <c r="I49" s="130"/>
      <c r="J49" s="130"/>
      <c r="K49" s="130"/>
      <c r="L49" s="130"/>
      <c r="M49" s="130"/>
      <c r="N49" s="130"/>
      <c r="O49" s="129"/>
      <c r="P49" s="130"/>
      <c r="Q49" s="130"/>
      <c r="R49" s="130"/>
      <c r="S49" s="130"/>
      <c r="T49" s="130"/>
      <c r="U49" s="130"/>
      <c r="V49" s="130"/>
      <c r="W49" s="130"/>
      <c r="X49" s="131"/>
      <c r="Y49" s="130"/>
      <c r="Z49" s="130"/>
      <c r="AA49" s="130"/>
      <c r="AB49" s="130"/>
      <c r="AC49" s="130"/>
      <c r="AD49" s="130"/>
      <c r="AE49" s="130"/>
      <c r="AF49" s="130"/>
      <c r="AG49" s="130"/>
      <c r="AH49" s="130"/>
      <c r="AI49" s="129"/>
      <c r="AJ49" s="130"/>
      <c r="AK49" s="130"/>
      <c r="AL49" s="130"/>
      <c r="AM49" s="130"/>
      <c r="AN49" s="130"/>
      <c r="AO49" s="130"/>
      <c r="AP49" s="130"/>
      <c r="AQ49" s="130"/>
      <c r="AR49" s="131"/>
      <c r="AS49" s="130"/>
      <c r="AT49" s="130"/>
      <c r="AU49" s="130"/>
      <c r="AV49" s="130"/>
      <c r="AW49" s="130"/>
      <c r="AX49" s="130"/>
      <c r="AY49" s="130"/>
      <c r="AZ49" s="130"/>
      <c r="BA49" s="130"/>
      <c r="BB49" s="130"/>
      <c r="BC49" s="129"/>
      <c r="BD49" s="130"/>
      <c r="BE49" s="130"/>
      <c r="BF49" s="130"/>
      <c r="BG49" s="130"/>
      <c r="BH49" s="130"/>
      <c r="BI49" s="130"/>
      <c r="BJ49" s="130"/>
      <c r="BK49" s="130"/>
      <c r="BL49" s="131"/>
      <c r="BM49" s="130"/>
      <c r="BN49" s="130"/>
      <c r="BO49" s="130"/>
      <c r="BP49" s="130"/>
      <c r="BQ49" s="130"/>
      <c r="BR49" s="130"/>
      <c r="BS49" s="130"/>
      <c r="BT49" s="130"/>
      <c r="BU49" s="130"/>
      <c r="BV49" s="130"/>
      <c r="BW49" s="130"/>
      <c r="BX49" s="130"/>
      <c r="BY49" s="130"/>
      <c r="BZ49" s="130"/>
      <c r="CA49" s="129"/>
      <c r="CB49" s="130"/>
      <c r="CC49" s="130"/>
      <c r="CD49" s="131"/>
      <c r="CE49" s="132"/>
      <c r="CF49" s="133"/>
      <c r="CG49" s="134"/>
      <c r="CH49" s="135"/>
      <c r="CI49" s="136"/>
      <c r="CJ49" s="137"/>
      <c r="CP49" s="62"/>
    </row>
    <row r="50" spans="1:94" s="33" customFormat="1" ht="35.25" customHeight="1" thickBot="1" x14ac:dyDescent="0.25">
      <c r="A50" s="1"/>
      <c r="B50" s="1"/>
      <c r="C50" s="18" t="s">
        <v>46</v>
      </c>
      <c r="D50" s="19"/>
      <c r="E50" s="79"/>
      <c r="F50" s="25"/>
      <c r="G50" s="25"/>
      <c r="H50" s="25"/>
      <c r="I50" s="25"/>
      <c r="J50" s="25"/>
      <c r="K50" s="25"/>
      <c r="L50" s="25"/>
      <c r="M50" s="25"/>
      <c r="N50" s="25"/>
      <c r="O50" s="79"/>
      <c r="P50" s="25"/>
      <c r="Q50" s="25"/>
      <c r="R50" s="25"/>
      <c r="S50" s="25"/>
      <c r="T50" s="25"/>
      <c r="U50" s="25"/>
      <c r="V50" s="25"/>
      <c r="W50" s="25"/>
      <c r="X50" s="41"/>
      <c r="Y50" s="25"/>
      <c r="Z50" s="25"/>
      <c r="AA50" s="25"/>
      <c r="AB50" s="25"/>
      <c r="AC50" s="25"/>
      <c r="AD50" s="25"/>
      <c r="AE50" s="25"/>
      <c r="AF50" s="25"/>
      <c r="AG50" s="25"/>
      <c r="AH50" s="25"/>
      <c r="AI50" s="79"/>
      <c r="AJ50" s="25"/>
      <c r="AK50" s="25"/>
      <c r="AL50" s="25"/>
      <c r="AM50" s="25"/>
      <c r="AN50" s="25"/>
      <c r="AO50" s="25"/>
      <c r="AP50" s="25"/>
      <c r="AQ50" s="25"/>
      <c r="AR50" s="41"/>
      <c r="AS50" s="25"/>
      <c r="AT50" s="25"/>
      <c r="AU50" s="25"/>
      <c r="AV50" s="25"/>
      <c r="AW50" s="25"/>
      <c r="AX50" s="25"/>
      <c r="AY50" s="25"/>
      <c r="AZ50" s="25"/>
      <c r="BA50" s="25"/>
      <c r="BB50" s="25"/>
      <c r="BC50" s="79"/>
      <c r="BD50" s="25"/>
      <c r="BE50" s="25"/>
      <c r="BF50" s="25"/>
      <c r="BG50" s="25"/>
      <c r="BH50" s="25"/>
      <c r="BI50" s="25"/>
      <c r="BJ50" s="25"/>
      <c r="BK50" s="25"/>
      <c r="BL50" s="41"/>
      <c r="BM50" s="25"/>
      <c r="BN50" s="25"/>
      <c r="BO50" s="25"/>
      <c r="BP50" s="25"/>
      <c r="BQ50" s="25"/>
      <c r="BR50" s="25"/>
      <c r="BS50" s="25"/>
      <c r="BT50" s="25"/>
      <c r="BU50" s="25"/>
      <c r="BV50" s="25"/>
      <c r="BW50" s="25"/>
      <c r="BX50" s="25"/>
      <c r="BY50" s="25"/>
      <c r="BZ50" s="25"/>
      <c r="CA50" s="79"/>
      <c r="CB50" s="25"/>
      <c r="CC50" s="25"/>
      <c r="CD50" s="41"/>
      <c r="CE50" s="113"/>
      <c r="CF50" s="29"/>
      <c r="CG50" s="86"/>
      <c r="CH50" s="30"/>
      <c r="CI50" s="31"/>
      <c r="CJ50" s="48"/>
      <c r="CP50" s="62"/>
    </row>
    <row r="51" spans="1:94" s="33" customFormat="1" ht="15" thickBot="1" x14ac:dyDescent="0.25">
      <c r="A51" s="1">
        <v>16</v>
      </c>
      <c r="B51" s="1"/>
      <c r="C51" s="34" t="s">
        <v>47</v>
      </c>
      <c r="D51" s="35">
        <v>1508</v>
      </c>
      <c r="E51" s="64"/>
      <c r="F51" s="38"/>
      <c r="G51" s="38"/>
      <c r="H51" s="38"/>
      <c r="I51" s="25">
        <v>0</v>
      </c>
      <c r="J51" s="38"/>
      <c r="K51" s="138"/>
      <c r="L51" s="38"/>
      <c r="M51" s="38"/>
      <c r="N51" s="25">
        <v>0</v>
      </c>
      <c r="O51" s="139">
        <v>0</v>
      </c>
      <c r="P51" s="140"/>
      <c r="Q51" s="38"/>
      <c r="R51" s="38"/>
      <c r="S51" s="25">
        <v>0</v>
      </c>
      <c r="T51" s="43">
        <v>0</v>
      </c>
      <c r="U51" s="141"/>
      <c r="V51" s="38"/>
      <c r="W51" s="38"/>
      <c r="X51" s="41">
        <v>0</v>
      </c>
      <c r="Y51" s="115">
        <v>0</v>
      </c>
      <c r="Z51" s="38"/>
      <c r="AA51" s="38"/>
      <c r="AB51" s="38"/>
      <c r="AC51" s="25">
        <v>0</v>
      </c>
      <c r="AD51" s="43">
        <v>0</v>
      </c>
      <c r="AE51" s="38"/>
      <c r="AF51" s="38"/>
      <c r="AG51" s="38"/>
      <c r="AH51" s="25">
        <v>0</v>
      </c>
      <c r="AI51" s="139">
        <v>0</v>
      </c>
      <c r="AJ51" s="38"/>
      <c r="AK51" s="38"/>
      <c r="AL51" s="38"/>
      <c r="AM51" s="25">
        <v>0</v>
      </c>
      <c r="AN51" s="43">
        <v>0</v>
      </c>
      <c r="AO51" s="38"/>
      <c r="AP51" s="38"/>
      <c r="AQ51" s="38"/>
      <c r="AR51" s="41">
        <v>0</v>
      </c>
      <c r="AS51" s="115">
        <v>0</v>
      </c>
      <c r="AT51" s="38"/>
      <c r="AU51" s="38"/>
      <c r="AV51" s="38"/>
      <c r="AW51" s="25">
        <v>0</v>
      </c>
      <c r="AX51" s="43">
        <v>0</v>
      </c>
      <c r="AY51" s="38"/>
      <c r="AZ51" s="38"/>
      <c r="BA51" s="38"/>
      <c r="BB51" s="25">
        <v>0</v>
      </c>
      <c r="BC51" s="139">
        <v>0</v>
      </c>
      <c r="BD51" s="38"/>
      <c r="BE51" s="38"/>
      <c r="BF51" s="38"/>
      <c r="BG51" s="25">
        <v>0</v>
      </c>
      <c r="BH51" s="43">
        <v>0</v>
      </c>
      <c r="BI51" s="38"/>
      <c r="BJ51" s="38"/>
      <c r="BK51" s="38"/>
      <c r="BL51" s="41">
        <v>0</v>
      </c>
      <c r="BM51" s="43">
        <v>0</v>
      </c>
      <c r="BN51" s="38"/>
      <c r="BO51" s="38"/>
      <c r="BP51" s="38"/>
      <c r="BQ51" s="38">
        <v>0</v>
      </c>
      <c r="BR51" s="38">
        <v>0</v>
      </c>
      <c r="BS51" s="38"/>
      <c r="BT51" s="38"/>
      <c r="BU51" s="38"/>
      <c r="BV51" s="38">
        <v>0</v>
      </c>
      <c r="BW51" s="38"/>
      <c r="BX51" s="38"/>
      <c r="BY51" s="38">
        <v>0</v>
      </c>
      <c r="BZ51" s="38">
        <v>0</v>
      </c>
      <c r="CA51" s="64"/>
      <c r="CB51" s="38"/>
      <c r="CC51" s="43">
        <v>0</v>
      </c>
      <c r="CD51" s="45">
        <v>0</v>
      </c>
      <c r="CE51" s="116"/>
      <c r="CF51" s="38"/>
      <c r="CG51" s="46">
        <v>0</v>
      </c>
      <c r="CH51" s="30">
        <v>0</v>
      </c>
      <c r="CI51" s="117"/>
      <c r="CJ51" s="48">
        <v>0</v>
      </c>
      <c r="CP51" s="62"/>
    </row>
    <row r="52" spans="1:94" s="33" customFormat="1" ht="15" thickBot="1" x14ac:dyDescent="0.25">
      <c r="A52" s="1">
        <v>17</v>
      </c>
      <c r="B52" s="1"/>
      <c r="C52" s="34" t="s">
        <v>48</v>
      </c>
      <c r="D52" s="35">
        <v>1508</v>
      </c>
      <c r="E52" s="64"/>
      <c r="F52" s="38"/>
      <c r="G52" s="38"/>
      <c r="H52" s="38"/>
      <c r="I52" s="25">
        <v>0</v>
      </c>
      <c r="J52" s="38"/>
      <c r="K52" s="138"/>
      <c r="L52" s="38"/>
      <c r="M52" s="38"/>
      <c r="N52" s="25">
        <v>0</v>
      </c>
      <c r="O52" s="139">
        <v>0</v>
      </c>
      <c r="P52" s="140"/>
      <c r="Q52" s="38"/>
      <c r="R52" s="38"/>
      <c r="S52" s="25">
        <v>0</v>
      </c>
      <c r="T52" s="43">
        <v>0</v>
      </c>
      <c r="U52" s="141"/>
      <c r="V52" s="38"/>
      <c r="W52" s="38"/>
      <c r="X52" s="41">
        <v>0</v>
      </c>
      <c r="Y52" s="115">
        <v>0</v>
      </c>
      <c r="Z52" s="38"/>
      <c r="AA52" s="38"/>
      <c r="AB52" s="38"/>
      <c r="AC52" s="25">
        <v>0</v>
      </c>
      <c r="AD52" s="43">
        <v>0</v>
      </c>
      <c r="AE52" s="38"/>
      <c r="AF52" s="38"/>
      <c r="AG52" s="38"/>
      <c r="AH52" s="25">
        <v>0</v>
      </c>
      <c r="AI52" s="139">
        <v>0</v>
      </c>
      <c r="AJ52" s="38"/>
      <c r="AK52" s="38"/>
      <c r="AL52" s="38"/>
      <c r="AM52" s="25">
        <v>0</v>
      </c>
      <c r="AN52" s="43">
        <v>0</v>
      </c>
      <c r="AO52" s="38"/>
      <c r="AP52" s="38"/>
      <c r="AQ52" s="38"/>
      <c r="AR52" s="41">
        <v>0</v>
      </c>
      <c r="AS52" s="115">
        <v>0</v>
      </c>
      <c r="AT52" s="38"/>
      <c r="AU52" s="38"/>
      <c r="AV52" s="38"/>
      <c r="AW52" s="25">
        <v>0</v>
      </c>
      <c r="AX52" s="43">
        <v>0</v>
      </c>
      <c r="AY52" s="38"/>
      <c r="AZ52" s="38"/>
      <c r="BA52" s="38"/>
      <c r="BB52" s="25">
        <v>0</v>
      </c>
      <c r="BC52" s="139">
        <v>0</v>
      </c>
      <c r="BD52" s="38"/>
      <c r="BE52" s="38"/>
      <c r="BF52" s="38"/>
      <c r="BG52" s="25">
        <v>0</v>
      </c>
      <c r="BH52" s="43">
        <v>0</v>
      </c>
      <c r="BI52" s="38"/>
      <c r="BJ52" s="38"/>
      <c r="BK52" s="38"/>
      <c r="BL52" s="41">
        <v>0</v>
      </c>
      <c r="BM52" s="43">
        <v>0</v>
      </c>
      <c r="BN52" s="38"/>
      <c r="BO52" s="38"/>
      <c r="BP52" s="38"/>
      <c r="BQ52" s="38">
        <v>0</v>
      </c>
      <c r="BR52" s="38">
        <v>0</v>
      </c>
      <c r="BS52" s="38"/>
      <c r="BT52" s="38"/>
      <c r="BU52" s="38"/>
      <c r="BV52" s="38">
        <v>0</v>
      </c>
      <c r="BW52" s="38"/>
      <c r="BX52" s="38"/>
      <c r="BY52" s="38">
        <v>0</v>
      </c>
      <c r="BZ52" s="38">
        <v>0</v>
      </c>
      <c r="CA52" s="64"/>
      <c r="CB52" s="38"/>
      <c r="CC52" s="43">
        <v>0</v>
      </c>
      <c r="CD52" s="45">
        <v>0</v>
      </c>
      <c r="CE52" s="116"/>
      <c r="CF52" s="38"/>
      <c r="CG52" s="46">
        <v>0</v>
      </c>
      <c r="CH52" s="30">
        <v>0</v>
      </c>
      <c r="CI52" s="117"/>
      <c r="CJ52" s="48">
        <v>0</v>
      </c>
      <c r="CP52" s="62"/>
    </row>
    <row r="53" spans="1:94" s="33" customFormat="1" ht="17.25" thickBot="1" x14ac:dyDescent="0.25">
      <c r="A53" s="1">
        <v>18</v>
      </c>
      <c r="B53" s="1"/>
      <c r="C53" s="34" t="s">
        <v>49</v>
      </c>
      <c r="D53" s="35">
        <v>1508</v>
      </c>
      <c r="E53" s="64"/>
      <c r="F53" s="38"/>
      <c r="G53" s="38"/>
      <c r="H53" s="38"/>
      <c r="I53" s="25">
        <v>0</v>
      </c>
      <c r="J53" s="38"/>
      <c r="K53" s="138"/>
      <c r="L53" s="38"/>
      <c r="M53" s="38"/>
      <c r="N53" s="25">
        <v>0</v>
      </c>
      <c r="O53" s="139">
        <v>0</v>
      </c>
      <c r="P53" s="140"/>
      <c r="Q53" s="38"/>
      <c r="R53" s="38"/>
      <c r="S53" s="25">
        <v>0</v>
      </c>
      <c r="T53" s="43">
        <v>0</v>
      </c>
      <c r="U53" s="141"/>
      <c r="V53" s="38"/>
      <c r="W53" s="38"/>
      <c r="X53" s="41">
        <v>0</v>
      </c>
      <c r="Y53" s="115">
        <v>0</v>
      </c>
      <c r="Z53" s="38"/>
      <c r="AA53" s="38"/>
      <c r="AB53" s="38"/>
      <c r="AC53" s="25">
        <v>0</v>
      </c>
      <c r="AD53" s="43">
        <v>0</v>
      </c>
      <c r="AE53" s="38"/>
      <c r="AF53" s="38"/>
      <c r="AG53" s="38"/>
      <c r="AH53" s="25">
        <v>0</v>
      </c>
      <c r="AI53" s="139">
        <v>0</v>
      </c>
      <c r="AJ53" s="38"/>
      <c r="AK53" s="38"/>
      <c r="AL53" s="38"/>
      <c r="AM53" s="25">
        <v>0</v>
      </c>
      <c r="AN53" s="43">
        <v>0</v>
      </c>
      <c r="AO53" s="38"/>
      <c r="AP53" s="38"/>
      <c r="AQ53" s="38"/>
      <c r="AR53" s="41">
        <v>0</v>
      </c>
      <c r="AS53" s="115">
        <v>0</v>
      </c>
      <c r="AT53" s="38"/>
      <c r="AU53" s="38"/>
      <c r="AV53" s="38"/>
      <c r="AW53" s="25">
        <v>0</v>
      </c>
      <c r="AX53" s="43">
        <v>0</v>
      </c>
      <c r="AY53" s="38"/>
      <c r="AZ53" s="38"/>
      <c r="BA53" s="38"/>
      <c r="BB53" s="25">
        <v>0</v>
      </c>
      <c r="BC53" s="139">
        <v>0</v>
      </c>
      <c r="BD53" s="38"/>
      <c r="BE53" s="38"/>
      <c r="BF53" s="38"/>
      <c r="BG53" s="25">
        <v>0</v>
      </c>
      <c r="BH53" s="43">
        <v>0</v>
      </c>
      <c r="BI53" s="38"/>
      <c r="BJ53" s="38"/>
      <c r="BK53" s="38"/>
      <c r="BL53" s="41">
        <v>0</v>
      </c>
      <c r="BM53" s="43">
        <v>0</v>
      </c>
      <c r="BN53" s="38"/>
      <c r="BO53" s="38"/>
      <c r="BP53" s="38"/>
      <c r="BQ53" s="38">
        <v>0</v>
      </c>
      <c r="BR53" s="38">
        <v>0</v>
      </c>
      <c r="BS53" s="38"/>
      <c r="BT53" s="38"/>
      <c r="BU53" s="38"/>
      <c r="BV53" s="38">
        <v>0</v>
      </c>
      <c r="BW53" s="38"/>
      <c r="BX53" s="38"/>
      <c r="BY53" s="38">
        <v>0</v>
      </c>
      <c r="BZ53" s="38">
        <v>0</v>
      </c>
      <c r="CA53" s="64"/>
      <c r="CB53" s="38"/>
      <c r="CC53" s="43">
        <v>0</v>
      </c>
      <c r="CD53" s="45">
        <v>0</v>
      </c>
      <c r="CE53" s="116"/>
      <c r="CF53" s="38"/>
      <c r="CG53" s="46">
        <v>0</v>
      </c>
      <c r="CH53" s="30">
        <v>0</v>
      </c>
      <c r="CI53" s="117"/>
      <c r="CJ53" s="48">
        <v>0</v>
      </c>
      <c r="CP53" s="62"/>
    </row>
    <row r="54" spans="1:94" s="33" customFormat="1" ht="15" thickBot="1" x14ac:dyDescent="0.25">
      <c r="A54" s="1">
        <v>19</v>
      </c>
      <c r="B54" s="1"/>
      <c r="C54" s="34" t="s">
        <v>50</v>
      </c>
      <c r="D54" s="35">
        <v>1508</v>
      </c>
      <c r="E54" s="64"/>
      <c r="F54" s="38">
        <v>61499000</v>
      </c>
      <c r="G54" s="38"/>
      <c r="H54" s="38"/>
      <c r="I54" s="25">
        <v>61499000</v>
      </c>
      <c r="J54" s="38"/>
      <c r="K54" s="138"/>
      <c r="L54" s="38"/>
      <c r="M54" s="38"/>
      <c r="N54" s="25">
        <v>0</v>
      </c>
      <c r="O54" s="139">
        <v>61499000</v>
      </c>
      <c r="P54" s="140">
        <v>-22718000</v>
      </c>
      <c r="Q54" s="38"/>
      <c r="R54" s="38"/>
      <c r="S54" s="25">
        <v>38781000</v>
      </c>
      <c r="T54" s="43">
        <v>0</v>
      </c>
      <c r="U54" s="141"/>
      <c r="V54" s="38"/>
      <c r="W54" s="38"/>
      <c r="X54" s="41">
        <v>0</v>
      </c>
      <c r="Y54" s="115">
        <v>38781000</v>
      </c>
      <c r="Z54" s="38">
        <v>48551000</v>
      </c>
      <c r="AA54" s="38"/>
      <c r="AB54" s="38"/>
      <c r="AC54" s="25">
        <v>87332000</v>
      </c>
      <c r="AD54" s="43">
        <v>0</v>
      </c>
      <c r="AE54" s="38"/>
      <c r="AF54" s="38"/>
      <c r="AG54" s="38"/>
      <c r="AH54" s="25">
        <v>0</v>
      </c>
      <c r="AI54" s="139">
        <v>87332000</v>
      </c>
      <c r="AJ54" s="38">
        <v>-6142424</v>
      </c>
      <c r="AK54" s="38"/>
      <c r="AL54" s="38"/>
      <c r="AM54" s="25">
        <v>81189576</v>
      </c>
      <c r="AN54" s="43">
        <v>0</v>
      </c>
      <c r="AO54" s="38"/>
      <c r="AP54" s="38"/>
      <c r="AQ54" s="38"/>
      <c r="AR54" s="41">
        <v>0</v>
      </c>
      <c r="AS54" s="115">
        <v>81189576</v>
      </c>
      <c r="AT54" s="38">
        <v>-21022000</v>
      </c>
      <c r="AU54" s="38"/>
      <c r="AV54" s="38"/>
      <c r="AW54" s="25">
        <v>60167576</v>
      </c>
      <c r="AX54" s="43">
        <v>0</v>
      </c>
      <c r="AY54" s="38"/>
      <c r="AZ54" s="38"/>
      <c r="BA54" s="38"/>
      <c r="BB54" s="25">
        <v>0</v>
      </c>
      <c r="BC54" s="139">
        <v>60167576</v>
      </c>
      <c r="BD54" s="38">
        <v>25093000</v>
      </c>
      <c r="BE54" s="38"/>
      <c r="BF54" s="38"/>
      <c r="BG54" s="25">
        <v>85260576</v>
      </c>
      <c r="BH54" s="43">
        <v>0</v>
      </c>
      <c r="BI54" s="38"/>
      <c r="BJ54" s="38"/>
      <c r="BK54" s="38"/>
      <c r="BL54" s="41">
        <v>0</v>
      </c>
      <c r="BM54" s="43">
        <v>85260576</v>
      </c>
      <c r="BN54" s="38">
        <v>-37157000</v>
      </c>
      <c r="BO54" s="38"/>
      <c r="BP54" s="38"/>
      <c r="BQ54" s="38">
        <v>48103576</v>
      </c>
      <c r="BR54" s="38">
        <v>0</v>
      </c>
      <c r="BS54" s="38"/>
      <c r="BT54" s="38"/>
      <c r="BU54" s="38"/>
      <c r="BV54" s="38">
        <v>0</v>
      </c>
      <c r="BW54" s="38"/>
      <c r="BX54" s="38"/>
      <c r="BY54" s="38">
        <v>48103576</v>
      </c>
      <c r="BZ54" s="38">
        <v>0</v>
      </c>
      <c r="CA54" s="64"/>
      <c r="CB54" s="38"/>
      <c r="CC54" s="43">
        <v>48103576</v>
      </c>
      <c r="CD54" s="45">
        <v>0</v>
      </c>
      <c r="CE54" s="116"/>
      <c r="CF54" s="38"/>
      <c r="CG54" s="46">
        <v>0</v>
      </c>
      <c r="CH54" s="30">
        <v>6441836.6367268842</v>
      </c>
      <c r="CI54" s="117">
        <v>48103575.530000001</v>
      </c>
      <c r="CJ54" s="48">
        <v>-0.4699999988079071</v>
      </c>
      <c r="CO54" s="33">
        <v>1508</v>
      </c>
      <c r="CP54" s="62" t="b">
        <v>1</v>
      </c>
    </row>
    <row r="55" spans="1:94" s="33" customFormat="1" ht="15.75" customHeight="1" thickBot="1" x14ac:dyDescent="0.25">
      <c r="A55" s="1">
        <v>20</v>
      </c>
      <c r="B55" s="1"/>
      <c r="C55" s="146" t="s">
        <v>51</v>
      </c>
      <c r="D55" s="35">
        <v>1508</v>
      </c>
      <c r="E55" s="64"/>
      <c r="F55" s="38"/>
      <c r="G55" s="38"/>
      <c r="H55" s="38"/>
      <c r="I55" s="25">
        <v>0</v>
      </c>
      <c r="J55" s="38"/>
      <c r="K55" s="138"/>
      <c r="L55" s="38"/>
      <c r="M55" s="38"/>
      <c r="N55" s="25">
        <v>0</v>
      </c>
      <c r="O55" s="139">
        <v>0</v>
      </c>
      <c r="P55" s="140"/>
      <c r="Q55" s="38"/>
      <c r="R55" s="38"/>
      <c r="S55" s="25">
        <v>0</v>
      </c>
      <c r="T55" s="43">
        <v>0</v>
      </c>
      <c r="U55" s="141"/>
      <c r="V55" s="38"/>
      <c r="W55" s="38"/>
      <c r="X55" s="41">
        <v>0</v>
      </c>
      <c r="Y55" s="115">
        <v>0</v>
      </c>
      <c r="Z55" s="38"/>
      <c r="AA55" s="38"/>
      <c r="AB55" s="38"/>
      <c r="AC55" s="25">
        <v>0</v>
      </c>
      <c r="AD55" s="43">
        <v>0</v>
      </c>
      <c r="AE55" s="38"/>
      <c r="AF55" s="38"/>
      <c r="AG55" s="38"/>
      <c r="AH55" s="25">
        <v>0</v>
      </c>
      <c r="AI55" s="139">
        <v>0</v>
      </c>
      <c r="AJ55" s="38">
        <v>-2679348.9341314244</v>
      </c>
      <c r="AK55" s="38"/>
      <c r="AL55" s="38"/>
      <c r="AM55" s="25">
        <v>-2679348.9341314244</v>
      </c>
      <c r="AN55" s="43">
        <v>0</v>
      </c>
      <c r="AO55" s="38">
        <v>-13713.834343487893</v>
      </c>
      <c r="AP55" s="38"/>
      <c r="AQ55" s="38"/>
      <c r="AR55" s="41">
        <v>-13713.834343487893</v>
      </c>
      <c r="AS55" s="115">
        <v>-2679348.9341314244</v>
      </c>
      <c r="AT55" s="38">
        <v>-5791208.7629895434</v>
      </c>
      <c r="AU55" s="38"/>
      <c r="AV55" s="38"/>
      <c r="AW55" s="25">
        <v>-8470557.6971209683</v>
      </c>
      <c r="AX55" s="43">
        <v>-13713.834343487893</v>
      </c>
      <c r="AY55" s="38">
        <v>-54531.365656512105</v>
      </c>
      <c r="AZ55" s="38"/>
      <c r="BA55" s="38"/>
      <c r="BB55" s="25">
        <v>-68245.2</v>
      </c>
      <c r="BC55" s="139">
        <v>-8470557.6971209683</v>
      </c>
      <c r="BD55" s="38">
        <v>-14277068.525615066</v>
      </c>
      <c r="BE55" s="38"/>
      <c r="BF55" s="38"/>
      <c r="BG55" s="25">
        <v>-22747626.222736035</v>
      </c>
      <c r="BH55" s="43">
        <v>-68245.2</v>
      </c>
      <c r="BI55" s="38">
        <v>-208681.82</v>
      </c>
      <c r="BJ55" s="38"/>
      <c r="BK55" s="38"/>
      <c r="BL55" s="41">
        <v>-276927.02</v>
      </c>
      <c r="BM55" s="43">
        <v>-22747626.222736035</v>
      </c>
      <c r="BN55" s="38">
        <v>-30124132.207263965</v>
      </c>
      <c r="BO55" s="38"/>
      <c r="BP55" s="38"/>
      <c r="BQ55" s="38">
        <v>-52871758.43</v>
      </c>
      <c r="BR55" s="38">
        <v>-276927.02</v>
      </c>
      <c r="BS55" s="38">
        <v>-630950.24114118225</v>
      </c>
      <c r="BT55" s="38"/>
      <c r="BU55" s="38"/>
      <c r="BV55" s="38">
        <v>-907877.26114118227</v>
      </c>
      <c r="BW55" s="789">
        <v>-21790194.626104571</v>
      </c>
      <c r="BX55" s="789">
        <v>-1620485.3623073706</v>
      </c>
      <c r="BY55" s="789">
        <v>-74661953.056104571</v>
      </c>
      <c r="BZ55" s="789">
        <v>-2528362.623448553</v>
      </c>
      <c r="CA55" s="64"/>
      <c r="CB55" s="38"/>
      <c r="CC55" s="43">
        <f>BY55</f>
        <v>-74661953.056104571</v>
      </c>
      <c r="CD55" s="45">
        <f>BZ55</f>
        <v>-2528362.623448553</v>
      </c>
      <c r="CE55" s="794">
        <v>-1188293.0318554305</v>
      </c>
      <c r="CF55" s="789">
        <v>-3457813.0013220022</v>
      </c>
      <c r="CG55" s="46">
        <f>CD55+CE55+CF55</f>
        <v>-7174468.6566259861</v>
      </c>
      <c r="CH55" s="30">
        <f>CG55+CC55</f>
        <v>-81836421.712730557</v>
      </c>
      <c r="CI55" s="117">
        <v>-53779635.710000001</v>
      </c>
      <c r="CJ55" s="48">
        <v>-1.8858820199966431E-2</v>
      </c>
      <c r="CO55" s="33">
        <v>1508</v>
      </c>
      <c r="CP55" s="62" t="b">
        <v>1</v>
      </c>
    </row>
    <row r="56" spans="1:94" s="33" customFormat="1" ht="15" thickBot="1" x14ac:dyDescent="0.25">
      <c r="A56" s="1">
        <v>21</v>
      </c>
      <c r="B56" s="1"/>
      <c r="C56" s="146" t="s">
        <v>734</v>
      </c>
      <c r="D56" s="35">
        <v>1508</v>
      </c>
      <c r="E56" s="64"/>
      <c r="F56" s="38"/>
      <c r="G56" s="38"/>
      <c r="H56" s="38"/>
      <c r="I56" s="25">
        <v>0</v>
      </c>
      <c r="J56" s="38"/>
      <c r="K56" s="138"/>
      <c r="L56" s="38"/>
      <c r="M56" s="38"/>
      <c r="N56" s="25">
        <v>0</v>
      </c>
      <c r="O56" s="139">
        <v>0</v>
      </c>
      <c r="P56" s="140"/>
      <c r="Q56" s="38"/>
      <c r="R56" s="38"/>
      <c r="S56" s="25">
        <v>0</v>
      </c>
      <c r="T56" s="43">
        <v>0</v>
      </c>
      <c r="U56" s="141"/>
      <c r="V56" s="38"/>
      <c r="W56" s="38"/>
      <c r="X56" s="41">
        <v>0</v>
      </c>
      <c r="Y56" s="115">
        <v>0</v>
      </c>
      <c r="Z56" s="38">
        <v>0</v>
      </c>
      <c r="AA56" s="38"/>
      <c r="AB56" s="38"/>
      <c r="AC56" s="25">
        <v>0</v>
      </c>
      <c r="AD56" s="43">
        <v>0</v>
      </c>
      <c r="AE56" s="38"/>
      <c r="AF56" s="38"/>
      <c r="AG56" s="38"/>
      <c r="AH56" s="25">
        <v>0</v>
      </c>
      <c r="AI56" s="139">
        <v>0</v>
      </c>
      <c r="AJ56" s="38">
        <v>-155756.82492534837</v>
      </c>
      <c r="AK56" s="38"/>
      <c r="AL56" s="38"/>
      <c r="AM56" s="25">
        <v>-155756.82492534837</v>
      </c>
      <c r="AN56" s="43">
        <v>0</v>
      </c>
      <c r="AO56" s="38">
        <v>0</v>
      </c>
      <c r="AP56" s="38"/>
      <c r="AQ56" s="38"/>
      <c r="AR56" s="41">
        <v>0</v>
      </c>
      <c r="AS56" s="115">
        <v>-155756.82492534837</v>
      </c>
      <c r="AT56" s="38">
        <v>-472140.5202972854</v>
      </c>
      <c r="AU56" s="38"/>
      <c r="AV56" s="38"/>
      <c r="AW56" s="25">
        <v>-627897.3452226338</v>
      </c>
      <c r="AX56" s="43">
        <v>0</v>
      </c>
      <c r="AY56" s="38">
        <v>-1153.92</v>
      </c>
      <c r="AZ56" s="38"/>
      <c r="BA56" s="38"/>
      <c r="BB56" s="25">
        <v>-1153.92</v>
      </c>
      <c r="BC56" s="139">
        <v>-627897.3452226338</v>
      </c>
      <c r="BD56" s="38">
        <v>-698387.32492605923</v>
      </c>
      <c r="BE56" s="38"/>
      <c r="BF56" s="38"/>
      <c r="BG56" s="25">
        <v>-1326284.670148693</v>
      </c>
      <c r="BH56" s="43">
        <v>-1153.92</v>
      </c>
      <c r="BI56" s="38">
        <v>-3252.08</v>
      </c>
      <c r="BJ56" s="38"/>
      <c r="BK56" s="38"/>
      <c r="BL56" s="41">
        <v>-4406</v>
      </c>
      <c r="BM56" s="43">
        <v>-1326284.670148693</v>
      </c>
      <c r="BN56" s="38">
        <v>-918436.87000000011</v>
      </c>
      <c r="BO56" s="38"/>
      <c r="BP56" s="38"/>
      <c r="BQ56" s="38">
        <v>-2244721.5401486931</v>
      </c>
      <c r="BR56" s="38">
        <v>-4406</v>
      </c>
      <c r="BS56" s="38">
        <v>-30653.243224749996</v>
      </c>
      <c r="BT56" s="38"/>
      <c r="BU56" s="38"/>
      <c r="BV56" s="38">
        <v>-35059.243224749996</v>
      </c>
      <c r="BW56" s="38">
        <v>-823883.28999999992</v>
      </c>
      <c r="BX56" s="38">
        <v>-9713.667035333332</v>
      </c>
      <c r="BY56" s="38">
        <v>-3068604.8301486932</v>
      </c>
      <c r="BZ56" s="38">
        <v>-44772.910260083328</v>
      </c>
      <c r="CA56" s="64"/>
      <c r="CB56" s="38"/>
      <c r="CC56" s="43">
        <v>-3068604.8301486932</v>
      </c>
      <c r="CD56" s="45">
        <v>-44772.910260083328</v>
      </c>
      <c r="CE56" s="116">
        <v>-50450.116611499994</v>
      </c>
      <c r="CF56" s="38">
        <v>-8155.8215953333338</v>
      </c>
      <c r="CG56" s="46">
        <v>-103378.84846691665</v>
      </c>
      <c r="CH56" s="30">
        <v>-3171983.6786156096</v>
      </c>
      <c r="CI56" s="117">
        <v>-2279780.79</v>
      </c>
      <c r="CJ56" s="48">
        <v>-6.6265570931136608E-3</v>
      </c>
      <c r="CO56" s="33">
        <v>1508</v>
      </c>
      <c r="CP56" s="62" t="b">
        <v>1</v>
      </c>
    </row>
    <row r="57" spans="1:94" s="33" customFormat="1" ht="15.75" thickBot="1" x14ac:dyDescent="0.3">
      <c r="A57" s="1">
        <v>22</v>
      </c>
      <c r="B57" s="1"/>
      <c r="C57" s="146" t="s">
        <v>52</v>
      </c>
      <c r="D57" s="35">
        <v>1508</v>
      </c>
      <c r="E57" s="64"/>
      <c r="F57" s="38"/>
      <c r="G57" s="38"/>
      <c r="H57" s="38"/>
      <c r="I57" s="25">
        <v>0</v>
      </c>
      <c r="J57" s="38"/>
      <c r="K57" s="138"/>
      <c r="L57" s="38"/>
      <c r="M57" s="38"/>
      <c r="N57" s="25">
        <v>0</v>
      </c>
      <c r="O57" s="139">
        <v>0</v>
      </c>
      <c r="P57" s="140"/>
      <c r="Q57" s="38"/>
      <c r="R57" s="38"/>
      <c r="S57" s="25">
        <v>0</v>
      </c>
      <c r="T57" s="43">
        <v>0</v>
      </c>
      <c r="U57" s="141"/>
      <c r="V57" s="38"/>
      <c r="W57" s="38"/>
      <c r="X57" s="41">
        <v>0</v>
      </c>
      <c r="Y57" s="115">
        <v>0</v>
      </c>
      <c r="Z57" s="38">
        <v>0</v>
      </c>
      <c r="AA57" s="38"/>
      <c r="AB57" s="38"/>
      <c r="AC57" s="25">
        <v>0</v>
      </c>
      <c r="AD57" s="43">
        <v>0</v>
      </c>
      <c r="AE57" s="38"/>
      <c r="AF57" s="38"/>
      <c r="AG57" s="38"/>
      <c r="AH57" s="25">
        <v>0</v>
      </c>
      <c r="AI57" s="139">
        <v>0</v>
      </c>
      <c r="AJ57" s="38">
        <v>-12913378.146153297</v>
      </c>
      <c r="AK57" s="38"/>
      <c r="AL57" s="38"/>
      <c r="AM57" s="25">
        <v>-12913378.146153297</v>
      </c>
      <c r="AN57" s="43">
        <v>0</v>
      </c>
      <c r="AO57" s="38">
        <v>-41430.421552241831</v>
      </c>
      <c r="AP57" s="38"/>
      <c r="AQ57" s="38"/>
      <c r="AR57" s="41">
        <v>-41430.421552241831</v>
      </c>
      <c r="AS57" s="115">
        <v>-12913378.146153297</v>
      </c>
      <c r="AT57" s="38">
        <v>1290092.7680611748</v>
      </c>
      <c r="AU57" s="38"/>
      <c r="AV57" s="38"/>
      <c r="AW57" s="25">
        <v>-11623285.378092123</v>
      </c>
      <c r="AX57" s="43">
        <v>-41430.421552241831</v>
      </c>
      <c r="AY57" s="38">
        <v>-169800.87844775815</v>
      </c>
      <c r="AZ57" s="38"/>
      <c r="BA57" s="38"/>
      <c r="BB57" s="25">
        <v>-211231.3</v>
      </c>
      <c r="BC57" s="139">
        <v>-11623285.378092123</v>
      </c>
      <c r="BD57" s="38">
        <v>-3870967.9526412748</v>
      </c>
      <c r="BE57" s="38"/>
      <c r="BF57" s="38"/>
      <c r="BG57" s="25">
        <v>-15494253.330733398</v>
      </c>
      <c r="BH57" s="43">
        <v>-211231.3</v>
      </c>
      <c r="BI57" s="38">
        <v>-192636.08000000002</v>
      </c>
      <c r="BJ57" s="38"/>
      <c r="BK57" s="38"/>
      <c r="BL57" s="41">
        <v>-403867.38</v>
      </c>
      <c r="BM57" s="43">
        <v>-15494253.330733398</v>
      </c>
      <c r="BN57" s="38">
        <v>-5487866.3043931453</v>
      </c>
      <c r="BO57" s="38"/>
      <c r="BP57" s="38"/>
      <c r="BQ57" s="38">
        <v>-20982119.635126542</v>
      </c>
      <c r="BR57" s="38">
        <v>-403867.38</v>
      </c>
      <c r="BS57" s="38">
        <v>-383862.21822814073</v>
      </c>
      <c r="BT57" s="38"/>
      <c r="BU57" s="38"/>
      <c r="BV57" s="38">
        <v>-787729.59822814073</v>
      </c>
      <c r="BW57" s="789">
        <v>-10440835.683392137</v>
      </c>
      <c r="BX57" s="789">
        <v>-578686.52333110583</v>
      </c>
      <c r="BY57" s="789">
        <v>-31422955.31851868</v>
      </c>
      <c r="BZ57" s="789">
        <v>-1366416.1215592464</v>
      </c>
      <c r="CA57" s="64"/>
      <c r="CB57" s="38"/>
      <c r="CC57" s="790">
        <f>BY57</f>
        <v>-31422955.31851868</v>
      </c>
      <c r="CD57" s="791">
        <f>BZ57</f>
        <v>-1366416.1215592464</v>
      </c>
      <c r="CE57" s="794">
        <v>-474147.19899328245</v>
      </c>
      <c r="CF57" s="789">
        <v>-914820.41646750201</v>
      </c>
      <c r="CG57" s="792">
        <f>CD57+CE57+CF57</f>
        <v>-2755383.7370200306</v>
      </c>
      <c r="CH57" s="793">
        <f>CG57+CC57</f>
        <v>-34178339.055538714</v>
      </c>
      <c r="CI57" s="117">
        <v>-21769849.25</v>
      </c>
      <c r="CJ57" s="48">
        <v>-1.6645316034555435E-2</v>
      </c>
      <c r="CO57" s="33">
        <v>1508</v>
      </c>
      <c r="CP57" s="62" t="b">
        <v>1</v>
      </c>
    </row>
    <row r="58" spans="1:94" s="33" customFormat="1" ht="15" thickBot="1" x14ac:dyDescent="0.25">
      <c r="A58" s="1">
        <v>23</v>
      </c>
      <c r="B58" s="1"/>
      <c r="C58" s="146" t="s">
        <v>53</v>
      </c>
      <c r="D58" s="35">
        <v>1508</v>
      </c>
      <c r="E58" s="64"/>
      <c r="F58" s="38"/>
      <c r="G58" s="38"/>
      <c r="H58" s="38"/>
      <c r="I58" s="25">
        <v>0</v>
      </c>
      <c r="J58" s="38"/>
      <c r="K58" s="138"/>
      <c r="L58" s="38"/>
      <c r="M58" s="38"/>
      <c r="N58" s="25">
        <v>0</v>
      </c>
      <c r="O58" s="139">
        <v>0</v>
      </c>
      <c r="P58" s="140"/>
      <c r="Q58" s="38"/>
      <c r="R58" s="38"/>
      <c r="S58" s="25">
        <v>0</v>
      </c>
      <c r="T58" s="43">
        <v>0</v>
      </c>
      <c r="U58" s="141"/>
      <c r="V58" s="38"/>
      <c r="W58" s="38"/>
      <c r="X58" s="41">
        <v>0</v>
      </c>
      <c r="Y58" s="115">
        <v>0</v>
      </c>
      <c r="Z58" s="38">
        <v>-112142.07999999999</v>
      </c>
      <c r="AA58" s="38"/>
      <c r="AB58" s="38"/>
      <c r="AC58" s="25">
        <v>-112142.07999999999</v>
      </c>
      <c r="AD58" s="43">
        <v>0</v>
      </c>
      <c r="AE58" s="38">
        <v>-737.96001672156808</v>
      </c>
      <c r="AF58" s="38"/>
      <c r="AG58" s="38"/>
      <c r="AH58" s="25">
        <v>-737.96001672156808</v>
      </c>
      <c r="AI58" s="139">
        <v>-112142.07999999999</v>
      </c>
      <c r="AJ58" s="38">
        <v>-99999.98000000001</v>
      </c>
      <c r="AK58" s="38"/>
      <c r="AL58" s="38"/>
      <c r="AM58" s="25">
        <v>-212142.06</v>
      </c>
      <c r="AN58" s="43">
        <v>-737.96001672156808</v>
      </c>
      <c r="AO58" s="38">
        <v>-1780.335821403366</v>
      </c>
      <c r="AP58" s="38"/>
      <c r="AQ58" s="38"/>
      <c r="AR58" s="41">
        <v>-2518.2958381249341</v>
      </c>
      <c r="AS58" s="115">
        <v>-212142.06</v>
      </c>
      <c r="AT58" s="38">
        <v>-100016.38</v>
      </c>
      <c r="AU58" s="38"/>
      <c r="AV58" s="38"/>
      <c r="AW58" s="25">
        <v>-312158.44</v>
      </c>
      <c r="AX58" s="43">
        <v>-2518.2958381249341</v>
      </c>
      <c r="AY58" s="38">
        <v>-2814.6820850168197</v>
      </c>
      <c r="AZ58" s="38"/>
      <c r="BA58" s="38"/>
      <c r="BB58" s="25">
        <v>-5332.9779231417542</v>
      </c>
      <c r="BC58" s="139">
        <v>-312158.44</v>
      </c>
      <c r="BD58" s="38">
        <v>-100000</v>
      </c>
      <c r="BE58" s="38"/>
      <c r="BF58" s="38"/>
      <c r="BG58" s="25">
        <v>-412158.44</v>
      </c>
      <c r="BH58" s="43">
        <v>-5332.9779231417542</v>
      </c>
      <c r="BI58" s="38">
        <v>-4395.647451854511</v>
      </c>
      <c r="BJ58" s="38"/>
      <c r="BK58" s="38"/>
      <c r="BL58" s="41">
        <v>-9728.6253749962652</v>
      </c>
      <c r="BM58" s="43">
        <v>-412158.44</v>
      </c>
      <c r="BN58" s="38">
        <v>-100000</v>
      </c>
      <c r="BO58" s="38"/>
      <c r="BP58" s="38"/>
      <c r="BQ58" s="38">
        <v>-512158.44</v>
      </c>
      <c r="BR58" s="38">
        <v>-9728.6253749962652</v>
      </c>
      <c r="BS58" s="38">
        <v>-8376.4513174999975</v>
      </c>
      <c r="BT58" s="38"/>
      <c r="BU58" s="38"/>
      <c r="BV58" s="38">
        <v>-18105.076692496263</v>
      </c>
      <c r="BW58" s="789">
        <v>-134305.59999999998</v>
      </c>
      <c r="BX58" s="789">
        <v>-7127.3908266666685</v>
      </c>
      <c r="BY58" s="789">
        <v>-646464.04</v>
      </c>
      <c r="BZ58" s="789">
        <v>-25232.467519162932</v>
      </c>
      <c r="CA58" s="64"/>
      <c r="CB58" s="38"/>
      <c r="CC58" s="43">
        <v>-646464.04</v>
      </c>
      <c r="CD58" s="45">
        <f>BZ58</f>
        <v>-25232.467519162932</v>
      </c>
      <c r="CE58" s="794">
        <v>-11442.331270333329</v>
      </c>
      <c r="CF58" s="789">
        <v>-11165.054427999994</v>
      </c>
      <c r="CG58" s="46">
        <f>CD58+CE58+CF58</f>
        <v>-47839.853217496253</v>
      </c>
      <c r="CH58" s="30">
        <f>CG58+CC58</f>
        <v>-694303.89321749634</v>
      </c>
      <c r="CI58" s="117">
        <v>-530263.53</v>
      </c>
      <c r="CJ58" s="48">
        <v>-1.3307503773830831E-2</v>
      </c>
      <c r="CO58" s="33">
        <v>1508</v>
      </c>
      <c r="CP58" s="62" t="b">
        <v>1</v>
      </c>
    </row>
    <row r="59" spans="1:94" s="33" customFormat="1" ht="15" thickBot="1" x14ac:dyDescent="0.25">
      <c r="A59" s="1">
        <v>24</v>
      </c>
      <c r="B59" s="1"/>
      <c r="C59" s="146" t="s">
        <v>54</v>
      </c>
      <c r="D59" s="35">
        <v>1508</v>
      </c>
      <c r="E59" s="64"/>
      <c r="F59" s="38"/>
      <c r="G59" s="38"/>
      <c r="H59" s="38"/>
      <c r="I59" s="25">
        <v>0</v>
      </c>
      <c r="J59" s="38"/>
      <c r="K59" s="138"/>
      <c r="L59" s="38"/>
      <c r="M59" s="38"/>
      <c r="N59" s="25">
        <v>0</v>
      </c>
      <c r="O59" s="139">
        <v>0</v>
      </c>
      <c r="P59" s="140"/>
      <c r="Q59" s="38"/>
      <c r="R59" s="38"/>
      <c r="S59" s="25">
        <v>0</v>
      </c>
      <c r="T59" s="43">
        <v>0</v>
      </c>
      <c r="U59" s="141"/>
      <c r="V59" s="38"/>
      <c r="W59" s="38"/>
      <c r="X59" s="41">
        <v>0</v>
      </c>
      <c r="Y59" s="115">
        <v>0</v>
      </c>
      <c r="Z59" s="38"/>
      <c r="AA59" s="38"/>
      <c r="AB59" s="38"/>
      <c r="AC59" s="25">
        <v>0</v>
      </c>
      <c r="AD59" s="43">
        <v>0</v>
      </c>
      <c r="AE59" s="38"/>
      <c r="AF59" s="38"/>
      <c r="AG59" s="38"/>
      <c r="AH59" s="25">
        <v>0</v>
      </c>
      <c r="AI59" s="139">
        <v>0</v>
      </c>
      <c r="AJ59" s="38">
        <v>339783.89</v>
      </c>
      <c r="AK59" s="38"/>
      <c r="AL59" s="38"/>
      <c r="AM59" s="25">
        <v>339783.89</v>
      </c>
      <c r="AN59" s="43">
        <v>0</v>
      </c>
      <c r="AO59" s="38">
        <v>0</v>
      </c>
      <c r="AP59" s="38"/>
      <c r="AQ59" s="38"/>
      <c r="AR59" s="41">
        <v>0</v>
      </c>
      <c r="AS59" s="115">
        <v>339783.89</v>
      </c>
      <c r="AT59" s="38">
        <v>1653588.6933333329</v>
      </c>
      <c r="AU59" s="38"/>
      <c r="AV59" s="38"/>
      <c r="AW59" s="25">
        <v>1993372.583333333</v>
      </c>
      <c r="AX59" s="43">
        <v>0</v>
      </c>
      <c r="AY59" s="38">
        <v>7871.2288681542059</v>
      </c>
      <c r="AZ59" s="38"/>
      <c r="BA59" s="38"/>
      <c r="BB59" s="25">
        <v>7871.2288681542059</v>
      </c>
      <c r="BC59" s="139">
        <v>1993372.583333333</v>
      </c>
      <c r="BD59" s="38">
        <v>2024793.3716281536</v>
      </c>
      <c r="BE59" s="38"/>
      <c r="BF59" s="38"/>
      <c r="BG59" s="25">
        <v>4018165.9549614866</v>
      </c>
      <c r="BH59" s="43">
        <v>7871.2288681542059</v>
      </c>
      <c r="BI59" s="38">
        <v>37270.484693391503</v>
      </c>
      <c r="BJ59" s="38"/>
      <c r="BK59" s="38"/>
      <c r="BL59" s="41">
        <v>45141.713561545708</v>
      </c>
      <c r="BM59" s="43">
        <v>4018165.9549614866</v>
      </c>
      <c r="BN59" s="38">
        <v>3332692.2399999993</v>
      </c>
      <c r="BO59" s="38"/>
      <c r="BP59" s="38"/>
      <c r="BQ59" s="38">
        <v>7350858.1949614864</v>
      </c>
      <c r="BR59" s="38">
        <v>45141.713561545708</v>
      </c>
      <c r="BS59" s="38">
        <v>105433.9867504623</v>
      </c>
      <c r="BT59" s="38"/>
      <c r="BU59" s="38"/>
      <c r="BV59" s="38">
        <v>150575.700312008</v>
      </c>
      <c r="BW59" s="789">
        <v>3681448.9670641106</v>
      </c>
      <c r="BX59" s="789">
        <v>50762.960870166076</v>
      </c>
      <c r="BY59" s="789">
        <v>11032307.162025597</v>
      </c>
      <c r="BZ59" s="789">
        <v>201338.66118217408</v>
      </c>
      <c r="CA59" s="64"/>
      <c r="CB59" s="38"/>
      <c r="CC59" s="43">
        <v>11032307.162025597</v>
      </c>
      <c r="CD59" s="45">
        <v>201338.66118217408</v>
      </c>
      <c r="CE59" s="116">
        <v>165210.53287574998</v>
      </c>
      <c r="CF59" s="38">
        <v>26708.117290999999</v>
      </c>
      <c r="CG59" s="46">
        <v>393257.31134892406</v>
      </c>
      <c r="CH59" s="30">
        <v>11425564.473374521</v>
      </c>
      <c r="CI59" s="117">
        <v>7501434.4799999995</v>
      </c>
      <c r="CJ59" s="48">
        <v>0.58472650498151779</v>
      </c>
      <c r="CO59" s="33">
        <v>1508</v>
      </c>
      <c r="CP59" s="62" t="b">
        <v>1</v>
      </c>
    </row>
    <row r="60" spans="1:94" s="33" customFormat="1" ht="15" thickBot="1" x14ac:dyDescent="0.25">
      <c r="A60" s="1">
        <v>25</v>
      </c>
      <c r="B60" s="1"/>
      <c r="C60" s="146" t="s">
        <v>55</v>
      </c>
      <c r="D60" s="35">
        <v>1508</v>
      </c>
      <c r="E60" s="64"/>
      <c r="F60" s="38"/>
      <c r="G60" s="38"/>
      <c r="H60" s="38"/>
      <c r="I60" s="25">
        <v>0</v>
      </c>
      <c r="J60" s="38"/>
      <c r="K60" s="138"/>
      <c r="L60" s="38"/>
      <c r="M60" s="38"/>
      <c r="N60" s="25">
        <v>0</v>
      </c>
      <c r="O60" s="139">
        <v>0</v>
      </c>
      <c r="P60" s="140"/>
      <c r="Q60" s="38"/>
      <c r="R60" s="38"/>
      <c r="S60" s="25">
        <v>0</v>
      </c>
      <c r="T60" s="43">
        <v>0</v>
      </c>
      <c r="U60" s="141"/>
      <c r="V60" s="38"/>
      <c r="W60" s="38"/>
      <c r="X60" s="41">
        <v>0</v>
      </c>
      <c r="Y60" s="115">
        <v>0</v>
      </c>
      <c r="Z60" s="38"/>
      <c r="AA60" s="38"/>
      <c r="AB60" s="38"/>
      <c r="AC60" s="25">
        <v>0</v>
      </c>
      <c r="AD60" s="43">
        <v>0</v>
      </c>
      <c r="AE60" s="38"/>
      <c r="AF60" s="38"/>
      <c r="AG60" s="38"/>
      <c r="AH60" s="25">
        <v>0</v>
      </c>
      <c r="AI60" s="139">
        <v>0</v>
      </c>
      <c r="AJ60" s="38">
        <v>-5844028.4399999976</v>
      </c>
      <c r="AK60" s="38"/>
      <c r="AL60" s="38"/>
      <c r="AM60" s="25">
        <v>-5844028.4399999976</v>
      </c>
      <c r="AN60" s="43">
        <v>0</v>
      </c>
      <c r="AO60" s="38">
        <v>-66136.728312860272</v>
      </c>
      <c r="AP60" s="38"/>
      <c r="AQ60" s="38"/>
      <c r="AR60" s="41">
        <v>-66136.728312860272</v>
      </c>
      <c r="AS60" s="115">
        <v>-5844028.4399999976</v>
      </c>
      <c r="AT60" s="38">
        <v>14486587.940650001</v>
      </c>
      <c r="AU60" s="38"/>
      <c r="AV60" s="38"/>
      <c r="AW60" s="25">
        <v>8642559.5006500036</v>
      </c>
      <c r="AX60" s="43">
        <v>-66136.728312860272</v>
      </c>
      <c r="AY60" s="38">
        <v>-11272.60373929601</v>
      </c>
      <c r="AZ60" s="38"/>
      <c r="BA60" s="38"/>
      <c r="BB60" s="25">
        <v>-77409.332052156285</v>
      </c>
      <c r="BC60" s="139">
        <v>8642559.5006500036</v>
      </c>
      <c r="BD60" s="38">
        <v>18394133.83935</v>
      </c>
      <c r="BE60" s="38"/>
      <c r="BF60" s="38"/>
      <c r="BG60" s="25">
        <v>27036693.340000004</v>
      </c>
      <c r="BH60" s="43">
        <v>-77409.332052156285</v>
      </c>
      <c r="BI60" s="38">
        <v>212644.59703742253</v>
      </c>
      <c r="BJ60" s="38"/>
      <c r="BK60" s="38"/>
      <c r="BL60" s="41">
        <v>135235.26498526626</v>
      </c>
      <c r="BM60" s="43">
        <v>27036693.340000004</v>
      </c>
      <c r="BN60" s="38">
        <v>-79824823.594649985</v>
      </c>
      <c r="BO60" s="38"/>
      <c r="BP60" s="38"/>
      <c r="BQ60" s="38">
        <v>-52788130.254649982</v>
      </c>
      <c r="BR60" s="38">
        <v>135235.26498526626</v>
      </c>
      <c r="BS60" s="38">
        <v>-634606.46043796034</v>
      </c>
      <c r="BT60" s="38"/>
      <c r="BU60" s="38"/>
      <c r="BV60" s="38">
        <v>-499371.19545269408</v>
      </c>
      <c r="BW60" s="38">
        <v>-19060013.2597</v>
      </c>
      <c r="BX60" s="38">
        <v>0</v>
      </c>
      <c r="BY60" s="38">
        <v>-71848143.514349982</v>
      </c>
      <c r="BZ60" s="38">
        <v>-499371.19545269408</v>
      </c>
      <c r="CA60" s="64"/>
      <c r="CB60" s="38"/>
      <c r="CC60" s="43">
        <v>-71848143.514349982</v>
      </c>
      <c r="CD60" s="45">
        <v>-499371.19545269408</v>
      </c>
      <c r="CE60" s="116">
        <v>-1183981.623447042</v>
      </c>
      <c r="CF60" s="38">
        <v>-191796.86207516165</v>
      </c>
      <c r="CG60" s="46">
        <v>-1875149.6809748977</v>
      </c>
      <c r="CH60" s="30">
        <v>-73723293.195324883</v>
      </c>
      <c r="CI60" s="117">
        <v>-53287501.230000004</v>
      </c>
      <c r="CJ60" s="48">
        <v>0.22010267525911331</v>
      </c>
      <c r="CO60" s="33">
        <v>1508</v>
      </c>
      <c r="CP60" s="62" t="b">
        <v>1</v>
      </c>
    </row>
    <row r="61" spans="1:94" s="33" customFormat="1" ht="15" thickBot="1" x14ac:dyDescent="0.25">
      <c r="A61" s="1">
        <v>26</v>
      </c>
      <c r="B61" s="1"/>
      <c r="C61" s="146" t="s">
        <v>56</v>
      </c>
      <c r="D61" s="35">
        <v>1508</v>
      </c>
      <c r="E61" s="64"/>
      <c r="F61" s="38"/>
      <c r="G61" s="38"/>
      <c r="H61" s="38"/>
      <c r="I61" s="25">
        <v>0</v>
      </c>
      <c r="J61" s="38"/>
      <c r="K61" s="138"/>
      <c r="L61" s="38"/>
      <c r="M61" s="38"/>
      <c r="N61" s="25">
        <v>0</v>
      </c>
      <c r="O61" s="139">
        <v>0</v>
      </c>
      <c r="P61" s="140"/>
      <c r="Q61" s="38"/>
      <c r="R61" s="38"/>
      <c r="S61" s="25">
        <v>0</v>
      </c>
      <c r="T61" s="43">
        <v>0</v>
      </c>
      <c r="U61" s="141"/>
      <c r="V61" s="38"/>
      <c r="W61" s="38"/>
      <c r="X61" s="41">
        <v>0</v>
      </c>
      <c r="Y61" s="115">
        <v>0</v>
      </c>
      <c r="Z61" s="38"/>
      <c r="AA61" s="38"/>
      <c r="AB61" s="38"/>
      <c r="AC61" s="25">
        <v>0</v>
      </c>
      <c r="AD61" s="43">
        <v>0</v>
      </c>
      <c r="AE61" s="38"/>
      <c r="AF61" s="38"/>
      <c r="AG61" s="38"/>
      <c r="AH61" s="25">
        <v>0</v>
      </c>
      <c r="AI61" s="139">
        <v>0</v>
      </c>
      <c r="AJ61" s="38">
        <v>1840000</v>
      </c>
      <c r="AK61" s="38"/>
      <c r="AL61" s="38"/>
      <c r="AM61" s="25">
        <v>1840000</v>
      </c>
      <c r="AN61" s="43">
        <v>0</v>
      </c>
      <c r="AO61" s="38">
        <v>0</v>
      </c>
      <c r="AP61" s="38"/>
      <c r="AQ61" s="38"/>
      <c r="AR61" s="41">
        <v>0</v>
      </c>
      <c r="AS61" s="115">
        <v>1840000</v>
      </c>
      <c r="AT61" s="38">
        <v>1131000</v>
      </c>
      <c r="AU61" s="38"/>
      <c r="AV61" s="38"/>
      <c r="AW61" s="25">
        <v>2971000</v>
      </c>
      <c r="AX61" s="43">
        <v>0</v>
      </c>
      <c r="AY61" s="38">
        <v>0</v>
      </c>
      <c r="AZ61" s="38"/>
      <c r="BA61" s="38"/>
      <c r="BB61" s="25">
        <v>0</v>
      </c>
      <c r="BC61" s="139">
        <v>2971000</v>
      </c>
      <c r="BD61" s="38">
        <v>1300000</v>
      </c>
      <c r="BE61" s="38"/>
      <c r="BF61" s="38"/>
      <c r="BG61" s="25">
        <v>4271000</v>
      </c>
      <c r="BH61" s="43">
        <v>0</v>
      </c>
      <c r="BI61" s="38">
        <v>0</v>
      </c>
      <c r="BJ61" s="38"/>
      <c r="BK61" s="38"/>
      <c r="BL61" s="41">
        <v>0</v>
      </c>
      <c r="BM61" s="43">
        <v>4271000</v>
      </c>
      <c r="BN61" s="38">
        <v>1182000</v>
      </c>
      <c r="BO61" s="38"/>
      <c r="BP61" s="38"/>
      <c r="BQ61" s="38">
        <v>5453000</v>
      </c>
      <c r="BR61" s="38">
        <v>0</v>
      </c>
      <c r="BS61" s="38">
        <v>0</v>
      </c>
      <c r="BT61" s="38"/>
      <c r="BU61" s="38"/>
      <c r="BV61" s="38">
        <v>0</v>
      </c>
      <c r="BW61" s="38">
        <v>1663182.8362461179</v>
      </c>
      <c r="BX61" s="38">
        <v>0</v>
      </c>
      <c r="BY61" s="38">
        <v>7116182.8362461179</v>
      </c>
      <c r="BZ61" s="38">
        <v>0</v>
      </c>
      <c r="CA61" s="64"/>
      <c r="CB61" s="38"/>
      <c r="CC61" s="43">
        <v>7116182.8362461179</v>
      </c>
      <c r="CD61" s="45">
        <v>0</v>
      </c>
      <c r="CE61" s="116">
        <v>0</v>
      </c>
      <c r="CF61" s="38">
        <v>0</v>
      </c>
      <c r="CG61" s="46">
        <v>0</v>
      </c>
      <c r="CH61" s="30">
        <v>7116182.8362461179</v>
      </c>
      <c r="CI61" s="117">
        <v>5453000</v>
      </c>
      <c r="CJ61" s="48">
        <v>0</v>
      </c>
      <c r="CO61" s="33">
        <v>1508</v>
      </c>
      <c r="CP61" s="62" t="b">
        <v>1</v>
      </c>
    </row>
    <row r="62" spans="1:94" s="33" customFormat="1" ht="14.45" hidden="1" customHeight="1" thickBot="1" x14ac:dyDescent="0.25">
      <c r="A62" s="1">
        <v>27</v>
      </c>
      <c r="B62" s="1"/>
      <c r="C62" s="146"/>
      <c r="D62" s="35">
        <v>1508</v>
      </c>
      <c r="E62" s="64"/>
      <c r="F62" s="38"/>
      <c r="G62" s="38"/>
      <c r="H62" s="38"/>
      <c r="I62" s="25">
        <v>0</v>
      </c>
      <c r="J62" s="38"/>
      <c r="K62" s="138"/>
      <c r="L62" s="38"/>
      <c r="M62" s="38"/>
      <c r="N62" s="25">
        <v>0</v>
      </c>
      <c r="O62" s="139">
        <v>0</v>
      </c>
      <c r="P62" s="140"/>
      <c r="Q62" s="38"/>
      <c r="R62" s="38"/>
      <c r="S62" s="25">
        <v>0</v>
      </c>
      <c r="T62" s="43">
        <v>0</v>
      </c>
      <c r="U62" s="141"/>
      <c r="V62" s="38"/>
      <c r="W62" s="38"/>
      <c r="X62" s="41">
        <v>0</v>
      </c>
      <c r="Y62" s="115">
        <v>0</v>
      </c>
      <c r="Z62" s="38"/>
      <c r="AA62" s="38"/>
      <c r="AB62" s="38"/>
      <c r="AC62" s="25">
        <v>0</v>
      </c>
      <c r="AD62" s="43">
        <v>0</v>
      </c>
      <c r="AE62" s="38"/>
      <c r="AF62" s="38"/>
      <c r="AG62" s="38"/>
      <c r="AH62" s="25">
        <v>0</v>
      </c>
      <c r="AI62" s="139">
        <v>0</v>
      </c>
      <c r="AJ62" s="38"/>
      <c r="AK62" s="38"/>
      <c r="AL62" s="38"/>
      <c r="AM62" s="25">
        <v>0</v>
      </c>
      <c r="AN62" s="43">
        <v>0</v>
      </c>
      <c r="AO62" s="38"/>
      <c r="AP62" s="38"/>
      <c r="AQ62" s="38"/>
      <c r="AR62" s="41">
        <v>0</v>
      </c>
      <c r="AS62" s="115">
        <v>0</v>
      </c>
      <c r="AT62" s="38"/>
      <c r="AU62" s="38"/>
      <c r="AV62" s="38"/>
      <c r="AW62" s="25">
        <v>0</v>
      </c>
      <c r="AX62" s="43">
        <v>0</v>
      </c>
      <c r="AY62" s="38"/>
      <c r="AZ62" s="38"/>
      <c r="BA62" s="38"/>
      <c r="BB62" s="25">
        <v>0</v>
      </c>
      <c r="BC62" s="139">
        <v>0</v>
      </c>
      <c r="BD62" s="38"/>
      <c r="BE62" s="38"/>
      <c r="BF62" s="38"/>
      <c r="BG62" s="25">
        <v>0</v>
      </c>
      <c r="BH62" s="43">
        <v>0</v>
      </c>
      <c r="BI62" s="38"/>
      <c r="BJ62" s="38"/>
      <c r="BK62" s="38"/>
      <c r="BL62" s="41">
        <v>0</v>
      </c>
      <c r="BM62" s="43">
        <v>0</v>
      </c>
      <c r="BN62" s="38"/>
      <c r="BO62" s="38"/>
      <c r="BP62" s="38"/>
      <c r="BQ62" s="38">
        <v>0</v>
      </c>
      <c r="BR62" s="38">
        <v>0</v>
      </c>
      <c r="BS62" s="38"/>
      <c r="BT62" s="38"/>
      <c r="BU62" s="38"/>
      <c r="BV62" s="38">
        <v>0</v>
      </c>
      <c r="BW62" s="38"/>
      <c r="BX62" s="38"/>
      <c r="BY62" s="38">
        <v>0</v>
      </c>
      <c r="BZ62" s="38">
        <v>0</v>
      </c>
      <c r="CA62" s="64"/>
      <c r="CB62" s="38"/>
      <c r="CC62" s="43">
        <v>0</v>
      </c>
      <c r="CD62" s="45">
        <v>0</v>
      </c>
      <c r="CE62" s="116"/>
      <c r="CF62" s="38"/>
      <c r="CG62" s="46">
        <v>0</v>
      </c>
      <c r="CH62" s="30">
        <v>0</v>
      </c>
      <c r="CI62" s="117"/>
      <c r="CJ62" s="48">
        <v>0</v>
      </c>
      <c r="CO62" s="33">
        <v>1508</v>
      </c>
      <c r="CP62" s="62" t="b">
        <v>0</v>
      </c>
    </row>
    <row r="63" spans="1:94" s="33" customFormat="1" ht="14.45" hidden="1" customHeight="1" thickBot="1" x14ac:dyDescent="0.25">
      <c r="A63" s="1">
        <v>28</v>
      </c>
      <c r="B63" s="1"/>
      <c r="C63" s="146"/>
      <c r="D63" s="35">
        <v>1508</v>
      </c>
      <c r="E63" s="64"/>
      <c r="F63" s="38"/>
      <c r="G63" s="38"/>
      <c r="H63" s="38"/>
      <c r="I63" s="25">
        <v>0</v>
      </c>
      <c r="J63" s="38"/>
      <c r="K63" s="138"/>
      <c r="L63" s="38"/>
      <c r="M63" s="38"/>
      <c r="N63" s="25">
        <v>0</v>
      </c>
      <c r="O63" s="139">
        <v>0</v>
      </c>
      <c r="P63" s="140"/>
      <c r="Q63" s="38"/>
      <c r="R63" s="38"/>
      <c r="S63" s="25">
        <v>0</v>
      </c>
      <c r="T63" s="43">
        <v>0</v>
      </c>
      <c r="U63" s="141"/>
      <c r="V63" s="38"/>
      <c r="W63" s="38"/>
      <c r="X63" s="41">
        <v>0</v>
      </c>
      <c r="Y63" s="115">
        <v>0</v>
      </c>
      <c r="Z63" s="38"/>
      <c r="AA63" s="38"/>
      <c r="AB63" s="38"/>
      <c r="AC63" s="25">
        <v>0</v>
      </c>
      <c r="AD63" s="43">
        <v>0</v>
      </c>
      <c r="AE63" s="38"/>
      <c r="AF63" s="38"/>
      <c r="AG63" s="38"/>
      <c r="AH63" s="25">
        <v>0</v>
      </c>
      <c r="AI63" s="139">
        <v>0</v>
      </c>
      <c r="AJ63" s="38"/>
      <c r="AK63" s="38"/>
      <c r="AL63" s="38"/>
      <c r="AM63" s="25">
        <v>0</v>
      </c>
      <c r="AN63" s="43">
        <v>0</v>
      </c>
      <c r="AO63" s="38"/>
      <c r="AP63" s="38"/>
      <c r="AQ63" s="38"/>
      <c r="AR63" s="41">
        <v>0</v>
      </c>
      <c r="AS63" s="115">
        <v>0</v>
      </c>
      <c r="AT63" s="38"/>
      <c r="AU63" s="38"/>
      <c r="AV63" s="38"/>
      <c r="AW63" s="25">
        <v>0</v>
      </c>
      <c r="AX63" s="43">
        <v>0</v>
      </c>
      <c r="AY63" s="38"/>
      <c r="AZ63" s="38"/>
      <c r="BA63" s="38"/>
      <c r="BB63" s="25">
        <v>0</v>
      </c>
      <c r="BC63" s="139">
        <v>0</v>
      </c>
      <c r="BD63" s="38"/>
      <c r="BE63" s="38"/>
      <c r="BF63" s="38"/>
      <c r="BG63" s="25">
        <v>0</v>
      </c>
      <c r="BH63" s="43">
        <v>0</v>
      </c>
      <c r="BI63" s="38"/>
      <c r="BJ63" s="38"/>
      <c r="BK63" s="38"/>
      <c r="BL63" s="41">
        <v>0</v>
      </c>
      <c r="BM63" s="43">
        <v>0</v>
      </c>
      <c r="BN63" s="38"/>
      <c r="BO63" s="38"/>
      <c r="BP63" s="38"/>
      <c r="BQ63" s="38">
        <v>0</v>
      </c>
      <c r="BR63" s="38">
        <v>0</v>
      </c>
      <c r="BS63" s="38"/>
      <c r="BT63" s="38"/>
      <c r="BU63" s="38"/>
      <c r="BV63" s="38">
        <v>0</v>
      </c>
      <c r="BW63" s="38"/>
      <c r="BX63" s="38"/>
      <c r="BY63" s="38">
        <v>0</v>
      </c>
      <c r="BZ63" s="38">
        <v>0</v>
      </c>
      <c r="CA63" s="64"/>
      <c r="CB63" s="38"/>
      <c r="CC63" s="43">
        <v>0</v>
      </c>
      <c r="CD63" s="45">
        <v>0</v>
      </c>
      <c r="CE63" s="116"/>
      <c r="CF63" s="38"/>
      <c r="CG63" s="46">
        <v>0</v>
      </c>
      <c r="CH63" s="30">
        <v>0</v>
      </c>
      <c r="CI63" s="117"/>
      <c r="CJ63" s="48">
        <v>0</v>
      </c>
      <c r="CO63" s="33">
        <v>1508</v>
      </c>
      <c r="CP63" s="62" t="b">
        <v>0</v>
      </c>
    </row>
    <row r="64" spans="1:94" s="33" customFormat="1" ht="14.45" hidden="1" customHeight="1" thickBot="1" x14ac:dyDescent="0.25">
      <c r="A64" s="1">
        <v>29</v>
      </c>
      <c r="B64" s="1"/>
      <c r="C64" s="146"/>
      <c r="D64" s="35">
        <v>1508</v>
      </c>
      <c r="E64" s="64"/>
      <c r="F64" s="38"/>
      <c r="G64" s="38"/>
      <c r="H64" s="38"/>
      <c r="I64" s="25">
        <v>0</v>
      </c>
      <c r="J64" s="38"/>
      <c r="K64" s="138"/>
      <c r="L64" s="38"/>
      <c r="M64" s="38"/>
      <c r="N64" s="25">
        <v>0</v>
      </c>
      <c r="O64" s="139">
        <v>0</v>
      </c>
      <c r="P64" s="140"/>
      <c r="Q64" s="38"/>
      <c r="R64" s="38"/>
      <c r="S64" s="25">
        <v>0</v>
      </c>
      <c r="T64" s="43">
        <v>0</v>
      </c>
      <c r="U64" s="141"/>
      <c r="V64" s="38"/>
      <c r="W64" s="38"/>
      <c r="X64" s="41">
        <v>0</v>
      </c>
      <c r="Y64" s="115">
        <v>0</v>
      </c>
      <c r="Z64" s="38"/>
      <c r="AA64" s="38"/>
      <c r="AB64" s="38"/>
      <c r="AC64" s="25">
        <v>0</v>
      </c>
      <c r="AD64" s="43">
        <v>0</v>
      </c>
      <c r="AE64" s="38"/>
      <c r="AF64" s="38"/>
      <c r="AG64" s="38"/>
      <c r="AH64" s="25">
        <v>0</v>
      </c>
      <c r="AI64" s="139">
        <v>0</v>
      </c>
      <c r="AJ64" s="38"/>
      <c r="AK64" s="38"/>
      <c r="AL64" s="38"/>
      <c r="AM64" s="25">
        <v>0</v>
      </c>
      <c r="AN64" s="43">
        <v>0</v>
      </c>
      <c r="AO64" s="38"/>
      <c r="AP64" s="38"/>
      <c r="AQ64" s="38"/>
      <c r="AR64" s="41">
        <v>0</v>
      </c>
      <c r="AS64" s="115">
        <v>0</v>
      </c>
      <c r="AT64" s="38"/>
      <c r="AU64" s="38"/>
      <c r="AV64" s="38"/>
      <c r="AW64" s="25">
        <v>0</v>
      </c>
      <c r="AX64" s="43">
        <v>0</v>
      </c>
      <c r="AY64" s="38"/>
      <c r="AZ64" s="38"/>
      <c r="BA64" s="38"/>
      <c r="BB64" s="25">
        <v>0</v>
      </c>
      <c r="BC64" s="139">
        <v>0</v>
      </c>
      <c r="BD64" s="38"/>
      <c r="BE64" s="38"/>
      <c r="BF64" s="38"/>
      <c r="BG64" s="25">
        <v>0</v>
      </c>
      <c r="BH64" s="43">
        <v>0</v>
      </c>
      <c r="BI64" s="38"/>
      <c r="BJ64" s="38"/>
      <c r="BK64" s="38"/>
      <c r="BL64" s="41">
        <v>0</v>
      </c>
      <c r="BM64" s="43">
        <v>0</v>
      </c>
      <c r="BN64" s="38"/>
      <c r="BO64" s="38"/>
      <c r="BP64" s="38"/>
      <c r="BQ64" s="38">
        <v>0</v>
      </c>
      <c r="BR64" s="38">
        <v>0</v>
      </c>
      <c r="BS64" s="38"/>
      <c r="BT64" s="38"/>
      <c r="BU64" s="38"/>
      <c r="BV64" s="38">
        <v>0</v>
      </c>
      <c r="BW64" s="38"/>
      <c r="BX64" s="38"/>
      <c r="BY64" s="38">
        <v>0</v>
      </c>
      <c r="BZ64" s="38">
        <v>0</v>
      </c>
      <c r="CA64" s="64"/>
      <c r="CB64" s="38"/>
      <c r="CC64" s="43">
        <v>0</v>
      </c>
      <c r="CD64" s="45">
        <v>0</v>
      </c>
      <c r="CE64" s="116"/>
      <c r="CF64" s="38"/>
      <c r="CG64" s="46">
        <v>0</v>
      </c>
      <c r="CH64" s="30">
        <v>0</v>
      </c>
      <c r="CI64" s="117"/>
      <c r="CJ64" s="48">
        <v>0</v>
      </c>
      <c r="CO64" s="33">
        <v>1508</v>
      </c>
      <c r="CP64" s="62" t="b">
        <v>0</v>
      </c>
    </row>
    <row r="65" spans="1:94" s="33" customFormat="1" ht="14.45" hidden="1" customHeight="1" thickBot="1" x14ac:dyDescent="0.25">
      <c r="A65" s="1">
        <v>30</v>
      </c>
      <c r="B65" s="1"/>
      <c r="C65" s="146"/>
      <c r="D65" s="35">
        <v>1508</v>
      </c>
      <c r="E65" s="64"/>
      <c r="F65" s="38"/>
      <c r="G65" s="38"/>
      <c r="H65" s="38"/>
      <c r="I65" s="25">
        <v>0</v>
      </c>
      <c r="J65" s="38"/>
      <c r="K65" s="138"/>
      <c r="L65" s="38"/>
      <c r="M65" s="38"/>
      <c r="N65" s="25">
        <v>0</v>
      </c>
      <c r="O65" s="139">
        <v>0</v>
      </c>
      <c r="P65" s="140"/>
      <c r="Q65" s="38"/>
      <c r="R65" s="38"/>
      <c r="S65" s="25">
        <v>0</v>
      </c>
      <c r="T65" s="43">
        <v>0</v>
      </c>
      <c r="U65" s="141"/>
      <c r="V65" s="38"/>
      <c r="W65" s="38"/>
      <c r="X65" s="41">
        <v>0</v>
      </c>
      <c r="Y65" s="115">
        <v>0</v>
      </c>
      <c r="Z65" s="38"/>
      <c r="AA65" s="38"/>
      <c r="AB65" s="38"/>
      <c r="AC65" s="25">
        <v>0</v>
      </c>
      <c r="AD65" s="43">
        <v>0</v>
      </c>
      <c r="AE65" s="38"/>
      <c r="AF65" s="38"/>
      <c r="AG65" s="38"/>
      <c r="AH65" s="25">
        <v>0</v>
      </c>
      <c r="AI65" s="139">
        <v>0</v>
      </c>
      <c r="AJ65" s="38"/>
      <c r="AK65" s="38"/>
      <c r="AL65" s="38"/>
      <c r="AM65" s="25">
        <v>0</v>
      </c>
      <c r="AN65" s="43">
        <v>0</v>
      </c>
      <c r="AO65" s="38"/>
      <c r="AP65" s="38"/>
      <c r="AQ65" s="38"/>
      <c r="AR65" s="41">
        <v>0</v>
      </c>
      <c r="AS65" s="115">
        <v>0</v>
      </c>
      <c r="AT65" s="38"/>
      <c r="AU65" s="38"/>
      <c r="AV65" s="38"/>
      <c r="AW65" s="25">
        <v>0</v>
      </c>
      <c r="AX65" s="43">
        <v>0</v>
      </c>
      <c r="AY65" s="38"/>
      <c r="AZ65" s="38"/>
      <c r="BA65" s="38"/>
      <c r="BB65" s="25">
        <v>0</v>
      </c>
      <c r="BC65" s="139">
        <v>0</v>
      </c>
      <c r="BD65" s="38"/>
      <c r="BE65" s="38"/>
      <c r="BF65" s="38"/>
      <c r="BG65" s="25">
        <v>0</v>
      </c>
      <c r="BH65" s="43">
        <v>0</v>
      </c>
      <c r="BI65" s="38"/>
      <c r="BJ65" s="38"/>
      <c r="BK65" s="38"/>
      <c r="BL65" s="41">
        <v>0</v>
      </c>
      <c r="BM65" s="43">
        <v>0</v>
      </c>
      <c r="BN65" s="38"/>
      <c r="BO65" s="38"/>
      <c r="BP65" s="38"/>
      <c r="BQ65" s="38">
        <v>0</v>
      </c>
      <c r="BR65" s="38">
        <v>0</v>
      </c>
      <c r="BS65" s="38"/>
      <c r="BT65" s="38"/>
      <c r="BU65" s="38"/>
      <c r="BV65" s="38">
        <v>0</v>
      </c>
      <c r="BW65" s="38"/>
      <c r="BX65" s="38"/>
      <c r="BY65" s="38">
        <v>0</v>
      </c>
      <c r="BZ65" s="38">
        <v>0</v>
      </c>
      <c r="CA65" s="64"/>
      <c r="CB65" s="38"/>
      <c r="CC65" s="43">
        <v>0</v>
      </c>
      <c r="CD65" s="45">
        <v>0</v>
      </c>
      <c r="CE65" s="116"/>
      <c r="CF65" s="38"/>
      <c r="CG65" s="46">
        <v>0</v>
      </c>
      <c r="CH65" s="30">
        <v>0</v>
      </c>
      <c r="CI65" s="117"/>
      <c r="CJ65" s="48">
        <v>0</v>
      </c>
      <c r="CO65" s="33">
        <v>1508</v>
      </c>
      <c r="CP65" s="62" t="b">
        <v>0</v>
      </c>
    </row>
    <row r="66" spans="1:94" s="33" customFormat="1" ht="14.45" hidden="1" customHeight="1" thickBot="1" x14ac:dyDescent="0.25">
      <c r="A66" s="1">
        <v>31</v>
      </c>
      <c r="B66" s="1"/>
      <c r="C66" s="146"/>
      <c r="D66" s="35">
        <v>1508</v>
      </c>
      <c r="E66" s="64"/>
      <c r="F66" s="38"/>
      <c r="G66" s="38"/>
      <c r="H66" s="38"/>
      <c r="I66" s="25">
        <v>0</v>
      </c>
      <c r="J66" s="38"/>
      <c r="K66" s="138"/>
      <c r="L66" s="38"/>
      <c r="M66" s="38"/>
      <c r="N66" s="25">
        <v>0</v>
      </c>
      <c r="O66" s="139">
        <v>0</v>
      </c>
      <c r="P66" s="140"/>
      <c r="Q66" s="38"/>
      <c r="R66" s="38"/>
      <c r="S66" s="25">
        <v>0</v>
      </c>
      <c r="T66" s="43">
        <v>0</v>
      </c>
      <c r="U66" s="141"/>
      <c r="V66" s="38"/>
      <c r="W66" s="38"/>
      <c r="X66" s="41">
        <v>0</v>
      </c>
      <c r="Y66" s="115">
        <v>0</v>
      </c>
      <c r="Z66" s="38"/>
      <c r="AA66" s="38"/>
      <c r="AB66" s="38"/>
      <c r="AC66" s="25">
        <v>0</v>
      </c>
      <c r="AD66" s="43">
        <v>0</v>
      </c>
      <c r="AE66" s="38"/>
      <c r="AF66" s="38"/>
      <c r="AG66" s="38"/>
      <c r="AH66" s="25">
        <v>0</v>
      </c>
      <c r="AI66" s="139">
        <v>0</v>
      </c>
      <c r="AJ66" s="38"/>
      <c r="AK66" s="38"/>
      <c r="AL66" s="38"/>
      <c r="AM66" s="25">
        <v>0</v>
      </c>
      <c r="AN66" s="43">
        <v>0</v>
      </c>
      <c r="AO66" s="38"/>
      <c r="AP66" s="38"/>
      <c r="AQ66" s="38"/>
      <c r="AR66" s="41">
        <v>0</v>
      </c>
      <c r="AS66" s="115">
        <v>0</v>
      </c>
      <c r="AT66" s="38"/>
      <c r="AU66" s="38"/>
      <c r="AV66" s="38"/>
      <c r="AW66" s="25">
        <v>0</v>
      </c>
      <c r="AX66" s="43">
        <v>0</v>
      </c>
      <c r="AY66" s="38"/>
      <c r="AZ66" s="38"/>
      <c r="BA66" s="38"/>
      <c r="BB66" s="25">
        <v>0</v>
      </c>
      <c r="BC66" s="139">
        <v>0</v>
      </c>
      <c r="BD66" s="38"/>
      <c r="BE66" s="38"/>
      <c r="BF66" s="38"/>
      <c r="BG66" s="25">
        <v>0</v>
      </c>
      <c r="BH66" s="43">
        <v>0</v>
      </c>
      <c r="BI66" s="38"/>
      <c r="BJ66" s="38"/>
      <c r="BK66" s="38"/>
      <c r="BL66" s="41">
        <v>0</v>
      </c>
      <c r="BM66" s="43">
        <v>0</v>
      </c>
      <c r="BN66" s="38"/>
      <c r="BO66" s="38"/>
      <c r="BP66" s="38"/>
      <c r="BQ66" s="38">
        <v>0</v>
      </c>
      <c r="BR66" s="38">
        <v>0</v>
      </c>
      <c r="BS66" s="38"/>
      <c r="BT66" s="38"/>
      <c r="BU66" s="38"/>
      <c r="BV66" s="38">
        <v>0</v>
      </c>
      <c r="BW66" s="38"/>
      <c r="BX66" s="38"/>
      <c r="BY66" s="38">
        <v>0</v>
      </c>
      <c r="BZ66" s="38">
        <v>0</v>
      </c>
      <c r="CA66" s="64"/>
      <c r="CB66" s="38"/>
      <c r="CC66" s="43">
        <v>0</v>
      </c>
      <c r="CD66" s="45">
        <v>0</v>
      </c>
      <c r="CE66" s="116"/>
      <c r="CF66" s="38"/>
      <c r="CG66" s="46">
        <v>0</v>
      </c>
      <c r="CH66" s="30">
        <v>0</v>
      </c>
      <c r="CI66" s="117"/>
      <c r="CJ66" s="48">
        <v>0</v>
      </c>
      <c r="CO66" s="33">
        <v>1508</v>
      </c>
      <c r="CP66" s="62" t="b">
        <v>0</v>
      </c>
    </row>
    <row r="67" spans="1:94" s="33" customFormat="1" ht="14.45" hidden="1" customHeight="1" thickBot="1" x14ac:dyDescent="0.25">
      <c r="A67" s="1">
        <v>32</v>
      </c>
      <c r="B67" s="1"/>
      <c r="C67" s="146"/>
      <c r="D67" s="35">
        <v>1508</v>
      </c>
      <c r="E67" s="64"/>
      <c r="F67" s="38"/>
      <c r="G67" s="38"/>
      <c r="H67" s="38"/>
      <c r="I67" s="25">
        <v>0</v>
      </c>
      <c r="J67" s="38"/>
      <c r="K67" s="138"/>
      <c r="L67" s="38"/>
      <c r="M67" s="38"/>
      <c r="N67" s="25">
        <v>0</v>
      </c>
      <c r="O67" s="139">
        <v>0</v>
      </c>
      <c r="P67" s="140"/>
      <c r="Q67" s="38"/>
      <c r="R67" s="38"/>
      <c r="S67" s="25">
        <v>0</v>
      </c>
      <c r="T67" s="43">
        <v>0</v>
      </c>
      <c r="U67" s="141"/>
      <c r="V67" s="38"/>
      <c r="W67" s="38"/>
      <c r="X67" s="41">
        <v>0</v>
      </c>
      <c r="Y67" s="115">
        <v>0</v>
      </c>
      <c r="Z67" s="38"/>
      <c r="AA67" s="38"/>
      <c r="AB67" s="38"/>
      <c r="AC67" s="25">
        <v>0</v>
      </c>
      <c r="AD67" s="43">
        <v>0</v>
      </c>
      <c r="AE67" s="38"/>
      <c r="AF67" s="38"/>
      <c r="AG67" s="38"/>
      <c r="AH67" s="25">
        <v>0</v>
      </c>
      <c r="AI67" s="139">
        <v>0</v>
      </c>
      <c r="AJ67" s="38"/>
      <c r="AK67" s="38"/>
      <c r="AL67" s="38"/>
      <c r="AM67" s="25">
        <v>0</v>
      </c>
      <c r="AN67" s="43">
        <v>0</v>
      </c>
      <c r="AO67" s="38"/>
      <c r="AP67" s="38"/>
      <c r="AQ67" s="38"/>
      <c r="AR67" s="41">
        <v>0</v>
      </c>
      <c r="AS67" s="115">
        <v>0</v>
      </c>
      <c r="AT67" s="38"/>
      <c r="AU67" s="38"/>
      <c r="AV67" s="38"/>
      <c r="AW67" s="25">
        <v>0</v>
      </c>
      <c r="AX67" s="43">
        <v>0</v>
      </c>
      <c r="AY67" s="38"/>
      <c r="AZ67" s="38"/>
      <c r="BA67" s="38"/>
      <c r="BB67" s="25">
        <v>0</v>
      </c>
      <c r="BC67" s="139">
        <v>0</v>
      </c>
      <c r="BD67" s="38"/>
      <c r="BE67" s="38"/>
      <c r="BF67" s="38"/>
      <c r="BG67" s="25">
        <v>0</v>
      </c>
      <c r="BH67" s="43">
        <v>0</v>
      </c>
      <c r="BI67" s="38"/>
      <c r="BJ67" s="38"/>
      <c r="BK67" s="38"/>
      <c r="BL67" s="41">
        <v>0</v>
      </c>
      <c r="BM67" s="43">
        <v>0</v>
      </c>
      <c r="BN67" s="38"/>
      <c r="BO67" s="38"/>
      <c r="BP67" s="38"/>
      <c r="BQ67" s="38">
        <v>0</v>
      </c>
      <c r="BR67" s="38">
        <v>0</v>
      </c>
      <c r="BS67" s="38"/>
      <c r="BT67" s="38"/>
      <c r="BU67" s="38"/>
      <c r="BV67" s="38">
        <v>0</v>
      </c>
      <c r="BW67" s="38"/>
      <c r="BX67" s="38"/>
      <c r="BY67" s="38">
        <v>0</v>
      </c>
      <c r="BZ67" s="38">
        <v>0</v>
      </c>
      <c r="CA67" s="64"/>
      <c r="CB67" s="38"/>
      <c r="CC67" s="43">
        <v>0</v>
      </c>
      <c r="CD67" s="45">
        <v>0</v>
      </c>
      <c r="CE67" s="116"/>
      <c r="CF67" s="38"/>
      <c r="CG67" s="46">
        <v>0</v>
      </c>
      <c r="CH67" s="30">
        <v>0</v>
      </c>
      <c r="CI67" s="117"/>
      <c r="CJ67" s="48">
        <v>0</v>
      </c>
      <c r="CO67" s="33">
        <v>1508</v>
      </c>
      <c r="CP67" s="62" t="b">
        <v>0</v>
      </c>
    </row>
    <row r="68" spans="1:94" s="33" customFormat="1" ht="14.45" hidden="1" customHeight="1" thickBot="1" x14ac:dyDescent="0.25">
      <c r="A68" s="1">
        <v>33</v>
      </c>
      <c r="B68" s="1"/>
      <c r="C68" s="146"/>
      <c r="D68" s="35">
        <v>1508</v>
      </c>
      <c r="E68" s="64"/>
      <c r="F68" s="38"/>
      <c r="G68" s="38"/>
      <c r="H68" s="38"/>
      <c r="I68" s="25">
        <v>0</v>
      </c>
      <c r="J68" s="38"/>
      <c r="K68" s="138"/>
      <c r="L68" s="38"/>
      <c r="M68" s="38"/>
      <c r="N68" s="25">
        <v>0</v>
      </c>
      <c r="O68" s="139">
        <v>0</v>
      </c>
      <c r="P68" s="140"/>
      <c r="Q68" s="38"/>
      <c r="R68" s="38"/>
      <c r="S68" s="25">
        <v>0</v>
      </c>
      <c r="T68" s="43">
        <v>0</v>
      </c>
      <c r="U68" s="141"/>
      <c r="V68" s="38"/>
      <c r="W68" s="38"/>
      <c r="X68" s="41">
        <v>0</v>
      </c>
      <c r="Y68" s="115">
        <v>0</v>
      </c>
      <c r="Z68" s="38"/>
      <c r="AA68" s="38"/>
      <c r="AB68" s="38"/>
      <c r="AC68" s="25">
        <v>0</v>
      </c>
      <c r="AD68" s="43">
        <v>0</v>
      </c>
      <c r="AE68" s="38"/>
      <c r="AF68" s="38"/>
      <c r="AG68" s="38"/>
      <c r="AH68" s="25">
        <v>0</v>
      </c>
      <c r="AI68" s="139">
        <v>0</v>
      </c>
      <c r="AJ68" s="38"/>
      <c r="AK68" s="38"/>
      <c r="AL68" s="38"/>
      <c r="AM68" s="25">
        <v>0</v>
      </c>
      <c r="AN68" s="43">
        <v>0</v>
      </c>
      <c r="AO68" s="38"/>
      <c r="AP68" s="38"/>
      <c r="AQ68" s="38"/>
      <c r="AR68" s="41">
        <v>0</v>
      </c>
      <c r="AS68" s="115">
        <v>0</v>
      </c>
      <c r="AT68" s="38"/>
      <c r="AU68" s="38"/>
      <c r="AV68" s="38"/>
      <c r="AW68" s="25">
        <v>0</v>
      </c>
      <c r="AX68" s="43">
        <v>0</v>
      </c>
      <c r="AY68" s="38"/>
      <c r="AZ68" s="38"/>
      <c r="BA68" s="38"/>
      <c r="BB68" s="25">
        <v>0</v>
      </c>
      <c r="BC68" s="139">
        <v>0</v>
      </c>
      <c r="BD68" s="38"/>
      <c r="BE68" s="38"/>
      <c r="BF68" s="38"/>
      <c r="BG68" s="25">
        <v>0</v>
      </c>
      <c r="BH68" s="43">
        <v>0</v>
      </c>
      <c r="BI68" s="38"/>
      <c r="BJ68" s="38"/>
      <c r="BK68" s="38"/>
      <c r="BL68" s="41">
        <v>0</v>
      </c>
      <c r="BM68" s="43">
        <v>0</v>
      </c>
      <c r="BN68" s="38"/>
      <c r="BO68" s="38"/>
      <c r="BP68" s="38"/>
      <c r="BQ68" s="38">
        <v>0</v>
      </c>
      <c r="BR68" s="38">
        <v>0</v>
      </c>
      <c r="BS68" s="38"/>
      <c r="BT68" s="38"/>
      <c r="BU68" s="38"/>
      <c r="BV68" s="38">
        <v>0</v>
      </c>
      <c r="BW68" s="38"/>
      <c r="BX68" s="38"/>
      <c r="BY68" s="38">
        <v>0</v>
      </c>
      <c r="BZ68" s="38">
        <v>0</v>
      </c>
      <c r="CA68" s="64"/>
      <c r="CB68" s="38"/>
      <c r="CC68" s="43">
        <v>0</v>
      </c>
      <c r="CD68" s="45">
        <v>0</v>
      </c>
      <c r="CE68" s="116"/>
      <c r="CF68" s="38"/>
      <c r="CG68" s="46">
        <v>0</v>
      </c>
      <c r="CH68" s="30">
        <v>0</v>
      </c>
      <c r="CI68" s="117"/>
      <c r="CJ68" s="48">
        <v>0</v>
      </c>
      <c r="CO68" s="33">
        <v>1508</v>
      </c>
      <c r="CP68" s="62" t="b">
        <v>0</v>
      </c>
    </row>
    <row r="69" spans="1:94" s="33" customFormat="1" ht="14.45" hidden="1" customHeight="1" thickBot="1" x14ac:dyDescent="0.25">
      <c r="A69" s="1">
        <v>34</v>
      </c>
      <c r="B69" s="1"/>
      <c r="C69" s="146"/>
      <c r="D69" s="35">
        <v>1508</v>
      </c>
      <c r="E69" s="64"/>
      <c r="F69" s="38"/>
      <c r="G69" s="38"/>
      <c r="H69" s="38"/>
      <c r="I69" s="25">
        <v>0</v>
      </c>
      <c r="J69" s="38"/>
      <c r="K69" s="138"/>
      <c r="L69" s="38"/>
      <c r="M69" s="38"/>
      <c r="N69" s="25">
        <v>0</v>
      </c>
      <c r="O69" s="139">
        <v>0</v>
      </c>
      <c r="P69" s="140"/>
      <c r="Q69" s="38"/>
      <c r="R69" s="38"/>
      <c r="S69" s="25">
        <v>0</v>
      </c>
      <c r="T69" s="43">
        <v>0</v>
      </c>
      <c r="U69" s="141"/>
      <c r="V69" s="38"/>
      <c r="W69" s="38"/>
      <c r="X69" s="41">
        <v>0</v>
      </c>
      <c r="Y69" s="115">
        <v>0</v>
      </c>
      <c r="Z69" s="38"/>
      <c r="AA69" s="38"/>
      <c r="AB69" s="38"/>
      <c r="AC69" s="25">
        <v>0</v>
      </c>
      <c r="AD69" s="43">
        <v>0</v>
      </c>
      <c r="AE69" s="38"/>
      <c r="AF69" s="38"/>
      <c r="AG69" s="38"/>
      <c r="AH69" s="25">
        <v>0</v>
      </c>
      <c r="AI69" s="139">
        <v>0</v>
      </c>
      <c r="AJ69" s="38"/>
      <c r="AK69" s="38"/>
      <c r="AL69" s="38"/>
      <c r="AM69" s="25">
        <v>0</v>
      </c>
      <c r="AN69" s="43">
        <v>0</v>
      </c>
      <c r="AO69" s="38"/>
      <c r="AP69" s="38"/>
      <c r="AQ69" s="38"/>
      <c r="AR69" s="41">
        <v>0</v>
      </c>
      <c r="AS69" s="115">
        <v>0</v>
      </c>
      <c r="AT69" s="38"/>
      <c r="AU69" s="38"/>
      <c r="AV69" s="38"/>
      <c r="AW69" s="25">
        <v>0</v>
      </c>
      <c r="AX69" s="43">
        <v>0</v>
      </c>
      <c r="AY69" s="38"/>
      <c r="AZ69" s="38"/>
      <c r="BA69" s="38"/>
      <c r="BB69" s="25">
        <v>0</v>
      </c>
      <c r="BC69" s="139">
        <v>0</v>
      </c>
      <c r="BD69" s="38"/>
      <c r="BE69" s="38"/>
      <c r="BF69" s="38"/>
      <c r="BG69" s="25">
        <v>0</v>
      </c>
      <c r="BH69" s="43">
        <v>0</v>
      </c>
      <c r="BI69" s="38"/>
      <c r="BJ69" s="38"/>
      <c r="BK69" s="38"/>
      <c r="BL69" s="41">
        <v>0</v>
      </c>
      <c r="BM69" s="43">
        <v>0</v>
      </c>
      <c r="BN69" s="38"/>
      <c r="BO69" s="38"/>
      <c r="BP69" s="38"/>
      <c r="BQ69" s="38">
        <v>0</v>
      </c>
      <c r="BR69" s="38">
        <v>0</v>
      </c>
      <c r="BS69" s="38"/>
      <c r="BT69" s="38"/>
      <c r="BU69" s="38"/>
      <c r="BV69" s="38">
        <v>0</v>
      </c>
      <c r="BW69" s="38"/>
      <c r="BX69" s="38"/>
      <c r="BY69" s="38">
        <v>0</v>
      </c>
      <c r="BZ69" s="38">
        <v>0</v>
      </c>
      <c r="CA69" s="64"/>
      <c r="CB69" s="38"/>
      <c r="CC69" s="43">
        <v>0</v>
      </c>
      <c r="CD69" s="45">
        <v>0</v>
      </c>
      <c r="CE69" s="116"/>
      <c r="CF69" s="38"/>
      <c r="CG69" s="46">
        <v>0</v>
      </c>
      <c r="CH69" s="30">
        <v>0</v>
      </c>
      <c r="CI69" s="117"/>
      <c r="CJ69" s="48">
        <v>0</v>
      </c>
      <c r="CO69" s="33">
        <v>1508</v>
      </c>
      <c r="CP69" s="62" t="b">
        <v>0</v>
      </c>
    </row>
    <row r="70" spans="1:94" s="33" customFormat="1" ht="14.45" hidden="1" customHeight="1" thickBot="1" x14ac:dyDescent="0.25">
      <c r="A70" s="1">
        <v>35</v>
      </c>
      <c r="B70" s="1"/>
      <c r="C70" s="146"/>
      <c r="D70" s="35">
        <v>1508</v>
      </c>
      <c r="E70" s="64"/>
      <c r="F70" s="38"/>
      <c r="G70" s="38"/>
      <c r="H70" s="38"/>
      <c r="I70" s="25">
        <v>0</v>
      </c>
      <c r="J70" s="38"/>
      <c r="K70" s="138"/>
      <c r="L70" s="38"/>
      <c r="M70" s="38"/>
      <c r="N70" s="25">
        <v>0</v>
      </c>
      <c r="O70" s="139">
        <v>0</v>
      </c>
      <c r="P70" s="140"/>
      <c r="Q70" s="38"/>
      <c r="R70" s="38"/>
      <c r="S70" s="25">
        <v>0</v>
      </c>
      <c r="T70" s="43">
        <v>0</v>
      </c>
      <c r="U70" s="141"/>
      <c r="V70" s="38"/>
      <c r="W70" s="38"/>
      <c r="X70" s="41">
        <v>0</v>
      </c>
      <c r="Y70" s="115">
        <v>0</v>
      </c>
      <c r="Z70" s="38"/>
      <c r="AA70" s="38"/>
      <c r="AB70" s="38"/>
      <c r="AC70" s="25">
        <v>0</v>
      </c>
      <c r="AD70" s="43">
        <v>0</v>
      </c>
      <c r="AE70" s="38"/>
      <c r="AF70" s="38"/>
      <c r="AG70" s="38"/>
      <c r="AH70" s="25">
        <v>0</v>
      </c>
      <c r="AI70" s="139">
        <v>0</v>
      </c>
      <c r="AJ70" s="38"/>
      <c r="AK70" s="38"/>
      <c r="AL70" s="38"/>
      <c r="AM70" s="25">
        <v>0</v>
      </c>
      <c r="AN70" s="43">
        <v>0</v>
      </c>
      <c r="AO70" s="38"/>
      <c r="AP70" s="38"/>
      <c r="AQ70" s="38"/>
      <c r="AR70" s="41">
        <v>0</v>
      </c>
      <c r="AS70" s="115">
        <v>0</v>
      </c>
      <c r="AT70" s="38"/>
      <c r="AU70" s="38"/>
      <c r="AV70" s="38"/>
      <c r="AW70" s="25">
        <v>0</v>
      </c>
      <c r="AX70" s="43">
        <v>0</v>
      </c>
      <c r="AY70" s="38"/>
      <c r="AZ70" s="38"/>
      <c r="BA70" s="38"/>
      <c r="BB70" s="25">
        <v>0</v>
      </c>
      <c r="BC70" s="139">
        <v>0</v>
      </c>
      <c r="BD70" s="38"/>
      <c r="BE70" s="38"/>
      <c r="BF70" s="38"/>
      <c r="BG70" s="25">
        <v>0</v>
      </c>
      <c r="BH70" s="43">
        <v>0</v>
      </c>
      <c r="BI70" s="38"/>
      <c r="BJ70" s="38"/>
      <c r="BK70" s="38"/>
      <c r="BL70" s="41">
        <v>0</v>
      </c>
      <c r="BM70" s="43">
        <v>0</v>
      </c>
      <c r="BN70" s="38"/>
      <c r="BO70" s="38"/>
      <c r="BP70" s="38"/>
      <c r="BQ70" s="38">
        <v>0</v>
      </c>
      <c r="BR70" s="38">
        <v>0</v>
      </c>
      <c r="BS70" s="38"/>
      <c r="BT70" s="38"/>
      <c r="BU70" s="38"/>
      <c r="BV70" s="38">
        <v>0</v>
      </c>
      <c r="BW70" s="38"/>
      <c r="BX70" s="38"/>
      <c r="BY70" s="38">
        <v>0</v>
      </c>
      <c r="BZ70" s="38">
        <v>0</v>
      </c>
      <c r="CA70" s="64"/>
      <c r="CB70" s="38"/>
      <c r="CC70" s="43">
        <v>0</v>
      </c>
      <c r="CD70" s="45">
        <v>0</v>
      </c>
      <c r="CE70" s="116"/>
      <c r="CF70" s="38"/>
      <c r="CG70" s="46">
        <v>0</v>
      </c>
      <c r="CH70" s="30">
        <v>0</v>
      </c>
      <c r="CI70" s="117"/>
      <c r="CJ70" s="48">
        <v>0</v>
      </c>
      <c r="CO70" s="33">
        <v>1508</v>
      </c>
      <c r="CP70" s="62" t="b">
        <v>0</v>
      </c>
    </row>
    <row r="71" spans="1:94" s="33" customFormat="1" ht="14.45" hidden="1" customHeight="1" thickBot="1" x14ac:dyDescent="0.25">
      <c r="A71" s="1">
        <v>36</v>
      </c>
      <c r="B71" s="1"/>
      <c r="C71" s="146"/>
      <c r="D71" s="35">
        <v>1508</v>
      </c>
      <c r="E71" s="64"/>
      <c r="F71" s="38"/>
      <c r="G71" s="38"/>
      <c r="H71" s="38"/>
      <c r="I71" s="25">
        <v>0</v>
      </c>
      <c r="J71" s="38"/>
      <c r="K71" s="138"/>
      <c r="L71" s="38"/>
      <c r="M71" s="38"/>
      <c r="N71" s="25">
        <v>0</v>
      </c>
      <c r="O71" s="139">
        <v>0</v>
      </c>
      <c r="P71" s="140"/>
      <c r="Q71" s="38"/>
      <c r="R71" s="38"/>
      <c r="S71" s="25">
        <v>0</v>
      </c>
      <c r="T71" s="43">
        <v>0</v>
      </c>
      <c r="U71" s="141"/>
      <c r="V71" s="38"/>
      <c r="W71" s="38"/>
      <c r="X71" s="41">
        <v>0</v>
      </c>
      <c r="Y71" s="115">
        <v>0</v>
      </c>
      <c r="Z71" s="38"/>
      <c r="AA71" s="38"/>
      <c r="AB71" s="38"/>
      <c r="AC71" s="25">
        <v>0</v>
      </c>
      <c r="AD71" s="43">
        <v>0</v>
      </c>
      <c r="AE71" s="38"/>
      <c r="AF71" s="38"/>
      <c r="AG71" s="38"/>
      <c r="AH71" s="25">
        <v>0</v>
      </c>
      <c r="AI71" s="139">
        <v>0</v>
      </c>
      <c r="AJ71" s="38"/>
      <c r="AK71" s="38"/>
      <c r="AL71" s="38"/>
      <c r="AM71" s="25">
        <v>0</v>
      </c>
      <c r="AN71" s="43">
        <v>0</v>
      </c>
      <c r="AO71" s="38"/>
      <c r="AP71" s="38"/>
      <c r="AQ71" s="38"/>
      <c r="AR71" s="41">
        <v>0</v>
      </c>
      <c r="AS71" s="115">
        <v>0</v>
      </c>
      <c r="AT71" s="38"/>
      <c r="AU71" s="38"/>
      <c r="AV71" s="38"/>
      <c r="AW71" s="25">
        <v>0</v>
      </c>
      <c r="AX71" s="43">
        <v>0</v>
      </c>
      <c r="AY71" s="38"/>
      <c r="AZ71" s="38"/>
      <c r="BA71" s="38"/>
      <c r="BB71" s="25">
        <v>0</v>
      </c>
      <c r="BC71" s="139">
        <v>0</v>
      </c>
      <c r="BD71" s="38"/>
      <c r="BE71" s="38"/>
      <c r="BF71" s="38"/>
      <c r="BG71" s="25">
        <v>0</v>
      </c>
      <c r="BH71" s="43">
        <v>0</v>
      </c>
      <c r="BI71" s="38"/>
      <c r="BJ71" s="38"/>
      <c r="BK71" s="38"/>
      <c r="BL71" s="41">
        <v>0</v>
      </c>
      <c r="BM71" s="43">
        <v>0</v>
      </c>
      <c r="BN71" s="38"/>
      <c r="BO71" s="38"/>
      <c r="BP71" s="38"/>
      <c r="BQ71" s="38">
        <v>0</v>
      </c>
      <c r="BR71" s="38">
        <v>0</v>
      </c>
      <c r="BS71" s="38"/>
      <c r="BT71" s="38"/>
      <c r="BU71" s="38"/>
      <c r="BV71" s="38">
        <v>0</v>
      </c>
      <c r="BW71" s="38"/>
      <c r="BX71" s="38"/>
      <c r="BY71" s="38">
        <v>0</v>
      </c>
      <c r="BZ71" s="38">
        <v>0</v>
      </c>
      <c r="CA71" s="64"/>
      <c r="CB71" s="38"/>
      <c r="CC71" s="43">
        <v>0</v>
      </c>
      <c r="CD71" s="45">
        <v>0</v>
      </c>
      <c r="CE71" s="116"/>
      <c r="CF71" s="38"/>
      <c r="CG71" s="46">
        <v>0</v>
      </c>
      <c r="CH71" s="30">
        <v>0</v>
      </c>
      <c r="CI71" s="117"/>
      <c r="CJ71" s="48">
        <v>0</v>
      </c>
      <c r="CO71" s="33">
        <v>1508</v>
      </c>
      <c r="CP71" s="62" t="b">
        <v>0</v>
      </c>
    </row>
    <row r="72" spans="1:94" s="33" customFormat="1" ht="14.45" hidden="1" customHeight="1" thickBot="1" x14ac:dyDescent="0.25">
      <c r="A72" s="1">
        <v>37</v>
      </c>
      <c r="B72" s="1"/>
      <c r="C72" s="146"/>
      <c r="D72" s="35">
        <v>1508</v>
      </c>
      <c r="E72" s="64"/>
      <c r="F72" s="38"/>
      <c r="G72" s="38"/>
      <c r="H72" s="38"/>
      <c r="I72" s="25">
        <v>0</v>
      </c>
      <c r="J72" s="38"/>
      <c r="K72" s="138"/>
      <c r="L72" s="38"/>
      <c r="M72" s="38"/>
      <c r="N72" s="25">
        <v>0</v>
      </c>
      <c r="O72" s="139">
        <v>0</v>
      </c>
      <c r="P72" s="140"/>
      <c r="Q72" s="38"/>
      <c r="R72" s="38"/>
      <c r="S72" s="25">
        <v>0</v>
      </c>
      <c r="T72" s="43">
        <v>0</v>
      </c>
      <c r="U72" s="141"/>
      <c r="V72" s="38"/>
      <c r="W72" s="38"/>
      <c r="X72" s="41">
        <v>0</v>
      </c>
      <c r="Y72" s="115">
        <v>0</v>
      </c>
      <c r="Z72" s="38"/>
      <c r="AA72" s="38"/>
      <c r="AB72" s="38"/>
      <c r="AC72" s="25">
        <v>0</v>
      </c>
      <c r="AD72" s="43">
        <v>0</v>
      </c>
      <c r="AE72" s="38"/>
      <c r="AF72" s="38"/>
      <c r="AG72" s="38"/>
      <c r="AH72" s="25">
        <v>0</v>
      </c>
      <c r="AI72" s="139">
        <v>0</v>
      </c>
      <c r="AJ72" s="38"/>
      <c r="AK72" s="38"/>
      <c r="AL72" s="38"/>
      <c r="AM72" s="25">
        <v>0</v>
      </c>
      <c r="AN72" s="43">
        <v>0</v>
      </c>
      <c r="AO72" s="38"/>
      <c r="AP72" s="38"/>
      <c r="AQ72" s="38"/>
      <c r="AR72" s="41">
        <v>0</v>
      </c>
      <c r="AS72" s="115">
        <v>0</v>
      </c>
      <c r="AT72" s="38"/>
      <c r="AU72" s="38"/>
      <c r="AV72" s="38"/>
      <c r="AW72" s="25">
        <v>0</v>
      </c>
      <c r="AX72" s="43">
        <v>0</v>
      </c>
      <c r="AY72" s="38"/>
      <c r="AZ72" s="38"/>
      <c r="BA72" s="38"/>
      <c r="BB72" s="25">
        <v>0</v>
      </c>
      <c r="BC72" s="139">
        <v>0</v>
      </c>
      <c r="BD72" s="38"/>
      <c r="BE72" s="38"/>
      <c r="BF72" s="38"/>
      <c r="BG72" s="25">
        <v>0</v>
      </c>
      <c r="BH72" s="43">
        <v>0</v>
      </c>
      <c r="BI72" s="38"/>
      <c r="BJ72" s="38"/>
      <c r="BK72" s="38"/>
      <c r="BL72" s="41">
        <v>0</v>
      </c>
      <c r="BM72" s="43">
        <v>0</v>
      </c>
      <c r="BN72" s="38"/>
      <c r="BO72" s="38"/>
      <c r="BP72" s="38"/>
      <c r="BQ72" s="38">
        <v>0</v>
      </c>
      <c r="BR72" s="38">
        <v>0</v>
      </c>
      <c r="BS72" s="38"/>
      <c r="BT72" s="38"/>
      <c r="BU72" s="38"/>
      <c r="BV72" s="38">
        <v>0</v>
      </c>
      <c r="BW72" s="38"/>
      <c r="BX72" s="38"/>
      <c r="BY72" s="38">
        <v>0</v>
      </c>
      <c r="BZ72" s="38">
        <v>0</v>
      </c>
      <c r="CA72" s="64"/>
      <c r="CB72" s="38"/>
      <c r="CC72" s="43">
        <v>0</v>
      </c>
      <c r="CD72" s="45">
        <v>0</v>
      </c>
      <c r="CE72" s="116"/>
      <c r="CF72" s="38"/>
      <c r="CG72" s="46">
        <v>0</v>
      </c>
      <c r="CH72" s="30">
        <v>0</v>
      </c>
      <c r="CI72" s="117"/>
      <c r="CJ72" s="48">
        <v>0</v>
      </c>
      <c r="CO72" s="33">
        <v>1508</v>
      </c>
      <c r="CP72" s="62" t="b">
        <v>0</v>
      </c>
    </row>
    <row r="73" spans="1:94" s="33" customFormat="1" ht="14.45" hidden="1" customHeight="1" thickBot="1" x14ac:dyDescent="0.25">
      <c r="A73" s="1">
        <v>38</v>
      </c>
      <c r="B73" s="1"/>
      <c r="C73" s="146"/>
      <c r="D73" s="35">
        <v>1508</v>
      </c>
      <c r="E73" s="64"/>
      <c r="F73" s="38"/>
      <c r="G73" s="38"/>
      <c r="H73" s="38"/>
      <c r="I73" s="25">
        <v>0</v>
      </c>
      <c r="J73" s="38"/>
      <c r="K73" s="138"/>
      <c r="L73" s="38"/>
      <c r="M73" s="38"/>
      <c r="N73" s="25">
        <v>0</v>
      </c>
      <c r="O73" s="139">
        <v>0</v>
      </c>
      <c r="P73" s="140"/>
      <c r="Q73" s="38"/>
      <c r="R73" s="38"/>
      <c r="S73" s="25">
        <v>0</v>
      </c>
      <c r="T73" s="43">
        <v>0</v>
      </c>
      <c r="U73" s="141"/>
      <c r="V73" s="38"/>
      <c r="W73" s="38"/>
      <c r="X73" s="41">
        <v>0</v>
      </c>
      <c r="Y73" s="115">
        <v>0</v>
      </c>
      <c r="Z73" s="38"/>
      <c r="AA73" s="38"/>
      <c r="AB73" s="38"/>
      <c r="AC73" s="25">
        <v>0</v>
      </c>
      <c r="AD73" s="43">
        <v>0</v>
      </c>
      <c r="AE73" s="38"/>
      <c r="AF73" s="38"/>
      <c r="AG73" s="38"/>
      <c r="AH73" s="25">
        <v>0</v>
      </c>
      <c r="AI73" s="139">
        <v>0</v>
      </c>
      <c r="AJ73" s="38"/>
      <c r="AK73" s="38"/>
      <c r="AL73" s="38"/>
      <c r="AM73" s="25">
        <v>0</v>
      </c>
      <c r="AN73" s="43">
        <v>0</v>
      </c>
      <c r="AO73" s="38"/>
      <c r="AP73" s="38"/>
      <c r="AQ73" s="38"/>
      <c r="AR73" s="41">
        <v>0</v>
      </c>
      <c r="AS73" s="115">
        <v>0</v>
      </c>
      <c r="AT73" s="38"/>
      <c r="AU73" s="38"/>
      <c r="AV73" s="38"/>
      <c r="AW73" s="25">
        <v>0</v>
      </c>
      <c r="AX73" s="43">
        <v>0</v>
      </c>
      <c r="AY73" s="38"/>
      <c r="AZ73" s="38"/>
      <c r="BA73" s="38"/>
      <c r="BB73" s="25">
        <v>0</v>
      </c>
      <c r="BC73" s="139">
        <v>0</v>
      </c>
      <c r="BD73" s="38"/>
      <c r="BE73" s="38"/>
      <c r="BF73" s="38"/>
      <c r="BG73" s="25">
        <v>0</v>
      </c>
      <c r="BH73" s="43">
        <v>0</v>
      </c>
      <c r="BI73" s="38"/>
      <c r="BJ73" s="38"/>
      <c r="BK73" s="38"/>
      <c r="BL73" s="41">
        <v>0</v>
      </c>
      <c r="BM73" s="43">
        <v>0</v>
      </c>
      <c r="BN73" s="38"/>
      <c r="BO73" s="38"/>
      <c r="BP73" s="38"/>
      <c r="BQ73" s="38">
        <v>0</v>
      </c>
      <c r="BR73" s="38">
        <v>0</v>
      </c>
      <c r="BS73" s="38"/>
      <c r="BT73" s="38"/>
      <c r="BU73" s="38"/>
      <c r="BV73" s="38">
        <v>0</v>
      </c>
      <c r="BW73" s="38"/>
      <c r="BX73" s="38"/>
      <c r="BY73" s="38">
        <v>0</v>
      </c>
      <c r="BZ73" s="38">
        <v>0</v>
      </c>
      <c r="CA73" s="64"/>
      <c r="CB73" s="38"/>
      <c r="CC73" s="43">
        <v>0</v>
      </c>
      <c r="CD73" s="45">
        <v>0</v>
      </c>
      <c r="CE73" s="116"/>
      <c r="CF73" s="38"/>
      <c r="CG73" s="46">
        <v>0</v>
      </c>
      <c r="CH73" s="30">
        <v>0</v>
      </c>
      <c r="CI73" s="117"/>
      <c r="CJ73" s="48">
        <v>0</v>
      </c>
      <c r="CO73" s="33">
        <v>1508</v>
      </c>
      <c r="CP73" s="62" t="b">
        <v>0</v>
      </c>
    </row>
    <row r="74" spans="1:94" s="33" customFormat="1" ht="15" thickBot="1" x14ac:dyDescent="0.25">
      <c r="A74" s="1">
        <v>39</v>
      </c>
      <c r="B74" s="1"/>
      <c r="C74" s="146" t="s">
        <v>57</v>
      </c>
      <c r="D74" s="35">
        <v>1518</v>
      </c>
      <c r="E74" s="64"/>
      <c r="F74" s="38"/>
      <c r="G74" s="38"/>
      <c r="H74" s="38"/>
      <c r="I74" s="25">
        <v>0</v>
      </c>
      <c r="J74" s="38"/>
      <c r="K74" s="138"/>
      <c r="L74" s="38"/>
      <c r="M74" s="38"/>
      <c r="N74" s="25">
        <v>0</v>
      </c>
      <c r="O74" s="139">
        <v>0</v>
      </c>
      <c r="P74" s="140"/>
      <c r="Q74" s="38"/>
      <c r="R74" s="38"/>
      <c r="S74" s="25">
        <v>0</v>
      </c>
      <c r="T74" s="43">
        <v>0</v>
      </c>
      <c r="U74" s="141"/>
      <c r="V74" s="38"/>
      <c r="W74" s="38"/>
      <c r="X74" s="41">
        <v>0</v>
      </c>
      <c r="Y74" s="115">
        <v>0</v>
      </c>
      <c r="Z74" s="38"/>
      <c r="AA74" s="38"/>
      <c r="AB74" s="38"/>
      <c r="AC74" s="25">
        <v>0</v>
      </c>
      <c r="AD74" s="43">
        <v>0</v>
      </c>
      <c r="AE74" s="38"/>
      <c r="AF74" s="38"/>
      <c r="AG74" s="38"/>
      <c r="AH74" s="25">
        <v>0</v>
      </c>
      <c r="AI74" s="139">
        <v>0</v>
      </c>
      <c r="AJ74" s="38"/>
      <c r="AK74" s="38"/>
      <c r="AL74" s="38"/>
      <c r="AM74" s="25">
        <v>0</v>
      </c>
      <c r="AN74" s="43">
        <v>0</v>
      </c>
      <c r="AO74" s="38"/>
      <c r="AP74" s="38"/>
      <c r="AQ74" s="38"/>
      <c r="AR74" s="41">
        <v>0</v>
      </c>
      <c r="AS74" s="115">
        <v>0</v>
      </c>
      <c r="AT74" s="38"/>
      <c r="AU74" s="38"/>
      <c r="AV74" s="38"/>
      <c r="AW74" s="25">
        <v>0</v>
      </c>
      <c r="AX74" s="43">
        <v>0</v>
      </c>
      <c r="AY74" s="38"/>
      <c r="AZ74" s="38"/>
      <c r="BA74" s="38"/>
      <c r="BB74" s="25">
        <v>0</v>
      </c>
      <c r="BC74" s="139">
        <v>0</v>
      </c>
      <c r="BD74" s="38"/>
      <c r="BE74" s="38"/>
      <c r="BF74" s="38"/>
      <c r="BG74" s="25">
        <v>0</v>
      </c>
      <c r="BH74" s="43">
        <v>0</v>
      </c>
      <c r="BI74" s="38"/>
      <c r="BJ74" s="38"/>
      <c r="BK74" s="38"/>
      <c r="BL74" s="41">
        <v>0</v>
      </c>
      <c r="BM74" s="43">
        <v>0</v>
      </c>
      <c r="BN74" s="38"/>
      <c r="BO74" s="38"/>
      <c r="BP74" s="38"/>
      <c r="BQ74" s="38">
        <v>0</v>
      </c>
      <c r="BR74" s="38">
        <v>0</v>
      </c>
      <c r="BS74" s="38"/>
      <c r="BT74" s="38"/>
      <c r="BU74" s="38"/>
      <c r="BV74" s="38">
        <v>0</v>
      </c>
      <c r="BW74" s="38"/>
      <c r="BX74" s="38"/>
      <c r="BY74" s="38">
        <v>0</v>
      </c>
      <c r="BZ74" s="38">
        <v>0</v>
      </c>
      <c r="CA74" s="64"/>
      <c r="CB74" s="38"/>
      <c r="CC74" s="43">
        <v>0</v>
      </c>
      <c r="CD74" s="45">
        <v>0</v>
      </c>
      <c r="CE74" s="116"/>
      <c r="CF74" s="38"/>
      <c r="CG74" s="46">
        <v>0</v>
      </c>
      <c r="CH74" s="30">
        <v>0</v>
      </c>
      <c r="CI74" s="117"/>
      <c r="CJ74" s="48">
        <v>0</v>
      </c>
      <c r="CP74" s="62"/>
    </row>
    <row r="75" spans="1:94" s="33" customFormat="1" ht="15" thickBot="1" x14ac:dyDescent="0.25">
      <c r="A75" s="1">
        <v>40</v>
      </c>
      <c r="B75" s="1"/>
      <c r="C75" s="34" t="s">
        <v>58</v>
      </c>
      <c r="D75" s="35">
        <v>1525</v>
      </c>
      <c r="E75" s="64"/>
      <c r="F75" s="38"/>
      <c r="G75" s="38"/>
      <c r="H75" s="38"/>
      <c r="I75" s="25">
        <v>0</v>
      </c>
      <c r="J75" s="38"/>
      <c r="K75" s="138"/>
      <c r="L75" s="38"/>
      <c r="M75" s="38"/>
      <c r="N75" s="25">
        <v>0</v>
      </c>
      <c r="O75" s="139">
        <v>0</v>
      </c>
      <c r="P75" s="140"/>
      <c r="Q75" s="38"/>
      <c r="R75" s="38"/>
      <c r="S75" s="25">
        <v>0</v>
      </c>
      <c r="T75" s="43">
        <v>0</v>
      </c>
      <c r="U75" s="141"/>
      <c r="V75" s="38"/>
      <c r="W75" s="38"/>
      <c r="X75" s="41">
        <v>0</v>
      </c>
      <c r="Y75" s="115">
        <v>0</v>
      </c>
      <c r="Z75" s="38"/>
      <c r="AA75" s="38"/>
      <c r="AB75" s="38"/>
      <c r="AC75" s="25">
        <v>0</v>
      </c>
      <c r="AD75" s="43">
        <v>0</v>
      </c>
      <c r="AE75" s="38"/>
      <c r="AF75" s="38"/>
      <c r="AG75" s="38"/>
      <c r="AH75" s="25">
        <v>0</v>
      </c>
      <c r="AI75" s="139">
        <v>0</v>
      </c>
      <c r="AJ75" s="38"/>
      <c r="AK75" s="38"/>
      <c r="AL75" s="38"/>
      <c r="AM75" s="25">
        <v>0</v>
      </c>
      <c r="AN75" s="43">
        <v>0</v>
      </c>
      <c r="AO75" s="38"/>
      <c r="AP75" s="38"/>
      <c r="AQ75" s="38"/>
      <c r="AR75" s="41">
        <v>0</v>
      </c>
      <c r="AS75" s="115">
        <v>0</v>
      </c>
      <c r="AT75" s="38"/>
      <c r="AU75" s="38"/>
      <c r="AV75" s="38"/>
      <c r="AW75" s="25">
        <v>0</v>
      </c>
      <c r="AX75" s="43">
        <v>0</v>
      </c>
      <c r="AY75" s="38"/>
      <c r="AZ75" s="38"/>
      <c r="BA75" s="38"/>
      <c r="BB75" s="25">
        <v>0</v>
      </c>
      <c r="BC75" s="139">
        <v>0</v>
      </c>
      <c r="BD75" s="38"/>
      <c r="BE75" s="38"/>
      <c r="BF75" s="38"/>
      <c r="BG75" s="25">
        <v>0</v>
      </c>
      <c r="BH75" s="43">
        <v>0</v>
      </c>
      <c r="BI75" s="38"/>
      <c r="BJ75" s="38"/>
      <c r="BK75" s="38"/>
      <c r="BL75" s="41">
        <v>0</v>
      </c>
      <c r="BM75" s="43">
        <v>0</v>
      </c>
      <c r="BN75" s="38"/>
      <c r="BO75" s="38"/>
      <c r="BP75" s="38"/>
      <c r="BQ75" s="38">
        <v>0</v>
      </c>
      <c r="BR75" s="38">
        <v>0</v>
      </c>
      <c r="BS75" s="38"/>
      <c r="BT75" s="38"/>
      <c r="BU75" s="38"/>
      <c r="BV75" s="38">
        <v>0</v>
      </c>
      <c r="BW75" s="38"/>
      <c r="BX75" s="38"/>
      <c r="BY75" s="38">
        <v>0</v>
      </c>
      <c r="BZ75" s="38">
        <v>0</v>
      </c>
      <c r="CA75" s="64"/>
      <c r="CB75" s="38"/>
      <c r="CC75" s="43">
        <v>0</v>
      </c>
      <c r="CD75" s="45">
        <v>0</v>
      </c>
      <c r="CE75" s="116"/>
      <c r="CF75" s="38"/>
      <c r="CG75" s="46">
        <v>0</v>
      </c>
      <c r="CH75" s="30">
        <v>0</v>
      </c>
      <c r="CI75" s="117"/>
      <c r="CJ75" s="48">
        <v>0</v>
      </c>
      <c r="CO75" s="33">
        <v>1525</v>
      </c>
      <c r="CP75" s="62" t="b">
        <v>1</v>
      </c>
    </row>
    <row r="76" spans="1:94" s="33" customFormat="1" ht="15" thickBot="1" x14ac:dyDescent="0.25">
      <c r="A76" s="1">
        <v>41</v>
      </c>
      <c r="B76" s="1"/>
      <c r="C76" s="34" t="s">
        <v>59</v>
      </c>
      <c r="D76" s="35">
        <v>1548</v>
      </c>
      <c r="E76" s="64"/>
      <c r="F76" s="38"/>
      <c r="G76" s="38"/>
      <c r="H76" s="38"/>
      <c r="I76" s="25">
        <v>0</v>
      </c>
      <c r="J76" s="38"/>
      <c r="K76" s="138"/>
      <c r="L76" s="38"/>
      <c r="M76" s="38"/>
      <c r="N76" s="25">
        <v>0</v>
      </c>
      <c r="O76" s="139">
        <v>0</v>
      </c>
      <c r="P76" s="140"/>
      <c r="Q76" s="38"/>
      <c r="R76" s="38"/>
      <c r="S76" s="25">
        <v>0</v>
      </c>
      <c r="T76" s="43">
        <v>0</v>
      </c>
      <c r="U76" s="141"/>
      <c r="V76" s="38"/>
      <c r="W76" s="38"/>
      <c r="X76" s="41">
        <v>0</v>
      </c>
      <c r="Y76" s="115">
        <v>0</v>
      </c>
      <c r="Z76" s="38"/>
      <c r="AA76" s="38"/>
      <c r="AB76" s="38"/>
      <c r="AC76" s="25">
        <v>0</v>
      </c>
      <c r="AD76" s="43">
        <v>0</v>
      </c>
      <c r="AE76" s="38"/>
      <c r="AF76" s="38"/>
      <c r="AG76" s="38"/>
      <c r="AH76" s="25">
        <v>0</v>
      </c>
      <c r="AI76" s="139">
        <v>0</v>
      </c>
      <c r="AJ76" s="38"/>
      <c r="AK76" s="38"/>
      <c r="AL76" s="38"/>
      <c r="AM76" s="25">
        <v>0</v>
      </c>
      <c r="AN76" s="43">
        <v>0</v>
      </c>
      <c r="AO76" s="38"/>
      <c r="AP76" s="38"/>
      <c r="AQ76" s="38"/>
      <c r="AR76" s="41">
        <v>0</v>
      </c>
      <c r="AS76" s="115">
        <v>0</v>
      </c>
      <c r="AT76" s="38"/>
      <c r="AU76" s="38"/>
      <c r="AV76" s="38"/>
      <c r="AW76" s="25">
        <v>0</v>
      </c>
      <c r="AX76" s="43">
        <v>0</v>
      </c>
      <c r="AY76" s="38"/>
      <c r="AZ76" s="38"/>
      <c r="BA76" s="38"/>
      <c r="BB76" s="25">
        <v>0</v>
      </c>
      <c r="BC76" s="139">
        <v>0</v>
      </c>
      <c r="BD76" s="38"/>
      <c r="BE76" s="38"/>
      <c r="BF76" s="38"/>
      <c r="BG76" s="25">
        <v>0</v>
      </c>
      <c r="BH76" s="43">
        <v>0</v>
      </c>
      <c r="BI76" s="38"/>
      <c r="BJ76" s="38"/>
      <c r="BK76" s="38"/>
      <c r="BL76" s="41">
        <v>0</v>
      </c>
      <c r="BM76" s="43">
        <v>0</v>
      </c>
      <c r="BN76" s="38"/>
      <c r="BO76" s="38"/>
      <c r="BP76" s="38"/>
      <c r="BQ76" s="38">
        <v>0</v>
      </c>
      <c r="BR76" s="38">
        <v>0</v>
      </c>
      <c r="BS76" s="38"/>
      <c r="BT76" s="38"/>
      <c r="BU76" s="38"/>
      <c r="BV76" s="38">
        <v>0</v>
      </c>
      <c r="BW76" s="38"/>
      <c r="BX76" s="38"/>
      <c r="BY76" s="38">
        <v>0</v>
      </c>
      <c r="BZ76" s="38">
        <v>0</v>
      </c>
      <c r="CA76" s="64"/>
      <c r="CB76" s="38"/>
      <c r="CC76" s="43">
        <v>0</v>
      </c>
      <c r="CD76" s="45">
        <v>0</v>
      </c>
      <c r="CE76" s="116"/>
      <c r="CF76" s="38"/>
      <c r="CG76" s="46">
        <v>0</v>
      </c>
      <c r="CH76" s="30">
        <v>0</v>
      </c>
      <c r="CI76" s="117"/>
      <c r="CJ76" s="48">
        <v>0</v>
      </c>
      <c r="CP76" s="62"/>
    </row>
    <row r="77" spans="1:94" s="33" customFormat="1" ht="15" thickBot="1" x14ac:dyDescent="0.25">
      <c r="A77" s="1">
        <v>42</v>
      </c>
      <c r="B77" s="1"/>
      <c r="C77" s="34" t="s">
        <v>60</v>
      </c>
      <c r="D77" s="35">
        <v>1567</v>
      </c>
      <c r="E77" s="64"/>
      <c r="F77" s="38"/>
      <c r="G77" s="38"/>
      <c r="H77" s="38"/>
      <c r="I77" s="25">
        <v>0</v>
      </c>
      <c r="J77" s="38"/>
      <c r="K77" s="138"/>
      <c r="L77" s="38"/>
      <c r="M77" s="38"/>
      <c r="N77" s="25">
        <v>0</v>
      </c>
      <c r="O77" s="139">
        <v>0</v>
      </c>
      <c r="P77" s="140"/>
      <c r="Q77" s="38"/>
      <c r="R77" s="38"/>
      <c r="S77" s="25">
        <v>0</v>
      </c>
      <c r="T77" s="43">
        <v>0</v>
      </c>
      <c r="U77" s="141"/>
      <c r="V77" s="38"/>
      <c r="W77" s="38"/>
      <c r="X77" s="41">
        <v>0</v>
      </c>
      <c r="Y77" s="115">
        <v>0</v>
      </c>
      <c r="Z77" s="38"/>
      <c r="AA77" s="38"/>
      <c r="AB77" s="38"/>
      <c r="AC77" s="25">
        <v>0</v>
      </c>
      <c r="AD77" s="43">
        <v>0</v>
      </c>
      <c r="AE77" s="38"/>
      <c r="AF77" s="38"/>
      <c r="AG77" s="38"/>
      <c r="AH77" s="25">
        <v>0</v>
      </c>
      <c r="AI77" s="139">
        <v>0</v>
      </c>
      <c r="AJ77" s="38"/>
      <c r="AK77" s="38"/>
      <c r="AL77" s="38"/>
      <c r="AM77" s="25">
        <v>0</v>
      </c>
      <c r="AN77" s="43">
        <v>0</v>
      </c>
      <c r="AO77" s="38"/>
      <c r="AP77" s="38"/>
      <c r="AQ77" s="38"/>
      <c r="AR77" s="41">
        <v>0</v>
      </c>
      <c r="AS77" s="115">
        <v>0</v>
      </c>
      <c r="AT77" s="38"/>
      <c r="AU77" s="38"/>
      <c r="AV77" s="38"/>
      <c r="AW77" s="25">
        <v>0</v>
      </c>
      <c r="AX77" s="43">
        <v>0</v>
      </c>
      <c r="AY77" s="38"/>
      <c r="AZ77" s="38"/>
      <c r="BA77" s="38"/>
      <c r="BB77" s="25">
        <v>0</v>
      </c>
      <c r="BC77" s="139">
        <v>0</v>
      </c>
      <c r="BD77" s="38"/>
      <c r="BE77" s="38"/>
      <c r="BF77" s="38"/>
      <c r="BG77" s="25">
        <v>0</v>
      </c>
      <c r="BH77" s="43">
        <v>0</v>
      </c>
      <c r="BI77" s="38"/>
      <c r="BJ77" s="38"/>
      <c r="BK77" s="38"/>
      <c r="BL77" s="41">
        <v>0</v>
      </c>
      <c r="BM77" s="43">
        <v>0</v>
      </c>
      <c r="BN77" s="38"/>
      <c r="BO77" s="38"/>
      <c r="BP77" s="38"/>
      <c r="BQ77" s="38">
        <v>0</v>
      </c>
      <c r="BR77" s="38">
        <v>0</v>
      </c>
      <c r="BS77" s="38"/>
      <c r="BT77" s="38"/>
      <c r="BU77" s="38"/>
      <c r="BV77" s="38">
        <v>0</v>
      </c>
      <c r="BW77" s="38"/>
      <c r="BX77" s="38"/>
      <c r="BY77" s="38">
        <v>0</v>
      </c>
      <c r="BZ77" s="38">
        <v>0</v>
      </c>
      <c r="CA77" s="64"/>
      <c r="CB77" s="38"/>
      <c r="CC77" s="43">
        <v>0</v>
      </c>
      <c r="CD77" s="45">
        <v>0</v>
      </c>
      <c r="CE77" s="116"/>
      <c r="CF77" s="38"/>
      <c r="CG77" s="46">
        <v>0</v>
      </c>
      <c r="CH77" s="30">
        <v>0</v>
      </c>
      <c r="CI77" s="117"/>
      <c r="CJ77" s="48">
        <v>0</v>
      </c>
      <c r="CP77" s="62"/>
    </row>
    <row r="78" spans="1:94" s="33" customFormat="1" ht="15" thickBot="1" x14ac:dyDescent="0.25">
      <c r="A78" s="1">
        <v>43</v>
      </c>
      <c r="B78" s="1"/>
      <c r="C78" s="34" t="s">
        <v>61</v>
      </c>
      <c r="D78" s="35">
        <v>1572</v>
      </c>
      <c r="E78" s="64"/>
      <c r="F78" s="38"/>
      <c r="G78" s="38"/>
      <c r="H78" s="38"/>
      <c r="I78" s="25">
        <v>0</v>
      </c>
      <c r="J78" s="38"/>
      <c r="K78" s="138"/>
      <c r="L78" s="38"/>
      <c r="M78" s="38"/>
      <c r="N78" s="25">
        <v>0</v>
      </c>
      <c r="O78" s="139">
        <v>0</v>
      </c>
      <c r="P78" s="140"/>
      <c r="Q78" s="38"/>
      <c r="R78" s="38"/>
      <c r="S78" s="25">
        <v>0</v>
      </c>
      <c r="T78" s="43">
        <v>0</v>
      </c>
      <c r="U78" s="141"/>
      <c r="V78" s="38"/>
      <c r="W78" s="38"/>
      <c r="X78" s="41">
        <v>0</v>
      </c>
      <c r="Y78" s="115">
        <v>0</v>
      </c>
      <c r="Z78" s="38"/>
      <c r="AA78" s="38"/>
      <c r="AB78" s="38"/>
      <c r="AC78" s="25">
        <v>0</v>
      </c>
      <c r="AD78" s="43">
        <v>0</v>
      </c>
      <c r="AE78" s="38"/>
      <c r="AF78" s="38"/>
      <c r="AG78" s="38"/>
      <c r="AH78" s="25">
        <v>0</v>
      </c>
      <c r="AI78" s="139">
        <v>0</v>
      </c>
      <c r="AJ78" s="38"/>
      <c r="AK78" s="38"/>
      <c r="AL78" s="38"/>
      <c r="AM78" s="25">
        <v>0</v>
      </c>
      <c r="AN78" s="43">
        <v>0</v>
      </c>
      <c r="AO78" s="38"/>
      <c r="AP78" s="38"/>
      <c r="AQ78" s="38"/>
      <c r="AR78" s="41">
        <v>0</v>
      </c>
      <c r="AS78" s="115">
        <v>0</v>
      </c>
      <c r="AT78" s="38"/>
      <c r="AU78" s="38"/>
      <c r="AV78" s="38"/>
      <c r="AW78" s="25">
        <v>0</v>
      </c>
      <c r="AX78" s="43">
        <v>0</v>
      </c>
      <c r="AY78" s="38"/>
      <c r="AZ78" s="38"/>
      <c r="BA78" s="38"/>
      <c r="BB78" s="25">
        <v>0</v>
      </c>
      <c r="BC78" s="139">
        <v>0</v>
      </c>
      <c r="BD78" s="38"/>
      <c r="BE78" s="38"/>
      <c r="BF78" s="38"/>
      <c r="BG78" s="25">
        <v>0</v>
      </c>
      <c r="BH78" s="43">
        <v>0</v>
      </c>
      <c r="BI78" s="38"/>
      <c r="BJ78" s="38"/>
      <c r="BK78" s="38"/>
      <c r="BL78" s="41">
        <v>0</v>
      </c>
      <c r="BM78" s="43">
        <v>0</v>
      </c>
      <c r="BN78" s="38"/>
      <c r="BO78" s="38"/>
      <c r="BP78" s="38"/>
      <c r="BQ78" s="38">
        <v>0</v>
      </c>
      <c r="BR78" s="38">
        <v>0</v>
      </c>
      <c r="BS78" s="38"/>
      <c r="BT78" s="38"/>
      <c r="BU78" s="38"/>
      <c r="BV78" s="38">
        <v>0</v>
      </c>
      <c r="BW78" s="38"/>
      <c r="BX78" s="38"/>
      <c r="BY78" s="38">
        <v>0</v>
      </c>
      <c r="BZ78" s="38">
        <v>0</v>
      </c>
      <c r="CA78" s="64"/>
      <c r="CB78" s="38"/>
      <c r="CC78" s="43">
        <v>0</v>
      </c>
      <c r="CD78" s="45">
        <v>0</v>
      </c>
      <c r="CE78" s="116"/>
      <c r="CF78" s="38"/>
      <c r="CG78" s="46">
        <v>0</v>
      </c>
      <c r="CH78" s="30">
        <v>0</v>
      </c>
      <c r="CI78" s="117"/>
      <c r="CJ78" s="48">
        <v>0</v>
      </c>
      <c r="CP78" s="62"/>
    </row>
    <row r="79" spans="1:94" s="33" customFormat="1" ht="15" thickBot="1" x14ac:dyDescent="0.25">
      <c r="A79" s="1">
        <v>44</v>
      </c>
      <c r="B79" s="1"/>
      <c r="C79" s="34" t="s">
        <v>62</v>
      </c>
      <c r="D79" s="35">
        <v>1574</v>
      </c>
      <c r="E79" s="64"/>
      <c r="F79" s="38"/>
      <c r="G79" s="38"/>
      <c r="H79" s="38"/>
      <c r="I79" s="25">
        <v>0</v>
      </c>
      <c r="J79" s="38"/>
      <c r="K79" s="138"/>
      <c r="L79" s="38"/>
      <c r="M79" s="38"/>
      <c r="N79" s="25">
        <v>0</v>
      </c>
      <c r="O79" s="139">
        <v>0</v>
      </c>
      <c r="P79" s="140"/>
      <c r="Q79" s="38"/>
      <c r="R79" s="38"/>
      <c r="S79" s="25">
        <v>0</v>
      </c>
      <c r="T79" s="43">
        <v>0</v>
      </c>
      <c r="U79" s="141"/>
      <c r="V79" s="38"/>
      <c r="W79" s="38"/>
      <c r="X79" s="41">
        <v>0</v>
      </c>
      <c r="Y79" s="115">
        <v>0</v>
      </c>
      <c r="Z79" s="38"/>
      <c r="AA79" s="38"/>
      <c r="AB79" s="38"/>
      <c r="AC79" s="25">
        <v>0</v>
      </c>
      <c r="AD79" s="43">
        <v>0</v>
      </c>
      <c r="AE79" s="38"/>
      <c r="AF79" s="38"/>
      <c r="AG79" s="38"/>
      <c r="AH79" s="25">
        <v>0</v>
      </c>
      <c r="AI79" s="139">
        <v>0</v>
      </c>
      <c r="AJ79" s="38"/>
      <c r="AK79" s="38"/>
      <c r="AL79" s="38"/>
      <c r="AM79" s="25">
        <v>0</v>
      </c>
      <c r="AN79" s="43">
        <v>0</v>
      </c>
      <c r="AO79" s="38"/>
      <c r="AP79" s="38"/>
      <c r="AQ79" s="38"/>
      <c r="AR79" s="41">
        <v>0</v>
      </c>
      <c r="AS79" s="115">
        <v>0</v>
      </c>
      <c r="AT79" s="38"/>
      <c r="AU79" s="38"/>
      <c r="AV79" s="38"/>
      <c r="AW79" s="25">
        <v>0</v>
      </c>
      <c r="AX79" s="43">
        <v>0</v>
      </c>
      <c r="AY79" s="38"/>
      <c r="AZ79" s="38"/>
      <c r="BA79" s="38"/>
      <c r="BB79" s="25">
        <v>0</v>
      </c>
      <c r="BC79" s="139">
        <v>0</v>
      </c>
      <c r="BD79" s="38"/>
      <c r="BE79" s="38"/>
      <c r="BF79" s="38"/>
      <c r="BG79" s="25">
        <v>0</v>
      </c>
      <c r="BH79" s="43">
        <v>0</v>
      </c>
      <c r="BI79" s="38"/>
      <c r="BJ79" s="38"/>
      <c r="BK79" s="38"/>
      <c r="BL79" s="41">
        <v>0</v>
      </c>
      <c r="BM79" s="43">
        <v>0</v>
      </c>
      <c r="BN79" s="38"/>
      <c r="BO79" s="38"/>
      <c r="BP79" s="38"/>
      <c r="BQ79" s="38">
        <v>0</v>
      </c>
      <c r="BR79" s="38">
        <v>0</v>
      </c>
      <c r="BS79" s="38"/>
      <c r="BT79" s="38"/>
      <c r="BU79" s="38"/>
      <c r="BV79" s="38">
        <v>0</v>
      </c>
      <c r="BW79" s="38"/>
      <c r="BX79" s="38"/>
      <c r="BY79" s="38">
        <v>0</v>
      </c>
      <c r="BZ79" s="38">
        <v>0</v>
      </c>
      <c r="CA79" s="64"/>
      <c r="CB79" s="38"/>
      <c r="CC79" s="43">
        <v>0</v>
      </c>
      <c r="CD79" s="45">
        <v>0</v>
      </c>
      <c r="CE79" s="116"/>
      <c r="CF79" s="38"/>
      <c r="CG79" s="46">
        <v>0</v>
      </c>
      <c r="CH79" s="30">
        <v>0</v>
      </c>
      <c r="CI79" s="117"/>
      <c r="CJ79" s="48">
        <v>0</v>
      </c>
      <c r="CP79" s="62"/>
    </row>
    <row r="80" spans="1:94" s="33" customFormat="1" ht="15" thickBot="1" x14ac:dyDescent="0.25">
      <c r="A80" s="1">
        <v>45</v>
      </c>
      <c r="B80" s="1"/>
      <c r="C80" s="34" t="s">
        <v>63</v>
      </c>
      <c r="D80" s="35">
        <v>1582</v>
      </c>
      <c r="E80" s="64"/>
      <c r="F80" s="38"/>
      <c r="G80" s="38"/>
      <c r="H80" s="38"/>
      <c r="I80" s="25">
        <v>0</v>
      </c>
      <c r="J80" s="38"/>
      <c r="K80" s="138"/>
      <c r="L80" s="38"/>
      <c r="M80" s="38"/>
      <c r="N80" s="25">
        <v>0</v>
      </c>
      <c r="O80" s="139">
        <v>0</v>
      </c>
      <c r="P80" s="140"/>
      <c r="Q80" s="38"/>
      <c r="R80" s="38"/>
      <c r="S80" s="25">
        <v>0</v>
      </c>
      <c r="T80" s="43">
        <v>0</v>
      </c>
      <c r="U80" s="141"/>
      <c r="V80" s="38"/>
      <c r="W80" s="38"/>
      <c r="X80" s="41">
        <v>0</v>
      </c>
      <c r="Y80" s="115">
        <v>0</v>
      </c>
      <c r="Z80" s="38"/>
      <c r="AA80" s="38"/>
      <c r="AB80" s="38"/>
      <c r="AC80" s="25">
        <v>0</v>
      </c>
      <c r="AD80" s="43">
        <v>0</v>
      </c>
      <c r="AE80" s="38"/>
      <c r="AF80" s="38"/>
      <c r="AG80" s="38"/>
      <c r="AH80" s="25">
        <v>0</v>
      </c>
      <c r="AI80" s="139">
        <v>0</v>
      </c>
      <c r="AJ80" s="38"/>
      <c r="AK80" s="38"/>
      <c r="AL80" s="38"/>
      <c r="AM80" s="25">
        <v>0</v>
      </c>
      <c r="AN80" s="43">
        <v>0</v>
      </c>
      <c r="AO80" s="38"/>
      <c r="AP80" s="38"/>
      <c r="AQ80" s="38"/>
      <c r="AR80" s="41">
        <v>0</v>
      </c>
      <c r="AS80" s="115">
        <v>0</v>
      </c>
      <c r="AT80" s="38"/>
      <c r="AU80" s="38"/>
      <c r="AV80" s="38"/>
      <c r="AW80" s="25">
        <v>0</v>
      </c>
      <c r="AX80" s="43">
        <v>0</v>
      </c>
      <c r="AY80" s="38"/>
      <c r="AZ80" s="38"/>
      <c r="BA80" s="38"/>
      <c r="BB80" s="25">
        <v>0</v>
      </c>
      <c r="BC80" s="139">
        <v>0</v>
      </c>
      <c r="BD80" s="38"/>
      <c r="BE80" s="38"/>
      <c r="BF80" s="38"/>
      <c r="BG80" s="25">
        <v>0</v>
      </c>
      <c r="BH80" s="43">
        <v>0</v>
      </c>
      <c r="BI80" s="38"/>
      <c r="BJ80" s="38"/>
      <c r="BK80" s="38"/>
      <c r="BL80" s="41">
        <v>0</v>
      </c>
      <c r="BM80" s="43">
        <v>0</v>
      </c>
      <c r="BN80" s="38"/>
      <c r="BO80" s="38"/>
      <c r="BP80" s="38"/>
      <c r="BQ80" s="38">
        <v>0</v>
      </c>
      <c r="BR80" s="38">
        <v>0</v>
      </c>
      <c r="BS80" s="38"/>
      <c r="BT80" s="38"/>
      <c r="BU80" s="38"/>
      <c r="BV80" s="38">
        <v>0</v>
      </c>
      <c r="BW80" s="38"/>
      <c r="BX80" s="38"/>
      <c r="BY80" s="38">
        <v>0</v>
      </c>
      <c r="BZ80" s="38">
        <v>0</v>
      </c>
      <c r="CA80" s="64"/>
      <c r="CB80" s="38"/>
      <c r="CC80" s="43">
        <v>0</v>
      </c>
      <c r="CD80" s="45">
        <v>0</v>
      </c>
      <c r="CE80" s="116"/>
      <c r="CF80" s="38"/>
      <c r="CG80" s="46">
        <v>0</v>
      </c>
      <c r="CH80" s="30">
        <v>0</v>
      </c>
      <c r="CI80" s="117"/>
      <c r="CJ80" s="48">
        <v>0</v>
      </c>
      <c r="CP80" s="62"/>
    </row>
    <row r="81" spans="1:94" s="33" customFormat="1" ht="15" thickBot="1" x14ac:dyDescent="0.25">
      <c r="A81" s="1">
        <v>46</v>
      </c>
      <c r="B81" s="1"/>
      <c r="C81" s="34" t="s">
        <v>64</v>
      </c>
      <c r="D81" s="35">
        <v>2425</v>
      </c>
      <c r="E81" s="64"/>
      <c r="F81" s="38"/>
      <c r="G81" s="38"/>
      <c r="H81" s="38"/>
      <c r="I81" s="25">
        <v>0</v>
      </c>
      <c r="J81" s="38"/>
      <c r="K81" s="138"/>
      <c r="L81" s="38"/>
      <c r="M81" s="38"/>
      <c r="N81" s="25">
        <v>0</v>
      </c>
      <c r="O81" s="139">
        <v>0</v>
      </c>
      <c r="P81" s="140"/>
      <c r="Q81" s="38"/>
      <c r="R81" s="38"/>
      <c r="S81" s="25">
        <v>0</v>
      </c>
      <c r="T81" s="43">
        <v>0</v>
      </c>
      <c r="U81" s="141"/>
      <c r="V81" s="38"/>
      <c r="W81" s="38"/>
      <c r="X81" s="41">
        <v>0</v>
      </c>
      <c r="Y81" s="115">
        <v>0</v>
      </c>
      <c r="Z81" s="38"/>
      <c r="AA81" s="38"/>
      <c r="AB81" s="38"/>
      <c r="AC81" s="25">
        <v>0</v>
      </c>
      <c r="AD81" s="43">
        <v>0</v>
      </c>
      <c r="AE81" s="38"/>
      <c r="AF81" s="38"/>
      <c r="AG81" s="38"/>
      <c r="AH81" s="25">
        <v>0</v>
      </c>
      <c r="AI81" s="139">
        <v>0</v>
      </c>
      <c r="AJ81" s="38"/>
      <c r="AK81" s="38"/>
      <c r="AL81" s="38"/>
      <c r="AM81" s="25">
        <v>0</v>
      </c>
      <c r="AN81" s="43">
        <v>0</v>
      </c>
      <c r="AO81" s="38"/>
      <c r="AP81" s="38"/>
      <c r="AQ81" s="38"/>
      <c r="AR81" s="41">
        <v>0</v>
      </c>
      <c r="AS81" s="115">
        <v>0</v>
      </c>
      <c r="AT81" s="38"/>
      <c r="AU81" s="38"/>
      <c r="AV81" s="38"/>
      <c r="AW81" s="25">
        <v>0</v>
      </c>
      <c r="AX81" s="43">
        <v>0</v>
      </c>
      <c r="AY81" s="38"/>
      <c r="AZ81" s="38"/>
      <c r="BA81" s="38"/>
      <c r="BB81" s="25">
        <v>0</v>
      </c>
      <c r="BC81" s="139">
        <v>0</v>
      </c>
      <c r="BD81" s="38"/>
      <c r="BE81" s="38"/>
      <c r="BF81" s="38"/>
      <c r="BG81" s="25">
        <v>0</v>
      </c>
      <c r="BH81" s="43">
        <v>0</v>
      </c>
      <c r="BI81" s="38"/>
      <c r="BJ81" s="38"/>
      <c r="BK81" s="38"/>
      <c r="BL81" s="41">
        <v>0</v>
      </c>
      <c r="BM81" s="43">
        <v>0</v>
      </c>
      <c r="BN81" s="38"/>
      <c r="BO81" s="38"/>
      <c r="BP81" s="38"/>
      <c r="BQ81" s="38">
        <v>0</v>
      </c>
      <c r="BR81" s="38">
        <v>0</v>
      </c>
      <c r="BS81" s="38"/>
      <c r="BT81" s="38"/>
      <c r="BU81" s="38"/>
      <c r="BV81" s="38">
        <v>0</v>
      </c>
      <c r="BW81" s="38"/>
      <c r="BX81" s="38"/>
      <c r="BY81" s="38">
        <v>0</v>
      </c>
      <c r="BZ81" s="38">
        <v>0</v>
      </c>
      <c r="CA81" s="64"/>
      <c r="CB81" s="38"/>
      <c r="CC81" s="43">
        <v>0</v>
      </c>
      <c r="CD81" s="45">
        <v>0</v>
      </c>
      <c r="CE81" s="116"/>
      <c r="CF81" s="38"/>
      <c r="CG81" s="46">
        <v>0</v>
      </c>
      <c r="CH81" s="30">
        <v>0</v>
      </c>
      <c r="CI81" s="117"/>
      <c r="CJ81" s="48">
        <v>0</v>
      </c>
      <c r="CO81" s="33">
        <v>2425</v>
      </c>
      <c r="CP81" s="62" t="b">
        <v>1</v>
      </c>
    </row>
    <row r="82" spans="1:94" s="33" customFormat="1" ht="14.25" x14ac:dyDescent="0.2">
      <c r="A82" s="1"/>
      <c r="B82" s="1"/>
      <c r="C82" s="34"/>
      <c r="D82" s="85"/>
      <c r="E82" s="79"/>
      <c r="F82" s="25"/>
      <c r="G82" s="25"/>
      <c r="H82" s="25"/>
      <c r="I82" s="25"/>
      <c r="J82" s="25"/>
      <c r="K82" s="25"/>
      <c r="L82" s="25"/>
      <c r="M82" s="25"/>
      <c r="N82" s="25"/>
      <c r="O82" s="79"/>
      <c r="P82" s="25"/>
      <c r="Q82" s="25"/>
      <c r="R82" s="25"/>
      <c r="S82" s="25"/>
      <c r="T82" s="25"/>
      <c r="U82" s="25"/>
      <c r="V82" s="25"/>
      <c r="W82" s="25"/>
      <c r="X82" s="41"/>
      <c r="Y82" s="25"/>
      <c r="Z82" s="25"/>
      <c r="AA82" s="25"/>
      <c r="AB82" s="25"/>
      <c r="AC82" s="25"/>
      <c r="AD82" s="25"/>
      <c r="AE82" s="25"/>
      <c r="AF82" s="25"/>
      <c r="AG82" s="25"/>
      <c r="AH82" s="25"/>
      <c r="AI82" s="79"/>
      <c r="AJ82" s="25"/>
      <c r="AK82" s="25"/>
      <c r="AL82" s="25"/>
      <c r="AM82" s="25"/>
      <c r="AN82" s="25"/>
      <c r="AO82" s="25"/>
      <c r="AP82" s="25"/>
      <c r="AQ82" s="25"/>
      <c r="AR82" s="41"/>
      <c r="AS82" s="25"/>
      <c r="AT82" s="25"/>
      <c r="AU82" s="25"/>
      <c r="AV82" s="25"/>
      <c r="AW82" s="25"/>
      <c r="AX82" s="25"/>
      <c r="AY82" s="25"/>
      <c r="AZ82" s="25"/>
      <c r="BA82" s="25"/>
      <c r="BB82" s="25"/>
      <c r="BC82" s="79"/>
      <c r="BD82" s="25"/>
      <c r="BE82" s="25"/>
      <c r="BF82" s="25"/>
      <c r="BG82" s="25"/>
      <c r="BH82" s="25"/>
      <c r="BI82" s="25"/>
      <c r="BJ82" s="25"/>
      <c r="BK82" s="25"/>
      <c r="BL82" s="41"/>
      <c r="BM82" s="25"/>
      <c r="BN82" s="25"/>
      <c r="BO82" s="25"/>
      <c r="BP82" s="25"/>
      <c r="BQ82" s="25"/>
      <c r="BR82" s="25"/>
      <c r="BS82" s="25"/>
      <c r="BT82" s="25"/>
      <c r="BU82" s="25"/>
      <c r="BV82" s="25"/>
      <c r="BW82" s="25"/>
      <c r="BX82" s="25"/>
      <c r="BY82" s="25"/>
      <c r="BZ82" s="25"/>
      <c r="CA82" s="79"/>
      <c r="CB82" s="25"/>
      <c r="CC82" s="25"/>
      <c r="CD82" s="41"/>
      <c r="CE82" s="113"/>
      <c r="CF82" s="29"/>
      <c r="CG82" s="86"/>
      <c r="CH82" s="30"/>
      <c r="CI82" s="31"/>
      <c r="CJ82" s="48"/>
      <c r="CP82" s="62"/>
    </row>
    <row r="83" spans="1:94" s="89" customFormat="1" ht="15" x14ac:dyDescent="0.25">
      <c r="A83" s="87"/>
      <c r="B83" s="87"/>
      <c r="C83" s="145" t="s">
        <v>65</v>
      </c>
      <c r="D83" s="85"/>
      <c r="E83" s="79"/>
      <c r="F83" s="25">
        <v>61499000</v>
      </c>
      <c r="G83" s="25">
        <v>0</v>
      </c>
      <c r="H83" s="25">
        <v>0</v>
      </c>
      <c r="I83" s="25">
        <v>61499000</v>
      </c>
      <c r="J83" s="25">
        <v>0</v>
      </c>
      <c r="K83" s="25">
        <v>0</v>
      </c>
      <c r="L83" s="25">
        <v>0</v>
      </c>
      <c r="M83" s="25">
        <v>0</v>
      </c>
      <c r="N83" s="25">
        <v>0</v>
      </c>
      <c r="O83" s="79">
        <v>61499000</v>
      </c>
      <c r="P83" s="25">
        <v>-22718000</v>
      </c>
      <c r="Q83" s="25">
        <v>0</v>
      </c>
      <c r="R83" s="25">
        <v>0</v>
      </c>
      <c r="S83" s="25">
        <v>38781000</v>
      </c>
      <c r="T83" s="25">
        <v>0</v>
      </c>
      <c r="U83" s="25">
        <v>0</v>
      </c>
      <c r="V83" s="25">
        <v>0</v>
      </c>
      <c r="W83" s="25">
        <v>0</v>
      </c>
      <c r="X83" s="41">
        <v>0</v>
      </c>
      <c r="Y83" s="25">
        <v>38781000</v>
      </c>
      <c r="Z83" s="25">
        <v>48438857.920000002</v>
      </c>
      <c r="AA83" s="25">
        <v>0</v>
      </c>
      <c r="AB83" s="25">
        <v>0</v>
      </c>
      <c r="AC83" s="25">
        <v>87219857.920000002</v>
      </c>
      <c r="AD83" s="25">
        <v>0</v>
      </c>
      <c r="AE83" s="25">
        <v>-737.96001672156808</v>
      </c>
      <c r="AF83" s="25">
        <v>0</v>
      </c>
      <c r="AG83" s="25">
        <v>0</v>
      </c>
      <c r="AH83" s="25">
        <v>-737.96001672156808</v>
      </c>
      <c r="AI83" s="79">
        <v>87219857.920000002</v>
      </c>
      <c r="AJ83" s="25">
        <v>-25655152.435210068</v>
      </c>
      <c r="AK83" s="25">
        <v>0</v>
      </c>
      <c r="AL83" s="25">
        <v>0</v>
      </c>
      <c r="AM83" s="25">
        <v>61564705.484789923</v>
      </c>
      <c r="AN83" s="25">
        <v>-737.96001672156808</v>
      </c>
      <c r="AO83" s="25">
        <v>-123061.32002999337</v>
      </c>
      <c r="AP83" s="25">
        <v>0</v>
      </c>
      <c r="AQ83" s="25">
        <v>0</v>
      </c>
      <c r="AR83" s="41">
        <v>-123799.28004671494</v>
      </c>
      <c r="AS83" s="25">
        <v>61564705.484789923</v>
      </c>
      <c r="AT83" s="25">
        <v>-8824096.2612423189</v>
      </c>
      <c r="AU83" s="25">
        <v>0</v>
      </c>
      <c r="AV83" s="25">
        <v>0</v>
      </c>
      <c r="AW83" s="25">
        <v>52740609.223547615</v>
      </c>
      <c r="AX83" s="25">
        <v>-123799.28004671494</v>
      </c>
      <c r="AY83" s="25">
        <v>-231702.22106042888</v>
      </c>
      <c r="AZ83" s="25">
        <v>0</v>
      </c>
      <c r="BA83" s="25">
        <v>0</v>
      </c>
      <c r="BB83" s="25">
        <v>-355501.50110714376</v>
      </c>
      <c r="BC83" s="79">
        <v>52740609.223547615</v>
      </c>
      <c r="BD83" s="25">
        <v>27865503.407795753</v>
      </c>
      <c r="BE83" s="25">
        <v>0</v>
      </c>
      <c r="BF83" s="25">
        <v>0</v>
      </c>
      <c r="BG83" s="25">
        <v>80606112.631343365</v>
      </c>
      <c r="BH83" s="25">
        <v>-355501.50110714376</v>
      </c>
      <c r="BI83" s="25">
        <v>-159050.54572104046</v>
      </c>
      <c r="BJ83" s="25">
        <v>0</v>
      </c>
      <c r="BK83" s="25">
        <v>0</v>
      </c>
      <c r="BL83" s="41">
        <v>-514552.04682818428</v>
      </c>
      <c r="BM83" s="25">
        <v>80606112.631343365</v>
      </c>
      <c r="BN83" s="25">
        <v>-149097566.73630708</v>
      </c>
      <c r="BO83" s="25">
        <v>0</v>
      </c>
      <c r="BP83" s="25">
        <v>0</v>
      </c>
      <c r="BQ83" s="25">
        <v>-68491454.104963735</v>
      </c>
      <c r="BR83" s="25">
        <v>-514552.04682818428</v>
      </c>
      <c r="BS83" s="25">
        <v>-1583014.6275990712</v>
      </c>
      <c r="BT83" s="25">
        <v>0</v>
      </c>
      <c r="BU83" s="25">
        <v>0</v>
      </c>
      <c r="BV83" s="25">
        <v>-2097566.6744272551</v>
      </c>
      <c r="BW83" s="25">
        <f>BW54+BW55+BW56+BW57+BW58+BW59+BW60+BW61</f>
        <v>-46904600.655886479</v>
      </c>
      <c r="BX83" s="25">
        <f>BX54+BX55+BX56+BX57+BX58+BX59+BX60+BX61</f>
        <v>-2165249.9826303106</v>
      </c>
      <c r="BY83" s="25">
        <f>BY54+BY55+BY56+BY57+BY58+BY59+BY60+BY61</f>
        <v>-115396054.76085021</v>
      </c>
      <c r="BZ83" s="25">
        <f>BZ54+BZ55+BZ56+BZ57+BZ58+BZ59+BZ60+BZ61</f>
        <v>-4262816.6570575656</v>
      </c>
      <c r="CA83" s="79">
        <v>0</v>
      </c>
      <c r="CB83" s="25">
        <v>0</v>
      </c>
      <c r="CC83" s="25">
        <f t="shared" ref="CC83:CH83" si="0">CC54+CC55+CC56+CC57+CC58+CC59+CC60+CC61</f>
        <v>-115396054.76085021</v>
      </c>
      <c r="CD83" s="25">
        <f t="shared" si="0"/>
        <v>-4262816.6570575656</v>
      </c>
      <c r="CE83" s="25">
        <f t="shared" si="0"/>
        <v>-2743103.7693018382</v>
      </c>
      <c r="CF83" s="25">
        <f t="shared" si="0"/>
        <v>-4557043.0385969989</v>
      </c>
      <c r="CG83" s="25">
        <f t="shared" si="0"/>
        <v>-11562963.464956403</v>
      </c>
      <c r="CH83" s="25">
        <f t="shared" si="0"/>
        <v>-168620757.58907974</v>
      </c>
      <c r="CI83" s="93">
        <v>-70589020.5</v>
      </c>
      <c r="CJ83" s="48">
        <v>0.27939099073410034</v>
      </c>
      <c r="CP83" s="90"/>
    </row>
    <row r="84" spans="1:94" s="33" customFormat="1" ht="15" thickBot="1" x14ac:dyDescent="0.25">
      <c r="A84" s="1"/>
      <c r="B84" s="1"/>
      <c r="C84" s="34"/>
      <c r="D84" s="85"/>
      <c r="E84" s="79"/>
      <c r="F84" s="25"/>
      <c r="G84" s="25"/>
      <c r="H84" s="25"/>
      <c r="I84" s="25"/>
      <c r="J84" s="25"/>
      <c r="K84" s="25"/>
      <c r="L84" s="25"/>
      <c r="M84" s="25"/>
      <c r="N84" s="25"/>
      <c r="O84" s="79"/>
      <c r="P84" s="25"/>
      <c r="Q84" s="25"/>
      <c r="R84" s="25"/>
      <c r="S84" s="25"/>
      <c r="T84" s="25"/>
      <c r="U84" s="25"/>
      <c r="V84" s="25"/>
      <c r="W84" s="25"/>
      <c r="X84" s="41"/>
      <c r="Y84" s="25"/>
      <c r="Z84" s="25"/>
      <c r="AA84" s="25"/>
      <c r="AB84" s="25"/>
      <c r="AC84" s="25"/>
      <c r="AD84" s="25"/>
      <c r="AE84" s="25"/>
      <c r="AF84" s="25"/>
      <c r="AG84" s="25"/>
      <c r="AH84" s="25"/>
      <c r="AI84" s="79"/>
      <c r="AJ84" s="25"/>
      <c r="AK84" s="25"/>
      <c r="AL84" s="25"/>
      <c r="AM84" s="25"/>
      <c r="AN84" s="25"/>
      <c r="AO84" s="25"/>
      <c r="AP84" s="25"/>
      <c r="AQ84" s="25"/>
      <c r="AR84" s="41"/>
      <c r="AS84" s="25"/>
      <c r="AT84" s="25"/>
      <c r="AU84" s="25"/>
      <c r="AV84" s="25"/>
      <c r="AW84" s="25"/>
      <c r="AX84" s="25"/>
      <c r="AY84" s="25"/>
      <c r="AZ84" s="25"/>
      <c r="BA84" s="25"/>
      <c r="BB84" s="25"/>
      <c r="BC84" s="79"/>
      <c r="BD84" s="25"/>
      <c r="BE84" s="25"/>
      <c r="BF84" s="25"/>
      <c r="BG84" s="25"/>
      <c r="BH84" s="25"/>
      <c r="BI84" s="25"/>
      <c r="BJ84" s="25"/>
      <c r="BK84" s="25"/>
      <c r="BL84" s="41"/>
      <c r="BM84" s="25"/>
      <c r="BN84" s="25"/>
      <c r="BO84" s="25"/>
      <c r="BP84" s="25"/>
      <c r="BQ84" s="25"/>
      <c r="BR84" s="25"/>
      <c r="BS84" s="25"/>
      <c r="BT84" s="25"/>
      <c r="BU84" s="25"/>
      <c r="BV84" s="25"/>
      <c r="BW84" s="25"/>
      <c r="BX84" s="25"/>
      <c r="BY84" s="25"/>
      <c r="BZ84" s="25"/>
      <c r="CA84" s="79"/>
      <c r="CB84" s="25"/>
      <c r="CC84" s="25"/>
      <c r="CD84" s="41"/>
      <c r="CE84" s="113"/>
      <c r="CF84" s="29"/>
      <c r="CG84" s="86"/>
      <c r="CH84" s="30"/>
      <c r="CI84" s="31"/>
      <c r="CJ84" s="48"/>
      <c r="CP84" s="62"/>
    </row>
    <row r="85" spans="1:94" s="33" customFormat="1" ht="30" thickBot="1" x14ac:dyDescent="0.3">
      <c r="A85" s="1">
        <v>47</v>
      </c>
      <c r="B85" s="1"/>
      <c r="C85" s="142" t="s">
        <v>66</v>
      </c>
      <c r="D85" s="35">
        <v>1592</v>
      </c>
      <c r="E85" s="64"/>
      <c r="F85" s="38"/>
      <c r="G85" s="38"/>
      <c r="H85" s="38">
        <v>-2314616.43775318</v>
      </c>
      <c r="I85" s="25">
        <v>-2314616.43775318</v>
      </c>
      <c r="J85" s="38"/>
      <c r="K85" s="138"/>
      <c r="L85" s="38"/>
      <c r="M85" s="38">
        <v>-83852.449999999924</v>
      </c>
      <c r="N85" s="25">
        <v>-83852.449999999924</v>
      </c>
      <c r="O85" s="139">
        <v>-2314616.43775318</v>
      </c>
      <c r="P85" s="140"/>
      <c r="Q85" s="38"/>
      <c r="R85" s="38"/>
      <c r="S85" s="25">
        <v>-2314616.43775318</v>
      </c>
      <c r="T85" s="43">
        <v>-83852.449999999924</v>
      </c>
      <c r="U85" s="141">
        <v>-34020</v>
      </c>
      <c r="V85" s="38"/>
      <c r="W85" s="38"/>
      <c r="X85" s="41">
        <v>-117872.44999999992</v>
      </c>
      <c r="Y85" s="115">
        <v>-2314616.43775318</v>
      </c>
      <c r="Z85" s="38"/>
      <c r="AA85" s="38"/>
      <c r="AB85" s="38"/>
      <c r="AC85" s="25">
        <v>-2314616.43775318</v>
      </c>
      <c r="AD85" s="43">
        <v>-117872.44999999992</v>
      </c>
      <c r="AE85" s="38">
        <v>-34020</v>
      </c>
      <c r="AF85" s="38"/>
      <c r="AG85" s="38"/>
      <c r="AH85" s="25">
        <v>-151892.44999999992</v>
      </c>
      <c r="AI85" s="139">
        <v>-2314616.43775318</v>
      </c>
      <c r="AJ85" s="38"/>
      <c r="AK85" s="38"/>
      <c r="AL85" s="38"/>
      <c r="AM85" s="25">
        <v>-2314616.43775318</v>
      </c>
      <c r="AN85" s="43">
        <v>-151892.44999999992</v>
      </c>
      <c r="AO85" s="38">
        <v>-27603</v>
      </c>
      <c r="AP85" s="38"/>
      <c r="AQ85" s="38"/>
      <c r="AR85" s="41">
        <v>-179495.44999999992</v>
      </c>
      <c r="AS85" s="115">
        <v>-2314616.43775318</v>
      </c>
      <c r="AT85" s="38"/>
      <c r="AU85" s="38">
        <v>-2314616.43775318</v>
      </c>
      <c r="AV85" s="38"/>
      <c r="AW85" s="25">
        <v>0</v>
      </c>
      <c r="AX85" s="43">
        <v>-179495.44999999992</v>
      </c>
      <c r="AY85" s="38">
        <v>-4244</v>
      </c>
      <c r="AZ85" s="38">
        <v>-183739.44999999995</v>
      </c>
      <c r="BA85" s="38"/>
      <c r="BB85" s="25">
        <v>2.9103830456733704E-11</v>
      </c>
      <c r="BC85" s="139">
        <v>0</v>
      </c>
      <c r="BD85" s="38"/>
      <c r="BE85" s="38"/>
      <c r="BF85" s="38"/>
      <c r="BG85" s="25">
        <v>0</v>
      </c>
      <c r="BH85" s="43">
        <v>2.9103830456733704E-11</v>
      </c>
      <c r="BI85" s="38"/>
      <c r="BJ85" s="38"/>
      <c r="BK85" s="38"/>
      <c r="BL85" s="41">
        <v>2.9103830456733704E-11</v>
      </c>
      <c r="BM85" s="43">
        <v>0</v>
      </c>
      <c r="BN85" s="38"/>
      <c r="BO85" s="38"/>
      <c r="BP85" s="38"/>
      <c r="BQ85" s="38">
        <v>0</v>
      </c>
      <c r="BR85" s="38">
        <v>2.9103830456733704E-11</v>
      </c>
      <c r="BS85" s="38"/>
      <c r="BT85" s="38"/>
      <c r="BU85" s="38"/>
      <c r="BV85" s="38">
        <v>2.9103830456733704E-11</v>
      </c>
      <c r="BW85" s="789">
        <v>-10854395.000000004</v>
      </c>
      <c r="BX85" s="789">
        <v>-749700.77829166723</v>
      </c>
      <c r="BY85" s="789">
        <v>-10854395.000000004</v>
      </c>
      <c r="BZ85" s="789">
        <v>-749700.77829166723</v>
      </c>
      <c r="CA85" s="64"/>
      <c r="CB85" s="38"/>
      <c r="CC85" s="790">
        <v>-10854395</v>
      </c>
      <c r="CD85" s="791">
        <f>BZ85</f>
        <v>-749700.77829166723</v>
      </c>
      <c r="CE85" s="116"/>
      <c r="CF85" s="38"/>
      <c r="CG85" s="792">
        <f>CD85</f>
        <v>-749700.77829166723</v>
      </c>
      <c r="CH85" s="793">
        <f>CG85+CC85</f>
        <v>-11604095.778291667</v>
      </c>
      <c r="CI85" s="117"/>
      <c r="CJ85" s="48">
        <v>-2.9103830456733704E-11</v>
      </c>
      <c r="CP85" s="62"/>
    </row>
    <row r="86" spans="1:94" s="33" customFormat="1" ht="29.25" thickBot="1" x14ac:dyDescent="0.25">
      <c r="A86" s="1">
        <v>48</v>
      </c>
      <c r="B86" s="1"/>
      <c r="C86" s="142" t="s">
        <v>67</v>
      </c>
      <c r="D86" s="35">
        <v>1592</v>
      </c>
      <c r="E86" s="64"/>
      <c r="F86" s="38"/>
      <c r="G86" s="38"/>
      <c r="H86" s="38">
        <v>-1100000.01</v>
      </c>
      <c r="I86" s="25">
        <v>-1100000.01</v>
      </c>
      <c r="J86" s="38"/>
      <c r="K86" s="138"/>
      <c r="L86" s="38"/>
      <c r="M86" s="38">
        <v>-34147.839999999997</v>
      </c>
      <c r="N86" s="25">
        <v>-34147.839999999997</v>
      </c>
      <c r="O86" s="139">
        <v>-1100000.01</v>
      </c>
      <c r="P86" s="140"/>
      <c r="Q86" s="38"/>
      <c r="R86" s="38"/>
      <c r="S86" s="25">
        <v>-1100000.01</v>
      </c>
      <c r="T86" s="43">
        <v>-34147.839999999997</v>
      </c>
      <c r="U86" s="141">
        <v>-16169.160000000003</v>
      </c>
      <c r="V86" s="38"/>
      <c r="W86" s="38"/>
      <c r="X86" s="41">
        <v>-50317</v>
      </c>
      <c r="Y86" s="115">
        <v>-1100000.01</v>
      </c>
      <c r="Z86" s="38"/>
      <c r="AA86" s="38"/>
      <c r="AB86" s="38"/>
      <c r="AC86" s="25">
        <v>-1100000.01</v>
      </c>
      <c r="AD86" s="43">
        <v>-50317</v>
      </c>
      <c r="AE86" s="38">
        <v>-16170.000147000004</v>
      </c>
      <c r="AF86" s="38"/>
      <c r="AG86" s="38"/>
      <c r="AH86" s="25">
        <v>-66487.000146999999</v>
      </c>
      <c r="AI86" s="139">
        <v>-1100000.01</v>
      </c>
      <c r="AJ86" s="38"/>
      <c r="AK86" s="38"/>
      <c r="AL86" s="38"/>
      <c r="AM86" s="25">
        <v>-1100000.01</v>
      </c>
      <c r="AN86" s="43">
        <v>-66487.000146999999</v>
      </c>
      <c r="AO86" s="38">
        <v>-13113.62345875</v>
      </c>
      <c r="AP86" s="38"/>
      <c r="AQ86" s="38"/>
      <c r="AR86" s="41">
        <v>-79600.623605750006</v>
      </c>
      <c r="AS86" s="115">
        <v>-1100000.01</v>
      </c>
      <c r="AT86" s="38"/>
      <c r="AU86" s="38">
        <v>-1100000.01</v>
      </c>
      <c r="AV86" s="38"/>
      <c r="AW86" s="25">
        <v>0</v>
      </c>
      <c r="AX86" s="43">
        <v>-79600.623605750006</v>
      </c>
      <c r="AY86" s="38">
        <v>-2016.6666849999999</v>
      </c>
      <c r="AZ86" s="38">
        <v>-81619.460314833297</v>
      </c>
      <c r="BA86" s="38"/>
      <c r="BB86" s="25">
        <v>2.1700240832869895</v>
      </c>
      <c r="BC86" s="139">
        <v>0</v>
      </c>
      <c r="BD86" s="38"/>
      <c r="BE86" s="38"/>
      <c r="BF86" s="38"/>
      <c r="BG86" s="25">
        <v>0</v>
      </c>
      <c r="BH86" s="43">
        <v>2.1700240832869895</v>
      </c>
      <c r="BI86" s="38"/>
      <c r="BJ86" s="38"/>
      <c r="BK86" s="38"/>
      <c r="BL86" s="41">
        <v>2.1700240832869895</v>
      </c>
      <c r="BM86" s="43">
        <v>0</v>
      </c>
      <c r="BN86" s="38"/>
      <c r="BO86" s="38"/>
      <c r="BP86" s="38"/>
      <c r="BQ86" s="38">
        <v>0</v>
      </c>
      <c r="BR86" s="38">
        <v>2.1700240832869895</v>
      </c>
      <c r="BS86" s="38"/>
      <c r="BT86" s="38"/>
      <c r="BU86" s="38"/>
      <c r="BV86" s="38">
        <v>2.1700240832869895</v>
      </c>
      <c r="BW86" s="38"/>
      <c r="BX86" s="38"/>
      <c r="BY86" s="38">
        <v>0</v>
      </c>
      <c r="BZ86" s="38">
        <v>2.1700240832869895</v>
      </c>
      <c r="CA86" s="64"/>
      <c r="CB86" s="38"/>
      <c r="CC86" s="43">
        <v>0</v>
      </c>
      <c r="CD86" s="45">
        <v>2.1700240832869895</v>
      </c>
      <c r="CE86" s="116"/>
      <c r="CF86" s="38"/>
      <c r="CG86" s="46">
        <v>2.1700240832869895</v>
      </c>
      <c r="CH86" s="30">
        <v>2.1700240832869895</v>
      </c>
      <c r="CI86" s="117"/>
      <c r="CJ86" s="48">
        <v>-2.1700240832869895</v>
      </c>
      <c r="CP86" s="62"/>
    </row>
    <row r="87" spans="1:94" s="33" customFormat="1" ht="14.25" x14ac:dyDescent="0.2">
      <c r="A87" s="1"/>
      <c r="B87" s="1"/>
      <c r="C87" s="34"/>
      <c r="D87" s="85"/>
      <c r="E87" s="79"/>
      <c r="F87" s="25"/>
      <c r="G87" s="25"/>
      <c r="H87" s="25"/>
      <c r="I87" s="25"/>
      <c r="J87" s="25"/>
      <c r="K87" s="25"/>
      <c r="L87" s="25"/>
      <c r="M87" s="25"/>
      <c r="N87" s="25"/>
      <c r="O87" s="79"/>
      <c r="P87" s="25"/>
      <c r="Q87" s="25"/>
      <c r="R87" s="25"/>
      <c r="S87" s="25"/>
      <c r="T87" s="25"/>
      <c r="U87" s="25"/>
      <c r="V87" s="25"/>
      <c r="W87" s="25"/>
      <c r="X87" s="41"/>
      <c r="Y87" s="25"/>
      <c r="Z87" s="25"/>
      <c r="AA87" s="25"/>
      <c r="AB87" s="25"/>
      <c r="AC87" s="25"/>
      <c r="AD87" s="25"/>
      <c r="AE87" s="25"/>
      <c r="AF87" s="25"/>
      <c r="AG87" s="25"/>
      <c r="AH87" s="25"/>
      <c r="AI87" s="79"/>
      <c r="AJ87" s="25"/>
      <c r="AK87" s="25"/>
      <c r="AL87" s="25"/>
      <c r="AM87" s="25"/>
      <c r="AN87" s="25"/>
      <c r="AO87" s="25"/>
      <c r="AP87" s="25"/>
      <c r="AQ87" s="25"/>
      <c r="AR87" s="41"/>
      <c r="AS87" s="25"/>
      <c r="AT87" s="25"/>
      <c r="AU87" s="25"/>
      <c r="AV87" s="25"/>
      <c r="AW87" s="25"/>
      <c r="AX87" s="25"/>
      <c r="AY87" s="25"/>
      <c r="AZ87" s="25"/>
      <c r="BA87" s="25"/>
      <c r="BB87" s="25"/>
      <c r="BC87" s="79"/>
      <c r="BD87" s="25"/>
      <c r="BE87" s="25"/>
      <c r="BF87" s="25"/>
      <c r="BG87" s="25"/>
      <c r="BH87" s="25"/>
      <c r="BI87" s="25"/>
      <c r="BJ87" s="25"/>
      <c r="BK87" s="25"/>
      <c r="BL87" s="41"/>
      <c r="BM87" s="25"/>
      <c r="BN87" s="25"/>
      <c r="BO87" s="25"/>
      <c r="BP87" s="25"/>
      <c r="BQ87" s="25"/>
      <c r="BR87" s="25"/>
      <c r="BS87" s="25"/>
      <c r="BT87" s="25"/>
      <c r="BU87" s="25"/>
      <c r="BV87" s="25"/>
      <c r="BW87" s="25"/>
      <c r="BX87" s="25"/>
      <c r="BY87" s="25"/>
      <c r="BZ87" s="25"/>
      <c r="CA87" s="79"/>
      <c r="CB87" s="25"/>
      <c r="CC87" s="25"/>
      <c r="CD87" s="41"/>
      <c r="CE87" s="113"/>
      <c r="CF87" s="29"/>
      <c r="CG87" s="86"/>
      <c r="CH87" s="30"/>
      <c r="CI87" s="31"/>
      <c r="CJ87" s="48"/>
      <c r="CP87" s="62"/>
    </row>
    <row r="88" spans="1:94" s="89" customFormat="1" ht="14.45" hidden="1" customHeight="1" thickBot="1" x14ac:dyDescent="0.3">
      <c r="A88" s="87"/>
      <c r="B88" s="87"/>
      <c r="C88" s="145" t="s">
        <v>68</v>
      </c>
      <c r="D88" s="85"/>
      <c r="E88" s="79">
        <v>0</v>
      </c>
      <c r="F88" s="25">
        <v>61499000</v>
      </c>
      <c r="G88" s="25">
        <v>0</v>
      </c>
      <c r="H88" s="25">
        <v>-3414616.4477531798</v>
      </c>
      <c r="I88" s="25">
        <v>58084383.552246824</v>
      </c>
      <c r="J88" s="25">
        <v>0</v>
      </c>
      <c r="K88" s="25">
        <v>0</v>
      </c>
      <c r="L88" s="25">
        <v>0</v>
      </c>
      <c r="M88" s="25">
        <v>-118000.28999999992</v>
      </c>
      <c r="N88" s="25">
        <v>-118000.28999999992</v>
      </c>
      <c r="O88" s="42">
        <v>58084383.552246824</v>
      </c>
      <c r="P88" s="25">
        <v>-22718000</v>
      </c>
      <c r="Q88" s="25">
        <v>0</v>
      </c>
      <c r="R88" s="25">
        <v>0</v>
      </c>
      <c r="S88" s="25">
        <v>35366383.552246824</v>
      </c>
      <c r="T88" s="25">
        <v>-118000.28999999992</v>
      </c>
      <c r="U88" s="25">
        <v>-50189.16</v>
      </c>
      <c r="V88" s="25">
        <v>0</v>
      </c>
      <c r="W88" s="25">
        <v>0</v>
      </c>
      <c r="X88" s="41">
        <v>-168189.44999999992</v>
      </c>
      <c r="Y88" s="115">
        <v>35366383.552246824</v>
      </c>
      <c r="Z88" s="25">
        <v>98800112.985643178</v>
      </c>
      <c r="AA88" s="25">
        <v>0</v>
      </c>
      <c r="AB88" s="25">
        <v>0</v>
      </c>
      <c r="AC88" s="25">
        <v>134166496.53788999</v>
      </c>
      <c r="AD88" s="25">
        <v>-168189.44999999992</v>
      </c>
      <c r="AE88" s="25">
        <v>2277346.7074681246</v>
      </c>
      <c r="AF88" s="25">
        <v>0</v>
      </c>
      <c r="AG88" s="25">
        <v>0</v>
      </c>
      <c r="AH88" s="25">
        <v>2109157.2574681244</v>
      </c>
      <c r="AI88" s="42">
        <v>134166496.53788999</v>
      </c>
      <c r="AJ88" s="25">
        <v>-52894817.482188508</v>
      </c>
      <c r="AK88" s="25">
        <v>0</v>
      </c>
      <c r="AL88" s="25">
        <v>0</v>
      </c>
      <c r="AM88" s="25">
        <v>81271679.055701479</v>
      </c>
      <c r="AN88" s="25">
        <v>2109157.2574681244</v>
      </c>
      <c r="AO88" s="25">
        <v>500547.85588535841</v>
      </c>
      <c r="AP88" s="25">
        <v>0</v>
      </c>
      <c r="AQ88" s="25">
        <v>0</v>
      </c>
      <c r="AR88" s="41">
        <v>2609705.1133534824</v>
      </c>
      <c r="AS88" s="115">
        <v>81271679.055701479</v>
      </c>
      <c r="AT88" s="25">
        <v>-89240849.680637762</v>
      </c>
      <c r="AU88" s="25">
        <v>-49273661.463513672</v>
      </c>
      <c r="AV88" s="25">
        <v>0</v>
      </c>
      <c r="AW88" s="25">
        <v>41304490.838577405</v>
      </c>
      <c r="AX88" s="25">
        <v>2609705.1133534824</v>
      </c>
      <c r="AY88" s="25">
        <v>-303430.70331519778</v>
      </c>
      <c r="AZ88" s="25">
        <v>553737.02815765201</v>
      </c>
      <c r="BA88" s="25">
        <v>0</v>
      </c>
      <c r="BB88" s="25">
        <v>1752537.3818806328</v>
      </c>
      <c r="BC88" s="42">
        <v>41304490.838577405</v>
      </c>
      <c r="BD88" s="25">
        <v>62446029.026841983</v>
      </c>
      <c r="BE88" s="25">
        <v>23676474.286859483</v>
      </c>
      <c r="BF88" s="25">
        <v>-50366169.329999998</v>
      </c>
      <c r="BG88" s="25">
        <v>29707876.248559907</v>
      </c>
      <c r="BH88" s="25">
        <v>1752537.3818806324</v>
      </c>
      <c r="BI88" s="25">
        <v>-759733.1039184148</v>
      </c>
      <c r="BJ88" s="25">
        <v>2182727.3131299461</v>
      </c>
      <c r="BK88" s="25">
        <v>-1121123.1383982848</v>
      </c>
      <c r="BL88" s="41">
        <v>-2311046.173566014</v>
      </c>
      <c r="BM88" s="25">
        <v>29707876.248559907</v>
      </c>
      <c r="BN88" s="25">
        <v>-181231789.03318101</v>
      </c>
      <c r="BO88" s="25">
        <v>-89120984.723830968</v>
      </c>
      <c r="BP88" s="25">
        <v>0</v>
      </c>
      <c r="BQ88" s="25">
        <v>-62402928.060790136</v>
      </c>
      <c r="BR88" s="25">
        <v>-2311046.173566014</v>
      </c>
      <c r="BS88" s="25">
        <v>-2301765.201644823</v>
      </c>
      <c r="BT88" s="25">
        <v>-1225388</v>
      </c>
      <c r="BU88" s="25">
        <v>0</v>
      </c>
      <c r="BV88" s="25">
        <v>-3387423.375210837</v>
      </c>
      <c r="BW88" s="25">
        <v>-56315017.076694138</v>
      </c>
      <c r="BX88" s="25">
        <v>-1728612.5448547257</v>
      </c>
      <c r="BY88" s="25"/>
      <c r="BZ88" s="25"/>
      <c r="CA88" s="42">
        <v>-4748126.9400000004</v>
      </c>
      <c r="CB88" s="25">
        <v>108829</v>
      </c>
      <c r="CC88" s="25">
        <v>-112679958.85667659</v>
      </c>
      <c r="CD88" s="41">
        <v>-3935005.5792578976</v>
      </c>
      <c r="CE88" s="42">
        <v>-2927489.7199721951</v>
      </c>
      <c r="CF88" s="25">
        <v>-443565.80946545361</v>
      </c>
      <c r="CG88" s="25">
        <v>-7306061.1086955462</v>
      </c>
      <c r="CH88" s="126">
        <v>-179081533.12966549</v>
      </c>
      <c r="CI88" s="93">
        <v>-65790263.969999999</v>
      </c>
      <c r="CJ88" s="48">
        <v>87.466000974178314</v>
      </c>
      <c r="CK88" s="115"/>
      <c r="CP88" s="90"/>
    </row>
    <row r="89" spans="1:94" s="33" customFormat="1" ht="14.25" x14ac:dyDescent="0.2">
      <c r="A89" s="1"/>
      <c r="B89" s="1"/>
      <c r="C89" s="146"/>
      <c r="D89" s="147"/>
      <c r="E89" s="79"/>
      <c r="F89" s="25"/>
      <c r="G89" s="25"/>
      <c r="H89" s="25"/>
      <c r="I89" s="25"/>
      <c r="J89" s="25"/>
      <c r="K89" s="25"/>
      <c r="L89" s="25"/>
      <c r="M89" s="25"/>
      <c r="N89" s="25"/>
      <c r="O89" s="79"/>
      <c r="P89" s="25"/>
      <c r="Q89" s="25"/>
      <c r="R89" s="25"/>
      <c r="S89" s="25"/>
      <c r="T89" s="25"/>
      <c r="U89" s="25"/>
      <c r="V89" s="25"/>
      <c r="W89" s="25"/>
      <c r="X89" s="41"/>
      <c r="Y89" s="25"/>
      <c r="Z89" s="25"/>
      <c r="AA89" s="25"/>
      <c r="AB89" s="25"/>
      <c r="AC89" s="25"/>
      <c r="AD89" s="25"/>
      <c r="AE89" s="25"/>
      <c r="AF89" s="25"/>
      <c r="AG89" s="25"/>
      <c r="AH89" s="25"/>
      <c r="AI89" s="79"/>
      <c r="AJ89" s="25"/>
      <c r="AK89" s="25"/>
      <c r="AL89" s="25"/>
      <c r="AM89" s="25"/>
      <c r="AN89" s="25"/>
      <c r="AO89" s="25"/>
      <c r="AP89" s="25"/>
      <c r="AQ89" s="25"/>
      <c r="AR89" s="41"/>
      <c r="AS89" s="25"/>
      <c r="AT89" s="25"/>
      <c r="AU89" s="25"/>
      <c r="AV89" s="25"/>
      <c r="AW89" s="25"/>
      <c r="AX89" s="25"/>
      <c r="AY89" s="25"/>
      <c r="AZ89" s="25"/>
      <c r="BA89" s="25"/>
      <c r="BB89" s="25"/>
      <c r="BC89" s="79"/>
      <c r="BD89" s="25"/>
      <c r="BE89" s="25"/>
      <c r="BF89" s="25"/>
      <c r="BG89" s="25"/>
      <c r="BH89" s="25"/>
      <c r="BI89" s="25"/>
      <c r="BJ89" s="25"/>
      <c r="BK89" s="25"/>
      <c r="BL89" s="41"/>
      <c r="BM89" s="25"/>
      <c r="BN89" s="25"/>
      <c r="BO89" s="25"/>
      <c r="BP89" s="25"/>
      <c r="BQ89" s="25"/>
      <c r="BR89" s="25"/>
      <c r="BS89" s="25"/>
      <c r="BT89" s="25"/>
      <c r="BU89" s="25"/>
      <c r="BV89" s="25"/>
      <c r="BW89" s="25"/>
      <c r="BX89" s="25"/>
      <c r="BY89" s="25"/>
      <c r="BZ89" s="25"/>
      <c r="CA89" s="79"/>
      <c r="CB89" s="25"/>
      <c r="CC89" s="25"/>
      <c r="CD89" s="41"/>
      <c r="CE89" s="113"/>
      <c r="CF89" s="29"/>
      <c r="CG89" s="86"/>
      <c r="CH89" s="30"/>
      <c r="CI89" s="31"/>
      <c r="CJ89" s="48"/>
      <c r="CP89" s="62"/>
    </row>
    <row r="90" spans="1:94" s="33" customFormat="1" ht="15" thickBot="1" x14ac:dyDescent="0.25">
      <c r="A90" s="1"/>
      <c r="B90" s="1"/>
      <c r="C90" s="146"/>
      <c r="D90" s="147"/>
      <c r="E90" s="79"/>
      <c r="F90" s="25"/>
      <c r="G90" s="25"/>
      <c r="H90" s="25"/>
      <c r="I90" s="25"/>
      <c r="J90" s="25"/>
      <c r="K90" s="25"/>
      <c r="L90" s="25"/>
      <c r="M90" s="25"/>
      <c r="N90" s="25"/>
      <c r="O90" s="79"/>
      <c r="P90" s="25"/>
      <c r="Q90" s="25"/>
      <c r="R90" s="25"/>
      <c r="S90" s="25"/>
      <c r="T90" s="25"/>
      <c r="U90" s="25"/>
      <c r="V90" s="25"/>
      <c r="W90" s="25"/>
      <c r="X90" s="41"/>
      <c r="Y90" s="25"/>
      <c r="Z90" s="25"/>
      <c r="AA90" s="25"/>
      <c r="AB90" s="25"/>
      <c r="AC90" s="25"/>
      <c r="AD90" s="25"/>
      <c r="AE90" s="25"/>
      <c r="AF90" s="25"/>
      <c r="AG90" s="25"/>
      <c r="AH90" s="25"/>
      <c r="AI90" s="79"/>
      <c r="AJ90" s="25"/>
      <c r="AK90" s="25"/>
      <c r="AL90" s="25"/>
      <c r="AM90" s="25"/>
      <c r="AN90" s="25"/>
      <c r="AO90" s="25"/>
      <c r="AP90" s="25"/>
      <c r="AQ90" s="25"/>
      <c r="AR90" s="41"/>
      <c r="AS90" s="25"/>
      <c r="AT90" s="25"/>
      <c r="AU90" s="25"/>
      <c r="AV90" s="25"/>
      <c r="AW90" s="25"/>
      <c r="AX90" s="25"/>
      <c r="AY90" s="25"/>
      <c r="AZ90" s="25"/>
      <c r="BA90" s="25"/>
      <c r="BB90" s="25"/>
      <c r="BC90" s="79"/>
      <c r="BD90" s="25"/>
      <c r="BE90" s="25"/>
      <c r="BF90" s="25"/>
      <c r="BG90" s="25"/>
      <c r="BH90" s="25"/>
      <c r="BI90" s="25"/>
      <c r="BJ90" s="25"/>
      <c r="BK90" s="25"/>
      <c r="BL90" s="41"/>
      <c r="BM90" s="25"/>
      <c r="BN90" s="25"/>
      <c r="BO90" s="25"/>
      <c r="BP90" s="25"/>
      <c r="BQ90" s="25"/>
      <c r="BR90" s="25"/>
      <c r="BS90" s="25"/>
      <c r="BT90" s="25"/>
      <c r="BU90" s="25"/>
      <c r="BV90" s="25"/>
      <c r="BW90" s="25"/>
      <c r="BX90" s="25"/>
      <c r="BY90" s="25"/>
      <c r="BZ90" s="25"/>
      <c r="CA90" s="79"/>
      <c r="CB90" s="25"/>
      <c r="CC90" s="25"/>
      <c r="CD90" s="41"/>
      <c r="CE90" s="113"/>
      <c r="CF90" s="29"/>
      <c r="CG90" s="86"/>
      <c r="CH90" s="30"/>
      <c r="CI90" s="31"/>
      <c r="CJ90" s="48"/>
      <c r="CP90" s="62"/>
    </row>
    <row r="91" spans="1:94" s="33" customFormat="1" ht="18" thickBot="1" x14ac:dyDescent="0.3">
      <c r="A91" s="1">
        <v>49</v>
      </c>
      <c r="B91" s="1"/>
      <c r="C91" s="148" t="s">
        <v>69</v>
      </c>
      <c r="D91" s="149">
        <v>1568</v>
      </c>
      <c r="E91" s="144"/>
      <c r="F91" s="52"/>
      <c r="G91" s="52"/>
      <c r="H91" s="52"/>
      <c r="I91" s="25">
        <v>0</v>
      </c>
      <c r="J91" s="143"/>
      <c r="K91" s="52"/>
      <c r="L91" s="52"/>
      <c r="M91" s="52"/>
      <c r="N91" s="25">
        <v>0</v>
      </c>
      <c r="O91" s="42">
        <v>0</v>
      </c>
      <c r="P91" s="150"/>
      <c r="Q91" s="150"/>
      <c r="R91" s="150"/>
      <c r="S91" s="25">
        <v>0</v>
      </c>
      <c r="T91" s="43">
        <v>0</v>
      </c>
      <c r="U91" s="150"/>
      <c r="V91" s="150"/>
      <c r="W91" s="150"/>
      <c r="X91" s="41">
        <v>0</v>
      </c>
      <c r="Y91" s="115">
        <v>0</v>
      </c>
      <c r="Z91" s="150"/>
      <c r="AA91" s="150"/>
      <c r="AB91" s="150"/>
      <c r="AC91" s="25">
        <v>0</v>
      </c>
      <c r="AD91" s="25">
        <v>0</v>
      </c>
      <c r="AE91" s="150"/>
      <c r="AF91" s="150"/>
      <c r="AG91" s="38"/>
      <c r="AH91" s="25">
        <v>0</v>
      </c>
      <c r="AI91" s="42">
        <v>0</v>
      </c>
      <c r="AJ91" s="150">
        <v>9112988.2939759269</v>
      </c>
      <c r="AK91" s="150"/>
      <c r="AL91" s="150"/>
      <c r="AM91" s="25">
        <v>9112988.2939759269</v>
      </c>
      <c r="AN91" s="25">
        <v>0</v>
      </c>
      <c r="AO91" s="150">
        <v>216135.13344407774</v>
      </c>
      <c r="AP91" s="150"/>
      <c r="AQ91" s="38"/>
      <c r="AR91" s="41">
        <v>216135.13344407774</v>
      </c>
      <c r="AS91" s="115">
        <v>9112988.2939759269</v>
      </c>
      <c r="AT91" s="150">
        <v>4319626.6720058769</v>
      </c>
      <c r="AU91" s="150">
        <v>3452615.16252793</v>
      </c>
      <c r="AV91" s="150">
        <v>1278369</v>
      </c>
      <c r="AW91" s="25">
        <v>11258368.803453874</v>
      </c>
      <c r="AX91" s="25">
        <v>216135.13344407774</v>
      </c>
      <c r="AY91" s="150">
        <v>109611.58577423461</v>
      </c>
      <c r="AZ91" s="150">
        <v>131074</v>
      </c>
      <c r="BA91" s="38"/>
      <c r="BB91" s="25">
        <v>194672.71921831236</v>
      </c>
      <c r="BC91" s="42">
        <v>11258368.803453874</v>
      </c>
      <c r="BD91" s="38">
        <v>9612739.1993909609</v>
      </c>
      <c r="BE91" s="150">
        <v>4810834</v>
      </c>
      <c r="BF91" s="150"/>
      <c r="BG91" s="25">
        <v>16060274.002844833</v>
      </c>
      <c r="BH91" s="25">
        <v>194672.71921831236</v>
      </c>
      <c r="BI91" s="150">
        <v>156370.452588307</v>
      </c>
      <c r="BJ91" s="150">
        <v>139236</v>
      </c>
      <c r="BK91" s="150"/>
      <c r="BL91" s="41">
        <v>211807.17180661939</v>
      </c>
      <c r="BM91" s="25">
        <v>16060274.002844833</v>
      </c>
      <c r="BN91" s="150">
        <v>18290140.792532466</v>
      </c>
      <c r="BO91" s="150">
        <v>6447545</v>
      </c>
      <c r="BP91" s="150"/>
      <c r="BQ91" s="150">
        <v>27902869.795377299</v>
      </c>
      <c r="BR91" s="150">
        <v>211807.17180661939</v>
      </c>
      <c r="BS91" s="150">
        <v>410304.26019756577</v>
      </c>
      <c r="BT91" s="150">
        <v>121812</v>
      </c>
      <c r="BU91" s="150"/>
      <c r="BV91" s="150">
        <v>500299.43200418516</v>
      </c>
      <c r="BW91" s="150"/>
      <c r="BX91" s="150"/>
      <c r="BY91" s="150">
        <v>27902869.795377299</v>
      </c>
      <c r="BZ91" s="150">
        <v>500299.43200418516</v>
      </c>
      <c r="CA91" s="151">
        <v>12048215</v>
      </c>
      <c r="CB91" s="150">
        <v>295181</v>
      </c>
      <c r="CC91" s="43">
        <v>15854654.795377299</v>
      </c>
      <c r="CD91" s="45">
        <v>205118.43200418516</v>
      </c>
      <c r="CE91" s="116"/>
      <c r="CF91" s="150"/>
      <c r="CG91" s="46">
        <v>205118.43200418516</v>
      </c>
      <c r="CH91" s="30"/>
      <c r="CI91" s="81">
        <v>28403168.899999999</v>
      </c>
      <c r="CJ91" s="48">
        <v>-0.32738148421049118</v>
      </c>
      <c r="CP91" s="62"/>
    </row>
    <row r="92" spans="1:94" s="33" customFormat="1" ht="15" x14ac:dyDescent="0.25">
      <c r="A92" s="1"/>
      <c r="B92" s="1"/>
      <c r="C92" s="148"/>
      <c r="D92" s="149"/>
      <c r="E92" s="79"/>
      <c r="F92" s="25"/>
      <c r="G92" s="25"/>
      <c r="H92" s="25"/>
      <c r="I92" s="25"/>
      <c r="J92" s="25"/>
      <c r="K92" s="25"/>
      <c r="L92" s="25"/>
      <c r="M92" s="25"/>
      <c r="N92" s="25"/>
      <c r="O92" s="79"/>
      <c r="P92" s="25"/>
      <c r="Q92" s="25"/>
      <c r="R92" s="25"/>
      <c r="S92" s="25"/>
      <c r="T92" s="25"/>
      <c r="U92" s="25"/>
      <c r="V92" s="25"/>
      <c r="W92" s="25"/>
      <c r="X92" s="41"/>
      <c r="Y92" s="25"/>
      <c r="Z92" s="25"/>
      <c r="AA92" s="25"/>
      <c r="AB92" s="25"/>
      <c r="AC92" s="25"/>
      <c r="AD92" s="25"/>
      <c r="AE92" s="25"/>
      <c r="AF92" s="25"/>
      <c r="AG92" s="25"/>
      <c r="AH92" s="25"/>
      <c r="AI92" s="79"/>
      <c r="AJ92" s="25"/>
      <c r="AK92" s="25"/>
      <c r="AL92" s="25"/>
      <c r="AM92" s="25"/>
      <c r="AN92" s="25"/>
      <c r="AO92" s="25"/>
      <c r="AP92" s="25"/>
      <c r="AQ92" s="25"/>
      <c r="AR92" s="41"/>
      <c r="AS92" s="25"/>
      <c r="AT92" s="25"/>
      <c r="AU92" s="25"/>
      <c r="AV92" s="25"/>
      <c r="AW92" s="25"/>
      <c r="AX92" s="25"/>
      <c r="AY92" s="25"/>
      <c r="AZ92" s="25"/>
      <c r="BA92" s="25"/>
      <c r="BB92" s="25"/>
      <c r="BC92" s="79"/>
      <c r="BD92" s="25"/>
      <c r="BE92" s="25"/>
      <c r="BF92" s="25"/>
      <c r="BG92" s="25"/>
      <c r="BH92" s="25"/>
      <c r="BI92" s="25"/>
      <c r="BJ92" s="25"/>
      <c r="BK92" s="25"/>
      <c r="BL92" s="41"/>
      <c r="BM92" s="25"/>
      <c r="BN92" s="25"/>
      <c r="BO92" s="25"/>
      <c r="BP92" s="25"/>
      <c r="BQ92" s="25"/>
      <c r="BR92" s="25"/>
      <c r="BS92" s="25"/>
      <c r="BT92" s="25"/>
      <c r="BU92" s="25"/>
      <c r="BV92" s="25"/>
      <c r="BW92" s="25"/>
      <c r="BX92" s="25"/>
      <c r="BY92" s="25"/>
      <c r="BZ92" s="25"/>
      <c r="CA92" s="79"/>
      <c r="CB92" s="25"/>
      <c r="CC92" s="25"/>
      <c r="CD92" s="41"/>
      <c r="CE92" s="113"/>
      <c r="CF92" s="29"/>
      <c r="CG92" s="86"/>
      <c r="CH92" s="30"/>
      <c r="CI92" s="31"/>
      <c r="CJ92" s="48"/>
      <c r="CP92" s="62"/>
    </row>
    <row r="93" spans="1:94" s="33" customFormat="1" ht="15" x14ac:dyDescent="0.25">
      <c r="A93" s="1"/>
      <c r="B93" s="1"/>
      <c r="C93" s="148"/>
      <c r="D93" s="149"/>
      <c r="E93" s="79"/>
      <c r="F93" s="25"/>
      <c r="G93" s="25"/>
      <c r="H93" s="25"/>
      <c r="I93" s="25"/>
      <c r="J93" s="25"/>
      <c r="K93" s="25"/>
      <c r="L93" s="25"/>
      <c r="M93" s="25"/>
      <c r="N93" s="25"/>
      <c r="O93" s="79"/>
      <c r="P93" s="25"/>
      <c r="Q93" s="25"/>
      <c r="R93" s="25"/>
      <c r="S93" s="25"/>
      <c r="T93" s="25"/>
      <c r="U93" s="25"/>
      <c r="V93" s="25"/>
      <c r="W93" s="25"/>
      <c r="X93" s="41"/>
      <c r="Y93" s="25"/>
      <c r="Z93" s="25"/>
      <c r="AA93" s="25"/>
      <c r="AB93" s="25"/>
      <c r="AC93" s="25"/>
      <c r="AD93" s="25"/>
      <c r="AE93" s="25"/>
      <c r="AF93" s="25"/>
      <c r="AG93" s="25"/>
      <c r="AH93" s="25"/>
      <c r="AI93" s="79"/>
      <c r="AJ93" s="25"/>
      <c r="AK93" s="25"/>
      <c r="AL93" s="25"/>
      <c r="AM93" s="25"/>
      <c r="AN93" s="25"/>
      <c r="AO93" s="25"/>
      <c r="AP93" s="25"/>
      <c r="AQ93" s="25"/>
      <c r="AR93" s="41"/>
      <c r="AS93" s="25"/>
      <c r="AT93" s="25"/>
      <c r="AU93" s="25"/>
      <c r="AV93" s="25"/>
      <c r="AW93" s="25"/>
      <c r="AX93" s="25"/>
      <c r="AY93" s="25"/>
      <c r="AZ93" s="25"/>
      <c r="BA93" s="25"/>
      <c r="BB93" s="25"/>
      <c r="BC93" s="79"/>
      <c r="BD93" s="25"/>
      <c r="BE93" s="25"/>
      <c r="BF93" s="25"/>
      <c r="BG93" s="25"/>
      <c r="BH93" s="25"/>
      <c r="BI93" s="25"/>
      <c r="BJ93" s="25"/>
      <c r="BK93" s="25"/>
      <c r="BL93" s="41"/>
      <c r="BM93" s="25"/>
      <c r="BN93" s="25"/>
      <c r="BO93" s="25"/>
      <c r="BP93" s="25"/>
      <c r="BQ93" s="25"/>
      <c r="BR93" s="25"/>
      <c r="BS93" s="25"/>
      <c r="BT93" s="25"/>
      <c r="BU93" s="25"/>
      <c r="BV93" s="25"/>
      <c r="BW93" s="25"/>
      <c r="BX93" s="25"/>
      <c r="BY93" s="25"/>
      <c r="BZ93" s="25"/>
      <c r="CA93" s="79"/>
      <c r="CB93" s="25"/>
      <c r="CC93" s="25"/>
      <c r="CD93" s="41"/>
      <c r="CE93" s="113"/>
      <c r="CF93" s="29"/>
      <c r="CG93" s="86"/>
      <c r="CH93" s="30"/>
      <c r="CI93" s="31"/>
      <c r="CJ93" s="48"/>
      <c r="CP93" s="62"/>
    </row>
    <row r="94" spans="1:94" s="89" customFormat="1" ht="15" x14ac:dyDescent="0.25">
      <c r="A94" s="87"/>
      <c r="B94" s="87"/>
      <c r="C94" s="152" t="s">
        <v>70</v>
      </c>
      <c r="D94" s="147"/>
      <c r="E94" s="79">
        <v>0</v>
      </c>
      <c r="F94" s="25">
        <v>61499000</v>
      </c>
      <c r="G94" s="25">
        <v>0</v>
      </c>
      <c r="H94" s="25">
        <v>-3414616.4477531798</v>
      </c>
      <c r="I94" s="25">
        <v>58084383.552246824</v>
      </c>
      <c r="J94" s="25">
        <v>0</v>
      </c>
      <c r="K94" s="25">
        <v>0</v>
      </c>
      <c r="L94" s="25">
        <v>0</v>
      </c>
      <c r="M94" s="25">
        <v>-118000.28999999992</v>
      </c>
      <c r="N94" s="25">
        <v>-118000.28999999992</v>
      </c>
      <c r="O94" s="79">
        <v>58084383.552246824</v>
      </c>
      <c r="P94" s="25">
        <v>-22718000</v>
      </c>
      <c r="Q94" s="25">
        <v>0</v>
      </c>
      <c r="R94" s="25">
        <v>0</v>
      </c>
      <c r="S94" s="25">
        <v>35366383.552246824</v>
      </c>
      <c r="T94" s="25">
        <v>-118000.28999999992</v>
      </c>
      <c r="U94" s="25">
        <v>-50189.16</v>
      </c>
      <c r="V94" s="25">
        <v>0</v>
      </c>
      <c r="W94" s="25">
        <v>0</v>
      </c>
      <c r="X94" s="41">
        <v>-168189.44999999992</v>
      </c>
      <c r="Y94" s="25">
        <v>35366383.552246824</v>
      </c>
      <c r="Z94" s="25">
        <v>48438857.920000002</v>
      </c>
      <c r="AA94" s="25">
        <v>0</v>
      </c>
      <c r="AB94" s="25">
        <v>0</v>
      </c>
      <c r="AC94" s="25">
        <v>83805241.472246811</v>
      </c>
      <c r="AD94" s="25">
        <v>-168189.44999999992</v>
      </c>
      <c r="AE94" s="25">
        <v>-50927.960163721575</v>
      </c>
      <c r="AF94" s="25">
        <v>0</v>
      </c>
      <c r="AG94" s="25">
        <v>0</v>
      </c>
      <c r="AH94" s="25">
        <v>-219117.41016372148</v>
      </c>
      <c r="AI94" s="79">
        <v>83805241.472246811</v>
      </c>
      <c r="AJ94" s="25">
        <v>-16542164.141234141</v>
      </c>
      <c r="AK94" s="25">
        <v>0</v>
      </c>
      <c r="AL94" s="25">
        <v>0</v>
      </c>
      <c r="AM94" s="25">
        <v>67263077.331012666</v>
      </c>
      <c r="AN94" s="25">
        <v>-219117.41016372148</v>
      </c>
      <c r="AO94" s="25">
        <v>52357.189955334383</v>
      </c>
      <c r="AP94" s="25">
        <v>0</v>
      </c>
      <c r="AQ94" s="25">
        <v>0</v>
      </c>
      <c r="AR94" s="41">
        <v>-166760.22020838718</v>
      </c>
      <c r="AS94" s="25">
        <v>67263077.331012666</v>
      </c>
      <c r="AT94" s="25">
        <v>-4504469.589236442</v>
      </c>
      <c r="AU94" s="25">
        <v>37998.714774750173</v>
      </c>
      <c r="AV94" s="25">
        <v>1278369</v>
      </c>
      <c r="AW94" s="25">
        <v>63998978.027001485</v>
      </c>
      <c r="AX94" s="25">
        <v>-166760.22020838718</v>
      </c>
      <c r="AY94" s="25">
        <v>-128351.30197119428</v>
      </c>
      <c r="AZ94" s="25">
        <v>-134284.91031483328</v>
      </c>
      <c r="BA94" s="25">
        <v>0</v>
      </c>
      <c r="BB94" s="25">
        <v>-160826.61186474806</v>
      </c>
      <c r="BC94" s="79">
        <v>63998978.027001485</v>
      </c>
      <c r="BD94" s="25">
        <v>37478242.607186712</v>
      </c>
      <c r="BE94" s="25">
        <v>4810834</v>
      </c>
      <c r="BF94" s="25">
        <v>0</v>
      </c>
      <c r="BG94" s="25">
        <v>96666386.634188205</v>
      </c>
      <c r="BH94" s="25">
        <v>-160826.61186474806</v>
      </c>
      <c r="BI94" s="25">
        <v>-2680.0931327334547</v>
      </c>
      <c r="BJ94" s="25">
        <v>139236</v>
      </c>
      <c r="BK94" s="25">
        <v>0</v>
      </c>
      <c r="BL94" s="41">
        <v>-302742.7049974816</v>
      </c>
      <c r="BM94" s="25">
        <v>96666386.634188205</v>
      </c>
      <c r="BN94" s="25">
        <v>-130807425.94377461</v>
      </c>
      <c r="BO94" s="25">
        <v>6447545</v>
      </c>
      <c r="BP94" s="25">
        <v>0</v>
      </c>
      <c r="BQ94" s="25">
        <v>-40588584.309586436</v>
      </c>
      <c r="BR94" s="25">
        <v>-302742.7049974816</v>
      </c>
      <c r="BS94" s="25">
        <v>-1172710.3674015054</v>
      </c>
      <c r="BT94" s="25">
        <v>121812</v>
      </c>
      <c r="BU94" s="25">
        <v>0</v>
      </c>
      <c r="BV94" s="25">
        <v>-1597265.0723989864</v>
      </c>
      <c r="BW94" s="25">
        <f t="shared" ref="BW94:CH94" si="1">BW91+BW86+BW85+BW83</f>
        <v>-57758995.655886486</v>
      </c>
      <c r="BX94" s="25">
        <f t="shared" si="1"/>
        <v>-2914950.7609219779</v>
      </c>
      <c r="BY94" s="25">
        <f t="shared" si="1"/>
        <v>-98347579.965472907</v>
      </c>
      <c r="BZ94" s="25">
        <f t="shared" si="1"/>
        <v>-4512215.8333209641</v>
      </c>
      <c r="CA94" s="25">
        <f t="shared" si="1"/>
        <v>12048215</v>
      </c>
      <c r="CB94" s="25">
        <f t="shared" si="1"/>
        <v>295181</v>
      </c>
      <c r="CC94" s="25">
        <f t="shared" si="1"/>
        <v>-110395794.96547291</v>
      </c>
      <c r="CD94" s="25">
        <f t="shared" si="1"/>
        <v>-4807396.8333209641</v>
      </c>
      <c r="CE94" s="25">
        <f t="shared" si="1"/>
        <v>-2743103.7693018382</v>
      </c>
      <c r="CF94" s="25">
        <f t="shared" si="1"/>
        <v>-4557043.0385969989</v>
      </c>
      <c r="CG94" s="25">
        <f t="shared" si="1"/>
        <v>-12107543.641219802</v>
      </c>
      <c r="CH94" s="25">
        <f t="shared" si="1"/>
        <v>-180224851.19734731</v>
      </c>
      <c r="CI94" s="93">
        <v>-42185851.600000001</v>
      </c>
      <c r="CJ94" s="41">
        <v>-2.2180145767924841</v>
      </c>
      <c r="CP94" s="90"/>
    </row>
    <row r="95" spans="1:94" s="33" customFormat="1" ht="15" thickBot="1" x14ac:dyDescent="0.25">
      <c r="A95" s="1"/>
      <c r="B95" s="1"/>
      <c r="C95" s="146"/>
      <c r="D95" s="147"/>
      <c r="E95" s="79"/>
      <c r="F95" s="25"/>
      <c r="G95" s="25"/>
      <c r="H95" s="25"/>
      <c r="I95" s="25"/>
      <c r="J95" s="25"/>
      <c r="K95" s="25"/>
      <c r="L95" s="25"/>
      <c r="M95" s="25"/>
      <c r="N95" s="25"/>
      <c r="O95" s="79"/>
      <c r="P95" s="25"/>
      <c r="Q95" s="25"/>
      <c r="R95" s="25"/>
      <c r="S95" s="25"/>
      <c r="T95" s="25"/>
      <c r="U95" s="25"/>
      <c r="V95" s="25"/>
      <c r="W95" s="25"/>
      <c r="X95" s="41"/>
      <c r="Y95" s="25"/>
      <c r="Z95" s="25"/>
      <c r="AA95" s="25"/>
      <c r="AB95" s="25"/>
      <c r="AC95" s="25"/>
      <c r="AD95" s="25"/>
      <c r="AE95" s="25"/>
      <c r="AF95" s="25"/>
      <c r="AG95" s="25"/>
      <c r="AH95" s="25"/>
      <c r="AI95" s="79"/>
      <c r="AJ95" s="25"/>
      <c r="AK95" s="25"/>
      <c r="AL95" s="25"/>
      <c r="AM95" s="25"/>
      <c r="AN95" s="25"/>
      <c r="AO95" s="25"/>
      <c r="AP95" s="25"/>
      <c r="AQ95" s="25"/>
      <c r="AR95" s="41"/>
      <c r="AS95" s="25"/>
      <c r="AT95" s="25"/>
      <c r="AU95" s="25"/>
      <c r="AV95" s="25"/>
      <c r="AW95" s="25"/>
      <c r="AX95" s="25"/>
      <c r="AY95" s="25"/>
      <c r="AZ95" s="25"/>
      <c r="BA95" s="25"/>
      <c r="BB95" s="25"/>
      <c r="BC95" s="79"/>
      <c r="BD95" s="25"/>
      <c r="BE95" s="25"/>
      <c r="BF95" s="25"/>
      <c r="BG95" s="25"/>
      <c r="BH95" s="25"/>
      <c r="BI95" s="25"/>
      <c r="BJ95" s="25"/>
      <c r="BK95" s="25"/>
      <c r="BL95" s="41"/>
      <c r="BM95" s="25"/>
      <c r="BN95" s="25"/>
      <c r="BO95" s="25"/>
      <c r="BP95" s="25"/>
      <c r="BQ95" s="25"/>
      <c r="BR95" s="25"/>
      <c r="BS95" s="25"/>
      <c r="BT95" s="25"/>
      <c r="BU95" s="25"/>
      <c r="BV95" s="25"/>
      <c r="BW95" s="25"/>
      <c r="BX95" s="25"/>
      <c r="BY95" s="25"/>
      <c r="BZ95" s="25"/>
      <c r="CA95" s="79"/>
      <c r="CB95" s="25"/>
      <c r="CC95" s="25"/>
      <c r="CD95" s="41"/>
      <c r="CE95" s="113"/>
      <c r="CF95" s="29"/>
      <c r="CG95" s="86"/>
      <c r="CH95" s="48"/>
      <c r="CI95" s="31"/>
      <c r="CJ95" s="48"/>
      <c r="CP95" s="62"/>
    </row>
    <row r="96" spans="1:94" s="33" customFormat="1" ht="17.25" thickBot="1" x14ac:dyDescent="0.25">
      <c r="A96" s="1">
        <v>50</v>
      </c>
      <c r="B96" s="1"/>
      <c r="C96" s="34" t="s">
        <v>71</v>
      </c>
      <c r="D96" s="35">
        <v>1531</v>
      </c>
      <c r="E96" s="64"/>
      <c r="F96" s="38"/>
      <c r="G96" s="38"/>
      <c r="H96" s="38"/>
      <c r="I96" s="25">
        <v>0</v>
      </c>
      <c r="J96" s="38"/>
      <c r="K96" s="138"/>
      <c r="L96" s="38"/>
      <c r="M96" s="38"/>
      <c r="N96" s="25">
        <v>0</v>
      </c>
      <c r="O96" s="139">
        <v>0</v>
      </c>
      <c r="P96" s="140"/>
      <c r="Q96" s="38"/>
      <c r="R96" s="38"/>
      <c r="S96" s="25">
        <v>0</v>
      </c>
      <c r="T96" s="43">
        <v>0</v>
      </c>
      <c r="U96" s="141"/>
      <c r="V96" s="38"/>
      <c r="W96" s="38"/>
      <c r="X96" s="41">
        <v>0</v>
      </c>
      <c r="Y96" s="115">
        <v>0</v>
      </c>
      <c r="Z96" s="38"/>
      <c r="AA96" s="38"/>
      <c r="AB96" s="38"/>
      <c r="AC96" s="25">
        <v>0</v>
      </c>
      <c r="AD96" s="43">
        <v>0</v>
      </c>
      <c r="AE96" s="38"/>
      <c r="AF96" s="38"/>
      <c r="AG96" s="38"/>
      <c r="AH96" s="25">
        <v>0</v>
      </c>
      <c r="AI96" s="139">
        <v>0</v>
      </c>
      <c r="AJ96" s="38"/>
      <c r="AK96" s="38"/>
      <c r="AL96" s="38"/>
      <c r="AM96" s="25">
        <v>0</v>
      </c>
      <c r="AN96" s="43">
        <v>0</v>
      </c>
      <c r="AO96" s="38"/>
      <c r="AP96" s="38"/>
      <c r="AQ96" s="38"/>
      <c r="AR96" s="41">
        <v>0</v>
      </c>
      <c r="AS96" s="115">
        <v>0</v>
      </c>
      <c r="AT96" s="38"/>
      <c r="AU96" s="38"/>
      <c r="AV96" s="38"/>
      <c r="AW96" s="25">
        <v>0</v>
      </c>
      <c r="AX96" s="43">
        <v>0</v>
      </c>
      <c r="AY96" s="38"/>
      <c r="AZ96" s="38"/>
      <c r="BA96" s="38"/>
      <c r="BB96" s="25">
        <v>0</v>
      </c>
      <c r="BC96" s="139">
        <v>0</v>
      </c>
      <c r="BD96" s="38"/>
      <c r="BE96" s="38"/>
      <c r="BF96" s="38"/>
      <c r="BG96" s="25">
        <v>0</v>
      </c>
      <c r="BH96" s="43">
        <v>0</v>
      </c>
      <c r="BI96" s="38"/>
      <c r="BJ96" s="38"/>
      <c r="BK96" s="38"/>
      <c r="BL96" s="41">
        <v>0</v>
      </c>
      <c r="BM96" s="43">
        <v>0</v>
      </c>
      <c r="BN96" s="38"/>
      <c r="BO96" s="38"/>
      <c r="BP96" s="38"/>
      <c r="BQ96" s="38">
        <v>0</v>
      </c>
      <c r="BR96" s="38">
        <v>0</v>
      </c>
      <c r="BS96" s="38"/>
      <c r="BT96" s="38"/>
      <c r="BU96" s="38"/>
      <c r="BV96" s="38">
        <v>0</v>
      </c>
      <c r="BW96" s="38"/>
      <c r="BX96" s="38"/>
      <c r="BY96" s="38">
        <v>0</v>
      </c>
      <c r="BZ96" s="38">
        <v>0</v>
      </c>
      <c r="CA96" s="64"/>
      <c r="CB96" s="38"/>
      <c r="CC96" s="43">
        <v>0</v>
      </c>
      <c r="CD96" s="45">
        <v>0</v>
      </c>
      <c r="CE96" s="116"/>
      <c r="CF96" s="38"/>
      <c r="CG96" s="46">
        <v>0</v>
      </c>
      <c r="CH96" s="48">
        <v>0</v>
      </c>
      <c r="CI96" s="117"/>
      <c r="CJ96" s="48">
        <v>0</v>
      </c>
      <c r="CP96" s="62"/>
    </row>
    <row r="97" spans="1:94" s="33" customFormat="1" ht="17.25" thickBot="1" x14ac:dyDescent="0.25">
      <c r="A97" s="1">
        <v>51</v>
      </c>
      <c r="B97" s="1"/>
      <c r="C97" s="34" t="s">
        <v>72</v>
      </c>
      <c r="D97" s="35">
        <v>1532</v>
      </c>
      <c r="E97" s="64"/>
      <c r="F97" s="38"/>
      <c r="G97" s="38"/>
      <c r="H97" s="38"/>
      <c r="I97" s="25">
        <v>0</v>
      </c>
      <c r="J97" s="38"/>
      <c r="K97" s="138"/>
      <c r="L97" s="38"/>
      <c r="M97" s="38"/>
      <c r="N97" s="25">
        <v>0</v>
      </c>
      <c r="O97" s="139">
        <v>0</v>
      </c>
      <c r="P97" s="140"/>
      <c r="Q97" s="38"/>
      <c r="R97" s="38"/>
      <c r="S97" s="25">
        <v>0</v>
      </c>
      <c r="T97" s="43">
        <v>0</v>
      </c>
      <c r="U97" s="141"/>
      <c r="V97" s="38"/>
      <c r="W97" s="38"/>
      <c r="X97" s="41">
        <v>0</v>
      </c>
      <c r="Y97" s="115">
        <v>0</v>
      </c>
      <c r="Z97" s="38"/>
      <c r="AA97" s="38"/>
      <c r="AB97" s="38"/>
      <c r="AC97" s="25">
        <v>0</v>
      </c>
      <c r="AD97" s="43">
        <v>0</v>
      </c>
      <c r="AE97" s="38"/>
      <c r="AF97" s="38"/>
      <c r="AG97" s="38"/>
      <c r="AH97" s="25">
        <v>0</v>
      </c>
      <c r="AI97" s="139">
        <v>0</v>
      </c>
      <c r="AJ97" s="38"/>
      <c r="AK97" s="38"/>
      <c r="AL97" s="38"/>
      <c r="AM97" s="25">
        <v>0</v>
      </c>
      <c r="AN97" s="43">
        <v>0</v>
      </c>
      <c r="AO97" s="38"/>
      <c r="AP97" s="38"/>
      <c r="AQ97" s="38"/>
      <c r="AR97" s="41">
        <v>0</v>
      </c>
      <c r="AS97" s="115">
        <v>0</v>
      </c>
      <c r="AT97" s="38"/>
      <c r="AU97" s="38"/>
      <c r="AV97" s="38"/>
      <c r="AW97" s="25">
        <v>0</v>
      </c>
      <c r="AX97" s="43">
        <v>0</v>
      </c>
      <c r="AY97" s="38"/>
      <c r="AZ97" s="38"/>
      <c r="BA97" s="38"/>
      <c r="BB97" s="25">
        <v>0</v>
      </c>
      <c r="BC97" s="139">
        <v>0</v>
      </c>
      <c r="BD97" s="38"/>
      <c r="BE97" s="38"/>
      <c r="BF97" s="38"/>
      <c r="BG97" s="25">
        <v>0</v>
      </c>
      <c r="BH97" s="43">
        <v>0</v>
      </c>
      <c r="BI97" s="38"/>
      <c r="BJ97" s="38"/>
      <c r="BK97" s="38"/>
      <c r="BL97" s="41">
        <v>0</v>
      </c>
      <c r="BM97" s="43">
        <v>0</v>
      </c>
      <c r="BN97" s="38"/>
      <c r="BO97" s="38"/>
      <c r="BP97" s="38"/>
      <c r="BQ97" s="38">
        <v>0</v>
      </c>
      <c r="BR97" s="38">
        <v>0</v>
      </c>
      <c r="BS97" s="38"/>
      <c r="BT97" s="38"/>
      <c r="BU97" s="38"/>
      <c r="BV97" s="38">
        <v>0</v>
      </c>
      <c r="BW97" s="38"/>
      <c r="BX97" s="38"/>
      <c r="BY97" s="38">
        <v>0</v>
      </c>
      <c r="BZ97" s="38">
        <v>0</v>
      </c>
      <c r="CA97" s="64"/>
      <c r="CB97" s="38"/>
      <c r="CC97" s="43">
        <v>0</v>
      </c>
      <c r="CD97" s="45">
        <v>0</v>
      </c>
      <c r="CE97" s="116"/>
      <c r="CF97" s="38"/>
      <c r="CG97" s="46">
        <v>0</v>
      </c>
      <c r="CH97" s="48">
        <v>0</v>
      </c>
      <c r="CI97" s="117"/>
      <c r="CJ97" s="48">
        <v>0</v>
      </c>
      <c r="CP97" s="62"/>
    </row>
    <row r="98" spans="1:94" s="33" customFormat="1" ht="15" thickBot="1" x14ac:dyDescent="0.25">
      <c r="A98" s="1">
        <v>52</v>
      </c>
      <c r="B98" s="1"/>
      <c r="C98" s="34" t="s">
        <v>73</v>
      </c>
      <c r="D98" s="35">
        <v>1533</v>
      </c>
      <c r="E98" s="64"/>
      <c r="F98" s="38"/>
      <c r="G98" s="38"/>
      <c r="H98" s="38"/>
      <c r="I98" s="25">
        <v>0</v>
      </c>
      <c r="J98" s="38"/>
      <c r="K98" s="138"/>
      <c r="L98" s="38"/>
      <c r="M98" s="38"/>
      <c r="N98" s="25">
        <v>0</v>
      </c>
      <c r="O98" s="139">
        <v>0</v>
      </c>
      <c r="P98" s="140"/>
      <c r="Q98" s="38"/>
      <c r="R98" s="38"/>
      <c r="S98" s="25">
        <v>0</v>
      </c>
      <c r="T98" s="43">
        <v>0</v>
      </c>
      <c r="U98" s="141"/>
      <c r="V98" s="38"/>
      <c r="W98" s="38"/>
      <c r="X98" s="41">
        <v>0</v>
      </c>
      <c r="Y98" s="115">
        <v>0</v>
      </c>
      <c r="Z98" s="38"/>
      <c r="AA98" s="38"/>
      <c r="AB98" s="38"/>
      <c r="AC98" s="25">
        <v>0</v>
      </c>
      <c r="AD98" s="43">
        <v>0</v>
      </c>
      <c r="AE98" s="38"/>
      <c r="AF98" s="38"/>
      <c r="AG98" s="38"/>
      <c r="AH98" s="25">
        <v>0</v>
      </c>
      <c r="AI98" s="139">
        <v>0</v>
      </c>
      <c r="AJ98" s="38"/>
      <c r="AK98" s="38"/>
      <c r="AL98" s="38"/>
      <c r="AM98" s="25">
        <v>0</v>
      </c>
      <c r="AN98" s="43">
        <v>0</v>
      </c>
      <c r="AO98" s="38"/>
      <c r="AP98" s="38"/>
      <c r="AQ98" s="38"/>
      <c r="AR98" s="41">
        <v>0</v>
      </c>
      <c r="AS98" s="115">
        <v>0</v>
      </c>
      <c r="AT98" s="38">
        <v>-1026599</v>
      </c>
      <c r="AU98" s="38"/>
      <c r="AV98" s="38"/>
      <c r="AW98" s="25">
        <v>-1026599</v>
      </c>
      <c r="AX98" s="43">
        <v>0</v>
      </c>
      <c r="AY98" s="38"/>
      <c r="AZ98" s="38"/>
      <c r="BA98" s="38"/>
      <c r="BB98" s="25">
        <v>0</v>
      </c>
      <c r="BC98" s="139">
        <v>-1026599</v>
      </c>
      <c r="BD98" s="38">
        <v>-1400409.7499999998</v>
      </c>
      <c r="BE98" s="38"/>
      <c r="BF98" s="38"/>
      <c r="BG98" s="25">
        <v>-2427008.75</v>
      </c>
      <c r="BH98" s="43">
        <v>0</v>
      </c>
      <c r="BI98" s="38"/>
      <c r="BJ98" s="38"/>
      <c r="BK98" s="38"/>
      <c r="BL98" s="41">
        <v>0</v>
      </c>
      <c r="BM98" s="43">
        <v>-2427008.75</v>
      </c>
      <c r="BN98" s="38">
        <v>-1873867.4600000004</v>
      </c>
      <c r="BO98" s="38"/>
      <c r="BP98" s="38"/>
      <c r="BQ98" s="38">
        <v>-4300876.2100000009</v>
      </c>
      <c r="BR98" s="38">
        <v>0</v>
      </c>
      <c r="BS98" s="38"/>
      <c r="BT98" s="38"/>
      <c r="BU98" s="38"/>
      <c r="BV98" s="38">
        <v>0</v>
      </c>
      <c r="BW98" s="38">
        <v>-2300684.79</v>
      </c>
      <c r="BX98" s="38"/>
      <c r="BY98" s="38">
        <v>-6601561</v>
      </c>
      <c r="BZ98" s="38">
        <v>0</v>
      </c>
      <c r="CA98" s="64"/>
      <c r="CB98" s="38"/>
      <c r="CC98" s="43">
        <v>-6601561</v>
      </c>
      <c r="CD98" s="45">
        <v>0</v>
      </c>
      <c r="CE98" s="116"/>
      <c r="CF98" s="38"/>
      <c r="CG98" s="46">
        <v>0</v>
      </c>
      <c r="CH98" s="48">
        <f>CC98</f>
        <v>-6601561</v>
      </c>
      <c r="CI98" s="117">
        <v>-4300876.21</v>
      </c>
      <c r="CJ98" s="48">
        <v>0</v>
      </c>
      <c r="CP98" s="62"/>
    </row>
    <row r="99" spans="1:94" s="33" customFormat="1" ht="15" thickBot="1" x14ac:dyDescent="0.25">
      <c r="A99" s="1">
        <v>53</v>
      </c>
      <c r="B99" s="1"/>
      <c r="C99" s="34" t="s">
        <v>74</v>
      </c>
      <c r="D99" s="35">
        <v>1534</v>
      </c>
      <c r="E99" s="64"/>
      <c r="F99" s="38"/>
      <c r="G99" s="38"/>
      <c r="H99" s="38"/>
      <c r="I99" s="25">
        <v>0</v>
      </c>
      <c r="J99" s="38"/>
      <c r="K99" s="138"/>
      <c r="L99" s="38"/>
      <c r="M99" s="38"/>
      <c r="N99" s="25">
        <v>0</v>
      </c>
      <c r="O99" s="139">
        <v>0</v>
      </c>
      <c r="P99" s="140"/>
      <c r="Q99" s="38"/>
      <c r="R99" s="38"/>
      <c r="S99" s="25">
        <v>0</v>
      </c>
      <c r="T99" s="43">
        <v>0</v>
      </c>
      <c r="U99" s="141"/>
      <c r="V99" s="38"/>
      <c r="W99" s="38"/>
      <c r="X99" s="41">
        <v>0</v>
      </c>
      <c r="Y99" s="115">
        <v>0</v>
      </c>
      <c r="Z99" s="38"/>
      <c r="AA99" s="38"/>
      <c r="AB99" s="38"/>
      <c r="AC99" s="25">
        <v>0</v>
      </c>
      <c r="AD99" s="43">
        <v>0</v>
      </c>
      <c r="AE99" s="38"/>
      <c r="AF99" s="38"/>
      <c r="AG99" s="38"/>
      <c r="AH99" s="25">
        <v>0</v>
      </c>
      <c r="AI99" s="139">
        <v>0</v>
      </c>
      <c r="AJ99" s="38"/>
      <c r="AK99" s="38"/>
      <c r="AL99" s="38"/>
      <c r="AM99" s="25">
        <v>0</v>
      </c>
      <c r="AN99" s="43">
        <v>0</v>
      </c>
      <c r="AO99" s="38"/>
      <c r="AP99" s="38"/>
      <c r="AQ99" s="38"/>
      <c r="AR99" s="41">
        <v>0</v>
      </c>
      <c r="AS99" s="115">
        <v>0</v>
      </c>
      <c r="AT99" s="38"/>
      <c r="AU99" s="38"/>
      <c r="AV99" s="38"/>
      <c r="AW99" s="25">
        <v>0</v>
      </c>
      <c r="AX99" s="43">
        <v>0</v>
      </c>
      <c r="AY99" s="38"/>
      <c r="AZ99" s="38"/>
      <c r="BA99" s="38"/>
      <c r="BB99" s="25">
        <v>0</v>
      </c>
      <c r="BC99" s="139">
        <v>0</v>
      </c>
      <c r="BD99" s="38"/>
      <c r="BE99" s="38"/>
      <c r="BF99" s="38"/>
      <c r="BG99" s="25">
        <v>0</v>
      </c>
      <c r="BH99" s="43">
        <v>0</v>
      </c>
      <c r="BI99" s="38"/>
      <c r="BJ99" s="38"/>
      <c r="BK99" s="38"/>
      <c r="BL99" s="41">
        <v>0</v>
      </c>
      <c r="BM99" s="43">
        <v>0</v>
      </c>
      <c r="BN99" s="38"/>
      <c r="BO99" s="38"/>
      <c r="BP99" s="38"/>
      <c r="BQ99" s="38">
        <v>0</v>
      </c>
      <c r="BR99" s="38">
        <v>0</v>
      </c>
      <c r="BS99" s="38"/>
      <c r="BT99" s="38"/>
      <c r="BU99" s="38"/>
      <c r="BV99" s="38">
        <v>0</v>
      </c>
      <c r="BW99" s="38"/>
      <c r="BX99" s="38"/>
      <c r="BY99" s="38">
        <v>0</v>
      </c>
      <c r="BZ99" s="38">
        <v>0</v>
      </c>
      <c r="CA99" s="64"/>
      <c r="CB99" s="38"/>
      <c r="CC99" s="43">
        <v>0</v>
      </c>
      <c r="CD99" s="45">
        <v>0</v>
      </c>
      <c r="CE99" s="116"/>
      <c r="CF99" s="38"/>
      <c r="CG99" s="46">
        <v>0</v>
      </c>
      <c r="CH99" s="48">
        <v>0</v>
      </c>
      <c r="CI99" s="117"/>
      <c r="CJ99" s="48">
        <v>0</v>
      </c>
      <c r="CP99" s="62"/>
    </row>
    <row r="100" spans="1:94" s="33" customFormat="1" ht="15" thickBot="1" x14ac:dyDescent="0.25">
      <c r="A100" s="1">
        <v>54</v>
      </c>
      <c r="B100" s="1"/>
      <c r="C100" s="34" t="s">
        <v>75</v>
      </c>
      <c r="D100" s="35">
        <v>1535</v>
      </c>
      <c r="E100" s="64"/>
      <c r="F100" s="38"/>
      <c r="G100" s="38"/>
      <c r="H100" s="38"/>
      <c r="I100" s="25">
        <v>0</v>
      </c>
      <c r="J100" s="38"/>
      <c r="K100" s="138"/>
      <c r="L100" s="38"/>
      <c r="M100" s="38"/>
      <c r="N100" s="25">
        <v>0</v>
      </c>
      <c r="O100" s="139">
        <v>0</v>
      </c>
      <c r="P100" s="140"/>
      <c r="Q100" s="38"/>
      <c r="R100" s="38"/>
      <c r="S100" s="25">
        <v>0</v>
      </c>
      <c r="T100" s="43">
        <v>0</v>
      </c>
      <c r="U100" s="141"/>
      <c r="V100" s="38"/>
      <c r="W100" s="38"/>
      <c r="X100" s="41">
        <v>0</v>
      </c>
      <c r="Y100" s="115">
        <v>0</v>
      </c>
      <c r="Z100" s="38"/>
      <c r="AA100" s="38"/>
      <c r="AB100" s="38"/>
      <c r="AC100" s="25">
        <v>0</v>
      </c>
      <c r="AD100" s="43">
        <v>0</v>
      </c>
      <c r="AE100" s="38"/>
      <c r="AF100" s="38"/>
      <c r="AG100" s="38"/>
      <c r="AH100" s="25">
        <v>0</v>
      </c>
      <c r="AI100" s="139">
        <v>0</v>
      </c>
      <c r="AJ100" s="38"/>
      <c r="AK100" s="38"/>
      <c r="AL100" s="38"/>
      <c r="AM100" s="25">
        <v>0</v>
      </c>
      <c r="AN100" s="43">
        <v>0</v>
      </c>
      <c r="AO100" s="38"/>
      <c r="AP100" s="38"/>
      <c r="AQ100" s="38"/>
      <c r="AR100" s="41">
        <v>0</v>
      </c>
      <c r="AS100" s="115">
        <v>0</v>
      </c>
      <c r="AT100" s="38"/>
      <c r="AU100" s="38"/>
      <c r="AV100" s="38"/>
      <c r="AW100" s="25">
        <v>0</v>
      </c>
      <c r="AX100" s="43">
        <v>0</v>
      </c>
      <c r="AY100" s="38"/>
      <c r="AZ100" s="38"/>
      <c r="BA100" s="38"/>
      <c r="BB100" s="25">
        <v>0</v>
      </c>
      <c r="BC100" s="139">
        <v>0</v>
      </c>
      <c r="BD100" s="38"/>
      <c r="BE100" s="38"/>
      <c r="BF100" s="38"/>
      <c r="BG100" s="25">
        <v>0</v>
      </c>
      <c r="BH100" s="43">
        <v>0</v>
      </c>
      <c r="BI100" s="38"/>
      <c r="BJ100" s="38"/>
      <c r="BK100" s="38"/>
      <c r="BL100" s="41">
        <v>0</v>
      </c>
      <c r="BM100" s="43">
        <v>0</v>
      </c>
      <c r="BN100" s="38"/>
      <c r="BO100" s="38"/>
      <c r="BP100" s="38"/>
      <c r="BQ100" s="38">
        <v>0</v>
      </c>
      <c r="BR100" s="38">
        <v>0</v>
      </c>
      <c r="BS100" s="38"/>
      <c r="BT100" s="38"/>
      <c r="BU100" s="38"/>
      <c r="BV100" s="38">
        <v>0</v>
      </c>
      <c r="BW100" s="38"/>
      <c r="BX100" s="38"/>
      <c r="BY100" s="38">
        <v>0</v>
      </c>
      <c r="BZ100" s="38">
        <v>0</v>
      </c>
      <c r="CA100" s="64"/>
      <c r="CB100" s="38"/>
      <c r="CC100" s="43">
        <v>0</v>
      </c>
      <c r="CD100" s="45">
        <v>0</v>
      </c>
      <c r="CE100" s="116"/>
      <c r="CF100" s="38"/>
      <c r="CG100" s="46">
        <v>0</v>
      </c>
      <c r="CH100" s="48">
        <v>0</v>
      </c>
      <c r="CI100" s="117"/>
      <c r="CJ100" s="48">
        <v>0</v>
      </c>
      <c r="CP100" s="62"/>
    </row>
    <row r="101" spans="1:94" s="33" customFormat="1" ht="15" thickBot="1" x14ac:dyDescent="0.25">
      <c r="A101" s="1">
        <v>55</v>
      </c>
      <c r="B101" s="1"/>
      <c r="C101" s="34" t="s">
        <v>76</v>
      </c>
      <c r="D101" s="35">
        <v>1536</v>
      </c>
      <c r="E101" s="64"/>
      <c r="F101" s="38"/>
      <c r="G101" s="38"/>
      <c r="H101" s="38"/>
      <c r="I101" s="25">
        <v>0</v>
      </c>
      <c r="J101" s="38"/>
      <c r="K101" s="138"/>
      <c r="L101" s="38"/>
      <c r="M101" s="38"/>
      <c r="N101" s="25">
        <v>0</v>
      </c>
      <c r="O101" s="139">
        <v>0</v>
      </c>
      <c r="P101" s="140"/>
      <c r="Q101" s="38"/>
      <c r="R101" s="38"/>
      <c r="S101" s="25">
        <v>0</v>
      </c>
      <c r="T101" s="43">
        <v>0</v>
      </c>
      <c r="U101" s="141"/>
      <c r="V101" s="38"/>
      <c r="W101" s="38"/>
      <c r="X101" s="41">
        <v>0</v>
      </c>
      <c r="Y101" s="115">
        <v>0</v>
      </c>
      <c r="Z101" s="38"/>
      <c r="AA101" s="38"/>
      <c r="AB101" s="38"/>
      <c r="AC101" s="25">
        <v>0</v>
      </c>
      <c r="AD101" s="43">
        <v>0</v>
      </c>
      <c r="AE101" s="38"/>
      <c r="AF101" s="38"/>
      <c r="AG101" s="38"/>
      <c r="AH101" s="25">
        <v>0</v>
      </c>
      <c r="AI101" s="139">
        <v>0</v>
      </c>
      <c r="AJ101" s="38"/>
      <c r="AK101" s="38"/>
      <c r="AL101" s="38"/>
      <c r="AM101" s="25">
        <v>0</v>
      </c>
      <c r="AN101" s="43">
        <v>0</v>
      </c>
      <c r="AO101" s="38"/>
      <c r="AP101" s="38"/>
      <c r="AQ101" s="38"/>
      <c r="AR101" s="41">
        <v>0</v>
      </c>
      <c r="AS101" s="115">
        <v>0</v>
      </c>
      <c r="AT101" s="38"/>
      <c r="AU101" s="38"/>
      <c r="AV101" s="38"/>
      <c r="AW101" s="25">
        <v>0</v>
      </c>
      <c r="AX101" s="43">
        <v>0</v>
      </c>
      <c r="AY101" s="38"/>
      <c r="AZ101" s="38"/>
      <c r="BA101" s="38"/>
      <c r="BB101" s="25">
        <v>0</v>
      </c>
      <c r="BC101" s="139">
        <v>0</v>
      </c>
      <c r="BD101" s="38"/>
      <c r="BE101" s="38"/>
      <c r="BF101" s="38"/>
      <c r="BG101" s="25">
        <v>0</v>
      </c>
      <c r="BH101" s="43">
        <v>0</v>
      </c>
      <c r="BI101" s="38"/>
      <c r="BJ101" s="38"/>
      <c r="BK101" s="38"/>
      <c r="BL101" s="41">
        <v>0</v>
      </c>
      <c r="BM101" s="43">
        <v>0</v>
      </c>
      <c r="BN101" s="38"/>
      <c r="BO101" s="38"/>
      <c r="BP101" s="38"/>
      <c r="BQ101" s="38">
        <v>0</v>
      </c>
      <c r="BR101" s="38">
        <v>0</v>
      </c>
      <c r="BS101" s="38"/>
      <c r="BT101" s="38"/>
      <c r="BU101" s="38"/>
      <c r="BV101" s="38">
        <v>0</v>
      </c>
      <c r="BW101" s="38"/>
      <c r="BX101" s="38"/>
      <c r="BY101" s="38">
        <v>0</v>
      </c>
      <c r="BZ101" s="38">
        <v>0</v>
      </c>
      <c r="CA101" s="64"/>
      <c r="CB101" s="38"/>
      <c r="CC101" s="43">
        <v>0</v>
      </c>
      <c r="CD101" s="45">
        <v>0</v>
      </c>
      <c r="CE101" s="116"/>
      <c r="CF101" s="38"/>
      <c r="CG101" s="46">
        <v>0</v>
      </c>
      <c r="CH101" s="48">
        <v>0</v>
      </c>
      <c r="CI101" s="117"/>
      <c r="CJ101" s="48">
        <v>0</v>
      </c>
      <c r="CP101" s="62"/>
    </row>
    <row r="102" spans="1:94" s="33" customFormat="1" ht="17.25" thickBot="1" x14ac:dyDescent="0.25">
      <c r="A102" s="1">
        <v>56</v>
      </c>
      <c r="B102" s="1"/>
      <c r="C102" s="34" t="s">
        <v>77</v>
      </c>
      <c r="D102" s="35">
        <v>1555</v>
      </c>
      <c r="E102" s="64"/>
      <c r="F102" s="38"/>
      <c r="G102" s="38"/>
      <c r="H102" s="38">
        <v>59226643.359999999</v>
      </c>
      <c r="I102" s="25">
        <v>59226643.359999999</v>
      </c>
      <c r="J102" s="38"/>
      <c r="K102" s="138"/>
      <c r="L102" s="38"/>
      <c r="M102" s="38"/>
      <c r="N102" s="25">
        <v>0</v>
      </c>
      <c r="O102" s="139">
        <v>59226643.359999999</v>
      </c>
      <c r="P102" s="140">
        <v>-59226643.359999999</v>
      </c>
      <c r="Q102" s="38"/>
      <c r="R102" s="38"/>
      <c r="S102" s="25">
        <v>0</v>
      </c>
      <c r="T102" s="43">
        <v>0</v>
      </c>
      <c r="U102" s="141"/>
      <c r="V102" s="38"/>
      <c r="W102" s="38"/>
      <c r="X102" s="41">
        <v>0</v>
      </c>
      <c r="Y102" s="115">
        <v>0</v>
      </c>
      <c r="Z102" s="38"/>
      <c r="AA102" s="38"/>
      <c r="AB102" s="38"/>
      <c r="AC102" s="25">
        <v>0</v>
      </c>
      <c r="AD102" s="43">
        <v>0</v>
      </c>
      <c r="AE102" s="38"/>
      <c r="AF102" s="38"/>
      <c r="AG102" s="38"/>
      <c r="AH102" s="25">
        <v>0</v>
      </c>
      <c r="AI102" s="139">
        <v>0</v>
      </c>
      <c r="AJ102" s="38"/>
      <c r="AK102" s="38"/>
      <c r="AL102" s="38"/>
      <c r="AM102" s="25">
        <v>0</v>
      </c>
      <c r="AN102" s="43">
        <v>0</v>
      </c>
      <c r="AO102" s="38"/>
      <c r="AP102" s="38"/>
      <c r="AQ102" s="38"/>
      <c r="AR102" s="41">
        <v>0</v>
      </c>
      <c r="AS102" s="115">
        <v>0</v>
      </c>
      <c r="AT102" s="38"/>
      <c r="AU102" s="38"/>
      <c r="AV102" s="38"/>
      <c r="AW102" s="25">
        <v>0</v>
      </c>
      <c r="AX102" s="43">
        <v>0</v>
      </c>
      <c r="AY102" s="38"/>
      <c r="AZ102" s="38"/>
      <c r="BA102" s="38"/>
      <c r="BB102" s="25">
        <v>0</v>
      </c>
      <c r="BC102" s="139">
        <v>0</v>
      </c>
      <c r="BD102" s="38"/>
      <c r="BE102" s="38"/>
      <c r="BF102" s="38"/>
      <c r="BG102" s="25">
        <v>0</v>
      </c>
      <c r="BH102" s="43">
        <v>0</v>
      </c>
      <c r="BI102" s="38"/>
      <c r="BJ102" s="38"/>
      <c r="BK102" s="38"/>
      <c r="BL102" s="41">
        <v>0</v>
      </c>
      <c r="BM102" s="43">
        <v>0</v>
      </c>
      <c r="BN102" s="38"/>
      <c r="BO102" s="38"/>
      <c r="BP102" s="38"/>
      <c r="BQ102" s="38">
        <v>0</v>
      </c>
      <c r="BR102" s="38">
        <v>0</v>
      </c>
      <c r="BS102" s="38"/>
      <c r="BT102" s="38"/>
      <c r="BU102" s="38"/>
      <c r="BV102" s="38">
        <v>0</v>
      </c>
      <c r="BW102" s="38"/>
      <c r="BX102" s="38"/>
      <c r="BY102" s="38">
        <v>0</v>
      </c>
      <c r="BZ102" s="38">
        <v>0</v>
      </c>
      <c r="CA102" s="64"/>
      <c r="CB102" s="38"/>
      <c r="CC102" s="43">
        <v>0</v>
      </c>
      <c r="CD102" s="45">
        <v>0</v>
      </c>
      <c r="CE102" s="116"/>
      <c r="CF102" s="38"/>
      <c r="CG102" s="46">
        <v>0</v>
      </c>
      <c r="CH102" s="48">
        <v>0</v>
      </c>
      <c r="CI102" s="117"/>
      <c r="CJ102" s="48">
        <v>0</v>
      </c>
      <c r="CP102" s="62"/>
    </row>
    <row r="103" spans="1:94" s="33" customFormat="1" ht="17.25" thickBot="1" x14ac:dyDescent="0.25">
      <c r="A103" s="1">
        <v>57</v>
      </c>
      <c r="B103" s="1"/>
      <c r="C103" s="34" t="s">
        <v>78</v>
      </c>
      <c r="D103" s="35">
        <v>1555</v>
      </c>
      <c r="E103" s="64"/>
      <c r="F103" s="38"/>
      <c r="G103" s="38"/>
      <c r="H103" s="38">
        <v>-27078565.440000001</v>
      </c>
      <c r="I103" s="25">
        <v>-27078565.440000001</v>
      </c>
      <c r="J103" s="38"/>
      <c r="K103" s="138"/>
      <c r="L103" s="38"/>
      <c r="M103" s="38">
        <v>350268.53</v>
      </c>
      <c r="N103" s="25">
        <v>350268.53</v>
      </c>
      <c r="O103" s="139">
        <v>-27078565.440000001</v>
      </c>
      <c r="P103" s="140">
        <v>27078565.440000001</v>
      </c>
      <c r="Q103" s="38"/>
      <c r="R103" s="38"/>
      <c r="S103" s="25">
        <v>0</v>
      </c>
      <c r="T103" s="43">
        <v>350268.53</v>
      </c>
      <c r="U103" s="141">
        <v>-350268.53</v>
      </c>
      <c r="V103" s="38"/>
      <c r="W103" s="38"/>
      <c r="X103" s="41">
        <v>0</v>
      </c>
      <c r="Y103" s="115">
        <v>0</v>
      </c>
      <c r="Z103" s="38"/>
      <c r="AA103" s="38"/>
      <c r="AB103" s="38"/>
      <c r="AC103" s="25">
        <v>0</v>
      </c>
      <c r="AD103" s="43">
        <v>0</v>
      </c>
      <c r="AE103" s="38"/>
      <c r="AF103" s="38"/>
      <c r="AG103" s="38"/>
      <c r="AH103" s="25">
        <v>0</v>
      </c>
      <c r="AI103" s="139">
        <v>0</v>
      </c>
      <c r="AJ103" s="38"/>
      <c r="AK103" s="38"/>
      <c r="AL103" s="38"/>
      <c r="AM103" s="25">
        <v>0</v>
      </c>
      <c r="AN103" s="43">
        <v>0</v>
      </c>
      <c r="AO103" s="38"/>
      <c r="AP103" s="38"/>
      <c r="AQ103" s="38"/>
      <c r="AR103" s="41">
        <v>0</v>
      </c>
      <c r="AS103" s="115">
        <v>0</v>
      </c>
      <c r="AT103" s="38"/>
      <c r="AU103" s="38"/>
      <c r="AV103" s="38"/>
      <c r="AW103" s="25">
        <v>0</v>
      </c>
      <c r="AX103" s="43">
        <v>0</v>
      </c>
      <c r="AY103" s="38"/>
      <c r="AZ103" s="38"/>
      <c r="BA103" s="38"/>
      <c r="BB103" s="25">
        <v>0</v>
      </c>
      <c r="BC103" s="139">
        <v>0</v>
      </c>
      <c r="BD103" s="38"/>
      <c r="BE103" s="38"/>
      <c r="BF103" s="38"/>
      <c r="BG103" s="25">
        <v>0</v>
      </c>
      <c r="BH103" s="43">
        <v>0</v>
      </c>
      <c r="BI103" s="38"/>
      <c r="BJ103" s="38"/>
      <c r="BK103" s="38"/>
      <c r="BL103" s="41">
        <v>0</v>
      </c>
      <c r="BM103" s="43">
        <v>0</v>
      </c>
      <c r="BN103" s="38"/>
      <c r="BO103" s="38"/>
      <c r="BP103" s="38"/>
      <c r="BQ103" s="38">
        <v>0</v>
      </c>
      <c r="BR103" s="38">
        <v>0</v>
      </c>
      <c r="BS103" s="38"/>
      <c r="BT103" s="38"/>
      <c r="BU103" s="38"/>
      <c r="BV103" s="38">
        <v>0</v>
      </c>
      <c r="BW103" s="38"/>
      <c r="BX103" s="38"/>
      <c r="BY103" s="38">
        <v>0</v>
      </c>
      <c r="BZ103" s="38">
        <v>0</v>
      </c>
      <c r="CA103" s="64"/>
      <c r="CB103" s="38"/>
      <c r="CC103" s="43">
        <v>0</v>
      </c>
      <c r="CD103" s="45">
        <v>0</v>
      </c>
      <c r="CE103" s="116"/>
      <c r="CF103" s="38"/>
      <c r="CG103" s="46">
        <v>0</v>
      </c>
      <c r="CH103" s="48">
        <v>0</v>
      </c>
      <c r="CI103" s="117"/>
      <c r="CJ103" s="48">
        <v>0</v>
      </c>
      <c r="CP103" s="62"/>
    </row>
    <row r="104" spans="1:94" s="33" customFormat="1" ht="17.25" thickBot="1" x14ac:dyDescent="0.25">
      <c r="A104" s="1">
        <v>58</v>
      </c>
      <c r="B104" s="1"/>
      <c r="C104" s="34" t="s">
        <v>79</v>
      </c>
      <c r="D104" s="35">
        <v>1555</v>
      </c>
      <c r="E104" s="64"/>
      <c r="F104" s="38"/>
      <c r="G104" s="38"/>
      <c r="H104" s="38">
        <v>0</v>
      </c>
      <c r="I104" s="25">
        <v>0</v>
      </c>
      <c r="J104" s="38"/>
      <c r="K104" s="138"/>
      <c r="L104" s="38"/>
      <c r="M104" s="38"/>
      <c r="N104" s="25">
        <v>0</v>
      </c>
      <c r="O104" s="139">
        <v>0</v>
      </c>
      <c r="P104" s="140">
        <v>16876470.840000004</v>
      </c>
      <c r="Q104" s="38"/>
      <c r="R104" s="38">
        <v>-1085160</v>
      </c>
      <c r="S104" s="25">
        <v>15791310.840000004</v>
      </c>
      <c r="T104" s="43">
        <v>0</v>
      </c>
      <c r="U104" s="141"/>
      <c r="V104" s="38"/>
      <c r="W104" s="38"/>
      <c r="X104" s="41">
        <v>0</v>
      </c>
      <c r="Y104" s="115">
        <v>15791310.840000004</v>
      </c>
      <c r="Z104" s="38"/>
      <c r="AA104" s="38"/>
      <c r="AB104" s="38">
        <v>-1387243.88</v>
      </c>
      <c r="AC104" s="25">
        <v>14404066.960000005</v>
      </c>
      <c r="AD104" s="43">
        <v>0</v>
      </c>
      <c r="AE104" s="38"/>
      <c r="AF104" s="38"/>
      <c r="AG104" s="38"/>
      <c r="AH104" s="25">
        <v>0</v>
      </c>
      <c r="AI104" s="139">
        <v>14404066.960000005</v>
      </c>
      <c r="AJ104" s="38"/>
      <c r="AK104" s="38"/>
      <c r="AL104" s="38"/>
      <c r="AM104" s="25">
        <v>14404066.960000005</v>
      </c>
      <c r="AN104" s="43">
        <v>0</v>
      </c>
      <c r="AO104" s="38"/>
      <c r="AP104" s="38"/>
      <c r="AQ104" s="38"/>
      <c r="AR104" s="41">
        <v>0</v>
      </c>
      <c r="AS104" s="115">
        <v>14404066.960000005</v>
      </c>
      <c r="AT104" s="38">
        <v>-3102224.17</v>
      </c>
      <c r="AU104" s="38"/>
      <c r="AV104" s="38"/>
      <c r="AW104" s="25">
        <v>11301842.790000005</v>
      </c>
      <c r="AX104" s="43">
        <v>0</v>
      </c>
      <c r="AY104" s="38">
        <v>110022.12498706111</v>
      </c>
      <c r="AZ104" s="38"/>
      <c r="BA104" s="38"/>
      <c r="BB104" s="25">
        <v>110022.12498706111</v>
      </c>
      <c r="BC104" s="139">
        <v>11301842.790000005</v>
      </c>
      <c r="BD104" s="38">
        <v>-3985515.8</v>
      </c>
      <c r="BE104" s="38"/>
      <c r="BF104" s="38"/>
      <c r="BG104" s="25">
        <v>7316326.9900000049</v>
      </c>
      <c r="BH104" s="43">
        <v>110022.12498706111</v>
      </c>
      <c r="BI104" s="38">
        <v>109434.99163316378</v>
      </c>
      <c r="BJ104" s="38"/>
      <c r="BK104" s="38"/>
      <c r="BL104" s="41">
        <v>219457.1166202249</v>
      </c>
      <c r="BM104" s="43">
        <v>7316326.9900000049</v>
      </c>
      <c r="BN104" s="38">
        <v>-4029307.580000001</v>
      </c>
      <c r="BO104" s="38"/>
      <c r="BP104" s="38"/>
      <c r="BQ104" s="38">
        <v>3287019.4100000039</v>
      </c>
      <c r="BR104" s="38">
        <v>219457.1166202249</v>
      </c>
      <c r="BS104" s="38">
        <v>98856.111133000013</v>
      </c>
      <c r="BT104" s="38"/>
      <c r="BU104" s="38"/>
      <c r="BV104" s="38">
        <v>318313.2277532249</v>
      </c>
      <c r="BW104" s="38">
        <v>-4674263.2900000066</v>
      </c>
      <c r="BX104" s="789">
        <v>-348555.13775322499</v>
      </c>
      <c r="BY104" s="38">
        <v>-1387243.8800000027</v>
      </c>
      <c r="BZ104" s="789">
        <v>-30241.910000000091</v>
      </c>
      <c r="CA104" s="64"/>
      <c r="CB104" s="38"/>
      <c r="CC104" s="43">
        <v>-1387243.8800000027</v>
      </c>
      <c r="CD104" s="45">
        <v>-30241.910000000091</v>
      </c>
      <c r="CE104" s="116"/>
      <c r="CF104" s="38"/>
      <c r="CG104" s="46">
        <f>CD104</f>
        <v>-30241.910000000091</v>
      </c>
      <c r="CH104" s="48">
        <f>CC104+CD104</f>
        <v>-1417485.7900000028</v>
      </c>
      <c r="CI104" s="117">
        <v>3605332.64</v>
      </c>
      <c r="CJ104" s="48">
        <v>2.2467714734375477E-3</v>
      </c>
      <c r="CP104" s="62"/>
    </row>
    <row r="105" spans="1:94" s="33" customFormat="1" ht="17.25" thickBot="1" x14ac:dyDescent="0.25">
      <c r="A105" s="1">
        <v>59</v>
      </c>
      <c r="B105" s="1"/>
      <c r="C105" s="34" t="s">
        <v>80</v>
      </c>
      <c r="D105" s="35">
        <v>1556</v>
      </c>
      <c r="E105" s="64"/>
      <c r="F105" s="38"/>
      <c r="G105" s="38"/>
      <c r="H105" s="38">
        <v>22925549.440000005</v>
      </c>
      <c r="I105" s="25">
        <v>22925549.440000005</v>
      </c>
      <c r="J105" s="38"/>
      <c r="K105" s="138"/>
      <c r="L105" s="38"/>
      <c r="M105" s="38"/>
      <c r="N105" s="25">
        <v>0</v>
      </c>
      <c r="O105" s="139">
        <v>22925549.440000005</v>
      </c>
      <c r="P105" s="140">
        <v>-22925549.440000005</v>
      </c>
      <c r="Q105" s="38"/>
      <c r="R105" s="38"/>
      <c r="S105" s="25">
        <v>0</v>
      </c>
      <c r="T105" s="43">
        <v>0</v>
      </c>
      <c r="U105" s="141"/>
      <c r="V105" s="38"/>
      <c r="W105" s="38"/>
      <c r="X105" s="41">
        <v>0</v>
      </c>
      <c r="Y105" s="115">
        <v>0</v>
      </c>
      <c r="Z105" s="38"/>
      <c r="AA105" s="38"/>
      <c r="AB105" s="38"/>
      <c r="AC105" s="25">
        <v>0</v>
      </c>
      <c r="AD105" s="43">
        <v>0</v>
      </c>
      <c r="AE105" s="38"/>
      <c r="AF105" s="38"/>
      <c r="AG105" s="38"/>
      <c r="AH105" s="25">
        <v>0</v>
      </c>
      <c r="AI105" s="139">
        <v>0</v>
      </c>
      <c r="AJ105" s="38"/>
      <c r="AK105" s="38"/>
      <c r="AL105" s="38"/>
      <c r="AM105" s="25">
        <v>0</v>
      </c>
      <c r="AN105" s="43">
        <v>0</v>
      </c>
      <c r="AO105" s="38"/>
      <c r="AP105" s="38"/>
      <c r="AQ105" s="38"/>
      <c r="AR105" s="41">
        <v>0</v>
      </c>
      <c r="AS105" s="115">
        <v>0</v>
      </c>
      <c r="AT105" s="38"/>
      <c r="AU105" s="38"/>
      <c r="AV105" s="38"/>
      <c r="AW105" s="25">
        <v>0</v>
      </c>
      <c r="AX105" s="43">
        <v>0</v>
      </c>
      <c r="AY105" s="38"/>
      <c r="AZ105" s="38"/>
      <c r="BA105" s="38"/>
      <c r="BB105" s="25">
        <v>0</v>
      </c>
      <c r="BC105" s="139">
        <v>0</v>
      </c>
      <c r="BD105" s="38"/>
      <c r="BE105" s="38"/>
      <c r="BF105" s="38"/>
      <c r="BG105" s="25">
        <v>0</v>
      </c>
      <c r="BH105" s="43">
        <v>0</v>
      </c>
      <c r="BI105" s="38"/>
      <c r="BJ105" s="38"/>
      <c r="BK105" s="38"/>
      <c r="BL105" s="41">
        <v>0</v>
      </c>
      <c r="BM105" s="43">
        <v>0</v>
      </c>
      <c r="BN105" s="38"/>
      <c r="BO105" s="38"/>
      <c r="BP105" s="38"/>
      <c r="BQ105" s="38">
        <v>0</v>
      </c>
      <c r="BR105" s="38">
        <v>0</v>
      </c>
      <c r="BS105" s="38"/>
      <c r="BT105" s="38"/>
      <c r="BU105" s="38"/>
      <c r="BV105" s="38">
        <v>0</v>
      </c>
      <c r="BW105" s="38"/>
      <c r="BX105" s="38"/>
      <c r="BY105" s="38">
        <v>0</v>
      </c>
      <c r="BZ105" s="38">
        <v>0</v>
      </c>
      <c r="CA105" s="64"/>
      <c r="CB105" s="38"/>
      <c r="CC105" s="43">
        <v>0</v>
      </c>
      <c r="CD105" s="45">
        <v>0</v>
      </c>
      <c r="CE105" s="116"/>
      <c r="CF105" s="38"/>
      <c r="CG105" s="46">
        <v>0</v>
      </c>
      <c r="CH105" s="48">
        <v>0</v>
      </c>
      <c r="CI105" s="117"/>
      <c r="CJ105" s="48">
        <v>0</v>
      </c>
      <c r="CP105" s="62"/>
    </row>
    <row r="106" spans="1:94" s="33" customFormat="1" ht="17.25" thickBot="1" x14ac:dyDescent="0.25">
      <c r="A106" s="1">
        <v>60</v>
      </c>
      <c r="B106" s="1"/>
      <c r="C106" s="34" t="s">
        <v>81</v>
      </c>
      <c r="D106" s="35">
        <v>1557</v>
      </c>
      <c r="E106" s="64"/>
      <c r="F106" s="38"/>
      <c r="G106" s="38"/>
      <c r="H106" s="38"/>
      <c r="I106" s="25"/>
      <c r="J106" s="38"/>
      <c r="K106" s="138"/>
      <c r="L106" s="38"/>
      <c r="M106" s="38"/>
      <c r="N106" s="25"/>
      <c r="O106" s="139"/>
      <c r="P106" s="140"/>
      <c r="Q106" s="38"/>
      <c r="R106" s="38"/>
      <c r="S106" s="25"/>
      <c r="T106" s="43"/>
      <c r="U106" s="141"/>
      <c r="V106" s="38"/>
      <c r="W106" s="38"/>
      <c r="X106" s="41"/>
      <c r="Y106" s="115"/>
      <c r="Z106" s="38"/>
      <c r="AA106" s="38"/>
      <c r="AB106" s="38"/>
      <c r="AC106" s="25"/>
      <c r="AD106" s="43"/>
      <c r="AE106" s="38"/>
      <c r="AF106" s="38"/>
      <c r="AG106" s="38"/>
      <c r="AH106" s="25"/>
      <c r="AI106" s="139">
        <v>0</v>
      </c>
      <c r="AJ106" s="38"/>
      <c r="AK106" s="38"/>
      <c r="AL106" s="38"/>
      <c r="AM106" s="25">
        <v>0</v>
      </c>
      <c r="AN106" s="43">
        <v>0</v>
      </c>
      <c r="AO106" s="38"/>
      <c r="AP106" s="38"/>
      <c r="AQ106" s="38"/>
      <c r="AR106" s="41">
        <v>0</v>
      </c>
      <c r="AS106" s="115">
        <v>0</v>
      </c>
      <c r="AT106" s="38"/>
      <c r="AU106" s="38"/>
      <c r="AV106" s="38"/>
      <c r="AW106" s="25">
        <v>0</v>
      </c>
      <c r="AX106" s="43">
        <v>0</v>
      </c>
      <c r="AY106" s="38"/>
      <c r="AZ106" s="38"/>
      <c r="BA106" s="38"/>
      <c r="BB106" s="25">
        <v>0</v>
      </c>
      <c r="BC106" s="139">
        <v>0</v>
      </c>
      <c r="BD106" s="38"/>
      <c r="BE106" s="38"/>
      <c r="BF106" s="38"/>
      <c r="BG106" s="25">
        <v>0</v>
      </c>
      <c r="BH106" s="43">
        <v>0</v>
      </c>
      <c r="BI106" s="38"/>
      <c r="BJ106" s="38"/>
      <c r="BK106" s="38"/>
      <c r="BL106" s="41">
        <v>0</v>
      </c>
      <c r="BM106" s="43">
        <v>0</v>
      </c>
      <c r="BN106" s="38"/>
      <c r="BO106" s="38"/>
      <c r="BP106" s="38"/>
      <c r="BQ106" s="38">
        <v>0</v>
      </c>
      <c r="BR106" s="38">
        <v>0</v>
      </c>
      <c r="BS106" s="38"/>
      <c r="BT106" s="38"/>
      <c r="BU106" s="38"/>
      <c r="BV106" s="38">
        <v>0</v>
      </c>
      <c r="BW106" s="38"/>
      <c r="BX106" s="38"/>
      <c r="BY106" s="38">
        <v>0</v>
      </c>
      <c r="BZ106" s="38">
        <v>0</v>
      </c>
      <c r="CA106" s="64"/>
      <c r="CB106" s="38"/>
      <c r="CC106" s="43">
        <v>0</v>
      </c>
      <c r="CD106" s="45">
        <v>0</v>
      </c>
      <c r="CE106" s="116"/>
      <c r="CF106" s="38"/>
      <c r="CG106" s="46">
        <v>0</v>
      </c>
      <c r="CH106" s="48">
        <v>0</v>
      </c>
      <c r="CI106" s="117"/>
      <c r="CJ106" s="48">
        <v>0</v>
      </c>
      <c r="CP106" s="62"/>
    </row>
    <row r="107" spans="1:94" s="33" customFormat="1" ht="15" thickBot="1" x14ac:dyDescent="0.25">
      <c r="A107" s="1"/>
      <c r="B107" s="1"/>
      <c r="C107" s="34"/>
      <c r="D107" s="35"/>
      <c r="E107" s="79"/>
      <c r="F107" s="25"/>
      <c r="G107" s="25"/>
      <c r="H107" s="25"/>
      <c r="I107" s="25"/>
      <c r="J107" s="25"/>
      <c r="K107" s="25"/>
      <c r="L107" s="25"/>
      <c r="M107" s="25"/>
      <c r="N107" s="25"/>
      <c r="O107" s="79"/>
      <c r="P107" s="25"/>
      <c r="Q107" s="25"/>
      <c r="R107" s="25"/>
      <c r="S107" s="25"/>
      <c r="T107" s="25"/>
      <c r="U107" s="25"/>
      <c r="V107" s="25"/>
      <c r="W107" s="25"/>
      <c r="X107" s="41"/>
      <c r="Y107" s="25"/>
      <c r="Z107" s="25"/>
      <c r="AA107" s="25"/>
      <c r="AB107" s="25"/>
      <c r="AC107" s="25"/>
      <c r="AD107" s="25"/>
      <c r="AE107" s="25"/>
      <c r="AF107" s="25"/>
      <c r="AG107" s="25"/>
      <c r="AH107" s="25"/>
      <c r="AI107" s="79"/>
      <c r="AJ107" s="25"/>
      <c r="AK107" s="25"/>
      <c r="AL107" s="25"/>
      <c r="AM107" s="25"/>
      <c r="AN107" s="25"/>
      <c r="AO107" s="25"/>
      <c r="AP107" s="25"/>
      <c r="AQ107" s="25"/>
      <c r="AR107" s="41"/>
      <c r="AS107" s="25"/>
      <c r="AT107" s="25"/>
      <c r="AU107" s="25"/>
      <c r="AV107" s="25"/>
      <c r="AW107" s="25"/>
      <c r="AX107" s="25"/>
      <c r="AY107" s="25"/>
      <c r="AZ107" s="25"/>
      <c r="BA107" s="25"/>
      <c r="BB107" s="25"/>
      <c r="BC107" s="79"/>
      <c r="BD107" s="25"/>
      <c r="BE107" s="25"/>
      <c r="BF107" s="25"/>
      <c r="BG107" s="25"/>
      <c r="BH107" s="25"/>
      <c r="BI107" s="25"/>
      <c r="BJ107" s="25"/>
      <c r="BK107" s="25"/>
      <c r="BL107" s="41"/>
      <c r="BM107" s="25"/>
      <c r="BN107" s="25"/>
      <c r="BO107" s="25"/>
      <c r="BP107" s="25"/>
      <c r="BQ107" s="25"/>
      <c r="BR107" s="25"/>
      <c r="BS107" s="25"/>
      <c r="BT107" s="25"/>
      <c r="BU107" s="25"/>
      <c r="BV107" s="25"/>
      <c r="BW107" s="25"/>
      <c r="BX107" s="25"/>
      <c r="BY107" s="25"/>
      <c r="BZ107" s="25"/>
      <c r="CA107" s="79"/>
      <c r="CB107" s="25"/>
      <c r="CC107" s="25">
        <v>0</v>
      </c>
      <c r="CD107" s="41">
        <v>0</v>
      </c>
      <c r="CE107" s="79"/>
      <c r="CF107" s="25"/>
      <c r="CG107" s="25"/>
      <c r="CH107" s="48">
        <v>0</v>
      </c>
      <c r="CI107" s="93"/>
      <c r="CJ107" s="41"/>
      <c r="CP107" s="62"/>
    </row>
    <row r="108" spans="1:94" s="33" customFormat="1" ht="17.25" thickBot="1" x14ac:dyDescent="0.25">
      <c r="A108" s="1">
        <v>61</v>
      </c>
      <c r="B108" s="1"/>
      <c r="C108" s="34" t="s">
        <v>82</v>
      </c>
      <c r="D108" s="35">
        <v>1575</v>
      </c>
      <c r="E108" s="64"/>
      <c r="F108" s="38"/>
      <c r="G108" s="38"/>
      <c r="H108" s="38"/>
      <c r="I108" s="25">
        <v>0</v>
      </c>
      <c r="J108" s="38"/>
      <c r="K108" s="138"/>
      <c r="L108" s="38"/>
      <c r="M108" s="38"/>
      <c r="N108" s="25"/>
      <c r="O108" s="139">
        <v>0</v>
      </c>
      <c r="P108" s="140"/>
      <c r="Q108" s="38"/>
      <c r="R108" s="38">
        <v>30506428</v>
      </c>
      <c r="S108" s="25">
        <v>30506428</v>
      </c>
      <c r="T108" s="43"/>
      <c r="U108" s="141"/>
      <c r="V108" s="38"/>
      <c r="W108" s="38"/>
      <c r="X108" s="41"/>
      <c r="Y108" s="115">
        <v>30506428</v>
      </c>
      <c r="Z108" s="38"/>
      <c r="AA108" s="38"/>
      <c r="AB108" s="38"/>
      <c r="AC108" s="25">
        <v>30506428</v>
      </c>
      <c r="AD108" s="43"/>
      <c r="AE108" s="38"/>
      <c r="AF108" s="38"/>
      <c r="AG108" s="38"/>
      <c r="AH108" s="25"/>
      <c r="AI108" s="139">
        <v>30506428</v>
      </c>
      <c r="AJ108" s="38"/>
      <c r="AK108" s="38"/>
      <c r="AL108" s="38">
        <v>-1558360.02</v>
      </c>
      <c r="AM108" s="25">
        <v>28948067.98</v>
      </c>
      <c r="AN108" s="43"/>
      <c r="AO108" s="38"/>
      <c r="AP108" s="38"/>
      <c r="AQ108" s="38"/>
      <c r="AR108" s="41"/>
      <c r="AS108" s="115">
        <v>28948067.98</v>
      </c>
      <c r="AT108" s="38">
        <v>-9933708.9799999967</v>
      </c>
      <c r="AU108" s="38"/>
      <c r="AV108" s="38"/>
      <c r="AW108" s="25">
        <v>19014359.000000004</v>
      </c>
      <c r="AX108" s="43"/>
      <c r="AY108" s="38"/>
      <c r="AZ108" s="38"/>
      <c r="BA108" s="38"/>
      <c r="BB108" s="25"/>
      <c r="BC108" s="139">
        <v>19014359.000000004</v>
      </c>
      <c r="BD108" s="38">
        <v>-6583042.6199999992</v>
      </c>
      <c r="BE108" s="38"/>
      <c r="BF108" s="38"/>
      <c r="BG108" s="25">
        <v>12431316.380000005</v>
      </c>
      <c r="BH108" s="43"/>
      <c r="BI108" s="38"/>
      <c r="BJ108" s="38"/>
      <c r="BK108" s="38"/>
      <c r="BL108" s="41"/>
      <c r="BM108" s="43">
        <v>12431316.380000005</v>
      </c>
      <c r="BN108" s="38">
        <v>-6740859.8899999997</v>
      </c>
      <c r="BO108" s="38"/>
      <c r="BP108" s="38"/>
      <c r="BQ108" s="38">
        <v>5690456.4900000049</v>
      </c>
      <c r="BR108" s="38">
        <v>0</v>
      </c>
      <c r="BS108" s="38"/>
      <c r="BT108" s="38"/>
      <c r="BU108" s="38"/>
      <c r="BV108" s="38">
        <v>0</v>
      </c>
      <c r="BW108" s="38">
        <v>-7248816.5100000044</v>
      </c>
      <c r="BX108" s="38"/>
      <c r="BY108" s="38">
        <v>-1558360.0199999996</v>
      </c>
      <c r="BZ108" s="38">
        <v>0</v>
      </c>
      <c r="CA108" s="64"/>
      <c r="CB108" s="38"/>
      <c r="CC108" s="43">
        <v>-1558360.0199999996</v>
      </c>
      <c r="CD108" s="45">
        <v>0</v>
      </c>
      <c r="CE108" s="116"/>
      <c r="CF108" s="38"/>
      <c r="CG108" s="46">
        <v>0</v>
      </c>
      <c r="CH108" s="48">
        <v>-1558360.0199999996</v>
      </c>
      <c r="CI108" s="117">
        <v>5690456.4900000002</v>
      </c>
      <c r="CJ108" s="48">
        <v>0</v>
      </c>
      <c r="CO108" s="33">
        <v>1575</v>
      </c>
      <c r="CP108" s="62" t="b">
        <v>1</v>
      </c>
    </row>
    <row r="109" spans="1:94" s="33" customFormat="1" ht="17.25" thickBot="1" x14ac:dyDescent="0.25">
      <c r="A109" s="1">
        <v>62</v>
      </c>
      <c r="B109" s="1"/>
      <c r="C109" s="34" t="s">
        <v>83</v>
      </c>
      <c r="D109" s="35">
        <v>1576</v>
      </c>
      <c r="E109" s="64"/>
      <c r="F109" s="38"/>
      <c r="G109" s="38"/>
      <c r="H109" s="38"/>
      <c r="I109" s="25"/>
      <c r="J109" s="38"/>
      <c r="K109" s="138"/>
      <c r="L109" s="38"/>
      <c r="M109" s="38"/>
      <c r="N109" s="25"/>
      <c r="O109" s="139">
        <v>0</v>
      </c>
      <c r="P109" s="140"/>
      <c r="Q109" s="38"/>
      <c r="R109" s="38"/>
      <c r="S109" s="25">
        <v>0</v>
      </c>
      <c r="T109" s="43"/>
      <c r="U109" s="141"/>
      <c r="V109" s="38"/>
      <c r="W109" s="38"/>
      <c r="X109" s="41"/>
      <c r="Y109" s="115">
        <v>0</v>
      </c>
      <c r="Z109" s="38"/>
      <c r="AA109" s="38"/>
      <c r="AB109" s="38"/>
      <c r="AC109" s="25">
        <v>0</v>
      </c>
      <c r="AD109" s="43"/>
      <c r="AE109" s="38"/>
      <c r="AF109" s="38"/>
      <c r="AG109" s="38"/>
      <c r="AH109" s="25"/>
      <c r="AI109" s="139">
        <v>0</v>
      </c>
      <c r="AJ109" s="38"/>
      <c r="AK109" s="38"/>
      <c r="AL109" s="38"/>
      <c r="AM109" s="25">
        <v>0</v>
      </c>
      <c r="AN109" s="43"/>
      <c r="AO109" s="38"/>
      <c r="AP109" s="38"/>
      <c r="AQ109" s="38"/>
      <c r="AR109" s="41"/>
      <c r="AS109" s="115">
        <v>0</v>
      </c>
      <c r="AT109" s="38"/>
      <c r="AU109" s="38"/>
      <c r="AV109" s="38"/>
      <c r="AW109" s="25">
        <v>0</v>
      </c>
      <c r="AX109" s="43"/>
      <c r="AY109" s="38"/>
      <c r="AZ109" s="38"/>
      <c r="BA109" s="38"/>
      <c r="BB109" s="25"/>
      <c r="BC109" s="139">
        <v>0</v>
      </c>
      <c r="BD109" s="38"/>
      <c r="BE109" s="38"/>
      <c r="BF109" s="38"/>
      <c r="BG109" s="25">
        <v>0</v>
      </c>
      <c r="BH109" s="43"/>
      <c r="BI109" s="38"/>
      <c r="BJ109" s="38"/>
      <c r="BK109" s="38"/>
      <c r="BL109" s="41"/>
      <c r="BM109" s="43">
        <v>0</v>
      </c>
      <c r="BN109" s="38"/>
      <c r="BO109" s="38"/>
      <c r="BP109" s="38"/>
      <c r="BQ109" s="38">
        <v>0</v>
      </c>
      <c r="BR109" s="38">
        <v>0</v>
      </c>
      <c r="BS109" s="38"/>
      <c r="BT109" s="38"/>
      <c r="BU109" s="38"/>
      <c r="BV109" s="38">
        <v>0</v>
      </c>
      <c r="BW109" s="38"/>
      <c r="BX109" s="38"/>
      <c r="BY109" s="38">
        <v>0</v>
      </c>
      <c r="BZ109" s="38">
        <v>0</v>
      </c>
      <c r="CA109" s="64"/>
      <c r="CB109" s="38"/>
      <c r="CC109" s="43">
        <v>0</v>
      </c>
      <c r="CD109" s="45">
        <v>0</v>
      </c>
      <c r="CE109" s="116"/>
      <c r="CF109" s="38"/>
      <c r="CG109" s="46">
        <v>0</v>
      </c>
      <c r="CH109" s="48">
        <v>0</v>
      </c>
      <c r="CI109" s="117"/>
      <c r="CJ109" s="48">
        <v>0</v>
      </c>
      <c r="CO109" s="33">
        <v>1576</v>
      </c>
      <c r="CP109" s="62" t="b">
        <v>0</v>
      </c>
    </row>
    <row r="110" spans="1:94" s="33" customFormat="1" ht="18" thickBot="1" x14ac:dyDescent="0.3">
      <c r="A110" s="1"/>
      <c r="B110" s="1"/>
      <c r="C110" s="34" t="s">
        <v>653</v>
      </c>
      <c r="D110" s="35"/>
      <c r="E110" s="64"/>
      <c r="F110" s="38"/>
      <c r="G110" s="38"/>
      <c r="H110" s="38"/>
      <c r="I110" s="25"/>
      <c r="J110" s="38"/>
      <c r="K110" s="138"/>
      <c r="L110" s="38"/>
      <c r="M110" s="38"/>
      <c r="N110" s="25"/>
      <c r="O110" s="139"/>
      <c r="P110" s="140"/>
      <c r="Q110" s="38"/>
      <c r="R110" s="38"/>
      <c r="S110" s="25"/>
      <c r="T110" s="43"/>
      <c r="U110" s="141"/>
      <c r="V110" s="38"/>
      <c r="W110" s="38"/>
      <c r="X110" s="41"/>
      <c r="Y110" s="115"/>
      <c r="Z110" s="38"/>
      <c r="AA110" s="38"/>
      <c r="AB110" s="38"/>
      <c r="AC110" s="25"/>
      <c r="AD110" s="43"/>
      <c r="AE110" s="38"/>
      <c r="AF110" s="38"/>
      <c r="AG110" s="38"/>
      <c r="AH110" s="25"/>
      <c r="AI110" s="139"/>
      <c r="AJ110" s="38"/>
      <c r="AK110" s="38"/>
      <c r="AL110" s="38"/>
      <c r="AM110" s="25"/>
      <c r="AN110" s="43"/>
      <c r="AO110" s="38"/>
      <c r="AP110" s="38"/>
      <c r="AQ110" s="38"/>
      <c r="AR110" s="41"/>
      <c r="AS110" s="115"/>
      <c r="AT110" s="38"/>
      <c r="AU110" s="38"/>
      <c r="AV110" s="38"/>
      <c r="AW110" s="25"/>
      <c r="AX110" s="43"/>
      <c r="AY110" s="38"/>
      <c r="AZ110" s="38"/>
      <c r="BA110" s="38"/>
      <c r="BB110" s="25"/>
      <c r="BC110" s="139"/>
      <c r="BD110" s="38">
        <v>-5081563.3699999982</v>
      </c>
      <c r="BE110" s="38"/>
      <c r="BF110" s="38"/>
      <c r="BG110" s="25">
        <v>-5081563.3699999982</v>
      </c>
      <c r="BH110" s="43">
        <v>0</v>
      </c>
      <c r="BI110" s="38">
        <v>-204580.48000000001</v>
      </c>
      <c r="BJ110" s="38"/>
      <c r="BK110" s="38"/>
      <c r="BL110" s="41">
        <v>-204580.48000000001</v>
      </c>
      <c r="BM110" s="43">
        <v>-5081563.3699999982</v>
      </c>
      <c r="BN110" s="38">
        <v>-2412581.5800000024</v>
      </c>
      <c r="BO110" s="38"/>
      <c r="BP110" s="38"/>
      <c r="BQ110" s="38">
        <v>-7494144.9500000011</v>
      </c>
      <c r="BR110" s="38">
        <v>-204580.48000000001</v>
      </c>
      <c r="BS110" s="38">
        <v>-145327.78</v>
      </c>
      <c r="BT110" s="38"/>
      <c r="BU110" s="38"/>
      <c r="BV110" s="38">
        <v>-349908.26</v>
      </c>
      <c r="BW110" s="789">
        <v>-2760425.379999998</v>
      </c>
      <c r="BX110" s="789">
        <v>-109410.08622891642</v>
      </c>
      <c r="BY110" s="789">
        <v>-10254570.329999998</v>
      </c>
      <c r="BZ110" s="789">
        <v>-459318.34622891643</v>
      </c>
      <c r="CA110" s="64"/>
      <c r="CB110" s="38"/>
      <c r="CC110" s="43">
        <v>-10254570.329999998</v>
      </c>
      <c r="CD110" s="45">
        <f>BZ110</f>
        <v>-459318.34622891643</v>
      </c>
      <c r="CE110" s="794">
        <v>-218579</v>
      </c>
      <c r="CF110" s="789">
        <v>-163372.35991</v>
      </c>
      <c r="CG110" s="46">
        <f>CD110+CE110+CF110</f>
        <v>-841269.70613891643</v>
      </c>
      <c r="CH110" s="82">
        <f>CG110+CC110</f>
        <v>-11095840.036138915</v>
      </c>
      <c r="CI110" s="117">
        <v>-7844053.2100000009</v>
      </c>
      <c r="CJ110" s="48">
        <v>0</v>
      </c>
      <c r="CP110" s="62"/>
    </row>
    <row r="111" spans="1:94" s="33" customFormat="1" ht="18" thickBot="1" x14ac:dyDescent="0.3">
      <c r="A111" s="1"/>
      <c r="B111" s="1"/>
      <c r="C111" s="34" t="s">
        <v>654</v>
      </c>
      <c r="D111" s="35"/>
      <c r="E111" s="64"/>
      <c r="F111" s="38"/>
      <c r="G111" s="38"/>
      <c r="H111" s="38"/>
      <c r="I111" s="25"/>
      <c r="J111" s="38"/>
      <c r="K111" s="138"/>
      <c r="L111" s="38"/>
      <c r="M111" s="38"/>
      <c r="N111" s="25"/>
      <c r="O111" s="139"/>
      <c r="P111" s="140"/>
      <c r="Q111" s="38"/>
      <c r="R111" s="38"/>
      <c r="S111" s="25"/>
      <c r="T111" s="43"/>
      <c r="U111" s="141"/>
      <c r="V111" s="38"/>
      <c r="W111" s="38"/>
      <c r="X111" s="41"/>
      <c r="Y111" s="115"/>
      <c r="Z111" s="38"/>
      <c r="AA111" s="38"/>
      <c r="AB111" s="38"/>
      <c r="AC111" s="25"/>
      <c r="AD111" s="43"/>
      <c r="AE111" s="38"/>
      <c r="AF111" s="38"/>
      <c r="AG111" s="38"/>
      <c r="AH111" s="25"/>
      <c r="AI111" s="139"/>
      <c r="AJ111" s="38"/>
      <c r="AK111" s="38"/>
      <c r="AL111" s="38"/>
      <c r="AM111" s="25"/>
      <c r="AN111" s="43"/>
      <c r="AO111" s="38"/>
      <c r="AP111" s="38"/>
      <c r="AQ111" s="38"/>
      <c r="AR111" s="41"/>
      <c r="AS111" s="115"/>
      <c r="AT111" s="38"/>
      <c r="AU111" s="38"/>
      <c r="AV111" s="38"/>
      <c r="AW111" s="25"/>
      <c r="AX111" s="43"/>
      <c r="AY111" s="38"/>
      <c r="AZ111" s="38"/>
      <c r="BA111" s="38"/>
      <c r="BB111" s="25"/>
      <c r="BC111" s="139"/>
      <c r="BD111" s="38">
        <v>-8043300.1400000006</v>
      </c>
      <c r="BE111" s="38"/>
      <c r="BF111" s="38"/>
      <c r="BG111" s="25">
        <v>-8043300.1400000006</v>
      </c>
      <c r="BH111" s="43">
        <v>0</v>
      </c>
      <c r="BI111" s="38">
        <v>-52279.479279617262</v>
      </c>
      <c r="BJ111" s="38"/>
      <c r="BK111" s="38"/>
      <c r="BL111" s="41">
        <v>-52279.479279617262</v>
      </c>
      <c r="BM111" s="43">
        <v>-8043300.1400000006</v>
      </c>
      <c r="BN111" s="38">
        <v>-326377.99999999907</v>
      </c>
      <c r="BO111" s="38"/>
      <c r="BP111" s="38"/>
      <c r="BQ111" s="38">
        <v>-8369678.1399999997</v>
      </c>
      <c r="BR111" s="38">
        <v>-52279.479279617262</v>
      </c>
      <c r="BS111" s="38">
        <v>-153119.20180750001</v>
      </c>
      <c r="BT111" s="38"/>
      <c r="BU111" s="38"/>
      <c r="BV111" s="38">
        <v>-205398.68108711726</v>
      </c>
      <c r="BW111" s="38">
        <v>-3017639</v>
      </c>
      <c r="BX111" s="38">
        <v>0</v>
      </c>
      <c r="BY111" s="38">
        <v>-11387317.140000001</v>
      </c>
      <c r="BZ111" s="38">
        <v>-205398.68108711726</v>
      </c>
      <c r="CA111" s="64"/>
      <c r="CB111" s="38"/>
      <c r="CC111" s="43">
        <v>-11387317.140000001</v>
      </c>
      <c r="CD111" s="45">
        <v>-205398.68108711726</v>
      </c>
      <c r="CE111" s="765">
        <v>-188108.51619649999</v>
      </c>
      <c r="CF111" s="38">
        <v>-30409.830575333333</v>
      </c>
      <c r="CG111" s="46">
        <v>-423917.02785895055</v>
      </c>
      <c r="CH111" s="48">
        <v>-11811234.167858953</v>
      </c>
      <c r="CI111" s="117">
        <v>-8575076.8210871164</v>
      </c>
      <c r="CJ111" s="48">
        <v>0</v>
      </c>
      <c r="CP111" s="62"/>
    </row>
    <row r="112" spans="1:94" s="33" customFormat="1" ht="18" thickBot="1" x14ac:dyDescent="0.3">
      <c r="A112" s="1"/>
      <c r="B112" s="1"/>
      <c r="C112" s="34" t="s">
        <v>655</v>
      </c>
      <c r="D112" s="35"/>
      <c r="E112" s="64"/>
      <c r="F112" s="38"/>
      <c r="G112" s="38"/>
      <c r="H112" s="38"/>
      <c r="I112" s="25"/>
      <c r="J112" s="38"/>
      <c r="K112" s="138"/>
      <c r="L112" s="38"/>
      <c r="M112" s="38"/>
      <c r="N112" s="25"/>
      <c r="O112" s="139"/>
      <c r="P112" s="140"/>
      <c r="Q112" s="38"/>
      <c r="R112" s="38"/>
      <c r="S112" s="25"/>
      <c r="T112" s="43"/>
      <c r="U112" s="141"/>
      <c r="V112" s="38"/>
      <c r="W112" s="38"/>
      <c r="X112" s="41"/>
      <c r="Y112" s="115"/>
      <c r="Z112" s="38"/>
      <c r="AA112" s="38"/>
      <c r="AB112" s="38"/>
      <c r="AC112" s="25"/>
      <c r="AD112" s="43"/>
      <c r="AE112" s="38"/>
      <c r="AF112" s="38"/>
      <c r="AG112" s="38"/>
      <c r="AH112" s="25"/>
      <c r="AI112" s="139"/>
      <c r="AJ112" s="38"/>
      <c r="AK112" s="38"/>
      <c r="AL112" s="38"/>
      <c r="AM112" s="25"/>
      <c r="AN112" s="43"/>
      <c r="AO112" s="38"/>
      <c r="AP112" s="38"/>
      <c r="AQ112" s="38"/>
      <c r="AR112" s="41"/>
      <c r="AS112" s="115"/>
      <c r="AT112" s="38"/>
      <c r="AU112" s="38"/>
      <c r="AV112" s="38"/>
      <c r="AW112" s="25"/>
      <c r="AX112" s="43"/>
      <c r="AY112" s="38"/>
      <c r="AZ112" s="38"/>
      <c r="BA112" s="38"/>
      <c r="BB112" s="25"/>
      <c r="BC112" s="139"/>
      <c r="BD112" s="38"/>
      <c r="BE112" s="38"/>
      <c r="BF112" s="38"/>
      <c r="BG112" s="25">
        <v>0</v>
      </c>
      <c r="BH112" s="43">
        <v>0</v>
      </c>
      <c r="BI112" s="38"/>
      <c r="BJ112" s="38"/>
      <c r="BK112" s="38"/>
      <c r="BL112" s="41">
        <v>0</v>
      </c>
      <c r="BM112" s="43">
        <v>0</v>
      </c>
      <c r="BN112" s="38">
        <v>-3290798</v>
      </c>
      <c r="BO112" s="38"/>
      <c r="BP112" s="38"/>
      <c r="BQ112" s="38">
        <v>-3290798</v>
      </c>
      <c r="BR112" s="38">
        <v>0</v>
      </c>
      <c r="BS112" s="38">
        <v>-57177.615250000003</v>
      </c>
      <c r="BT112" s="38"/>
      <c r="BU112" s="38"/>
      <c r="BV112" s="38">
        <v>-57177.615250000003</v>
      </c>
      <c r="BW112" s="38"/>
      <c r="BX112" s="38"/>
      <c r="BY112" s="38">
        <v>-3290798</v>
      </c>
      <c r="BZ112" s="38">
        <v>-57177.615250000003</v>
      </c>
      <c r="CA112" s="64"/>
      <c r="CB112" s="38"/>
      <c r="CC112" s="43">
        <v>-3290798</v>
      </c>
      <c r="CD112" s="45">
        <v>-57177.615250000003</v>
      </c>
      <c r="CE112" s="794">
        <v>-73960.68505</v>
      </c>
      <c r="CF112" s="789">
        <v>-71739</v>
      </c>
      <c r="CG112" s="46">
        <f>CD112+CE112+CF112</f>
        <v>-202877.3003</v>
      </c>
      <c r="CH112" s="48">
        <f>CG112+CC112</f>
        <v>-3493675.3003000002</v>
      </c>
      <c r="CI112" s="117">
        <v>-3290798</v>
      </c>
      <c r="CJ112" s="48">
        <v>57177.615249999799</v>
      </c>
      <c r="CP112" s="62"/>
    </row>
    <row r="113" spans="1:94" s="33" customFormat="1" ht="15" thickBot="1" x14ac:dyDescent="0.25">
      <c r="A113" s="1"/>
      <c r="B113" s="1"/>
      <c r="C113" s="34"/>
      <c r="D113" s="35"/>
      <c r="E113" s="64"/>
      <c r="F113" s="38"/>
      <c r="G113" s="38"/>
      <c r="H113" s="38"/>
      <c r="I113" s="25"/>
      <c r="J113" s="38"/>
      <c r="K113" s="138"/>
      <c r="L113" s="38"/>
      <c r="M113" s="38"/>
      <c r="N113" s="25"/>
      <c r="O113" s="139"/>
      <c r="P113" s="140"/>
      <c r="Q113" s="38"/>
      <c r="R113" s="38"/>
      <c r="S113" s="25"/>
      <c r="T113" s="43"/>
      <c r="U113" s="141"/>
      <c r="V113" s="38"/>
      <c r="W113" s="38"/>
      <c r="X113" s="41"/>
      <c r="Y113" s="115"/>
      <c r="Z113" s="38"/>
      <c r="AA113" s="38"/>
      <c r="AB113" s="38"/>
      <c r="AC113" s="25"/>
      <c r="AD113" s="43"/>
      <c r="AE113" s="38"/>
      <c r="AF113" s="38"/>
      <c r="AG113" s="38"/>
      <c r="AH113" s="25"/>
      <c r="AI113" s="139"/>
      <c r="AJ113" s="38"/>
      <c r="AK113" s="38"/>
      <c r="AL113" s="38"/>
      <c r="AM113" s="25"/>
      <c r="AN113" s="43"/>
      <c r="AO113" s="38"/>
      <c r="AP113" s="38"/>
      <c r="AQ113" s="38"/>
      <c r="AR113" s="41"/>
      <c r="AS113" s="115"/>
      <c r="AT113" s="38"/>
      <c r="AU113" s="38"/>
      <c r="AV113" s="38"/>
      <c r="AW113" s="25"/>
      <c r="AX113" s="43"/>
      <c r="AY113" s="38"/>
      <c r="AZ113" s="38"/>
      <c r="BA113" s="38"/>
      <c r="BB113" s="25"/>
      <c r="BC113" s="139"/>
      <c r="BD113" s="38"/>
      <c r="BE113" s="38"/>
      <c r="BF113" s="38"/>
      <c r="BG113" s="25"/>
      <c r="BH113" s="43"/>
      <c r="BI113" s="38"/>
      <c r="BJ113" s="38"/>
      <c r="BK113" s="38"/>
      <c r="BL113" s="41"/>
      <c r="BM113" s="43"/>
      <c r="BN113" s="38"/>
      <c r="BO113" s="38"/>
      <c r="BP113" s="38"/>
      <c r="BQ113" s="38"/>
      <c r="BR113" s="38"/>
      <c r="BS113" s="38"/>
      <c r="BT113" s="38"/>
      <c r="BU113" s="38"/>
      <c r="BV113" s="38"/>
      <c r="BW113" s="38"/>
      <c r="BX113" s="38"/>
      <c r="BY113" s="38">
        <v>0</v>
      </c>
      <c r="BZ113" s="38">
        <v>0</v>
      </c>
      <c r="CA113" s="64"/>
      <c r="CB113" s="38"/>
      <c r="CC113" s="43"/>
      <c r="CD113" s="45"/>
      <c r="CE113" s="116"/>
      <c r="CF113" s="38"/>
      <c r="CG113" s="46"/>
      <c r="CH113" s="30"/>
      <c r="CI113" s="117"/>
      <c r="CJ113" s="48"/>
      <c r="CP113" s="62"/>
    </row>
    <row r="116" spans="1:94" ht="30.75" customHeight="1" x14ac:dyDescent="0.2">
      <c r="B116" s="175"/>
      <c r="C116" s="836" t="s">
        <v>39</v>
      </c>
      <c r="D116" s="836"/>
      <c r="E116" s="836"/>
      <c r="F116" s="836"/>
      <c r="G116" s="176"/>
      <c r="H116" s="176"/>
      <c r="I116" s="176"/>
    </row>
    <row r="117" spans="1:94" ht="29.25" customHeight="1" x14ac:dyDescent="0.2">
      <c r="A117" s="178"/>
      <c r="B117" s="179"/>
      <c r="C117" s="837" t="s">
        <v>89</v>
      </c>
      <c r="D117" s="837"/>
      <c r="E117" s="837"/>
      <c r="F117" s="837"/>
      <c r="G117" s="837"/>
      <c r="H117" s="837"/>
      <c r="I117" s="180"/>
      <c r="L117" s="181"/>
      <c r="M117" s="181"/>
      <c r="V117" s="181"/>
      <c r="W117" s="181"/>
      <c r="AF117" s="181"/>
      <c r="AG117" s="181"/>
      <c r="AP117" s="181"/>
      <c r="AQ117" s="181"/>
      <c r="AZ117" s="181"/>
      <c r="BA117" s="181"/>
      <c r="BJ117" s="181"/>
      <c r="BK117" s="181"/>
      <c r="BO117" s="181"/>
      <c r="BP117" s="181"/>
      <c r="BQ117" s="181"/>
      <c r="BR117" s="181"/>
      <c r="BS117" s="181"/>
      <c r="BT117" s="181"/>
      <c r="BU117" s="181"/>
      <c r="BV117" s="181"/>
      <c r="BW117" s="181"/>
      <c r="BX117" s="181"/>
      <c r="BY117" s="181"/>
      <c r="BZ117" s="181"/>
      <c r="CA117" s="181"/>
      <c r="CB117" s="181"/>
      <c r="CC117" s="181"/>
      <c r="CD117" s="181"/>
    </row>
    <row r="118" spans="1:94" ht="57" customHeight="1" x14ac:dyDescent="0.2">
      <c r="A118" s="178"/>
      <c r="B118" s="179"/>
      <c r="C118" s="838" t="s">
        <v>656</v>
      </c>
      <c r="D118" s="839"/>
      <c r="E118" s="180"/>
      <c r="F118" s="180"/>
      <c r="G118" s="180"/>
      <c r="H118" s="180"/>
      <c r="I118" s="180"/>
      <c r="L118" s="181"/>
      <c r="M118" s="181"/>
      <c r="V118" s="181"/>
      <c r="W118" s="181"/>
      <c r="AF118" s="181"/>
      <c r="AG118" s="181"/>
      <c r="AP118" s="181"/>
      <c r="AQ118" s="181"/>
      <c r="AZ118" s="181"/>
      <c r="BA118" s="181"/>
      <c r="BJ118" s="181"/>
      <c r="BK118" s="181"/>
      <c r="BO118" s="181"/>
      <c r="BP118" s="181"/>
      <c r="BQ118" s="181"/>
      <c r="BR118" s="181"/>
      <c r="BS118" s="181"/>
      <c r="BT118" s="181"/>
      <c r="BU118" s="181"/>
      <c r="BV118" s="181"/>
      <c r="BW118" s="181"/>
      <c r="BX118" s="181"/>
      <c r="BY118" s="181"/>
      <c r="BZ118" s="181"/>
      <c r="CA118" s="181"/>
      <c r="CB118" s="181"/>
      <c r="CC118" s="181"/>
      <c r="CD118" s="181"/>
    </row>
    <row r="119" spans="1:94" ht="65.45" customHeight="1" x14ac:dyDescent="0.2">
      <c r="A119" s="178"/>
      <c r="B119" s="179"/>
      <c r="C119" s="838" t="s">
        <v>657</v>
      </c>
      <c r="D119" s="839"/>
      <c r="E119" s="180"/>
      <c r="F119" s="180"/>
      <c r="G119" s="180"/>
      <c r="H119" s="180"/>
      <c r="I119" s="180"/>
      <c r="L119" s="181"/>
      <c r="M119" s="181"/>
      <c r="V119" s="181"/>
      <c r="W119" s="181"/>
      <c r="AF119" s="181"/>
      <c r="AG119" s="181"/>
      <c r="AP119" s="181"/>
      <c r="AQ119" s="181"/>
      <c r="AZ119" s="181"/>
      <c r="BA119" s="181"/>
      <c r="BJ119" s="181"/>
      <c r="BK119" s="181"/>
      <c r="BO119" s="181"/>
      <c r="BP119" s="181"/>
      <c r="BQ119" s="181"/>
      <c r="BR119" s="181"/>
      <c r="BS119" s="181"/>
      <c r="BT119" s="181"/>
      <c r="BU119" s="181"/>
      <c r="BV119" s="181"/>
      <c r="BW119" s="181"/>
      <c r="BX119" s="181"/>
      <c r="BY119" s="181"/>
      <c r="BZ119" s="181"/>
      <c r="CA119" s="181"/>
      <c r="CB119" s="181"/>
      <c r="CC119" s="181"/>
      <c r="CD119" s="181"/>
    </row>
    <row r="120" spans="1:94" ht="69.75" customHeight="1" x14ac:dyDescent="0.2">
      <c r="A120" s="178"/>
      <c r="B120" s="179"/>
      <c r="C120" s="838" t="s">
        <v>658</v>
      </c>
      <c r="D120" s="839"/>
      <c r="E120" s="180"/>
      <c r="F120" s="180"/>
      <c r="G120" s="180"/>
      <c r="H120" s="180"/>
      <c r="I120" s="180"/>
      <c r="L120" s="181"/>
      <c r="M120" s="181"/>
      <c r="V120" s="181"/>
      <c r="W120" s="181"/>
      <c r="AF120" s="181"/>
      <c r="AG120" s="181"/>
      <c r="AP120" s="181"/>
      <c r="AQ120" s="181"/>
      <c r="AZ120" s="181"/>
      <c r="BA120" s="181"/>
      <c r="BJ120" s="181"/>
      <c r="BK120" s="181"/>
      <c r="BO120" s="181"/>
      <c r="BP120" s="181"/>
      <c r="BQ120" s="181"/>
      <c r="BR120" s="181"/>
      <c r="BS120" s="181"/>
      <c r="BT120" s="181"/>
      <c r="BU120" s="181"/>
      <c r="BV120" s="181"/>
      <c r="BW120" s="181"/>
      <c r="BX120" s="181"/>
      <c r="BY120" s="181"/>
      <c r="BZ120" s="181"/>
      <c r="CA120" s="181"/>
      <c r="CB120" s="181"/>
      <c r="CC120" s="181"/>
      <c r="CD120" s="181"/>
    </row>
    <row r="121" spans="1:94" ht="16.5" x14ac:dyDescent="0.2">
      <c r="A121" s="178"/>
      <c r="B121" s="179"/>
      <c r="C121" s="34"/>
      <c r="D121" s="182"/>
      <c r="E121" s="180"/>
      <c r="F121" s="180"/>
      <c r="G121" s="180"/>
      <c r="H121" s="180"/>
      <c r="I121" s="180"/>
      <c r="L121" s="181"/>
      <c r="M121" s="181"/>
      <c r="V121" s="181"/>
      <c r="W121" s="181"/>
      <c r="AF121" s="181"/>
      <c r="AG121" s="181"/>
      <c r="AP121" s="181"/>
      <c r="AQ121" s="181"/>
      <c r="AZ121" s="181"/>
      <c r="BA121" s="181"/>
      <c r="BJ121" s="181"/>
      <c r="BK121" s="181"/>
      <c r="BO121" s="181"/>
      <c r="BP121" s="181"/>
      <c r="BQ121" s="181"/>
      <c r="BR121" s="181"/>
      <c r="BS121" s="181"/>
      <c r="BT121" s="181"/>
      <c r="BU121" s="181"/>
      <c r="BV121" s="181"/>
      <c r="BW121" s="181"/>
      <c r="BX121" s="181"/>
      <c r="BY121" s="181"/>
      <c r="BZ121" s="181"/>
      <c r="CA121" s="181"/>
      <c r="CB121" s="181"/>
      <c r="CC121" s="181"/>
      <c r="CD121" s="181"/>
    </row>
    <row r="122" spans="1:94" ht="19.5" customHeight="1" x14ac:dyDescent="0.2">
      <c r="A122" s="178"/>
      <c r="B122" s="106"/>
      <c r="C122" s="835" t="s">
        <v>742</v>
      </c>
      <c r="D122" s="835"/>
      <c r="E122" s="787"/>
      <c r="F122" s="787"/>
      <c r="G122" s="787"/>
      <c r="H122" s="787"/>
      <c r="I122" s="787"/>
    </row>
    <row r="123" spans="1:94" ht="39" customHeight="1" x14ac:dyDescent="0.2">
      <c r="A123" s="178"/>
      <c r="B123" s="784">
        <v>1</v>
      </c>
      <c r="C123" s="795" t="s">
        <v>743</v>
      </c>
      <c r="D123" s="795"/>
      <c r="E123" s="787"/>
      <c r="F123" s="787"/>
      <c r="G123" s="787"/>
      <c r="H123" s="787"/>
      <c r="I123" s="787"/>
    </row>
    <row r="124" spans="1:94" ht="28.5" customHeight="1" x14ac:dyDescent="0.2">
      <c r="A124" s="178"/>
      <c r="B124" s="784">
        <v>2</v>
      </c>
      <c r="C124" s="799" t="s">
        <v>744</v>
      </c>
      <c r="D124" s="799"/>
      <c r="E124" s="787"/>
      <c r="F124" s="787"/>
      <c r="G124" s="787"/>
      <c r="H124" s="787"/>
      <c r="I124" s="787"/>
    </row>
    <row r="125" spans="1:94" ht="13.5" customHeight="1" x14ac:dyDescent="0.2">
      <c r="A125" s="178"/>
      <c r="B125" s="784">
        <v>3</v>
      </c>
      <c r="C125" s="799" t="s">
        <v>745</v>
      </c>
      <c r="D125" s="799"/>
      <c r="E125" s="787"/>
      <c r="F125" s="787"/>
      <c r="G125" s="787"/>
      <c r="H125" s="787"/>
      <c r="I125" s="787"/>
    </row>
    <row r="126" spans="1:94" ht="61.5" customHeight="1" x14ac:dyDescent="0.2">
      <c r="B126" s="784"/>
      <c r="C126" s="799" t="s">
        <v>746</v>
      </c>
      <c r="D126" s="799"/>
      <c r="E126" s="787"/>
      <c r="F126" s="787"/>
      <c r="G126" s="787"/>
      <c r="H126" s="787"/>
      <c r="I126" s="787"/>
    </row>
    <row r="127" spans="1:94" ht="82.5" customHeight="1" x14ac:dyDescent="0.2">
      <c r="B127" s="784">
        <v>4</v>
      </c>
      <c r="C127" s="798" t="s">
        <v>759</v>
      </c>
      <c r="D127" s="798"/>
      <c r="E127" s="787"/>
      <c r="F127" s="787"/>
      <c r="G127" s="787"/>
      <c r="H127" s="787"/>
      <c r="I127" s="787"/>
    </row>
    <row r="128" spans="1:94" ht="52.5" customHeight="1" x14ac:dyDescent="0.2">
      <c r="B128" s="784">
        <v>5</v>
      </c>
      <c r="C128" s="798" t="s">
        <v>748</v>
      </c>
      <c r="D128" s="798"/>
      <c r="E128" s="787"/>
      <c r="F128" s="787"/>
      <c r="G128" s="787"/>
      <c r="H128" s="787"/>
      <c r="I128" s="787"/>
    </row>
    <row r="129" spans="2:9" ht="54" customHeight="1" x14ac:dyDescent="0.2">
      <c r="B129" s="784"/>
      <c r="C129" s="798" t="s">
        <v>749</v>
      </c>
      <c r="D129" s="798"/>
      <c r="E129" s="787"/>
      <c r="F129" s="787"/>
      <c r="G129" s="787"/>
      <c r="H129" s="787"/>
      <c r="I129" s="787"/>
    </row>
    <row r="130" spans="2:9" ht="63.75" customHeight="1" x14ac:dyDescent="0.2">
      <c r="B130" s="784">
        <v>6</v>
      </c>
      <c r="C130" s="798" t="s">
        <v>747</v>
      </c>
      <c r="D130" s="798"/>
      <c r="E130" s="787"/>
      <c r="F130" s="787"/>
      <c r="G130" s="787"/>
      <c r="H130" s="787"/>
      <c r="I130" s="787"/>
    </row>
    <row r="131" spans="2:9" ht="26.25" customHeight="1" x14ac:dyDescent="0.2">
      <c r="B131" s="784">
        <v>7</v>
      </c>
      <c r="C131" s="798" t="s">
        <v>750</v>
      </c>
      <c r="D131" s="798"/>
      <c r="E131" s="787"/>
      <c r="F131" s="787"/>
      <c r="G131" s="787"/>
      <c r="H131" s="787"/>
      <c r="I131" s="787"/>
    </row>
    <row r="132" spans="2:9" ht="42" customHeight="1" x14ac:dyDescent="0.2">
      <c r="B132" s="784"/>
      <c r="C132" s="798" t="s">
        <v>751</v>
      </c>
      <c r="D132" s="798"/>
      <c r="E132" s="788"/>
      <c r="F132" s="788"/>
      <c r="G132" s="788"/>
      <c r="H132" s="788"/>
      <c r="I132" s="788"/>
    </row>
    <row r="133" spans="2:9" ht="69" customHeight="1" x14ac:dyDescent="0.2">
      <c r="B133" s="784"/>
      <c r="C133" s="798" t="s">
        <v>752</v>
      </c>
      <c r="D133" s="798"/>
    </row>
    <row r="134" spans="2:9" ht="75" customHeight="1" x14ac:dyDescent="0.2">
      <c r="B134" s="784">
        <v>8</v>
      </c>
      <c r="C134" s="798" t="s">
        <v>753</v>
      </c>
      <c r="D134" s="798"/>
    </row>
    <row r="135" spans="2:9" ht="66.75" customHeight="1" x14ac:dyDescent="0.2">
      <c r="B135" s="784">
        <v>9</v>
      </c>
      <c r="C135" s="799" t="s">
        <v>754</v>
      </c>
      <c r="D135" s="799"/>
    </row>
    <row r="136" spans="2:9" ht="42" customHeight="1" x14ac:dyDescent="0.2">
      <c r="B136" s="784">
        <v>10</v>
      </c>
      <c r="C136" s="800" t="s">
        <v>755</v>
      </c>
      <c r="D136" s="800"/>
    </row>
    <row r="137" spans="2:9" ht="32.25" customHeight="1" x14ac:dyDescent="0.2">
      <c r="B137" s="784">
        <v>11</v>
      </c>
      <c r="C137" s="795" t="s">
        <v>756</v>
      </c>
      <c r="D137" s="795"/>
    </row>
    <row r="138" spans="2:9" ht="141.75" customHeight="1" x14ac:dyDescent="0.2">
      <c r="B138" s="785">
        <v>12</v>
      </c>
      <c r="C138" s="795" t="s">
        <v>757</v>
      </c>
      <c r="D138" s="795"/>
    </row>
    <row r="139" spans="2:9" x14ac:dyDescent="0.2">
      <c r="B139" s="786"/>
      <c r="C139" s="834" t="s">
        <v>758</v>
      </c>
      <c r="D139" s="834"/>
    </row>
    <row r="140" spans="2:9" x14ac:dyDescent="0.2">
      <c r="C140" s="833"/>
      <c r="D140" s="833"/>
    </row>
    <row r="141" spans="2:9" x14ac:dyDescent="0.2">
      <c r="C141" s="833"/>
      <c r="D141" s="833"/>
    </row>
    <row r="142" spans="2:9" x14ac:dyDescent="0.2">
      <c r="C142" s="833"/>
      <c r="D142" s="833"/>
    </row>
    <row r="143" spans="2:9" x14ac:dyDescent="0.2">
      <c r="C143" s="833"/>
      <c r="D143" s="833"/>
    </row>
    <row r="144" spans="2:9" x14ac:dyDescent="0.2">
      <c r="C144" s="833"/>
      <c r="D144" s="833"/>
    </row>
    <row r="145" spans="3:4" x14ac:dyDescent="0.2">
      <c r="C145" s="833"/>
      <c r="D145" s="833"/>
    </row>
    <row r="146" spans="3:4" x14ac:dyDescent="0.2">
      <c r="C146" s="833"/>
      <c r="D146" s="833"/>
    </row>
    <row r="147" spans="3:4" x14ac:dyDescent="0.2">
      <c r="C147" s="833"/>
      <c r="D147" s="833"/>
    </row>
    <row r="148" spans="3:4" x14ac:dyDescent="0.2">
      <c r="C148" s="833"/>
      <c r="D148" s="833"/>
    </row>
    <row r="149" spans="3:4" x14ac:dyDescent="0.2">
      <c r="C149" s="833"/>
      <c r="D149" s="833"/>
    </row>
    <row r="150" spans="3:4" x14ac:dyDescent="0.2">
      <c r="C150" s="833"/>
      <c r="D150" s="833"/>
    </row>
    <row r="151" spans="3:4" x14ac:dyDescent="0.2">
      <c r="C151" s="833"/>
      <c r="D151" s="833"/>
    </row>
    <row r="152" spans="3:4" x14ac:dyDescent="0.2">
      <c r="C152" s="833"/>
      <c r="D152" s="833"/>
    </row>
    <row r="153" spans="3:4" x14ac:dyDescent="0.2">
      <c r="C153" s="833"/>
      <c r="D153" s="833"/>
    </row>
    <row r="154" spans="3:4" x14ac:dyDescent="0.2">
      <c r="C154" s="833"/>
      <c r="D154" s="833"/>
    </row>
    <row r="155" spans="3:4" x14ac:dyDescent="0.2">
      <c r="C155" s="833"/>
      <c r="D155" s="833"/>
    </row>
    <row r="156" spans="3:4" x14ac:dyDescent="0.2">
      <c r="C156" s="833"/>
      <c r="D156" s="833"/>
    </row>
    <row r="157" spans="3:4" x14ac:dyDescent="0.2">
      <c r="C157" s="833"/>
      <c r="D157" s="833"/>
    </row>
    <row r="158" spans="3:4" x14ac:dyDescent="0.2">
      <c r="C158" s="833"/>
      <c r="D158" s="833"/>
    </row>
    <row r="159" spans="3:4" x14ac:dyDescent="0.2">
      <c r="C159" s="833"/>
      <c r="D159" s="833"/>
    </row>
    <row r="160" spans="3:4" x14ac:dyDescent="0.2">
      <c r="C160" s="833"/>
      <c r="D160" s="833"/>
    </row>
    <row r="161" spans="3:4" x14ac:dyDescent="0.2">
      <c r="C161" s="833"/>
      <c r="D161" s="833"/>
    </row>
    <row r="162" spans="3:4" x14ac:dyDescent="0.2">
      <c r="C162" s="833"/>
      <c r="D162" s="833"/>
    </row>
    <row r="163" spans="3:4" x14ac:dyDescent="0.2">
      <c r="C163" s="833"/>
      <c r="D163" s="833"/>
    </row>
    <row r="164" spans="3:4" x14ac:dyDescent="0.2">
      <c r="C164" s="833"/>
      <c r="D164" s="833"/>
    </row>
    <row r="165" spans="3:4" x14ac:dyDescent="0.2">
      <c r="C165" s="833"/>
      <c r="D165" s="833"/>
    </row>
    <row r="166" spans="3:4" x14ac:dyDescent="0.2">
      <c r="C166" s="833"/>
      <c r="D166" s="833"/>
    </row>
    <row r="167" spans="3:4" x14ac:dyDescent="0.2">
      <c r="C167" s="833"/>
      <c r="D167" s="833"/>
    </row>
    <row r="168" spans="3:4" x14ac:dyDescent="0.2">
      <c r="C168" s="833"/>
      <c r="D168" s="833"/>
    </row>
    <row r="169" spans="3:4" x14ac:dyDescent="0.2">
      <c r="C169" s="833"/>
      <c r="D169" s="833"/>
    </row>
  </sheetData>
  <mergeCells count="149">
    <mergeCell ref="C16:O16"/>
    <mergeCell ref="E19:N19"/>
    <mergeCell ref="O19:X19"/>
    <mergeCell ref="Y19:AH19"/>
    <mergeCell ref="AI19:AR19"/>
    <mergeCell ref="AS19:BB19"/>
    <mergeCell ref="BC19:BL19"/>
    <mergeCell ref="BM19:BV19"/>
    <mergeCell ref="CA19:CD19"/>
    <mergeCell ref="AL20:AL22"/>
    <mergeCell ref="AM20:AM22"/>
    <mergeCell ref="AN20:AN22"/>
    <mergeCell ref="CE19:CH19"/>
    <mergeCell ref="C20:C22"/>
    <mergeCell ref="D20:D22"/>
    <mergeCell ref="E20:E22"/>
    <mergeCell ref="F20:F22"/>
    <mergeCell ref="G20:G22"/>
    <mergeCell ref="N20:N22"/>
    <mergeCell ref="O20:O22"/>
    <mergeCell ref="P20:P22"/>
    <mergeCell ref="Q20:Q22"/>
    <mergeCell ref="R20:R22"/>
    <mergeCell ref="S20:S22"/>
    <mergeCell ref="H20:H22"/>
    <mergeCell ref="I20:I22"/>
    <mergeCell ref="J20:J22"/>
    <mergeCell ref="K20:K22"/>
    <mergeCell ref="L20:L22"/>
    <mergeCell ref="M20:M22"/>
    <mergeCell ref="Z20:Z22"/>
    <mergeCell ref="AA20:AA22"/>
    <mergeCell ref="AB20:AB22"/>
    <mergeCell ref="AF20:AF22"/>
    <mergeCell ref="AG20:AG22"/>
    <mergeCell ref="AH20:AH22"/>
    <mergeCell ref="AI20:AI22"/>
    <mergeCell ref="AJ20:AJ22"/>
    <mergeCell ref="AK20:AK22"/>
    <mergeCell ref="T20:T22"/>
    <mergeCell ref="U20:U22"/>
    <mergeCell ref="V20:V22"/>
    <mergeCell ref="W20:W22"/>
    <mergeCell ref="X20:X22"/>
    <mergeCell ref="Y20:Y22"/>
    <mergeCell ref="AC20:AC22"/>
    <mergeCell ref="AD20:AD22"/>
    <mergeCell ref="AE20:AE22"/>
    <mergeCell ref="AR20:AR22"/>
    <mergeCell ref="AS20:AS22"/>
    <mergeCell ref="AT20:AT22"/>
    <mergeCell ref="AU20:AU22"/>
    <mergeCell ref="AV20:AV22"/>
    <mergeCell ref="AW20:AW22"/>
    <mergeCell ref="AO20:AO22"/>
    <mergeCell ref="AP20:AP22"/>
    <mergeCell ref="AQ20:AQ22"/>
    <mergeCell ref="BD20:BD22"/>
    <mergeCell ref="BE20:BE22"/>
    <mergeCell ref="BF20:BF22"/>
    <mergeCell ref="BG20:BG22"/>
    <mergeCell ref="BH20:BH22"/>
    <mergeCell ref="BI20:BI22"/>
    <mergeCell ref="AX20:AX22"/>
    <mergeCell ref="AY20:AY22"/>
    <mergeCell ref="AZ20:AZ22"/>
    <mergeCell ref="BA20:BA22"/>
    <mergeCell ref="BB20:BB22"/>
    <mergeCell ref="BC20:BC22"/>
    <mergeCell ref="BR20:BR22"/>
    <mergeCell ref="BS20:BS22"/>
    <mergeCell ref="BT20:BT22"/>
    <mergeCell ref="BU20:BU22"/>
    <mergeCell ref="BJ20:BJ22"/>
    <mergeCell ref="BK20:BK22"/>
    <mergeCell ref="BL20:BL22"/>
    <mergeCell ref="BM20:BM22"/>
    <mergeCell ref="BN20:BN22"/>
    <mergeCell ref="BO20:BO22"/>
    <mergeCell ref="C131:D131"/>
    <mergeCell ref="C132:D132"/>
    <mergeCell ref="CH20:CH22"/>
    <mergeCell ref="CI20:CI22"/>
    <mergeCell ref="CJ20:CJ22"/>
    <mergeCell ref="C116:F116"/>
    <mergeCell ref="C117:H117"/>
    <mergeCell ref="C118:D118"/>
    <mergeCell ref="C119:D119"/>
    <mergeCell ref="C120:D120"/>
    <mergeCell ref="CB20:CB22"/>
    <mergeCell ref="CC20:CC22"/>
    <mergeCell ref="CD20:CD22"/>
    <mergeCell ref="CE20:CE22"/>
    <mergeCell ref="CF20:CF22"/>
    <mergeCell ref="CG20:CG22"/>
    <mergeCell ref="BV20:BV22"/>
    <mergeCell ref="BW20:BW22"/>
    <mergeCell ref="BX20:BX22"/>
    <mergeCell ref="BY20:BY22"/>
    <mergeCell ref="BZ20:BZ22"/>
    <mergeCell ref="CA20:CA22"/>
    <mergeCell ref="BP20:BP22"/>
    <mergeCell ref="BQ20:BQ22"/>
    <mergeCell ref="C122:D122"/>
    <mergeCell ref="C123:D123"/>
    <mergeCell ref="C124:D124"/>
    <mergeCell ref="C125:D125"/>
    <mergeCell ref="C126:D126"/>
    <mergeCell ref="C127:D127"/>
    <mergeCell ref="C128:D128"/>
    <mergeCell ref="C129:D129"/>
    <mergeCell ref="C130:D130"/>
    <mergeCell ref="C133:D133"/>
    <mergeCell ref="C134:D134"/>
    <mergeCell ref="C135:D135"/>
    <mergeCell ref="C136:D136"/>
    <mergeCell ref="C137:D137"/>
    <mergeCell ref="C138:D138"/>
    <mergeCell ref="C139:D139"/>
    <mergeCell ref="C140:D140"/>
    <mergeCell ref="C141:D141"/>
    <mergeCell ref="C142:D142"/>
    <mergeCell ref="C143:D143"/>
    <mergeCell ref="C144:D144"/>
    <mergeCell ref="C145:D145"/>
    <mergeCell ref="C146:D146"/>
    <mergeCell ref="C147:D147"/>
    <mergeCell ref="C148:D148"/>
    <mergeCell ref="C149:D149"/>
    <mergeCell ref="C150:D150"/>
    <mergeCell ref="C151:D151"/>
    <mergeCell ref="C152:D152"/>
    <mergeCell ref="C153:D153"/>
    <mergeCell ref="C154:D154"/>
    <mergeCell ref="C155:D155"/>
    <mergeCell ref="C156:D156"/>
    <mergeCell ref="C157:D157"/>
    <mergeCell ref="C158:D158"/>
    <mergeCell ref="C159:D159"/>
    <mergeCell ref="C169:D169"/>
    <mergeCell ref="C160:D160"/>
    <mergeCell ref="C161:D161"/>
    <mergeCell ref="C162:D162"/>
    <mergeCell ref="C163:D163"/>
    <mergeCell ref="C164:D164"/>
    <mergeCell ref="C165:D165"/>
    <mergeCell ref="C166:D166"/>
    <mergeCell ref="C167:D167"/>
    <mergeCell ref="C168:D168"/>
  </mergeCells>
  <conditionalFormatting sqref="F25:H25 K25:M25">
    <cfRule type="expression" dxfId="47" priority="45">
      <formula>$E$19&lt;2013</formula>
    </cfRule>
  </conditionalFormatting>
  <conditionalFormatting sqref="P25:R25 U25:W25">
    <cfRule type="expression" dxfId="46" priority="44">
      <formula>$O$19&lt;2013</formula>
    </cfRule>
  </conditionalFormatting>
  <conditionalFormatting sqref="Z25:AB25 AE25:AG25">
    <cfRule type="expression" dxfId="45" priority="43">
      <formula>$Y$19&lt;2013</formula>
    </cfRule>
  </conditionalFormatting>
  <conditionalFormatting sqref="AJ25:AL25 AO25:AQ25">
    <cfRule type="expression" dxfId="44" priority="42">
      <formula>$AI$19&lt;2013</formula>
    </cfRule>
  </conditionalFormatting>
  <conditionalFormatting sqref="AT25:AV25 AY25:BA25">
    <cfRule type="expression" dxfId="43" priority="41">
      <formula>$AS$19&lt;2013</formula>
    </cfRule>
  </conditionalFormatting>
  <conditionalFormatting sqref="BD25:BF25 BI25:BK25">
    <cfRule type="expression" dxfId="42" priority="40">
      <formula>$BC$19&lt;2013</formula>
    </cfRule>
  </conditionalFormatting>
  <conditionalFormatting sqref="F27:H28 K27:M28">
    <cfRule type="expression" dxfId="41" priority="39">
      <formula>$E$19&lt;2015</formula>
    </cfRule>
  </conditionalFormatting>
  <conditionalFormatting sqref="P27:R28 U27:W28">
    <cfRule type="expression" dxfId="40" priority="38">
      <formula>$O$19&lt;2015</formula>
    </cfRule>
  </conditionalFormatting>
  <conditionalFormatting sqref="Z27:AB28 AE27:AG28">
    <cfRule type="expression" dxfId="39" priority="37">
      <formula>$Y$19&lt;2015</formula>
    </cfRule>
  </conditionalFormatting>
  <conditionalFormatting sqref="AJ27:AL28 AO27:AQ28">
    <cfRule type="expression" dxfId="38" priority="36">
      <formula>$AI$19&lt;2015</formula>
    </cfRule>
  </conditionalFormatting>
  <conditionalFormatting sqref="AT27:AV28 AY27:BA28">
    <cfRule type="expression" dxfId="37" priority="35">
      <formula>$AS$19&lt;2015</formula>
    </cfRule>
  </conditionalFormatting>
  <conditionalFormatting sqref="BD27:BF28 BI27:BK28">
    <cfRule type="expression" dxfId="36" priority="34">
      <formula>$BC$19&lt;2015</formula>
    </cfRule>
  </conditionalFormatting>
  <conditionalFormatting sqref="BN25">
    <cfRule type="expression" dxfId="35" priority="8">
      <formula>$BC$19&lt;2013</formula>
    </cfRule>
  </conditionalFormatting>
  <conditionalFormatting sqref="BN27:BN28">
    <cfRule type="expression" dxfId="34" priority="7">
      <formula>$BC$19&lt;2015</formula>
    </cfRule>
  </conditionalFormatting>
  <conditionalFormatting sqref="BO25:BQ25">
    <cfRule type="expression" dxfId="33" priority="6">
      <formula>$BC$19&lt;2013</formula>
    </cfRule>
  </conditionalFormatting>
  <conditionalFormatting sqref="BO27:BQ28">
    <cfRule type="expression" dxfId="32" priority="5">
      <formula>$BC$19&lt;2015</formula>
    </cfRule>
  </conditionalFormatting>
  <conditionalFormatting sqref="BR25:BV25">
    <cfRule type="expression" dxfId="31" priority="4">
      <formula>$BC$19&lt;2013</formula>
    </cfRule>
  </conditionalFormatting>
  <conditionalFormatting sqref="BR27:BV28">
    <cfRule type="expression" dxfId="30" priority="3">
      <formula>$BC$19&lt;2015</formula>
    </cfRule>
  </conditionalFormatting>
  <conditionalFormatting sqref="BW25:BZ25">
    <cfRule type="expression" dxfId="29" priority="2">
      <formula>$BC$19&lt;2013</formula>
    </cfRule>
  </conditionalFormatting>
  <conditionalFormatting sqref="BW27:BZ28">
    <cfRule type="expression" dxfId="28" priority="1">
      <formula>$BC$19&lt;2015</formula>
    </cfRule>
  </conditionalFormatting>
  <pageMargins left="0.70866141732283472" right="0.70866141732283472" top="1.3385826771653544" bottom="0.74803149606299213" header="0.31496062992125984" footer="0.31496062992125984"/>
  <pageSetup paperSize="17" scale="46" fitToWidth="5" orientation="landscape" r:id="rId1"/>
  <headerFooter scaleWithDoc="0">
    <oddHeader>&amp;R&amp;"-,Regular"&amp;7Toronto Hydro-Electric System Limited
EB-2018-0165
Draft Rate Order
&amp;"-,Bold"Schedule 13&amp;"-,Regular"
UPDATED:  February 12, 2020
Page &amp;P of &amp;N</oddHeader>
    <oddFooter>&amp;C&amp;"-,Regular"&amp;7&amp;A</oddFooter>
  </headerFooter>
  <colBreaks count="4" manualBreakCount="4">
    <brk id="24" min="14" max="119" man="1"/>
    <brk id="44" min="14" max="119" man="1"/>
    <brk id="64" min="14" max="119" man="1"/>
    <brk id="82" min="14" max="119" man="1"/>
  </colBreaks>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85</xdr:col>
                    <xdr:colOff>104775</xdr:colOff>
                    <xdr:row>70</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85</xdr:col>
                    <xdr:colOff>104775</xdr:colOff>
                    <xdr:row>53</xdr:row>
                    <xdr:rowOff>28575</xdr:rowOff>
                  </from>
                  <to>
                    <xdr:col>85</xdr:col>
                    <xdr:colOff>2076450</xdr:colOff>
                    <xdr:row>54</xdr:row>
                    <xdr:rowOff>57150</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85</xdr:col>
                    <xdr:colOff>104775</xdr:colOff>
                    <xdr:row>73</xdr:row>
                    <xdr:rowOff>180975</xdr:rowOff>
                  </from>
                  <to>
                    <xdr:col>85</xdr:col>
                    <xdr:colOff>2076450</xdr:colOff>
                    <xdr:row>75</xdr:row>
                    <xdr:rowOff>19050</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85</xdr:col>
                    <xdr:colOff>104775</xdr:colOff>
                    <xdr:row>106</xdr:row>
                    <xdr:rowOff>180975</xdr:rowOff>
                  </from>
                  <to>
                    <xdr:col>85</xdr:col>
                    <xdr:colOff>2076450</xdr:colOff>
                    <xdr:row>108</xdr:row>
                    <xdr:rowOff>0</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from>
                    <xdr:col>85</xdr:col>
                    <xdr:colOff>104775</xdr:colOff>
                    <xdr:row>108</xdr:row>
                    <xdr:rowOff>0</xdr:rowOff>
                  </from>
                  <to>
                    <xdr:col>85</xdr:col>
                    <xdr:colOff>2076450</xdr:colOff>
                    <xdr:row>109</xdr:row>
                    <xdr:rowOff>190500</xdr:rowOff>
                  </to>
                </anchor>
              </controlPr>
            </control>
          </mc:Choice>
        </mc:AlternateContent>
        <mc:AlternateContent xmlns:mc="http://schemas.openxmlformats.org/markup-compatibility/2006">
          <mc:Choice Requires="x14">
            <control shapeId="2054" r:id="rId9" name="Check Box 6">
              <controlPr defaultSize="0" autoFill="0" autoLine="0" autoPict="0">
                <anchor moveWithCells="1">
                  <from>
                    <xdr:col>85</xdr:col>
                    <xdr:colOff>104775</xdr:colOff>
                    <xdr:row>79</xdr:row>
                    <xdr:rowOff>180975</xdr:rowOff>
                  </from>
                  <to>
                    <xdr:col>85</xdr:col>
                    <xdr:colOff>2076450</xdr:colOff>
                    <xdr:row>81</xdr:row>
                    <xdr:rowOff>19050</xdr:rowOff>
                  </to>
                </anchor>
              </controlPr>
            </control>
          </mc:Choice>
        </mc:AlternateContent>
        <mc:AlternateContent xmlns:mc="http://schemas.openxmlformats.org/markup-compatibility/2006">
          <mc:Choice Requires="x14">
            <control shapeId="2055" r:id="rId10" name="Drop Down 7">
              <controlPr defaultSize="0" autoLine="0" autoPict="0" macro="[0]!DropDown34_Change">
                <anchor>
                  <from>
                    <xdr:col>1</xdr:col>
                    <xdr:colOff>704850</xdr:colOff>
                    <xdr:row>58</xdr:row>
                    <xdr:rowOff>133350</xdr:rowOff>
                  </from>
                  <to>
                    <xdr:col>1</xdr:col>
                    <xdr:colOff>1285875</xdr:colOff>
                    <xdr:row>60</xdr:row>
                    <xdr:rowOff>47625</xdr:rowOff>
                  </to>
                </anchor>
              </controlPr>
            </control>
          </mc:Choice>
        </mc:AlternateContent>
        <mc:AlternateContent xmlns:mc="http://schemas.openxmlformats.org/markup-compatibility/2006">
          <mc:Choice Requires="x14">
            <control shapeId="2056" r:id="rId11" name="Check Box 8">
              <controlPr defaultSize="0" autoFill="0" autoLine="0" autoPict="0">
                <anchor moveWithCells="1">
                  <from>
                    <xdr:col>85</xdr:col>
                    <xdr:colOff>104775</xdr:colOff>
                    <xdr:row>54</xdr:row>
                    <xdr:rowOff>28575</xdr:rowOff>
                  </from>
                  <to>
                    <xdr:col>85</xdr:col>
                    <xdr:colOff>2076450</xdr:colOff>
                    <xdr:row>55</xdr:row>
                    <xdr:rowOff>47625</xdr:rowOff>
                  </to>
                </anchor>
              </controlPr>
            </control>
          </mc:Choice>
        </mc:AlternateContent>
        <mc:AlternateContent xmlns:mc="http://schemas.openxmlformats.org/markup-compatibility/2006">
          <mc:Choice Requires="x14">
            <control shapeId="2057" r:id="rId12" name="Check Box 9">
              <controlPr defaultSize="0" autoFill="0" autoLine="0" autoPict="0">
                <anchor moveWithCells="1">
                  <from>
                    <xdr:col>85</xdr:col>
                    <xdr:colOff>104775</xdr:colOff>
                    <xdr:row>55</xdr:row>
                    <xdr:rowOff>28575</xdr:rowOff>
                  </from>
                  <to>
                    <xdr:col>85</xdr:col>
                    <xdr:colOff>2076450</xdr:colOff>
                    <xdr:row>56</xdr:row>
                    <xdr:rowOff>57150</xdr:rowOff>
                  </to>
                </anchor>
              </controlPr>
            </control>
          </mc:Choice>
        </mc:AlternateContent>
        <mc:AlternateContent xmlns:mc="http://schemas.openxmlformats.org/markup-compatibility/2006">
          <mc:Choice Requires="x14">
            <control shapeId="2058" r:id="rId13" name="Check Box 10">
              <controlPr defaultSize="0" autoFill="0" autoLine="0" autoPict="0">
                <anchor moveWithCells="1">
                  <from>
                    <xdr:col>85</xdr:col>
                    <xdr:colOff>104775</xdr:colOff>
                    <xdr:row>56</xdr:row>
                    <xdr:rowOff>28575</xdr:rowOff>
                  </from>
                  <to>
                    <xdr:col>85</xdr:col>
                    <xdr:colOff>2076450</xdr:colOff>
                    <xdr:row>58</xdr:row>
                    <xdr:rowOff>47625</xdr:rowOff>
                  </to>
                </anchor>
              </controlPr>
            </control>
          </mc:Choice>
        </mc:AlternateContent>
        <mc:AlternateContent xmlns:mc="http://schemas.openxmlformats.org/markup-compatibility/2006">
          <mc:Choice Requires="x14">
            <control shapeId="2059" r:id="rId14" name="Check Box 11">
              <controlPr defaultSize="0" autoFill="0" autoLine="0" autoPict="0">
                <anchor moveWithCells="1">
                  <from>
                    <xdr:col>85</xdr:col>
                    <xdr:colOff>104775</xdr:colOff>
                    <xdr:row>57</xdr:row>
                    <xdr:rowOff>28575</xdr:rowOff>
                  </from>
                  <to>
                    <xdr:col>85</xdr:col>
                    <xdr:colOff>2076450</xdr:colOff>
                    <xdr:row>59</xdr:row>
                    <xdr:rowOff>57150</xdr:rowOff>
                  </to>
                </anchor>
              </controlPr>
            </control>
          </mc:Choice>
        </mc:AlternateContent>
        <mc:AlternateContent xmlns:mc="http://schemas.openxmlformats.org/markup-compatibility/2006">
          <mc:Choice Requires="x14">
            <control shapeId="2060" r:id="rId15" name="Check Box 12">
              <controlPr defaultSize="0" autoFill="0" autoLine="0" autoPict="0">
                <anchor moveWithCells="1">
                  <from>
                    <xdr:col>85</xdr:col>
                    <xdr:colOff>104775</xdr:colOff>
                    <xdr:row>58</xdr:row>
                    <xdr:rowOff>28575</xdr:rowOff>
                  </from>
                  <to>
                    <xdr:col>85</xdr:col>
                    <xdr:colOff>2076450</xdr:colOff>
                    <xdr:row>60</xdr:row>
                    <xdr:rowOff>57150</xdr:rowOff>
                  </to>
                </anchor>
              </controlPr>
            </control>
          </mc:Choice>
        </mc:AlternateContent>
        <mc:AlternateContent xmlns:mc="http://schemas.openxmlformats.org/markup-compatibility/2006">
          <mc:Choice Requires="x14">
            <control shapeId="2061" r:id="rId16" name="Check Box 13">
              <controlPr defaultSize="0" autoFill="0" autoLine="0" autoPict="0">
                <anchor moveWithCells="1">
                  <from>
                    <xdr:col>85</xdr:col>
                    <xdr:colOff>104775</xdr:colOff>
                    <xdr:row>59</xdr:row>
                    <xdr:rowOff>28575</xdr:rowOff>
                  </from>
                  <to>
                    <xdr:col>85</xdr:col>
                    <xdr:colOff>2076450</xdr:colOff>
                    <xdr:row>60</xdr:row>
                    <xdr:rowOff>57150</xdr:rowOff>
                  </to>
                </anchor>
              </controlPr>
            </control>
          </mc:Choice>
        </mc:AlternateContent>
        <mc:AlternateContent xmlns:mc="http://schemas.openxmlformats.org/markup-compatibility/2006">
          <mc:Choice Requires="x14">
            <control shapeId="2062" r:id="rId17" name="Check Box 14">
              <controlPr defaultSize="0" autoFill="0" autoLine="0" autoPict="0">
                <anchor moveWithCells="1">
                  <from>
                    <xdr:col>85</xdr:col>
                    <xdr:colOff>104775</xdr:colOff>
                    <xdr:row>60</xdr:row>
                    <xdr:rowOff>28575</xdr:rowOff>
                  </from>
                  <to>
                    <xdr:col>85</xdr:col>
                    <xdr:colOff>2076450</xdr:colOff>
                    <xdr:row>74</xdr:row>
                    <xdr:rowOff>57150</xdr:rowOff>
                  </to>
                </anchor>
              </controlPr>
            </control>
          </mc:Choice>
        </mc:AlternateContent>
        <mc:AlternateContent xmlns:mc="http://schemas.openxmlformats.org/markup-compatibility/2006">
          <mc:Choice Requires="x14">
            <control shapeId="2063" r:id="rId18" name="Check Box 15">
              <controlPr defaultSize="0" autoFill="0" autoLine="0" autoPict="0">
                <anchor moveWithCells="1">
                  <from>
                    <xdr:col>85</xdr:col>
                    <xdr:colOff>104775</xdr:colOff>
                    <xdr:row>61</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64" r:id="rId19" name="Check Box 16">
              <controlPr defaultSize="0" autoFill="0" autoLine="0" autoPict="0">
                <anchor moveWithCells="1">
                  <from>
                    <xdr:col>85</xdr:col>
                    <xdr:colOff>104775</xdr:colOff>
                    <xdr:row>62</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65" r:id="rId20" name="Check Box 17">
              <controlPr defaultSize="0" autoFill="0" autoLine="0" autoPict="0">
                <anchor moveWithCells="1">
                  <from>
                    <xdr:col>85</xdr:col>
                    <xdr:colOff>104775</xdr:colOff>
                    <xdr:row>63</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66" r:id="rId21" name="Check Box 18">
              <controlPr defaultSize="0" autoFill="0" autoLine="0" autoPict="0">
                <anchor moveWithCells="1">
                  <from>
                    <xdr:col>85</xdr:col>
                    <xdr:colOff>104775</xdr:colOff>
                    <xdr:row>64</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67" r:id="rId22" name="Check Box 19">
              <controlPr defaultSize="0" autoFill="0" autoLine="0" autoPict="0">
                <anchor moveWithCells="1">
                  <from>
                    <xdr:col>85</xdr:col>
                    <xdr:colOff>104775</xdr:colOff>
                    <xdr:row>65</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68" r:id="rId23" name="Check Box 20">
              <controlPr defaultSize="0" autoFill="0" autoLine="0" autoPict="0">
                <anchor moveWithCells="1">
                  <from>
                    <xdr:col>85</xdr:col>
                    <xdr:colOff>104775</xdr:colOff>
                    <xdr:row>66</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69" r:id="rId24" name="Check Box 21">
              <controlPr defaultSize="0" autoFill="0" autoLine="0" autoPict="0">
                <anchor moveWithCells="1">
                  <from>
                    <xdr:col>85</xdr:col>
                    <xdr:colOff>104775</xdr:colOff>
                    <xdr:row>67</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70" r:id="rId25" name="Check Box 22">
              <controlPr defaultSize="0" autoFill="0" autoLine="0" autoPict="0">
                <anchor moveWithCells="1">
                  <from>
                    <xdr:col>85</xdr:col>
                    <xdr:colOff>104775</xdr:colOff>
                    <xdr:row>68</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71" r:id="rId26" name="Check Box 23">
              <controlPr defaultSize="0" autoFill="0" autoLine="0" autoPict="0">
                <anchor moveWithCells="1">
                  <from>
                    <xdr:col>85</xdr:col>
                    <xdr:colOff>104775</xdr:colOff>
                    <xdr:row>71</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72" r:id="rId27" name="Check Box 24">
              <controlPr defaultSize="0" autoFill="0" autoLine="0" autoPict="0">
                <anchor moveWithCells="1">
                  <from>
                    <xdr:col>85</xdr:col>
                    <xdr:colOff>104775</xdr:colOff>
                    <xdr:row>72</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73" r:id="rId28" name="Check Box 25">
              <controlPr defaultSize="0" autoFill="0" autoLine="0" autoPict="0">
                <anchor moveWithCells="1">
                  <from>
                    <xdr:col>85</xdr:col>
                    <xdr:colOff>104775</xdr:colOff>
                    <xdr:row>69</xdr:row>
                    <xdr:rowOff>28575</xdr:rowOff>
                  </from>
                  <to>
                    <xdr:col>85</xdr:col>
                    <xdr:colOff>2076450</xdr:colOff>
                    <xdr:row>74</xdr:row>
                    <xdr:rowOff>28575</xdr:rowOff>
                  </to>
                </anchor>
              </controlPr>
            </control>
          </mc:Choice>
        </mc:AlternateContent>
        <mc:AlternateContent xmlns:mc="http://schemas.openxmlformats.org/markup-compatibility/2006">
          <mc:Choice Requires="x14">
            <control shapeId="2074" r:id="rId29" name="Check Box 26">
              <controlPr defaultSize="0" autoFill="0" autoLine="0" autoPict="0">
                <anchor moveWithCells="1">
                  <from>
                    <xdr:col>85</xdr:col>
                    <xdr:colOff>104775</xdr:colOff>
                    <xdr:row>102</xdr:row>
                    <xdr:rowOff>180975</xdr:rowOff>
                  </from>
                  <to>
                    <xdr:col>85</xdr:col>
                    <xdr:colOff>2076450</xdr:colOff>
                    <xdr:row>103</xdr:row>
                    <xdr:rowOff>180975</xdr:rowOff>
                  </to>
                </anchor>
              </controlPr>
            </control>
          </mc:Choice>
        </mc:AlternateContent>
        <mc:AlternateContent xmlns:mc="http://schemas.openxmlformats.org/markup-compatibility/2006">
          <mc:Choice Requires="x14">
            <control shapeId="2078" r:id="rId30" name="Check Box 30">
              <controlPr defaultSize="0" autoFill="0" autoLine="0" autoPict="0">
                <anchor moveWithCells="1">
                  <from>
                    <xdr:col>85</xdr:col>
                    <xdr:colOff>104775</xdr:colOff>
                    <xdr:row>109</xdr:row>
                    <xdr:rowOff>0</xdr:rowOff>
                  </from>
                  <to>
                    <xdr:col>85</xdr:col>
                    <xdr:colOff>2076450</xdr:colOff>
                    <xdr:row>110</xdr:row>
                    <xdr:rowOff>180975</xdr:rowOff>
                  </to>
                </anchor>
              </controlPr>
            </control>
          </mc:Choice>
        </mc:AlternateContent>
        <mc:AlternateContent xmlns:mc="http://schemas.openxmlformats.org/markup-compatibility/2006">
          <mc:Choice Requires="x14">
            <control shapeId="2079" r:id="rId31" name="Check Box 31">
              <controlPr defaultSize="0" autoFill="0" autoLine="0" autoPict="0">
                <anchor moveWithCells="1">
                  <from>
                    <xdr:col>85</xdr:col>
                    <xdr:colOff>104775</xdr:colOff>
                    <xdr:row>110</xdr:row>
                    <xdr:rowOff>0</xdr:rowOff>
                  </from>
                  <to>
                    <xdr:col>85</xdr:col>
                    <xdr:colOff>2076450</xdr:colOff>
                    <xdr:row>111</xdr:row>
                    <xdr:rowOff>180975</xdr:rowOff>
                  </to>
                </anchor>
              </controlPr>
            </control>
          </mc:Choice>
        </mc:AlternateContent>
        <mc:AlternateContent xmlns:mc="http://schemas.openxmlformats.org/markup-compatibility/2006">
          <mc:Choice Requires="x14">
            <control shapeId="2080" r:id="rId32" name="Check Box 32">
              <controlPr defaultSize="0" autoFill="0" autoLine="0" autoPict="0">
                <anchor moveWithCells="1">
                  <from>
                    <xdr:col>85</xdr:col>
                    <xdr:colOff>104775</xdr:colOff>
                    <xdr:row>111</xdr:row>
                    <xdr:rowOff>0</xdr:rowOff>
                  </from>
                  <to>
                    <xdr:col>85</xdr:col>
                    <xdr:colOff>2076450</xdr:colOff>
                    <xdr:row>112</xdr:row>
                    <xdr:rowOff>180975</xdr:rowOff>
                  </to>
                </anchor>
              </controlPr>
            </control>
          </mc:Choice>
        </mc:AlternateContent>
        <mc:AlternateContent xmlns:mc="http://schemas.openxmlformats.org/markup-compatibility/2006">
          <mc:Choice Requires="x14">
            <control shapeId="2081" r:id="rId33" name="Check Box 33">
              <controlPr defaultSize="0" autoFill="0" autoLine="0" autoPict="0">
                <anchor moveWithCells="1">
                  <from>
                    <xdr:col>85</xdr:col>
                    <xdr:colOff>104775</xdr:colOff>
                    <xdr:row>111</xdr:row>
                    <xdr:rowOff>0</xdr:rowOff>
                  </from>
                  <to>
                    <xdr:col>85</xdr:col>
                    <xdr:colOff>2076450</xdr:colOff>
                    <xdr:row>112</xdr:row>
                    <xdr:rowOff>180975</xdr:rowOff>
                  </to>
                </anchor>
              </controlPr>
            </control>
          </mc:Choice>
        </mc:AlternateContent>
        <mc:AlternateContent xmlns:mc="http://schemas.openxmlformats.org/markup-compatibility/2006">
          <mc:Choice Requires="x14">
            <control shapeId="2082" r:id="rId34" name="Check Box 34">
              <controlPr defaultSize="0" autoFill="0" autoLine="0" autoPict="0">
                <anchor moveWithCells="1">
                  <from>
                    <xdr:col>85</xdr:col>
                    <xdr:colOff>104775</xdr:colOff>
                    <xdr:row>112</xdr:row>
                    <xdr:rowOff>0</xdr:rowOff>
                  </from>
                  <to>
                    <xdr:col>85</xdr:col>
                    <xdr:colOff>2076450</xdr:colOff>
                    <xdr:row>114</xdr:row>
                    <xdr:rowOff>47625</xdr:rowOff>
                  </to>
                </anchor>
              </controlPr>
            </control>
          </mc:Choice>
        </mc:AlternateContent>
        <mc:AlternateContent xmlns:mc="http://schemas.openxmlformats.org/markup-compatibility/2006">
          <mc:Choice Requires="x14">
            <control shapeId="2083" r:id="rId35" name="Check Box 35">
              <controlPr defaultSize="0" autoFill="0" autoLine="0" autoPict="0">
                <anchor moveWithCells="1">
                  <from>
                    <xdr:col>85</xdr:col>
                    <xdr:colOff>104775</xdr:colOff>
                    <xdr:row>84</xdr:row>
                    <xdr:rowOff>180975</xdr:rowOff>
                  </from>
                  <to>
                    <xdr:col>85</xdr:col>
                    <xdr:colOff>2076450</xdr:colOff>
                    <xdr:row>85</xdr:row>
                    <xdr:rowOff>19050</xdr:rowOff>
                  </to>
                </anchor>
              </controlPr>
            </control>
          </mc:Choice>
        </mc:AlternateContent>
        <mc:AlternateContent xmlns:mc="http://schemas.openxmlformats.org/markup-compatibility/2006">
          <mc:Choice Requires="x14">
            <control shapeId="2084" r:id="rId36" name="Check Box 36">
              <controlPr defaultSize="0" autoFill="0" autoLine="0" autoPict="0">
                <anchor moveWithCells="1">
                  <from>
                    <xdr:col>85</xdr:col>
                    <xdr:colOff>104775</xdr:colOff>
                    <xdr:row>55</xdr:row>
                    <xdr:rowOff>28575</xdr:rowOff>
                  </from>
                  <to>
                    <xdr:col>85</xdr:col>
                    <xdr:colOff>2076450</xdr:colOff>
                    <xdr:row>56</xdr:row>
                    <xdr:rowOff>57150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dimension ref="A14:F92"/>
  <sheetViews>
    <sheetView showGridLines="0" zoomScale="85" zoomScaleNormal="85" zoomScaleSheetLayoutView="40" zoomScalePageLayoutView="55" workbookViewId="0">
      <selection activeCell="C8" sqref="C8"/>
    </sheetView>
  </sheetViews>
  <sheetFormatPr defaultColWidth="9.140625" defaultRowHeight="12.75" x14ac:dyDescent="0.2"/>
  <cols>
    <col min="1" max="1" width="4.5703125" style="1" customWidth="1"/>
    <col min="2" max="2" width="15" style="1" customWidth="1"/>
    <col min="3" max="3" width="75.7109375" style="1" customWidth="1"/>
    <col min="4" max="4" width="9.140625" style="1"/>
    <col min="5" max="5" width="20" style="1" customWidth="1"/>
    <col min="6" max="6" width="102.140625" style="1" customWidth="1"/>
    <col min="7" max="16384" width="9.140625" style="1"/>
  </cols>
  <sheetData>
    <row r="14" spans="1:5" x14ac:dyDescent="0.2">
      <c r="A14" s="153"/>
    </row>
    <row r="15" spans="1:5" x14ac:dyDescent="0.2">
      <c r="A15" s="153"/>
    </row>
    <row r="16" spans="1:5" ht="30" customHeight="1" x14ac:dyDescent="0.2">
      <c r="A16" s="153"/>
      <c r="B16" s="846" t="s">
        <v>84</v>
      </c>
      <c r="C16" s="846"/>
      <c r="D16" s="846"/>
      <c r="E16" s="846"/>
    </row>
    <row r="17" spans="1:6" x14ac:dyDescent="0.2">
      <c r="A17" s="153"/>
    </row>
    <row r="18" spans="1:6" ht="38.25" customHeight="1" thickBot="1" x14ac:dyDescent="0.25">
      <c r="A18" s="153"/>
      <c r="B18"/>
      <c r="C18"/>
      <c r="D18"/>
    </row>
    <row r="19" spans="1:6" ht="29.25" thickBot="1" x14ac:dyDescent="0.5">
      <c r="A19" s="153"/>
      <c r="C19" s="154"/>
      <c r="D19" s="155"/>
      <c r="E19" s="156"/>
      <c r="F19" s="155"/>
    </row>
    <row r="20" spans="1:6" ht="14.25" customHeight="1" x14ac:dyDescent="0.2">
      <c r="A20" s="153"/>
      <c r="C20" s="847" t="s">
        <v>2</v>
      </c>
      <c r="D20" s="850" t="s">
        <v>3</v>
      </c>
      <c r="E20" s="804" t="str">
        <f>CONCATENATE("Variance                           RRR vs. ",'2b. Group 2 - Cont Schedule'!BC19," Balance                        (Principal + Interest)")</f>
        <v>Variance                           RRR vs. 2017 Balance                        (Principal + Interest)</v>
      </c>
      <c r="F20" s="852" t="s">
        <v>85</v>
      </c>
    </row>
    <row r="21" spans="1:6" ht="24.75" customHeight="1" x14ac:dyDescent="0.2">
      <c r="A21" s="153"/>
      <c r="C21" s="848"/>
      <c r="D21" s="850"/>
      <c r="E21" s="805"/>
      <c r="F21" s="850"/>
    </row>
    <row r="22" spans="1:6" ht="36.75" customHeight="1" thickBot="1" x14ac:dyDescent="0.25">
      <c r="A22" s="153"/>
      <c r="B22" s="16"/>
      <c r="C22" s="849"/>
      <c r="D22" s="851"/>
      <c r="E22" s="806"/>
      <c r="F22" s="851"/>
    </row>
    <row r="23" spans="1:6" ht="33.75" customHeight="1" x14ac:dyDescent="0.2">
      <c r="A23" s="153"/>
      <c r="C23" s="157"/>
      <c r="D23" s="158"/>
      <c r="E23" s="159"/>
      <c r="F23" s="160"/>
    </row>
    <row r="24" spans="1:6" ht="30.75" hidden="1" customHeight="1" x14ac:dyDescent="0.2">
      <c r="A24" s="153">
        <v>1</v>
      </c>
      <c r="C24" s="161" t="str">
        <f>VLOOKUP(A24, '2a. Group 1 - Cont Schedule'!$A$24:$CF$109,3,FALSE)</f>
        <v>LV Variance Account</v>
      </c>
      <c r="D24" s="730">
        <f>VLOOKUP(A24, '2a. Group 1 - Cont Schedule'!$A$24:$CF$109,4,FALSE)</f>
        <v>1550</v>
      </c>
      <c r="E24" s="163">
        <f>IF(ISERROR(VLOOKUP($A24, '2a. Group 1 - Cont Schedule'!$A$20:$CF$111, MATCH('3. Appendix A'!$E$20, '2a. Group 1 - Cont Schedule'!$A$20:$CF$20,0),FALSE)), 0, VLOOKUP($A24, '2a. Group 1 - Cont Schedule'!$A$20:$CF$111, MATCH('3. Appendix A'!$E$20, '2a. Group 1 - Cont Schedule'!$A$20:$CF$20,0),FALSE))</f>
        <v>0</v>
      </c>
      <c r="F24" s="164" t="s">
        <v>86</v>
      </c>
    </row>
    <row r="25" spans="1:6" ht="30.75" hidden="1" customHeight="1" x14ac:dyDescent="0.2">
      <c r="A25" s="153">
        <v>2</v>
      </c>
      <c r="C25" s="161" t="str">
        <f>VLOOKUP(A25, '2a. Group 1 - Cont Schedule'!$A$24:$CF$109,3,FALSE)</f>
        <v>Smart Metering Entity Charge Variance Account</v>
      </c>
      <c r="D25" s="730">
        <f>VLOOKUP(A25, '2a. Group 1 - Cont Schedule'!$A$24:$CF$109,4,FALSE)</f>
        <v>1551</v>
      </c>
      <c r="E25" s="163">
        <f>IF(ISERROR(VLOOKUP($A25, '2a. Group 1 - Cont Schedule'!$A$20:$CF$111, MATCH('3. Appendix A'!$E$20, '2a. Group 1 - Cont Schedule'!$A$20:$CF$20,0),FALSE)), 0, VLOOKUP($A25, '2a. Group 1 - Cont Schedule'!$A$20:$CF$111, MATCH('3. Appendix A'!$E$20, '2a. Group 1 - Cont Schedule'!$A$20:$CF$20,0),FALSE))</f>
        <v>0</v>
      </c>
      <c r="F25" s="164" t="s">
        <v>86</v>
      </c>
    </row>
    <row r="26" spans="1:6" ht="74.45" customHeight="1" x14ac:dyDescent="0.2">
      <c r="A26" s="153">
        <v>3</v>
      </c>
      <c r="C26" s="161" t="str">
        <f>VLOOKUP(A26, '2a. Group 1 - Cont Schedule'!$A$24:$CF$109,3,FALSE)</f>
        <v>RSVA - Wholesale Market Service Charge9</v>
      </c>
      <c r="D26" s="730">
        <f>VLOOKUP(A26, '2a. Group 1 - Cont Schedule'!$A$24:$CF$109,4,FALSE)</f>
        <v>1580</v>
      </c>
      <c r="E26" s="163">
        <f>+'2a. Group 1 - Cont Schedule'!CF26</f>
        <v>-85384.862044237554</v>
      </c>
      <c r="F26" s="165" t="s">
        <v>87</v>
      </c>
    </row>
    <row r="27" spans="1:6" ht="30.75" hidden="1" customHeight="1" x14ac:dyDescent="0.2">
      <c r="A27" s="153">
        <v>3.1</v>
      </c>
      <c r="C27" s="161" t="str">
        <f>VLOOKUP(A27, '2a. Group 1 - Cont Schedule'!$A$24:$CF$109,3,FALSE)</f>
        <v>Variance WMS – Sub-account CBR Class A9</v>
      </c>
      <c r="D27" s="730">
        <f>VLOOKUP(A27, '2a. Group 1 - Cont Schedule'!$A$24:$CF$109,4,FALSE)</f>
        <v>1580</v>
      </c>
      <c r="E27" s="163">
        <f>IF(ISERROR(VLOOKUP($A27, '2a. Group 1 - Cont Schedule'!$A$20:$CF$111, MATCH('3. Appendix A'!$E$20, '2a. Group 1 - Cont Schedule'!$A$20:$CF$20,0),FALSE)), 0, VLOOKUP($A27, '2a. Group 1 - Cont Schedule'!$A$20:$CF$111, MATCH('3. Appendix A'!$E$20, '2a. Group 1 - Cont Schedule'!$A$20:$CF$20,0),FALSE))</f>
        <v>0</v>
      </c>
      <c r="F27" s="164"/>
    </row>
    <row r="28" spans="1:6" ht="52.15" customHeight="1" thickBot="1" x14ac:dyDescent="0.25">
      <c r="A28" s="153">
        <v>3.2</v>
      </c>
      <c r="C28" s="170" t="str">
        <f>VLOOKUP(A28, '2a. Group 1 - Cont Schedule'!$A$24:$CF$109,3,FALSE)</f>
        <v>Variance WMS – Sub-account CBR Class B9</v>
      </c>
      <c r="D28" s="731">
        <f>VLOOKUP(A28, '2a. Group 1 - Cont Schedule'!$A$24:$CF$109,4,FALSE)</f>
        <v>1580</v>
      </c>
      <c r="E28" s="172">
        <f>+'2a. Group 1 - Cont Schedule'!CF28</f>
        <v>85385.390139252238</v>
      </c>
      <c r="F28" s="732" t="s">
        <v>88</v>
      </c>
    </row>
    <row r="29" spans="1:6" ht="30.75" hidden="1" customHeight="1" x14ac:dyDescent="0.2">
      <c r="A29" s="153">
        <v>4</v>
      </c>
      <c r="C29" s="161" t="str">
        <f>VLOOKUP(A29, '2a. Group 1 - Cont Schedule'!$A$24:$CF$109,3,FALSE)</f>
        <v>RSVA - Retail Transmission Network Charge</v>
      </c>
      <c r="D29" s="162">
        <f>VLOOKUP(A29, '2a. Group 1 - Cont Schedule'!$A$24:$CF$109,4,FALSE)</f>
        <v>1584</v>
      </c>
      <c r="E29" s="163">
        <f>IF(ISERROR(VLOOKUP($A29, '2a. Group 1 - Cont Schedule'!$A$20:$CF$111, MATCH('3. Appendix A'!$E$20, '2a. Group 1 - Cont Schedule'!$A$20:$CF$20,0),FALSE)), 0, VLOOKUP($A29, '2a. Group 1 - Cont Schedule'!$A$20:$CF$111, MATCH('3. Appendix A'!$E$20, '2a. Group 1 - Cont Schedule'!$A$20:$CF$20,0),FALSE))</f>
        <v>0</v>
      </c>
      <c r="F29" s="168" t="s">
        <v>86</v>
      </c>
    </row>
    <row r="30" spans="1:6" ht="30.75" hidden="1" customHeight="1" x14ac:dyDescent="0.2">
      <c r="A30" s="153">
        <v>5</v>
      </c>
      <c r="C30" s="161" t="str">
        <f>VLOOKUP(A30, '2a. Group 1 - Cont Schedule'!$A$24:$CF$109,3,FALSE)</f>
        <v>RSVA - Retail Transmission Connection Charge</v>
      </c>
      <c r="D30" s="162">
        <f>VLOOKUP(A30, '2a. Group 1 - Cont Schedule'!$A$24:$CF$109,4,FALSE)</f>
        <v>1586</v>
      </c>
      <c r="E30" s="163">
        <f>IF(ISERROR(VLOOKUP($A30, '2a. Group 1 - Cont Schedule'!$A$20:$CF$111, MATCH('3. Appendix A'!$E$20, '2a. Group 1 - Cont Schedule'!$A$20:$CF$20,0),FALSE)), 0, VLOOKUP($A30, '2a. Group 1 - Cont Schedule'!$A$20:$CF$111, MATCH('3. Appendix A'!$E$20, '2a. Group 1 - Cont Schedule'!$A$20:$CF$20,0),FALSE))</f>
        <v>0</v>
      </c>
      <c r="F30" s="164" t="s">
        <v>86</v>
      </c>
    </row>
    <row r="31" spans="1:6" ht="30.75" hidden="1" customHeight="1" x14ac:dyDescent="0.2">
      <c r="A31" s="153">
        <v>6</v>
      </c>
      <c r="C31" s="161" t="str">
        <f>VLOOKUP(A31, '2a. Group 1 - Cont Schedule'!$A$24:$CF$109,3,FALSE)</f>
        <v>RSVA - Power (excluding Global Adjustment)12</v>
      </c>
      <c r="D31" s="162">
        <f>VLOOKUP(A31, '2a. Group 1 - Cont Schedule'!$A$24:$CF$109,4,FALSE)</f>
        <v>1588</v>
      </c>
      <c r="E31" s="163">
        <f>IF(ISERROR(VLOOKUP($A31, '2a. Group 1 - Cont Schedule'!$A$20:$CF$111, MATCH('3. Appendix A'!$E$20, '2a. Group 1 - Cont Schedule'!$A$20:$CF$20,0),FALSE)), 0, VLOOKUP($A31, '2a. Group 1 - Cont Schedule'!$A$20:$CF$111, MATCH('3. Appendix A'!$E$20, '2a. Group 1 - Cont Schedule'!$A$20:$CF$20,0),FALSE))</f>
        <v>0</v>
      </c>
      <c r="F31" s="164" t="s">
        <v>86</v>
      </c>
    </row>
    <row r="32" spans="1:6" ht="30.75" hidden="1" customHeight="1" x14ac:dyDescent="0.2">
      <c r="A32" s="153">
        <v>7</v>
      </c>
      <c r="C32" s="161" t="str">
        <f>VLOOKUP(A32, '2a. Group 1 - Cont Schedule'!$A$24:$CF$109,3,FALSE)</f>
        <v>RSVA - Global Adjustment 12</v>
      </c>
      <c r="D32" s="162">
        <f>VLOOKUP(A32, '2a. Group 1 - Cont Schedule'!$A$24:$CF$109,4,FALSE)</f>
        <v>1589</v>
      </c>
      <c r="E32" s="163">
        <f>IF(ISERROR(VLOOKUP($A32, '2a. Group 1 - Cont Schedule'!$A$20:$CF$111, MATCH('3. Appendix A'!$E$20, '2a. Group 1 - Cont Schedule'!$A$20:$CF$20,0),FALSE)), 0, VLOOKUP($A32, '2a. Group 1 - Cont Schedule'!$A$20:$CF$111, MATCH('3. Appendix A'!$E$20, '2a. Group 1 - Cont Schedule'!$A$20:$CF$20,0),FALSE))</f>
        <v>0</v>
      </c>
      <c r="F32" s="164" t="s">
        <v>86</v>
      </c>
    </row>
    <row r="33" spans="1:6" ht="30.75" hidden="1" customHeight="1" x14ac:dyDescent="0.2">
      <c r="A33" s="153">
        <v>8</v>
      </c>
      <c r="C33" s="161" t="str">
        <f>VLOOKUP(A33, '2a. Group 1 - Cont Schedule'!$A$24:$CF$109,3,FALSE)</f>
        <v>Disposition and Recovery/Refund of Regulatory Balances (2009)7</v>
      </c>
      <c r="D33" s="162">
        <f>VLOOKUP(A33, '2a. Group 1 - Cont Schedule'!$A$24:$CF$109,4,FALSE)</f>
        <v>1595</v>
      </c>
      <c r="E33" s="163">
        <f>IF(ISERROR(VLOOKUP($A33, '2a. Group 1 - Cont Schedule'!$A$20:$CF$111, MATCH('3. Appendix A'!$E$20, '2a. Group 1 - Cont Schedule'!$A$20:$CF$20,0),FALSE)), 0, VLOOKUP($A33, '2a. Group 1 - Cont Schedule'!$A$20:$CF$111, MATCH('3. Appendix A'!$E$20, '2a. Group 1 - Cont Schedule'!$A$20:$CF$20,0),FALSE))</f>
        <v>0</v>
      </c>
      <c r="F33" s="164" t="s">
        <v>86</v>
      </c>
    </row>
    <row r="34" spans="1:6" ht="30.75" hidden="1" customHeight="1" x14ac:dyDescent="0.2">
      <c r="A34" s="153">
        <v>9</v>
      </c>
      <c r="C34" s="161" t="str">
        <f>VLOOKUP(A34, '2a. Group 1 - Cont Schedule'!$A$24:$CF$109,3,FALSE)</f>
        <v>Disposition and Recovery/Refund of Regulatory Balances (2010)7</v>
      </c>
      <c r="D34" s="162">
        <f>VLOOKUP(A34, '2a. Group 1 - Cont Schedule'!$A$24:$CF$109,4,FALSE)</f>
        <v>1595</v>
      </c>
      <c r="E34" s="163">
        <f>IF(ISERROR(VLOOKUP($A34, '2a. Group 1 - Cont Schedule'!$A$20:$CF$111, MATCH('3. Appendix A'!$E$20, '2a. Group 1 - Cont Schedule'!$A$20:$CF$20,0),FALSE)), 0, VLOOKUP($A34, '2a. Group 1 - Cont Schedule'!$A$20:$CF$111, MATCH('3. Appendix A'!$E$20, '2a. Group 1 - Cont Schedule'!$A$20:$CF$20,0),FALSE))</f>
        <v>0</v>
      </c>
      <c r="F34" s="164" t="s">
        <v>86</v>
      </c>
    </row>
    <row r="35" spans="1:6" ht="30.75" hidden="1" customHeight="1" x14ac:dyDescent="0.2">
      <c r="A35" s="153">
        <v>10</v>
      </c>
      <c r="C35" s="161" t="str">
        <f>VLOOKUP(A35, '2a. Group 1 - Cont Schedule'!$A$24:$CF$109,3,FALSE)</f>
        <v>Disposition and Recovery/Refund of Regulatory Balances (2012)7</v>
      </c>
      <c r="D35" s="162">
        <f>VLOOKUP(A35, '2a. Group 1 - Cont Schedule'!$A$24:$CF$109,4,FALSE)</f>
        <v>1595</v>
      </c>
      <c r="E35" s="163">
        <f>IF(ISERROR(VLOOKUP($A35, '2a. Group 1 - Cont Schedule'!$A$20:$CF$111, MATCH('3. Appendix A'!$E$20, '2a. Group 1 - Cont Schedule'!$A$20:$CF$20,0),FALSE)), 0, VLOOKUP($A35, '2a. Group 1 - Cont Schedule'!$A$20:$CF$111, MATCH('3. Appendix A'!$E$20, '2a. Group 1 - Cont Schedule'!$A$20:$CF$20,0),FALSE))</f>
        <v>0</v>
      </c>
      <c r="F35" s="164" t="s">
        <v>86</v>
      </c>
    </row>
    <row r="36" spans="1:6" ht="30.75" hidden="1" customHeight="1" x14ac:dyDescent="0.2">
      <c r="A36" s="153">
        <v>11</v>
      </c>
      <c r="C36" s="161" t="str">
        <f>VLOOKUP(A36, '2a. Group 1 - Cont Schedule'!$A$24:$CF$109,3,FALSE)</f>
        <v>Disposition and Recovery/Refund of Regulatory Balances (2013)7</v>
      </c>
      <c r="D36" s="162">
        <f>VLOOKUP(A36, '2a. Group 1 - Cont Schedule'!$A$24:$CF$109,4,FALSE)</f>
        <v>1595</v>
      </c>
      <c r="E36" s="163">
        <f>IF(ISERROR(VLOOKUP($A36, '2a. Group 1 - Cont Schedule'!$A$20:$CF$111, MATCH('3. Appendix A'!$E$20, '2a. Group 1 - Cont Schedule'!$A$20:$CF$20,0),FALSE)), 0, VLOOKUP($A36, '2a. Group 1 - Cont Schedule'!$A$20:$CF$111, MATCH('3. Appendix A'!$E$20, '2a. Group 1 - Cont Schedule'!$A$20:$CF$20,0),FALSE))</f>
        <v>0</v>
      </c>
      <c r="F36" s="164" t="s">
        <v>86</v>
      </c>
    </row>
    <row r="37" spans="1:6" ht="30.75" hidden="1" customHeight="1" x14ac:dyDescent="0.2">
      <c r="A37" s="153">
        <v>12</v>
      </c>
      <c r="C37" s="161" t="str">
        <f>VLOOKUP(A37, '2a. Group 1 - Cont Schedule'!$A$24:$CF$109,3,FALSE)</f>
        <v>Disposition and Recovery/Refund of Regulatory Balances (2014)7</v>
      </c>
      <c r="D37" s="162">
        <f>VLOOKUP(A37, '2a. Group 1 - Cont Schedule'!$A$24:$CF$109,4,FALSE)</f>
        <v>1595</v>
      </c>
      <c r="E37" s="163">
        <f>IF(ISERROR(VLOOKUP($A37, '2a. Group 1 - Cont Schedule'!$A$20:$CF$111, MATCH('3. Appendix A'!$E$20, '2a. Group 1 - Cont Schedule'!$A$20:$CF$20,0),FALSE)), 0, VLOOKUP($A37, '2a. Group 1 - Cont Schedule'!$A$20:$CF$111, MATCH('3. Appendix A'!$E$20, '2a. Group 1 - Cont Schedule'!$A$20:$CF$20,0),FALSE))</f>
        <v>0</v>
      </c>
      <c r="F37" s="164" t="s">
        <v>86</v>
      </c>
    </row>
    <row r="38" spans="1:6" ht="30.75" hidden="1" customHeight="1" x14ac:dyDescent="0.2">
      <c r="A38" s="153">
        <v>13</v>
      </c>
      <c r="C38" s="161" t="str">
        <f>VLOOKUP(A38, '2a. Group 1 - Cont Schedule'!$A$24:$CF$109,3,FALSE)</f>
        <v>Disposition and Recovery/Refund of Regulatory Balances (2015)7</v>
      </c>
      <c r="D38" s="162">
        <f>VLOOKUP(A38, '2a. Group 1 - Cont Schedule'!$A$24:$CF$109,4,FALSE)</f>
        <v>1595</v>
      </c>
      <c r="E38" s="163">
        <f>IF(ISERROR(VLOOKUP($A38, '2a. Group 1 - Cont Schedule'!$A$20:$CF$111, MATCH('3. Appendix A'!$E$20, '2a. Group 1 - Cont Schedule'!$A$20:$CF$20,0),FALSE)), 0, VLOOKUP($A38, '2a. Group 1 - Cont Schedule'!$A$20:$CF$111, MATCH('3. Appendix A'!$E$20, '2a. Group 1 - Cont Schedule'!$A$20:$CF$20,0),FALSE))</f>
        <v>0</v>
      </c>
      <c r="F38" s="164" t="s">
        <v>86</v>
      </c>
    </row>
    <row r="39" spans="1:6" ht="30.75" hidden="1" customHeight="1" x14ac:dyDescent="0.2">
      <c r="A39" s="153">
        <v>14</v>
      </c>
      <c r="C39" s="161" t="str">
        <f>VLOOKUP(A39, '2a. Group 1 - Cont Schedule'!$A$24:$CF$109,3,FALSE)</f>
        <v>Disposition and Recovery/Refund of Regulatory Balances (2016)7</v>
      </c>
      <c r="D39" s="162">
        <f>VLOOKUP(A39, '2a. Group 1 - Cont Schedule'!$A$24:$CF$109,4,FALSE)</f>
        <v>1595</v>
      </c>
      <c r="E39" s="163">
        <f>IF(ISERROR(VLOOKUP($A39, '2a. Group 1 - Cont Schedule'!$A$20:$CF$111, MATCH('3. Appendix A'!$E$20, '2a. Group 1 - Cont Schedule'!$A$20:$CF$20,0),FALSE)), 0, VLOOKUP($A39, '2a. Group 1 - Cont Schedule'!$A$20:$CF$111, MATCH('3. Appendix A'!$E$20, '2a. Group 1 - Cont Schedule'!$A$20:$CF$20,0),FALSE))</f>
        <v>0</v>
      </c>
      <c r="F39" s="164" t="s">
        <v>86</v>
      </c>
    </row>
    <row r="40" spans="1:6" ht="30.75" hidden="1" customHeight="1" x14ac:dyDescent="0.2">
      <c r="A40" s="153">
        <v>15</v>
      </c>
      <c r="C40" s="161" t="str">
        <f>VLOOKUP(A40, '2a. Group 1 - Cont Schedule'!$A$24:$CF$109,3,FALSE)</f>
        <v>Disposition and Recovery/Refund of Regulatory Balances (2017)7</v>
      </c>
      <c r="D40" s="162">
        <f>VLOOKUP(A40, '2a. Group 1 - Cont Schedule'!$A$24:$CF$109,4,FALSE)</f>
        <v>1595</v>
      </c>
      <c r="E40" s="163">
        <f>IF(ISERROR(VLOOKUP($A40, '2a. Group 1 - Cont Schedule'!$A$20:$CF$111, MATCH('3. Appendix A'!$E$20, '2a. Group 1 - Cont Schedule'!$A$20:$CF$20,0),FALSE)), 0, VLOOKUP($A40, '2a. Group 1 - Cont Schedule'!$A$20:$CF$111, MATCH('3. Appendix A'!$E$20, '2a. Group 1 - Cont Schedule'!$A$20:$CF$20,0),FALSE))</f>
        <v>0</v>
      </c>
      <c r="F40" s="164" t="s">
        <v>86</v>
      </c>
    </row>
    <row r="41" spans="1:6" ht="30.75" hidden="1" customHeight="1" thickBot="1" x14ac:dyDescent="0.25">
      <c r="C41" s="157" t="s">
        <v>46</v>
      </c>
      <c r="D41" s="166"/>
      <c r="E41" s="163"/>
      <c r="F41" s="167"/>
    </row>
    <row r="42" spans="1:6" ht="30.75" hidden="1" customHeight="1" x14ac:dyDescent="0.2">
      <c r="A42" s="1">
        <v>16</v>
      </c>
      <c r="C42" s="161" t="str">
        <f>VLOOKUP(A42, '2b. Group 2 - Cont Schedule'!$A$24:$CJ$113,3,FALSE)</f>
        <v>Other Regulatory Assets - Sub-Account - Deferred IFRS Transition Costs</v>
      </c>
      <c r="D42" s="162">
        <f>VLOOKUP(A42, '2b. Group 2 - Cont Schedule'!$A$24:$CJ$113,4,FALSE)</f>
        <v>1508</v>
      </c>
      <c r="E42" s="163">
        <f>IF(ISERROR(VLOOKUP($A42, '2b. Group 2 - Cont Schedule'!$A$20:$CJ$115, MATCH('3. Appendix A'!$E$20, '2b. Group 2 - Cont Schedule'!$A$20:$CJ$20,0),FALSE)), 0, VLOOKUP($A42, '2b. Group 2 - Cont Schedule'!$A$20:$CJ$115, MATCH('3. Appendix A'!$E$20, '2b. Group 2 - Cont Schedule'!$A$20:$CJ$20,0),FALSE))</f>
        <v>0</v>
      </c>
      <c r="F42" s="168"/>
    </row>
    <row r="43" spans="1:6" ht="30.75" hidden="1" customHeight="1" x14ac:dyDescent="0.2">
      <c r="A43" s="1">
        <v>17</v>
      </c>
      <c r="C43" s="161" t="str">
        <f>VLOOKUP(A43, '2b. Group 2 - Cont Schedule'!$A$24:$CJ$113,3,FALSE)</f>
        <v>Other Regulatory Assets - Sub-Account - Incremental Capital Charges</v>
      </c>
      <c r="D43" s="162">
        <f>VLOOKUP(A43, '2b. Group 2 - Cont Schedule'!$A$24:$CJ$113,4,FALSE)</f>
        <v>1508</v>
      </c>
      <c r="E43" s="163">
        <f>IF(ISERROR(VLOOKUP($A43, '2b. Group 2 - Cont Schedule'!$A$20:$CJ$115, MATCH('3. Appendix A'!$E$20, '2b. Group 2 - Cont Schedule'!$A$20:$CJ$20,0),FALSE)), 0, VLOOKUP($A43, '2b. Group 2 - Cont Schedule'!$A$20:$CJ$115, MATCH('3. Appendix A'!$E$20, '2b. Group 2 - Cont Schedule'!$A$20:$CJ$20,0),FALSE))</f>
        <v>0</v>
      </c>
      <c r="F43" s="164"/>
    </row>
    <row r="44" spans="1:6" ht="30.75" hidden="1" customHeight="1" x14ac:dyDescent="0.2">
      <c r="A44" s="1">
        <v>18</v>
      </c>
      <c r="C44" s="161" t="str">
        <f>VLOOKUP(A44, '2b. Group 2 - Cont Schedule'!$A$24:$CJ$113,3,FALSE)</f>
        <v>Other Regulatory Assets - Sub-Account - Financial Assistance Payment and Recovery Variance - Ontario Clean Energy Benefit Act3</v>
      </c>
      <c r="D44" s="162">
        <f>VLOOKUP(A44, '2b. Group 2 - Cont Schedule'!$A$24:$CJ$113,4,FALSE)</f>
        <v>1508</v>
      </c>
      <c r="E44" s="163">
        <f>IF(ISERROR(VLOOKUP($A44, '2b. Group 2 - Cont Schedule'!$A$20:$CJ$115, MATCH('3. Appendix A'!$E$20, '2b. Group 2 - Cont Schedule'!$A$20:$CJ$20,0),FALSE)), 0, VLOOKUP($A44, '2b. Group 2 - Cont Schedule'!$A$20:$CJ$115, MATCH('3. Appendix A'!$E$20, '2b. Group 2 - Cont Schedule'!$A$20:$CJ$20,0),FALSE))</f>
        <v>0</v>
      </c>
      <c r="F44" s="164"/>
    </row>
    <row r="45" spans="1:6" ht="30.75" hidden="1" customHeight="1" x14ac:dyDescent="0.2">
      <c r="A45" s="1">
        <v>19</v>
      </c>
      <c r="C45" s="161" t="str">
        <f>VLOOKUP(A45, '2b. Group 2 - Cont Schedule'!$A$24:$CJ$113,3,FALSE)</f>
        <v>Other Regulatory Assets - Sub-Account - Impact for USGAAP Deferral</v>
      </c>
      <c r="D45" s="162">
        <f>VLOOKUP(A45, '2b. Group 2 - Cont Schedule'!$A$24:$CJ$113,4,FALSE)</f>
        <v>1508</v>
      </c>
      <c r="E45" s="163">
        <f>IF(ISERROR(VLOOKUP($A45, '2b. Group 2 - Cont Schedule'!$A$20:$CJ$115, MATCH('3. Appendix A'!$E$20, '2b. Group 2 - Cont Schedule'!$A$20:$CJ$20,0),FALSE)), 0, VLOOKUP($A45, '2b. Group 2 - Cont Schedule'!$A$20:$CJ$115, MATCH('3. Appendix A'!$E$20, '2b. Group 2 - Cont Schedule'!$A$20:$CJ$20,0),FALSE))</f>
        <v>0</v>
      </c>
      <c r="F45" s="164"/>
    </row>
    <row r="46" spans="1:6" ht="30.75" hidden="1" customHeight="1" x14ac:dyDescent="0.2">
      <c r="A46" s="1">
        <v>20</v>
      </c>
      <c r="C46" s="161" t="str">
        <f>VLOOKUP(A46, '2b. Group 2 - Cont Schedule'!$A$24:$CJ$113,3,FALSE)</f>
        <v>Other Regulatory Assets - Sub-Account - CRRRVA</v>
      </c>
      <c r="D46" s="162">
        <f>VLOOKUP(A46, '2b. Group 2 - Cont Schedule'!$A$24:$CJ$113,4,FALSE)</f>
        <v>1508</v>
      </c>
      <c r="E46" s="163">
        <f>IF(ISERROR(VLOOKUP($A46, '2b. Group 2 - Cont Schedule'!$A$20:$CJ$115, MATCH('3. Appendix A'!$E$20, '2b. Group 2 - Cont Schedule'!$A$20:$CJ$20,0),FALSE)), 0, VLOOKUP($A46, '2b. Group 2 - Cont Schedule'!$A$20:$CJ$115, MATCH('3. Appendix A'!$E$20, '2b. Group 2 - Cont Schedule'!$A$20:$CJ$20,0),FALSE))</f>
        <v>0</v>
      </c>
      <c r="F46" s="164"/>
    </row>
    <row r="47" spans="1:6" ht="30.75" hidden="1" customHeight="1" x14ac:dyDescent="0.2">
      <c r="A47" s="1">
        <v>21</v>
      </c>
      <c r="C47" s="161" t="str">
        <f>VLOOKUP(A47, '2b. Group 2 - Cont Schedule'!$A$24:$CJ$113,3,FALSE)</f>
        <v>Other Regulatory Assets - Sub-Account - Externally Driven Capital (EIP)</v>
      </c>
      <c r="D47" s="162">
        <f>VLOOKUP(A47, '2b. Group 2 - Cont Schedule'!$A$24:$CJ$113,4,FALSE)</f>
        <v>1508</v>
      </c>
      <c r="E47" s="163">
        <f>IF(ISERROR(VLOOKUP($A47, '2b. Group 2 - Cont Schedule'!$A$20:$CJ$115, MATCH('3. Appendix A'!$E$20, '2b. Group 2 - Cont Schedule'!$A$20:$CJ$20,0),FALSE)), 0, VLOOKUP($A47, '2b. Group 2 - Cont Schedule'!$A$20:$CJ$115, MATCH('3. Appendix A'!$E$20, '2b. Group 2 - Cont Schedule'!$A$20:$CJ$20,0),FALSE))</f>
        <v>0</v>
      </c>
      <c r="F47" s="164"/>
    </row>
    <row r="48" spans="1:6" ht="30.75" hidden="1" customHeight="1" x14ac:dyDescent="0.2">
      <c r="A48" s="1">
        <v>22</v>
      </c>
      <c r="C48" s="161" t="str">
        <f>VLOOKUP(A48, '2b. Group 2 - Cont Schedule'!$A$24:$CJ$113,3,FALSE)</f>
        <v>Other Regulatory Assets - Sub-Account - Derecognition</v>
      </c>
      <c r="D48" s="162">
        <f>VLOOKUP(A48, '2b. Group 2 - Cont Schedule'!$A$24:$CJ$113,4,FALSE)</f>
        <v>1508</v>
      </c>
      <c r="E48" s="163">
        <f>IF(ISERROR(VLOOKUP($A48, '2b. Group 2 - Cont Schedule'!$A$20:$CJ$115, MATCH('3. Appendix A'!$E$20, '2b. Group 2 - Cont Schedule'!$A$20:$CJ$20,0),FALSE)), 0, VLOOKUP($A48, '2b. Group 2 - Cont Schedule'!$A$20:$CJ$115, MATCH('3. Appendix A'!$E$20, '2b. Group 2 - Cont Schedule'!$A$20:$CJ$20,0),FALSE))</f>
        <v>0</v>
      </c>
      <c r="F48" s="164"/>
    </row>
    <row r="49" spans="1:6" ht="30.75" hidden="1" customHeight="1" x14ac:dyDescent="0.2">
      <c r="A49" s="1">
        <v>23</v>
      </c>
      <c r="C49" s="161" t="str">
        <f>VLOOKUP(A49, '2b. Group 2 - Cont Schedule'!$A$24:$CJ$113,3,FALSE)</f>
        <v>Other Regulatory Assets - Sub-Account - Wireless Attachments</v>
      </c>
      <c r="D49" s="162">
        <f>VLOOKUP(A49, '2b. Group 2 - Cont Schedule'!$A$24:$CJ$113,4,FALSE)</f>
        <v>1508</v>
      </c>
      <c r="E49" s="163">
        <f>IF(ISERROR(VLOOKUP($A49, '2b. Group 2 - Cont Schedule'!$A$20:$CJ$115, MATCH('3. Appendix A'!$E$20, '2b. Group 2 - Cont Schedule'!$A$20:$CJ$20,0),FALSE)), 0, VLOOKUP($A49, '2b. Group 2 - Cont Schedule'!$A$20:$CJ$115, MATCH('3. Appendix A'!$E$20, '2b. Group 2 - Cont Schedule'!$A$20:$CJ$20,0),FALSE))</f>
        <v>0</v>
      </c>
      <c r="F49" s="164"/>
    </row>
    <row r="50" spans="1:6" ht="30.75" hidden="1" customHeight="1" x14ac:dyDescent="0.2">
      <c r="A50" s="1">
        <v>24</v>
      </c>
      <c r="C50" s="161" t="str">
        <f>VLOOKUP(A50, '2b. Group 2 - Cont Schedule'!$A$24:$CJ$113,3,FALSE)</f>
        <v>Other Regulatory Assets - Sub-Account - Monthly Billing</v>
      </c>
      <c r="D50" s="162">
        <f>VLOOKUP(A50, '2b. Group 2 - Cont Schedule'!$A$24:$CJ$113,4,FALSE)</f>
        <v>1508</v>
      </c>
      <c r="E50" s="163">
        <f>IF(ISERROR(VLOOKUP($A50, '2b. Group 2 - Cont Schedule'!$A$20:$CJ$115, MATCH('3. Appendix A'!$E$20, '2b. Group 2 - Cont Schedule'!$A$20:$CJ$20,0),FALSE)), 0, VLOOKUP($A50, '2b. Group 2 - Cont Schedule'!$A$20:$CJ$115, MATCH('3. Appendix A'!$E$20, '2b. Group 2 - Cont Schedule'!$A$20:$CJ$20,0),FALSE))</f>
        <v>0</v>
      </c>
      <c r="F50" s="164"/>
    </row>
    <row r="51" spans="1:6" ht="30.75" hidden="1" customHeight="1" x14ac:dyDescent="0.2">
      <c r="A51" s="1">
        <v>25</v>
      </c>
      <c r="C51" s="161" t="str">
        <f>VLOOKUP(A51, '2b. Group 2 - Cont Schedule'!$A$24:$CJ$113,3,FALSE)</f>
        <v>Other Regulatory Assets - Sub-Account - OCCP</v>
      </c>
      <c r="D51" s="162">
        <f>VLOOKUP(A51, '2b. Group 2 - Cont Schedule'!$A$24:$CJ$113,4,FALSE)</f>
        <v>1508</v>
      </c>
      <c r="E51" s="163">
        <f>IF(ISERROR(VLOOKUP($A51, '2b. Group 2 - Cont Schedule'!$A$20:$CJ$115, MATCH('3. Appendix A'!$E$20, '2b. Group 2 - Cont Schedule'!$A$20:$CJ$20,0),FALSE)), 0, VLOOKUP($A51, '2b. Group 2 - Cont Schedule'!$A$20:$CJ$115, MATCH('3. Appendix A'!$E$20, '2b. Group 2 - Cont Schedule'!$A$20:$CJ$20,0),FALSE))</f>
        <v>0</v>
      </c>
      <c r="F51" s="164"/>
    </row>
    <row r="52" spans="1:6" ht="30.75" hidden="1" customHeight="1" x14ac:dyDescent="0.2">
      <c r="A52" s="1">
        <v>26</v>
      </c>
      <c r="C52" s="161" t="str">
        <f>VLOOKUP(A52, '2b. Group 2 - Cont Schedule'!$A$24:$CJ$113,3,FALSE)</f>
        <v>Other Regulatory Assets - Sub-Account - OPEB Cash vs. Accrual</v>
      </c>
      <c r="D52" s="162">
        <f>VLOOKUP(A52, '2b. Group 2 - Cont Schedule'!$A$24:$CJ$113,4,FALSE)</f>
        <v>1508</v>
      </c>
      <c r="E52" s="163">
        <f>IF(ISERROR(VLOOKUP($A52, '2b. Group 2 - Cont Schedule'!$A$20:$CJ$115, MATCH('3. Appendix A'!$E$20, '2b. Group 2 - Cont Schedule'!$A$20:$CJ$20,0),FALSE)), 0, VLOOKUP($A52, '2b. Group 2 - Cont Schedule'!$A$20:$CJ$115, MATCH('3. Appendix A'!$E$20, '2b. Group 2 - Cont Schedule'!$A$20:$CJ$20,0),FALSE))</f>
        <v>0</v>
      </c>
      <c r="F52" s="164"/>
    </row>
    <row r="53" spans="1:6" ht="30.75" hidden="1" customHeight="1" x14ac:dyDescent="0.2">
      <c r="A53" s="1">
        <v>27</v>
      </c>
      <c r="C53" s="161">
        <f>VLOOKUP(A53, '2b. Group 2 - Cont Schedule'!$A$24:$CJ$113,3,FALSE)</f>
        <v>0</v>
      </c>
      <c r="D53" s="162">
        <f>VLOOKUP(A53, '2b. Group 2 - Cont Schedule'!$A$24:$CJ$113,4,FALSE)</f>
        <v>1508</v>
      </c>
      <c r="E53" s="163">
        <f>IF(ISERROR(VLOOKUP($A53, '2b. Group 2 - Cont Schedule'!$A$20:$CJ$115, MATCH('3. Appendix A'!$E$20, '2b. Group 2 - Cont Schedule'!$A$20:$CJ$20,0),FALSE)), 0, VLOOKUP($A53, '2b. Group 2 - Cont Schedule'!$A$20:$CJ$115, MATCH('3. Appendix A'!$E$20, '2b. Group 2 - Cont Schedule'!$A$20:$CJ$20,0),FALSE))</f>
        <v>0</v>
      </c>
      <c r="F53" s="164"/>
    </row>
    <row r="54" spans="1:6" ht="30.75" hidden="1" customHeight="1" x14ac:dyDescent="0.2">
      <c r="A54" s="1">
        <v>28</v>
      </c>
      <c r="C54" s="161">
        <f>VLOOKUP(A54, '2b. Group 2 - Cont Schedule'!$A$24:$CJ$113,3,FALSE)</f>
        <v>0</v>
      </c>
      <c r="D54" s="162">
        <f>VLOOKUP(A54, '2b. Group 2 - Cont Schedule'!$A$24:$CJ$113,4,FALSE)</f>
        <v>1508</v>
      </c>
      <c r="E54" s="163">
        <f>IF(ISERROR(VLOOKUP($A54, '2b. Group 2 - Cont Schedule'!$A$20:$CJ$115, MATCH('3. Appendix A'!$E$20, '2b. Group 2 - Cont Schedule'!$A$20:$CJ$20,0),FALSE)), 0, VLOOKUP($A54, '2b. Group 2 - Cont Schedule'!$A$20:$CJ$115, MATCH('3. Appendix A'!$E$20, '2b. Group 2 - Cont Schedule'!$A$20:$CJ$20,0),FALSE))</f>
        <v>0</v>
      </c>
      <c r="F54" s="164"/>
    </row>
    <row r="55" spans="1:6" ht="30.75" hidden="1" customHeight="1" x14ac:dyDescent="0.2">
      <c r="A55" s="1">
        <v>29</v>
      </c>
      <c r="C55" s="161">
        <f>VLOOKUP(A55, '2b. Group 2 - Cont Schedule'!$A$24:$CJ$113,3,FALSE)</f>
        <v>0</v>
      </c>
      <c r="D55" s="162">
        <f>VLOOKUP(A55, '2b. Group 2 - Cont Schedule'!$A$24:$CJ$113,4,FALSE)</f>
        <v>1508</v>
      </c>
      <c r="E55" s="163">
        <f>IF(ISERROR(VLOOKUP($A55, '2b. Group 2 - Cont Schedule'!$A$20:$CJ$115, MATCH('3. Appendix A'!$E$20, '2b. Group 2 - Cont Schedule'!$A$20:$CJ$20,0),FALSE)), 0, VLOOKUP($A55, '2b. Group 2 - Cont Schedule'!$A$20:$CJ$115, MATCH('3. Appendix A'!$E$20, '2b. Group 2 - Cont Schedule'!$A$20:$CJ$20,0),FALSE))</f>
        <v>0</v>
      </c>
      <c r="F55" s="164"/>
    </row>
    <row r="56" spans="1:6" ht="30.75" hidden="1" customHeight="1" x14ac:dyDescent="0.2">
      <c r="A56" s="1">
        <v>30</v>
      </c>
      <c r="C56" s="161">
        <f>VLOOKUP(A56, '2b. Group 2 - Cont Schedule'!$A$24:$CJ$113,3,FALSE)</f>
        <v>0</v>
      </c>
      <c r="D56" s="162">
        <f>VLOOKUP(A56, '2b. Group 2 - Cont Schedule'!$A$24:$CJ$113,4,FALSE)</f>
        <v>1508</v>
      </c>
      <c r="E56" s="163">
        <f>IF(ISERROR(VLOOKUP($A56, '2b. Group 2 - Cont Schedule'!$A$20:$CJ$115, MATCH('3. Appendix A'!$E$20, '2b. Group 2 - Cont Schedule'!$A$20:$CJ$20,0),FALSE)), 0, VLOOKUP($A56, '2b. Group 2 - Cont Schedule'!$A$20:$CJ$115, MATCH('3. Appendix A'!$E$20, '2b. Group 2 - Cont Schedule'!$A$20:$CJ$20,0),FALSE))</f>
        <v>0</v>
      </c>
      <c r="F56" s="164"/>
    </row>
    <row r="57" spans="1:6" ht="30.75" hidden="1" customHeight="1" x14ac:dyDescent="0.2">
      <c r="A57" s="1">
        <v>31</v>
      </c>
      <c r="C57" s="161">
        <f>VLOOKUP(A57, '2b. Group 2 - Cont Schedule'!$A$24:$CJ$113,3,FALSE)</f>
        <v>0</v>
      </c>
      <c r="D57" s="162">
        <f>VLOOKUP(A57, '2b. Group 2 - Cont Schedule'!$A$24:$CJ$113,4,FALSE)</f>
        <v>1508</v>
      </c>
      <c r="E57" s="163">
        <f>IF(ISERROR(VLOOKUP($A57, '2b. Group 2 - Cont Schedule'!$A$20:$CJ$115, MATCH('3. Appendix A'!$E$20, '2b. Group 2 - Cont Schedule'!$A$20:$CJ$20,0),FALSE)), 0, VLOOKUP($A57, '2b. Group 2 - Cont Schedule'!$A$20:$CJ$115, MATCH('3. Appendix A'!$E$20, '2b. Group 2 - Cont Schedule'!$A$20:$CJ$20,0),FALSE))</f>
        <v>0</v>
      </c>
      <c r="F57" s="164"/>
    </row>
    <row r="58" spans="1:6" ht="30.75" hidden="1" customHeight="1" x14ac:dyDescent="0.2">
      <c r="A58" s="1">
        <v>32</v>
      </c>
      <c r="C58" s="161">
        <f>VLOOKUP(A58, '2b. Group 2 - Cont Schedule'!$A$24:$CJ$113,3,FALSE)</f>
        <v>0</v>
      </c>
      <c r="D58" s="162">
        <f>VLOOKUP(A58, '2b. Group 2 - Cont Schedule'!$A$24:$CJ$113,4,FALSE)</f>
        <v>1508</v>
      </c>
      <c r="E58" s="163">
        <f>IF(ISERROR(VLOOKUP($A58, '2b. Group 2 - Cont Schedule'!$A$20:$CJ$115, MATCH('3. Appendix A'!$E$20, '2b. Group 2 - Cont Schedule'!$A$20:$CJ$20,0),FALSE)), 0, VLOOKUP($A58, '2b. Group 2 - Cont Schedule'!$A$20:$CJ$115, MATCH('3. Appendix A'!$E$20, '2b. Group 2 - Cont Schedule'!$A$20:$CJ$20,0),FALSE))</f>
        <v>0</v>
      </c>
      <c r="F58" s="164"/>
    </row>
    <row r="59" spans="1:6" ht="30.75" hidden="1" customHeight="1" x14ac:dyDescent="0.2">
      <c r="A59" s="1">
        <v>33</v>
      </c>
      <c r="C59" s="161">
        <f>VLOOKUP(A59, '2b. Group 2 - Cont Schedule'!$A$24:$CJ$113,3,FALSE)</f>
        <v>0</v>
      </c>
      <c r="D59" s="162">
        <f>VLOOKUP(A59, '2b. Group 2 - Cont Schedule'!$A$24:$CJ$113,4,FALSE)</f>
        <v>1508</v>
      </c>
      <c r="E59" s="163">
        <f>IF(ISERROR(VLOOKUP($A59, '2b. Group 2 - Cont Schedule'!$A$20:$CJ$115, MATCH('3. Appendix A'!$E$20, '2b. Group 2 - Cont Schedule'!$A$20:$CJ$20,0),FALSE)), 0, VLOOKUP($A59, '2b. Group 2 - Cont Schedule'!$A$20:$CJ$115, MATCH('3. Appendix A'!$E$20, '2b. Group 2 - Cont Schedule'!$A$20:$CJ$20,0),FALSE))</f>
        <v>0</v>
      </c>
      <c r="F59" s="164"/>
    </row>
    <row r="60" spans="1:6" ht="30.75" hidden="1" customHeight="1" x14ac:dyDescent="0.2">
      <c r="A60" s="1">
        <v>34</v>
      </c>
      <c r="C60" s="161">
        <f>VLOOKUP(A60, '2b. Group 2 - Cont Schedule'!$A$24:$CJ$113,3,FALSE)</f>
        <v>0</v>
      </c>
      <c r="D60" s="162">
        <f>VLOOKUP(A60, '2b. Group 2 - Cont Schedule'!$A$24:$CJ$113,4,FALSE)</f>
        <v>1508</v>
      </c>
      <c r="E60" s="163">
        <f>IF(ISERROR(VLOOKUP($A60, '2b. Group 2 - Cont Schedule'!$A$20:$CJ$115, MATCH('3. Appendix A'!$E$20, '2b. Group 2 - Cont Schedule'!$A$20:$CJ$20,0),FALSE)), 0, VLOOKUP($A60, '2b. Group 2 - Cont Schedule'!$A$20:$CJ$115, MATCH('3. Appendix A'!$E$20, '2b. Group 2 - Cont Schedule'!$A$20:$CJ$20,0),FALSE))</f>
        <v>0</v>
      </c>
      <c r="F60" s="164"/>
    </row>
    <row r="61" spans="1:6" ht="30.75" hidden="1" customHeight="1" x14ac:dyDescent="0.2">
      <c r="A61" s="1">
        <v>35</v>
      </c>
      <c r="C61" s="161">
        <f>VLOOKUP(A61, '2b. Group 2 - Cont Schedule'!$A$24:$CJ$113,3,FALSE)</f>
        <v>0</v>
      </c>
      <c r="D61" s="162">
        <f>VLOOKUP(A61, '2b. Group 2 - Cont Schedule'!$A$24:$CJ$113,4,FALSE)</f>
        <v>1508</v>
      </c>
      <c r="E61" s="163">
        <f>IF(ISERROR(VLOOKUP($A61, '2b. Group 2 - Cont Schedule'!$A$20:$CJ$115, MATCH('3. Appendix A'!$E$20, '2b. Group 2 - Cont Schedule'!$A$20:$CJ$20,0),FALSE)), 0, VLOOKUP($A61, '2b. Group 2 - Cont Schedule'!$A$20:$CJ$115, MATCH('3. Appendix A'!$E$20, '2b. Group 2 - Cont Schedule'!$A$20:$CJ$20,0),FALSE))</f>
        <v>0</v>
      </c>
      <c r="F61" s="164"/>
    </row>
    <row r="62" spans="1:6" ht="30.75" hidden="1" customHeight="1" x14ac:dyDescent="0.2">
      <c r="A62" s="1">
        <v>36</v>
      </c>
      <c r="C62" s="161">
        <f>VLOOKUP(A62, '2b. Group 2 - Cont Schedule'!$A$24:$CJ$113,3,FALSE)</f>
        <v>0</v>
      </c>
      <c r="D62" s="162">
        <f>VLOOKUP(A62, '2b. Group 2 - Cont Schedule'!$A$24:$CJ$113,4,FALSE)</f>
        <v>1508</v>
      </c>
      <c r="E62" s="163">
        <f>IF(ISERROR(VLOOKUP($A62, '2b. Group 2 - Cont Schedule'!$A$20:$CJ$115, MATCH('3. Appendix A'!$E$20, '2b. Group 2 - Cont Schedule'!$A$20:$CJ$20,0),FALSE)), 0, VLOOKUP($A62, '2b. Group 2 - Cont Schedule'!$A$20:$CJ$115, MATCH('3. Appendix A'!$E$20, '2b. Group 2 - Cont Schedule'!$A$20:$CJ$20,0),FALSE))</f>
        <v>0</v>
      </c>
      <c r="F62" s="164"/>
    </row>
    <row r="63" spans="1:6" ht="30.75" hidden="1" customHeight="1" x14ac:dyDescent="0.2">
      <c r="A63" s="1">
        <v>37</v>
      </c>
      <c r="B63" s="160"/>
      <c r="C63" s="161">
        <f>VLOOKUP(A63, '2b. Group 2 - Cont Schedule'!$A$24:$CJ$113,3,FALSE)</f>
        <v>0</v>
      </c>
      <c r="D63" s="162">
        <f>VLOOKUP(A63, '2b. Group 2 - Cont Schedule'!$A$24:$CJ$113,4,FALSE)</f>
        <v>1508</v>
      </c>
      <c r="E63" s="163">
        <f>IF(ISERROR(VLOOKUP($A63, '2b. Group 2 - Cont Schedule'!$A$20:$CJ$115, MATCH('3. Appendix A'!$E$20, '2b. Group 2 - Cont Schedule'!$A$20:$CJ$20,0),FALSE)), 0, VLOOKUP($A63, '2b. Group 2 - Cont Schedule'!$A$20:$CJ$115, MATCH('3. Appendix A'!$E$20, '2b. Group 2 - Cont Schedule'!$A$20:$CJ$20,0),FALSE))</f>
        <v>0</v>
      </c>
      <c r="F63" s="164"/>
    </row>
    <row r="64" spans="1:6" ht="30.75" hidden="1" customHeight="1" x14ac:dyDescent="0.2">
      <c r="A64" s="1">
        <v>38</v>
      </c>
      <c r="B64" s="160"/>
      <c r="C64" s="161">
        <f>VLOOKUP(A64, '2b. Group 2 - Cont Schedule'!$A$24:$CJ$113,3,FALSE)</f>
        <v>0</v>
      </c>
      <c r="D64" s="162">
        <f>VLOOKUP(A64, '2b. Group 2 - Cont Schedule'!$A$24:$CJ$113,4,FALSE)</f>
        <v>1508</v>
      </c>
      <c r="E64" s="163">
        <f>IF(ISERROR(VLOOKUP($A64, '2b. Group 2 - Cont Schedule'!$A$20:$CJ$115, MATCH('3. Appendix A'!$E$20, '2b. Group 2 - Cont Schedule'!$A$20:$CJ$20,0),FALSE)), 0, VLOOKUP($A64, '2b. Group 2 - Cont Schedule'!$A$20:$CJ$115, MATCH('3. Appendix A'!$E$20, '2b. Group 2 - Cont Schedule'!$A$20:$CJ$20,0),FALSE))</f>
        <v>0</v>
      </c>
      <c r="F64" s="164"/>
    </row>
    <row r="65" spans="1:6" ht="30.75" hidden="1" customHeight="1" x14ac:dyDescent="0.2">
      <c r="A65" s="1">
        <v>39</v>
      </c>
      <c r="B65" s="160"/>
      <c r="C65" s="161" t="str">
        <f>VLOOKUP(A65, '2b. Group 2 - Cont Schedule'!$A$24:$CJ$113,3,FALSE)</f>
        <v>Retail Cost Variance Account - Retail</v>
      </c>
      <c r="D65" s="162">
        <f>VLOOKUP(A65, '2b. Group 2 - Cont Schedule'!$A$24:$CJ$113,4,FALSE)</f>
        <v>1518</v>
      </c>
      <c r="E65" s="163">
        <f>IF(ISERROR(VLOOKUP($A65, '2b. Group 2 - Cont Schedule'!$A$20:$CJ$115, MATCH('3. Appendix A'!$E$20, '2b. Group 2 - Cont Schedule'!$A$20:$CJ$20,0),FALSE)), 0, VLOOKUP($A65, '2b. Group 2 - Cont Schedule'!$A$20:$CJ$115, MATCH('3. Appendix A'!$E$20, '2b. Group 2 - Cont Schedule'!$A$20:$CJ$20,0),FALSE))</f>
        <v>0</v>
      </c>
      <c r="F65" s="164"/>
    </row>
    <row r="66" spans="1:6" ht="30.75" hidden="1" customHeight="1" x14ac:dyDescent="0.2">
      <c r="A66" s="1">
        <v>40</v>
      </c>
      <c r="B66" s="160"/>
      <c r="C66" s="161" t="str">
        <f>VLOOKUP(A66, '2b. Group 2 - Cont Schedule'!$A$24:$CJ$113,3,FALSE)</f>
        <v>Misc. Deferred Debits</v>
      </c>
      <c r="D66" s="162">
        <f>VLOOKUP(A66, '2b. Group 2 - Cont Schedule'!$A$24:$CJ$113,4,FALSE)</f>
        <v>1525</v>
      </c>
      <c r="E66" s="163">
        <f>IF(ISERROR(VLOOKUP($A66, '2b. Group 2 - Cont Schedule'!$A$20:$CJ$115, MATCH('3. Appendix A'!$E$20, '2b. Group 2 - Cont Schedule'!$A$20:$CJ$20,0),FALSE)), 0, VLOOKUP($A66, '2b. Group 2 - Cont Schedule'!$A$20:$CJ$115, MATCH('3. Appendix A'!$E$20, '2b. Group 2 - Cont Schedule'!$A$20:$CJ$20,0),FALSE))</f>
        <v>0</v>
      </c>
      <c r="F66" s="164"/>
    </row>
    <row r="67" spans="1:6" ht="30.75" hidden="1" customHeight="1" x14ac:dyDescent="0.2">
      <c r="A67" s="1">
        <v>41</v>
      </c>
      <c r="B67" s="160"/>
      <c r="C67" s="161" t="str">
        <f>VLOOKUP(A67, '2b. Group 2 - Cont Schedule'!$A$24:$CJ$113,3,FALSE)</f>
        <v>Retail Cost Variance Account - STR</v>
      </c>
      <c r="D67" s="162">
        <f>VLOOKUP(A67, '2b. Group 2 - Cont Schedule'!$A$24:$CJ$113,4,FALSE)</f>
        <v>1548</v>
      </c>
      <c r="E67" s="163">
        <f>IF(ISERROR(VLOOKUP($A67, '2b. Group 2 - Cont Schedule'!$A$20:$CJ$115, MATCH('3. Appendix A'!$E$20, '2b. Group 2 - Cont Schedule'!$A$20:$CJ$20,0),FALSE)), 0, VLOOKUP($A67, '2b. Group 2 - Cont Schedule'!$A$20:$CJ$115, MATCH('3. Appendix A'!$E$20, '2b. Group 2 - Cont Schedule'!$A$20:$CJ$20,0),FALSE))</f>
        <v>0</v>
      </c>
      <c r="F67" s="164"/>
    </row>
    <row r="68" spans="1:6" ht="30.75" hidden="1" customHeight="1" x14ac:dyDescent="0.2">
      <c r="A68" s="1">
        <v>42</v>
      </c>
      <c r="B68" s="160"/>
      <c r="C68" s="161" t="str">
        <f>VLOOKUP(A68, '2b. Group 2 - Cont Schedule'!$A$24:$CJ$113,3,FALSE)</f>
        <v>Board-Approved CDM Variance Account</v>
      </c>
      <c r="D68" s="169">
        <f>VLOOKUP(A68, '2b. Group 2 - Cont Schedule'!$A$24:$CJ$113,4,FALSE)</f>
        <v>1567</v>
      </c>
      <c r="E68" s="163">
        <f>IF(ISERROR(VLOOKUP($A68, '2b. Group 2 - Cont Schedule'!$A$20:$CJ$115, MATCH('3. Appendix A'!$E$20, '2b. Group 2 - Cont Schedule'!$A$20:$CJ$20,0),FALSE)), 0, VLOOKUP($A68, '2b. Group 2 - Cont Schedule'!$A$20:$CJ$115, MATCH('3. Appendix A'!$E$20, '2b. Group 2 - Cont Schedule'!$A$20:$CJ$20,0),FALSE))</f>
        <v>0</v>
      </c>
      <c r="F68" s="164"/>
    </row>
    <row r="69" spans="1:6" ht="29.25" hidden="1" customHeight="1" x14ac:dyDescent="0.2">
      <c r="A69" s="1">
        <v>43</v>
      </c>
      <c r="C69" s="161" t="str">
        <f>VLOOKUP(A69, '2b. Group 2 - Cont Schedule'!$A$24:$CJ$113,3,FALSE)</f>
        <v>Extra-Ordinary Event Costs</v>
      </c>
      <c r="D69" s="169">
        <f>VLOOKUP(A69, '2b. Group 2 - Cont Schedule'!$A$24:$CJ$113,4,FALSE)</f>
        <v>1572</v>
      </c>
      <c r="E69" s="163">
        <f>IF(ISERROR(VLOOKUP($A69, '2b. Group 2 - Cont Schedule'!$A$20:$CJ$115, MATCH('3. Appendix A'!$E$20, '2b. Group 2 - Cont Schedule'!$A$20:$CJ$20,0),FALSE)), 0, VLOOKUP($A69, '2b. Group 2 - Cont Schedule'!$A$20:$CJ$115, MATCH('3. Appendix A'!$E$20, '2b. Group 2 - Cont Schedule'!$A$20:$CJ$20,0),FALSE))</f>
        <v>0</v>
      </c>
      <c r="F69" s="164"/>
    </row>
    <row r="70" spans="1:6" ht="29.25" hidden="1" customHeight="1" x14ac:dyDescent="0.2">
      <c r="A70" s="1">
        <v>44</v>
      </c>
      <c r="C70" s="161" t="str">
        <f>VLOOKUP(A70, '2b. Group 2 - Cont Schedule'!$A$24:$CJ$113,3,FALSE)</f>
        <v>Deferred Rate Impact Amounts</v>
      </c>
      <c r="D70" s="169">
        <f>VLOOKUP(A70, '2b. Group 2 - Cont Schedule'!$A$24:$CJ$113,4,FALSE)</f>
        <v>1574</v>
      </c>
      <c r="E70" s="163">
        <f>IF(ISERROR(VLOOKUP($A70, '2b. Group 2 - Cont Schedule'!$A$20:$CJ$115, MATCH('3. Appendix A'!$E$20, '2b. Group 2 - Cont Schedule'!$A$20:$CJ$20,0),FALSE)), 0, VLOOKUP($A70, '2b. Group 2 - Cont Schedule'!$A$20:$CJ$115, MATCH('3. Appendix A'!$E$20, '2b. Group 2 - Cont Schedule'!$A$20:$CJ$20,0),FALSE))</f>
        <v>0</v>
      </c>
      <c r="F70" s="164"/>
    </row>
    <row r="71" spans="1:6" ht="29.25" hidden="1" customHeight="1" x14ac:dyDescent="0.2">
      <c r="A71" s="1">
        <v>45</v>
      </c>
      <c r="C71" s="161" t="str">
        <f>VLOOKUP(A71, '2b. Group 2 - Cont Schedule'!$A$24:$CJ$113,3,FALSE)</f>
        <v>RSVA - One-time</v>
      </c>
      <c r="D71" s="169">
        <f>VLOOKUP(A71, '2b. Group 2 - Cont Schedule'!$A$24:$CJ$113,4,FALSE)</f>
        <v>1582</v>
      </c>
      <c r="E71" s="163">
        <f>IF(ISERROR(VLOOKUP($A71, '2b. Group 2 - Cont Schedule'!$A$20:$CJ$115, MATCH('3. Appendix A'!$E$20, '2b. Group 2 - Cont Schedule'!$A$20:$CJ$20,0),FALSE)), 0, VLOOKUP($A71, '2b. Group 2 - Cont Schedule'!$A$20:$CJ$115, MATCH('3. Appendix A'!$E$20, '2b. Group 2 - Cont Schedule'!$A$20:$CJ$20,0),FALSE))</f>
        <v>0</v>
      </c>
      <c r="F71" s="164"/>
    </row>
    <row r="72" spans="1:6" ht="29.25" hidden="1" customHeight="1" x14ac:dyDescent="0.2">
      <c r="A72" s="1">
        <v>46</v>
      </c>
      <c r="C72" s="161" t="str">
        <f>VLOOKUP(A72, '2b. Group 2 - Cont Schedule'!$A$24:$CJ$113,3,FALSE)</f>
        <v>Other Deferred Credits</v>
      </c>
      <c r="D72" s="169">
        <f>VLOOKUP(A72, '2b. Group 2 - Cont Schedule'!$A$24:$CJ$113,4,FALSE)</f>
        <v>2425</v>
      </c>
      <c r="E72" s="163">
        <f>IF(ISERROR(VLOOKUP($A72, '2b. Group 2 - Cont Schedule'!$A$20:$CJ$115, MATCH('3. Appendix A'!$E$20, '2b. Group 2 - Cont Schedule'!$A$20:$CJ$20,0),FALSE)), 0, VLOOKUP($A72, '2b. Group 2 - Cont Schedule'!$A$20:$CJ$115, MATCH('3. Appendix A'!$E$20, '2b. Group 2 - Cont Schedule'!$A$20:$CJ$20,0),FALSE))</f>
        <v>0</v>
      </c>
      <c r="F72" s="164"/>
    </row>
    <row r="73" spans="1:6" ht="29.25" hidden="1" customHeight="1" x14ac:dyDescent="0.2">
      <c r="A73" s="1">
        <v>47</v>
      </c>
      <c r="C73" s="161" t="str">
        <f>VLOOKUP(A73, '2b. Group 2 - Cont Schedule'!$A$24:$CJ$113,3,FALSE)</f>
        <v>PILs and Tax Variance for 2006 and Subsequent Years                                                                          (excludes sub-account and contra account below)</v>
      </c>
      <c r="D73" s="169">
        <f>VLOOKUP(A73, '2b. Group 2 - Cont Schedule'!$A$24:$CJ$113,4,FALSE)</f>
        <v>1592</v>
      </c>
      <c r="E73" s="163">
        <f>IF(ISERROR(VLOOKUP($A73, '2b. Group 2 - Cont Schedule'!$A$20:$CJ$115, MATCH('3. Appendix A'!$E$20, '2b. Group 2 - Cont Schedule'!$A$20:$CJ$20,0),FALSE)), 0, VLOOKUP($A73, '2b. Group 2 - Cont Schedule'!$A$20:$CJ$115, MATCH('3. Appendix A'!$E$20, '2b. Group 2 - Cont Schedule'!$A$20:$CJ$20,0),FALSE))</f>
        <v>0</v>
      </c>
      <c r="F73" s="164"/>
    </row>
    <row r="74" spans="1:6" ht="29.25" hidden="1" customHeight="1" x14ac:dyDescent="0.2">
      <c r="A74" s="1">
        <v>48</v>
      </c>
      <c r="C74" s="161" t="str">
        <f>VLOOKUP(A74, '2b. Group 2 - Cont Schedule'!$A$24:$CJ$113,3,FALSE)</f>
        <v>PILs and Tax Variance for 2006 and Subsequent Years - Sub-Account HST/OVAT Input Tax Credits (ITCs)</v>
      </c>
      <c r="D74" s="169">
        <f>VLOOKUP(A74, '2b. Group 2 - Cont Schedule'!$A$24:$CJ$113,4,FALSE)</f>
        <v>1592</v>
      </c>
      <c r="E74" s="163">
        <f>IF(ISERROR(VLOOKUP($A74, '2b. Group 2 - Cont Schedule'!$A$20:$CJ$115, MATCH('3. Appendix A'!$E$20, '2b. Group 2 - Cont Schedule'!$A$20:$CJ$20,0),FALSE)), 0, VLOOKUP($A74, '2b. Group 2 - Cont Schedule'!$A$20:$CJ$115, MATCH('3. Appendix A'!$E$20, '2b. Group 2 - Cont Schedule'!$A$20:$CJ$20,0),FALSE))</f>
        <v>0</v>
      </c>
      <c r="F74" s="164"/>
    </row>
    <row r="75" spans="1:6" ht="29.25" hidden="1" customHeight="1" x14ac:dyDescent="0.2">
      <c r="A75" s="1">
        <v>49</v>
      </c>
      <c r="C75" s="161" t="str">
        <f>VLOOKUP(A75, '2b. Group 2 - Cont Schedule'!$A$24:$CJ$113,3,FALSE)</f>
        <v>LRAM Variance Account11</v>
      </c>
      <c r="D75" s="169">
        <f>VLOOKUP(A75, '2b. Group 2 - Cont Schedule'!$A$24:$CJ$113,4,FALSE)</f>
        <v>1568</v>
      </c>
      <c r="E75" s="163">
        <f>IF(ISERROR(VLOOKUP($A75, '2b. Group 2 - Cont Schedule'!$A$20:$CJ$115, MATCH('3. Appendix A'!$E$20, '2b. Group 2 - Cont Schedule'!$A$20:$CJ$20,0),FALSE)), 0, VLOOKUP($A75, '2b. Group 2 - Cont Schedule'!$A$20:$CJ$115, MATCH('3. Appendix A'!$E$20, '2b. Group 2 - Cont Schedule'!$A$20:$CJ$20,0),FALSE))</f>
        <v>0</v>
      </c>
      <c r="F75" s="164"/>
    </row>
    <row r="76" spans="1:6" ht="29.25" hidden="1" customHeight="1" x14ac:dyDescent="0.2">
      <c r="A76" s="1">
        <v>50</v>
      </c>
      <c r="C76" s="161" t="str">
        <f>VLOOKUP(A76, '2b. Group 2 - Cont Schedule'!$A$24:$CJ$113,3,FALSE)</f>
        <v>Renewable Generation Connection Capital Deferral Account8</v>
      </c>
      <c r="D76" s="169">
        <f>VLOOKUP(A76, '2b. Group 2 - Cont Schedule'!$A$24:$CJ$113,4,FALSE)</f>
        <v>1531</v>
      </c>
      <c r="E76" s="163">
        <f>IF(ISERROR(VLOOKUP($A76, '2b. Group 2 - Cont Schedule'!$A$20:$CJ$115, MATCH('3. Appendix A'!$E$20, '2b. Group 2 - Cont Schedule'!$A$20:$CJ$20,0),FALSE)), 0, VLOOKUP($A76, '2b. Group 2 - Cont Schedule'!$A$20:$CJ$115, MATCH('3. Appendix A'!$E$20, '2b. Group 2 - Cont Schedule'!$A$20:$CJ$20,0),FALSE))</f>
        <v>0</v>
      </c>
      <c r="F76" s="164"/>
    </row>
    <row r="77" spans="1:6" ht="29.25" hidden="1" customHeight="1" x14ac:dyDescent="0.2">
      <c r="A77" s="1">
        <v>51</v>
      </c>
      <c r="C77" s="161" t="str">
        <f>VLOOKUP(A77, '2b. Group 2 - Cont Schedule'!$A$24:$CJ$113,3,FALSE)</f>
        <v>Renewable Generation Connection OM&amp;A Deferral Account8</v>
      </c>
      <c r="D77" s="169">
        <f>VLOOKUP(A77, '2b. Group 2 - Cont Schedule'!$A$24:$CJ$113,4,FALSE)</f>
        <v>1532</v>
      </c>
      <c r="E77" s="163">
        <f>IF(ISERROR(VLOOKUP($A77, '2b. Group 2 - Cont Schedule'!$A$20:$CJ$115, MATCH('3. Appendix A'!$E$20, '2b. Group 2 - Cont Schedule'!$A$20:$CJ$20,0),FALSE)), 0, VLOOKUP($A77, '2b. Group 2 - Cont Schedule'!$A$20:$CJ$115, MATCH('3. Appendix A'!$E$20, '2b. Group 2 - Cont Schedule'!$A$20:$CJ$20,0),FALSE))</f>
        <v>0</v>
      </c>
      <c r="F77" s="164"/>
    </row>
    <row r="78" spans="1:6" ht="29.25" hidden="1" customHeight="1" x14ac:dyDescent="0.2">
      <c r="A78" s="1">
        <v>52</v>
      </c>
      <c r="C78" s="161" t="str">
        <f>VLOOKUP(A78, '2b. Group 2 - Cont Schedule'!$A$24:$CJ$113,3,FALSE)</f>
        <v xml:space="preserve">Renewable Generation Connection Funding Adder Deferral Account </v>
      </c>
      <c r="D78" s="169">
        <f>VLOOKUP(A78, '2b. Group 2 - Cont Schedule'!$A$24:$CJ$113,4,FALSE)</f>
        <v>1533</v>
      </c>
      <c r="E78" s="163">
        <f>IF(ISERROR(VLOOKUP($A78, '2b. Group 2 - Cont Schedule'!$A$20:$CJ$115, MATCH('3. Appendix A'!$E$20, '2b. Group 2 - Cont Schedule'!$A$20:$CJ$20,0),FALSE)), 0, VLOOKUP($A78, '2b. Group 2 - Cont Schedule'!$A$20:$CJ$115, MATCH('3. Appendix A'!$E$20, '2b. Group 2 - Cont Schedule'!$A$20:$CJ$20,0),FALSE))</f>
        <v>0</v>
      </c>
      <c r="F78" s="164"/>
    </row>
    <row r="79" spans="1:6" ht="29.25" hidden="1" customHeight="1" x14ac:dyDescent="0.2">
      <c r="A79" s="1">
        <v>53</v>
      </c>
      <c r="C79" s="161" t="str">
        <f>VLOOKUP(A79, '2b. Group 2 - Cont Schedule'!$A$24:$CJ$113,3,FALSE)</f>
        <v>Smart Grid Capital Deferral Account</v>
      </c>
      <c r="D79" s="169">
        <f>VLOOKUP(A79, '2b. Group 2 - Cont Schedule'!$A$24:$CJ$113,4,FALSE)</f>
        <v>1534</v>
      </c>
      <c r="E79" s="163">
        <f>IF(ISERROR(VLOOKUP($A79, '2b. Group 2 - Cont Schedule'!$A$20:$CJ$115, MATCH('3. Appendix A'!$E$20, '2b. Group 2 - Cont Schedule'!$A$20:$CJ$20,0),FALSE)), 0, VLOOKUP($A79, '2b. Group 2 - Cont Schedule'!$A$20:$CJ$115, MATCH('3. Appendix A'!$E$20, '2b. Group 2 - Cont Schedule'!$A$20:$CJ$20,0),FALSE))</f>
        <v>0</v>
      </c>
      <c r="F79" s="164"/>
    </row>
    <row r="80" spans="1:6" ht="29.25" hidden="1" customHeight="1" x14ac:dyDescent="0.2">
      <c r="A80" s="1">
        <v>54</v>
      </c>
      <c r="C80" s="161" t="str">
        <f>VLOOKUP(A80, '2b. Group 2 - Cont Schedule'!$A$24:$CJ$113,3,FALSE)</f>
        <v>Smart Grid OM&amp;A Deferral Account</v>
      </c>
      <c r="D80" s="169">
        <f>VLOOKUP(A80, '2b. Group 2 - Cont Schedule'!$A$24:$CJ$113,4,FALSE)</f>
        <v>1535</v>
      </c>
      <c r="E80" s="163">
        <f>IF(ISERROR(VLOOKUP($A80, '2b. Group 2 - Cont Schedule'!$A$20:$CJ$115, MATCH('3. Appendix A'!$E$20, '2b. Group 2 - Cont Schedule'!$A$20:$CJ$20,0),FALSE)), 0, VLOOKUP($A80, '2b. Group 2 - Cont Schedule'!$A$20:$CJ$115, MATCH('3. Appendix A'!$E$20, '2b. Group 2 - Cont Schedule'!$A$20:$CJ$20,0),FALSE))</f>
        <v>0</v>
      </c>
      <c r="F80" s="164"/>
    </row>
    <row r="81" spans="1:6" ht="29.25" hidden="1" customHeight="1" x14ac:dyDescent="0.2">
      <c r="A81" s="1">
        <v>55</v>
      </c>
      <c r="C81" s="161" t="str">
        <f>VLOOKUP(A81, '2b. Group 2 - Cont Schedule'!$A$24:$CJ$113,3,FALSE)</f>
        <v>Smart Grid Funding Adder Deferral Account</v>
      </c>
      <c r="D81" s="169">
        <f>VLOOKUP(A81, '2b. Group 2 - Cont Schedule'!$A$24:$CJ$113,4,FALSE)</f>
        <v>1536</v>
      </c>
      <c r="E81" s="163">
        <f>IF(ISERROR(VLOOKUP($A81, '2b. Group 2 - Cont Schedule'!$A$20:$CJ$115, MATCH('3. Appendix A'!$E$20, '2b. Group 2 - Cont Schedule'!$A$20:$CJ$20,0),FALSE)), 0, VLOOKUP($A81, '2b. Group 2 - Cont Schedule'!$A$20:$CJ$115, MATCH('3. Appendix A'!$E$20, '2b. Group 2 - Cont Schedule'!$A$20:$CJ$20,0),FALSE))</f>
        <v>0</v>
      </c>
      <c r="F81" s="164"/>
    </row>
    <row r="82" spans="1:6" ht="29.25" hidden="1" customHeight="1" x14ac:dyDescent="0.2">
      <c r="A82" s="1">
        <v>56</v>
      </c>
      <c r="C82" s="161" t="str">
        <f>VLOOKUP(A82, '2b. Group 2 - Cont Schedule'!$A$24:$CJ$113,3,FALSE)</f>
        <v>Smart Meter Capital and Recovery Offset Variance - Sub-Account - Capital4</v>
      </c>
      <c r="D82" s="169">
        <f>VLOOKUP(A82, '2b. Group 2 - Cont Schedule'!$A$24:$CJ$113,4,FALSE)</f>
        <v>1555</v>
      </c>
      <c r="E82" s="163">
        <f>IF(ISERROR(VLOOKUP($A82, '2b. Group 2 - Cont Schedule'!$A$20:$CJ$115, MATCH('3. Appendix A'!$E$20, '2b. Group 2 - Cont Schedule'!$A$20:$CJ$20,0),FALSE)), 0, VLOOKUP($A82, '2b. Group 2 - Cont Schedule'!$A$20:$CJ$115, MATCH('3. Appendix A'!$E$20, '2b. Group 2 - Cont Schedule'!$A$20:$CJ$20,0),FALSE))</f>
        <v>0</v>
      </c>
      <c r="F82" s="164"/>
    </row>
    <row r="83" spans="1:6" ht="29.25" hidden="1" customHeight="1" x14ac:dyDescent="0.2">
      <c r="A83" s="1">
        <v>57</v>
      </c>
      <c r="C83" s="161" t="str">
        <f>VLOOKUP(A83, '2b. Group 2 - Cont Schedule'!$A$24:$CJ$113,3,FALSE)</f>
        <v>Smart Meter Capital and Recovery Offset Variance - Sub-Account - Recoveries4</v>
      </c>
      <c r="D83" s="169">
        <f>VLOOKUP(A83, '2b. Group 2 - Cont Schedule'!$A$24:$CJ$113,4,FALSE)</f>
        <v>1555</v>
      </c>
      <c r="E83" s="163">
        <f>IF(ISERROR(VLOOKUP($A83, '2b. Group 2 - Cont Schedule'!$A$20:$CJ$115, MATCH('3. Appendix A'!$E$20, '2b. Group 2 - Cont Schedule'!$A$20:$CJ$20,0),FALSE)), 0, VLOOKUP($A83, '2b. Group 2 - Cont Schedule'!$A$20:$CJ$115, MATCH('3. Appendix A'!$E$20, '2b. Group 2 - Cont Schedule'!$A$20:$CJ$20,0),FALSE))</f>
        <v>0</v>
      </c>
      <c r="F83" s="164"/>
    </row>
    <row r="84" spans="1:6" ht="29.25" hidden="1" customHeight="1" x14ac:dyDescent="0.2">
      <c r="A84" s="1">
        <v>58</v>
      </c>
      <c r="C84" s="161" t="str">
        <f>VLOOKUP(A84, '2b. Group 2 - Cont Schedule'!$A$24:$CJ$113,3,FALSE)</f>
        <v>Smart Meter Capital and Recovery Offset Variance - Sub-Account - Stranded Meter Costs4</v>
      </c>
      <c r="D84" s="169">
        <f>VLOOKUP(A84, '2b. Group 2 - Cont Schedule'!$A$24:$CJ$113,4,FALSE)</f>
        <v>1555</v>
      </c>
      <c r="E84" s="163">
        <f>IF(ISERROR(VLOOKUP($A84, '2b. Group 2 - Cont Schedule'!$A$20:$CJ$115, MATCH('3. Appendix A'!$E$20, '2b. Group 2 - Cont Schedule'!$A$20:$CJ$20,0),FALSE)), 0, VLOOKUP($A84, '2b. Group 2 - Cont Schedule'!$A$20:$CJ$115, MATCH('3. Appendix A'!$E$20, '2b. Group 2 - Cont Schedule'!$A$20:$CJ$20,0),FALSE))</f>
        <v>0</v>
      </c>
      <c r="F84" s="164"/>
    </row>
    <row r="85" spans="1:6" ht="29.25" hidden="1" customHeight="1" x14ac:dyDescent="0.2">
      <c r="A85" s="1">
        <v>59</v>
      </c>
      <c r="C85" s="161" t="str">
        <f>VLOOKUP(A85, '2b. Group 2 - Cont Schedule'!$A$24:$CJ$113,3,FALSE)</f>
        <v>Smart Meter OM&amp;A Variance4</v>
      </c>
      <c r="D85" s="169">
        <f>VLOOKUP(A85, '2b. Group 2 - Cont Schedule'!$A$24:$CJ$113,4,FALSE)</f>
        <v>1556</v>
      </c>
      <c r="E85" s="163">
        <f>IF(ISERROR(VLOOKUP($A85, '2b. Group 2 - Cont Schedule'!$A$20:$CJ$115, MATCH('3. Appendix A'!$E$20, '2b. Group 2 - Cont Schedule'!$A$20:$CJ$20,0),FALSE)), 0, VLOOKUP($A85, '2b. Group 2 - Cont Schedule'!$A$20:$CJ$115, MATCH('3. Appendix A'!$E$20, '2b. Group 2 - Cont Schedule'!$A$20:$CJ$20,0),FALSE))</f>
        <v>0</v>
      </c>
      <c r="F85" s="164"/>
    </row>
    <row r="86" spans="1:6" ht="29.25" hidden="1" customHeight="1" x14ac:dyDescent="0.2">
      <c r="A86" s="1">
        <v>60</v>
      </c>
      <c r="C86" s="161" t="str">
        <f>VLOOKUP(A86, '2b. Group 2 - Cont Schedule'!$A$24:$CJ$113,3,FALSE)</f>
        <v>Meter Cost Deferral Account (MIST Meters)10</v>
      </c>
      <c r="D86" s="169">
        <f>VLOOKUP(A86, '2b. Group 2 - Cont Schedule'!$A$24:$CJ$113,4,FALSE)</f>
        <v>1557</v>
      </c>
      <c r="E86" s="163">
        <f>IF(ISERROR(VLOOKUP($A86, '2b. Group 2 - Cont Schedule'!$A$20:$CJ$115, MATCH('3. Appendix A'!$E$20, '2b. Group 2 - Cont Schedule'!$A$20:$CJ$20,0),FALSE)), 0, VLOOKUP($A86, '2b. Group 2 - Cont Schedule'!$A$20:$CJ$115, MATCH('3. Appendix A'!$E$20, '2b. Group 2 - Cont Schedule'!$A$20:$CJ$20,0),FALSE))</f>
        <v>0</v>
      </c>
      <c r="F86" s="164"/>
    </row>
    <row r="87" spans="1:6" ht="29.25" hidden="1" customHeight="1" x14ac:dyDescent="0.2">
      <c r="A87" s="1">
        <v>61</v>
      </c>
      <c r="C87" s="161" t="str">
        <f>VLOOKUP(A87, '2b. Group 2 - Cont Schedule'!$A$24:$CJ$113,3,FALSE)</f>
        <v>IFRS-CGAAP Transition PP&amp;E Amounts Balance + Return Component5</v>
      </c>
      <c r="D87" s="169">
        <f>VLOOKUP(A87, '2b. Group 2 - Cont Schedule'!$A$24:$CJ$113,4,FALSE)</f>
        <v>1575</v>
      </c>
      <c r="E87" s="163">
        <f>IF(ISERROR(VLOOKUP($A87, '2b. Group 2 - Cont Schedule'!$A$20:$CJ$115, MATCH('3. Appendix A'!$E$20, '2b. Group 2 - Cont Schedule'!$A$20:$CJ$20,0),FALSE)), 0, VLOOKUP($A87, '2b. Group 2 - Cont Schedule'!$A$20:$CJ$115, MATCH('3. Appendix A'!$E$20, '2b. Group 2 - Cont Schedule'!$A$20:$CJ$20,0),FALSE))</f>
        <v>0</v>
      </c>
      <c r="F87" s="164"/>
    </row>
    <row r="88" spans="1:6" ht="29.25" hidden="1" customHeight="1" thickBot="1" x14ac:dyDescent="0.25">
      <c r="A88" s="1">
        <v>62</v>
      </c>
      <c r="C88" s="170" t="str">
        <f>VLOOKUP(A88, '2b. Group 2 - Cont Schedule'!$A$24:$CJ$113,3,FALSE)</f>
        <v>Accounting Changes Under CGAAP Balance + Return Component5</v>
      </c>
      <c r="D88" s="171">
        <f>VLOOKUP(A88, '2b. Group 2 - Cont Schedule'!$A$24:$CJ$113,4,FALSE)</f>
        <v>1576</v>
      </c>
      <c r="E88" s="172">
        <f>IF(ISERROR(VLOOKUP($A88, '2b. Group 2 - Cont Schedule'!$A$20:$CJ$115, MATCH('3. Appendix A'!$E$20, '2b. Group 2 - Cont Schedule'!$A$20:$CJ$20,0),FALSE)), 0, VLOOKUP($A88, '2b. Group 2 - Cont Schedule'!$A$20:$CJ$115, MATCH('3. Appendix A'!$E$20, '2b. Group 2 - Cont Schedule'!$A$20:$CJ$20,0),FALSE))</f>
        <v>0</v>
      </c>
      <c r="F88" s="173"/>
    </row>
    <row r="89" spans="1:6" hidden="1" x14ac:dyDescent="0.2"/>
    <row r="90" spans="1:6" hidden="1" x14ac:dyDescent="0.2"/>
    <row r="91" spans="1:6" hidden="1" x14ac:dyDescent="0.2"/>
    <row r="92" spans="1:6" hidden="1" x14ac:dyDescent="0.2"/>
  </sheetData>
  <mergeCells count="5">
    <mergeCell ref="B16:E16"/>
    <mergeCell ref="C20:C22"/>
    <mergeCell ref="D20:D22"/>
    <mergeCell ref="E20:E22"/>
    <mergeCell ref="F20:F22"/>
  </mergeCells>
  <conditionalFormatting sqref="F42:F67 F24:F40">
    <cfRule type="expression" dxfId="27" priority="3" stopIfTrue="1">
      <formula>ISBLANK(F24)</formula>
    </cfRule>
  </conditionalFormatting>
  <conditionalFormatting sqref="F68:F87">
    <cfRule type="expression" dxfId="26" priority="2" stopIfTrue="1">
      <formula>ISBLANK(F68)</formula>
    </cfRule>
  </conditionalFormatting>
  <conditionalFormatting sqref="F88">
    <cfRule type="expression" dxfId="25" priority="1" stopIfTrue="1">
      <formula>ISBLANK(F88)</formula>
    </cfRule>
  </conditionalFormatting>
  <pageMargins left="0.70866141732283472" right="0.70866141732283472" top="1.7322834645669292" bottom="0.74803149606299213" header="0.70866141732283472" footer="0.51181102362204722"/>
  <pageSetup scale="55" fitToWidth="0" fitToHeight="0" orientation="landscape" r:id="rId1"/>
  <headerFooter scaleWithDoc="0">
    <oddHeader>&amp;R&amp;"-,Regular"&amp;7Toronto Hydro-Electric System Limited
EB-2018-0165
Draft Rate Order
&amp;"-,Bold"Schedule 13&amp;"-,Regular"
UPDATED:  February 12, 2020
Page &amp;P of &amp;N</oddHeader>
    <oddFooter>&amp;C&amp;"-,Regular"&amp;7&amp;A</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EV69"/>
  <sheetViews>
    <sheetView showGridLines="0" zoomScale="85" zoomScaleNormal="85" zoomScaleSheetLayoutView="80" workbookViewId="0">
      <selection activeCell="C8" sqref="C8"/>
    </sheetView>
  </sheetViews>
  <sheetFormatPr defaultColWidth="9.140625" defaultRowHeight="15" x14ac:dyDescent="0.25"/>
  <cols>
    <col min="1" max="1" width="9.140625" style="284"/>
    <col min="2" max="2" width="54" style="284" bestFit="1" customWidth="1"/>
    <col min="3" max="3" width="9.42578125" style="284" customWidth="1"/>
    <col min="4" max="4" width="14.7109375" style="284" customWidth="1"/>
    <col min="5" max="6" width="17.140625" style="284" customWidth="1"/>
    <col min="7" max="7" width="17" style="284" customWidth="1"/>
    <col min="8" max="8" width="14.5703125" style="284" customWidth="1"/>
    <col min="9" max="9" width="16" style="284" hidden="1" customWidth="1"/>
    <col min="10" max="10" width="19.5703125" style="284" customWidth="1"/>
    <col min="11" max="11" width="19.42578125" style="284" customWidth="1"/>
    <col min="12" max="12" width="17" style="284" customWidth="1"/>
    <col min="13" max="13" width="18.140625" style="284" bestFit="1" customWidth="1"/>
    <col min="14" max="14" width="17" style="284" hidden="1" customWidth="1"/>
    <col min="15" max="15" width="19" style="284" customWidth="1"/>
    <col min="16" max="16" width="20.85546875" style="284" customWidth="1"/>
    <col min="17" max="17" width="21.28515625" style="284" customWidth="1"/>
    <col min="18" max="18" width="21.85546875" style="284" hidden="1" customWidth="1"/>
    <col min="19" max="19" width="26.7109375" style="284" customWidth="1"/>
    <col min="20" max="20" width="20.85546875" style="284" hidden="1" customWidth="1"/>
    <col min="21" max="28" width="21.28515625" style="284" hidden="1" customWidth="1"/>
    <col min="29" max="30" width="17.42578125" style="284" hidden="1" customWidth="1"/>
    <col min="31" max="16384" width="9.140625" style="284"/>
  </cols>
  <sheetData>
    <row r="1" spans="1:16" ht="27.75" customHeight="1" x14ac:dyDescent="0.25">
      <c r="A1" s="283" t="s">
        <v>151</v>
      </c>
      <c r="J1" s="285"/>
      <c r="K1" s="285"/>
      <c r="L1" s="285"/>
    </row>
    <row r="2" spans="1:16" hidden="1" x14ac:dyDescent="0.25">
      <c r="B2" s="285"/>
      <c r="J2" s="285"/>
      <c r="K2" s="285"/>
      <c r="L2" s="285"/>
    </row>
    <row r="3" spans="1:16" hidden="1" x14ac:dyDescent="0.25">
      <c r="J3" s="285"/>
      <c r="K3" s="285"/>
      <c r="L3" s="285"/>
    </row>
    <row r="4" spans="1:16" hidden="1" x14ac:dyDescent="0.25">
      <c r="J4" s="285"/>
      <c r="K4" s="285"/>
      <c r="L4" s="285"/>
    </row>
    <row r="5" spans="1:16" hidden="1" x14ac:dyDescent="0.25">
      <c r="J5" s="285"/>
      <c r="K5" s="285"/>
      <c r="L5" s="285"/>
    </row>
    <row r="6" spans="1:16" hidden="1" x14ac:dyDescent="0.25">
      <c r="J6" s="285"/>
      <c r="K6" s="285"/>
      <c r="L6" s="285"/>
    </row>
    <row r="7" spans="1:16" hidden="1" x14ac:dyDescent="0.25">
      <c r="J7" s="285"/>
      <c r="K7" s="285"/>
      <c r="L7" s="285"/>
    </row>
    <row r="8" spans="1:16" hidden="1" x14ac:dyDescent="0.25">
      <c r="J8" s="285"/>
      <c r="K8" s="285"/>
      <c r="L8" s="285"/>
    </row>
    <row r="9" spans="1:16" hidden="1" x14ac:dyDescent="0.25">
      <c r="J9" s="285"/>
      <c r="K9" s="285"/>
      <c r="L9" s="285"/>
    </row>
    <row r="10" spans="1:16" hidden="1" x14ac:dyDescent="0.25">
      <c r="J10" s="285"/>
      <c r="K10" s="285"/>
      <c r="L10" s="285"/>
    </row>
    <row r="11" spans="1:16" ht="19.5" customHeight="1" x14ac:dyDescent="0.25">
      <c r="J11" s="285"/>
      <c r="K11" s="285"/>
      <c r="L11" s="285"/>
    </row>
    <row r="12" spans="1:16" x14ac:dyDescent="0.25">
      <c r="A12" s="286"/>
      <c r="J12" s="285"/>
      <c r="K12" s="285"/>
      <c r="L12" s="285"/>
    </row>
    <row r="13" spans="1:16" ht="3" customHeight="1" x14ac:dyDescent="0.25">
      <c r="J13" s="285"/>
      <c r="K13" s="285"/>
      <c r="L13" s="285"/>
    </row>
    <row r="14" spans="1:16" ht="3" customHeight="1" x14ac:dyDescent="0.25">
      <c r="J14" s="285"/>
      <c r="K14" s="285"/>
      <c r="L14" s="285"/>
    </row>
    <row r="15" spans="1:16" ht="3" customHeight="1" x14ac:dyDescent="0.25"/>
    <row r="16" spans="1:16" ht="12.75" customHeight="1" x14ac:dyDescent="0.25">
      <c r="B16" s="867" t="s">
        <v>152</v>
      </c>
      <c r="C16" s="867"/>
      <c r="D16" s="867"/>
      <c r="E16" s="867"/>
      <c r="F16" s="867"/>
      <c r="G16" s="867"/>
      <c r="H16" s="867"/>
      <c r="I16" s="867"/>
      <c r="J16" s="287"/>
      <c r="K16" s="287"/>
      <c r="L16" s="287"/>
      <c r="M16" s="287"/>
      <c r="N16" s="287"/>
      <c r="O16" s="287"/>
      <c r="P16" s="287"/>
    </row>
    <row r="17" spans="1:16376" x14ac:dyDescent="0.25">
      <c r="B17" s="867"/>
      <c r="C17" s="867"/>
      <c r="D17" s="867"/>
      <c r="E17" s="867"/>
      <c r="F17" s="867"/>
      <c r="G17" s="867"/>
      <c r="H17" s="867"/>
      <c r="I17" s="867"/>
      <c r="J17" s="287"/>
      <c r="K17" s="287"/>
      <c r="L17" s="287"/>
      <c r="M17" s="287"/>
      <c r="N17" s="287"/>
      <c r="O17" s="287"/>
      <c r="P17" s="287"/>
    </row>
    <row r="18" spans="1:16376" ht="26.25" x14ac:dyDescent="0.25">
      <c r="B18" s="288"/>
      <c r="C18" s="288"/>
      <c r="D18" s="288"/>
      <c r="E18" s="866" t="s">
        <v>153</v>
      </c>
      <c r="F18" s="866"/>
      <c r="G18" s="866" t="s">
        <v>154</v>
      </c>
      <c r="H18" s="866"/>
      <c r="I18" s="288"/>
      <c r="J18" s="866" t="s">
        <v>155</v>
      </c>
      <c r="K18" s="866"/>
      <c r="L18" s="864" t="s">
        <v>156</v>
      </c>
      <c r="M18" s="865"/>
      <c r="N18" s="288"/>
      <c r="O18" s="866" t="s">
        <v>157</v>
      </c>
      <c r="P18" s="866"/>
      <c r="Q18" s="866"/>
      <c r="R18" s="288"/>
      <c r="S18" s="289" t="s">
        <v>735</v>
      </c>
    </row>
    <row r="19" spans="1:16376" ht="12.75" customHeight="1" x14ac:dyDescent="0.25">
      <c r="B19" s="868" t="s">
        <v>158</v>
      </c>
      <c r="C19" s="870" t="s">
        <v>159</v>
      </c>
      <c r="D19" s="863" t="s">
        <v>160</v>
      </c>
      <c r="E19" s="863" t="s">
        <v>161</v>
      </c>
      <c r="F19" s="863" t="s">
        <v>162</v>
      </c>
      <c r="G19" s="863" t="s">
        <v>163</v>
      </c>
      <c r="H19" s="863" t="s">
        <v>164</v>
      </c>
      <c r="I19" s="863" t="s">
        <v>165</v>
      </c>
      <c r="J19" s="863" t="s">
        <v>166</v>
      </c>
      <c r="K19" s="863" t="s">
        <v>167</v>
      </c>
      <c r="L19" s="863" t="s">
        <v>168</v>
      </c>
      <c r="M19" s="863" t="s">
        <v>169</v>
      </c>
      <c r="N19" s="863" t="s">
        <v>170</v>
      </c>
      <c r="O19" s="863" t="s">
        <v>171</v>
      </c>
      <c r="P19" s="858" t="s">
        <v>172</v>
      </c>
      <c r="Q19" s="858"/>
      <c r="R19" s="858" t="s">
        <v>173</v>
      </c>
      <c r="S19" s="863" t="s">
        <v>174</v>
      </c>
      <c r="T19" s="863" t="s">
        <v>175</v>
      </c>
      <c r="U19" s="858" t="s">
        <v>176</v>
      </c>
      <c r="V19" s="858" t="s">
        <v>177</v>
      </c>
      <c r="W19" s="858" t="s">
        <v>178</v>
      </c>
      <c r="X19" s="858" t="s">
        <v>179</v>
      </c>
      <c r="Y19" s="858" t="s">
        <v>180</v>
      </c>
      <c r="Z19" s="858" t="s">
        <v>181</v>
      </c>
      <c r="AA19" s="858" t="s">
        <v>182</v>
      </c>
      <c r="AB19" s="858" t="s">
        <v>183</v>
      </c>
      <c r="AC19" s="859" t="s">
        <v>184</v>
      </c>
      <c r="AD19" s="860" t="s">
        <v>185</v>
      </c>
    </row>
    <row r="20" spans="1:16376" ht="75.75" customHeight="1" x14ac:dyDescent="0.25">
      <c r="B20" s="869"/>
      <c r="C20" s="870"/>
      <c r="D20" s="863"/>
      <c r="E20" s="871"/>
      <c r="F20" s="871"/>
      <c r="G20" s="863"/>
      <c r="H20" s="863"/>
      <c r="I20" s="863"/>
      <c r="J20" s="863"/>
      <c r="K20" s="863"/>
      <c r="L20" s="863"/>
      <c r="M20" s="863"/>
      <c r="N20" s="863"/>
      <c r="O20" s="863"/>
      <c r="P20" s="858"/>
      <c r="Q20" s="858"/>
      <c r="R20" s="858"/>
      <c r="S20" s="863"/>
      <c r="T20" s="863"/>
      <c r="U20" s="858"/>
      <c r="V20" s="858"/>
      <c r="W20" s="858"/>
      <c r="X20" s="858"/>
      <c r="Y20" s="858"/>
      <c r="Z20" s="858"/>
      <c r="AA20" s="858"/>
      <c r="AB20" s="858"/>
      <c r="AC20" s="859"/>
      <c r="AD20" s="861"/>
    </row>
    <row r="21" spans="1:16376" x14ac:dyDescent="0.25">
      <c r="B21" s="290" t="s">
        <v>186</v>
      </c>
      <c r="C21" s="291" t="s">
        <v>126</v>
      </c>
      <c r="D21" s="292">
        <v>615118</v>
      </c>
      <c r="E21" s="293">
        <v>4531218421.1652517</v>
      </c>
      <c r="F21" s="293">
        <v>0</v>
      </c>
      <c r="G21" s="293">
        <v>120867875.649231</v>
      </c>
      <c r="H21" s="293"/>
      <c r="I21" s="294"/>
      <c r="J21" s="295">
        <v>0</v>
      </c>
      <c r="K21" s="293">
        <v>0</v>
      </c>
      <c r="L21" s="296">
        <f>E21-J21</f>
        <v>4531218421.1652517</v>
      </c>
      <c r="M21" s="296">
        <f>F21-K21</f>
        <v>0</v>
      </c>
      <c r="N21" s="297"/>
      <c r="O21" s="298">
        <f t="array" ref="O21">SUM(IF('6. Class A Consumption Data'!$D$478:$D$777=B21,'6. Class A Consumption Data'!$F$478:$F$777))</f>
        <v>0</v>
      </c>
      <c r="P21" s="298">
        <f t="array" ref="P21">SUM(IF('6. Class A Consumption Data'!$D$19:$D$468=B21,'6. Class A Consumption Data'!$F$19:$G$468))</f>
        <v>0</v>
      </c>
      <c r="Q21" s="299">
        <f>L21-O21-P21</f>
        <v>4531218421.1652517</v>
      </c>
      <c r="R21" s="300"/>
      <c r="S21" s="301">
        <f>IF(OR(G21=0, ISBLANK(G21)), 0, G21-O21-P21)</f>
        <v>120867875.649231</v>
      </c>
      <c r="T21" s="296">
        <f t="shared" ref="T21:T23" si="0">IF(OR(H21=0, ISBLANK(H21)), 0, H21-K21-R21)</f>
        <v>0</v>
      </c>
      <c r="U21" s="302"/>
      <c r="V21" s="300"/>
      <c r="W21" s="300"/>
      <c r="X21" s="300"/>
      <c r="Y21" s="300"/>
      <c r="Z21" s="303"/>
      <c r="AA21" s="303"/>
      <c r="AB21" s="303"/>
      <c r="AC21" s="304"/>
      <c r="AD21" s="304"/>
    </row>
    <row r="22" spans="1:16376" x14ac:dyDescent="0.25">
      <c r="B22" s="290" t="s">
        <v>187</v>
      </c>
      <c r="C22" s="291" t="s">
        <v>126</v>
      </c>
      <c r="D22" s="292">
        <v>85852</v>
      </c>
      <c r="E22" s="293">
        <v>297763684.68568611</v>
      </c>
      <c r="F22" s="293">
        <v>0</v>
      </c>
      <c r="G22" s="293">
        <v>1256022.3059469042</v>
      </c>
      <c r="H22" s="293"/>
      <c r="I22" s="294"/>
      <c r="J22" s="295">
        <v>0</v>
      </c>
      <c r="K22" s="293">
        <v>0</v>
      </c>
      <c r="L22" s="296">
        <f t="shared" ref="L22:M22" si="1">E22-J22</f>
        <v>297763684.68568611</v>
      </c>
      <c r="M22" s="296">
        <f t="shared" si="1"/>
        <v>0</v>
      </c>
      <c r="N22" s="297"/>
      <c r="O22" s="298">
        <f t="array" ref="O22">SUM(IF('6. Class A Consumption Data'!$D$478:$D$777=B22,'6. Class A Consumption Data'!$F$478:$F$777))</f>
        <v>0</v>
      </c>
      <c r="P22" s="298">
        <f t="array" ref="P22">SUM(IF('6. Class A Consumption Data'!$D$19:$D$468=B22,'6. Class A Consumption Data'!$F$19:$G$468))</f>
        <v>0</v>
      </c>
      <c r="Q22" s="299">
        <f t="shared" ref="Q22:Q41" si="2">L22-O22-P22</f>
        <v>297763684.68568611</v>
      </c>
      <c r="R22" s="300"/>
      <c r="S22" s="301">
        <f t="shared" ref="S22" si="3">IF(OR(G22=0, ISBLANK(G22)), 0, G22-O22-P22)</f>
        <v>1256022.3059469042</v>
      </c>
      <c r="T22" s="296">
        <f t="shared" si="0"/>
        <v>0</v>
      </c>
      <c r="U22" s="302"/>
      <c r="V22" s="300"/>
      <c r="W22" s="300"/>
      <c r="X22" s="300"/>
      <c r="Y22" s="300"/>
      <c r="Z22" s="303"/>
      <c r="AA22" s="303"/>
      <c r="AB22" s="303"/>
      <c r="AC22" s="304"/>
      <c r="AD22" s="304"/>
    </row>
    <row r="23" spans="1:16376" x14ac:dyDescent="0.25">
      <c r="B23" s="290" t="s">
        <v>188</v>
      </c>
      <c r="C23" s="291" t="s">
        <v>126</v>
      </c>
      <c r="D23" s="292">
        <v>71599</v>
      </c>
      <c r="E23" s="293">
        <v>2299006607.8208437</v>
      </c>
      <c r="F23" s="293">
        <v>0</v>
      </c>
      <c r="G23" s="293">
        <v>340748366.84598023</v>
      </c>
      <c r="H23" s="293"/>
      <c r="I23" s="294"/>
      <c r="J23" s="295">
        <v>0</v>
      </c>
      <c r="K23" s="293">
        <v>0</v>
      </c>
      <c r="L23" s="296">
        <f>E23-J23</f>
        <v>2299006607.8208437</v>
      </c>
      <c r="M23" s="296">
        <f>F23-K23</f>
        <v>0</v>
      </c>
      <c r="N23" s="297"/>
      <c r="O23" s="298">
        <f t="array" ref="O23">SUM(IF('6. Class A Consumption Data'!$D$478:$D$777=B23,'6. Class A Consumption Data'!$F$478:$F$777))</f>
        <v>0</v>
      </c>
      <c r="P23" s="298">
        <f t="array" ref="P23">SUM(IF('6. Class A Consumption Data'!$D$19:$D$468=B23,'6. Class A Consumption Data'!$F$19:$G$468))</f>
        <v>0</v>
      </c>
      <c r="Q23" s="299">
        <f t="shared" si="2"/>
        <v>2299006607.8208437</v>
      </c>
      <c r="R23" s="300"/>
      <c r="S23" s="301">
        <f>IF(OR(G23=0, ISBLANK(G23)), 0, G23-O23-P23)</f>
        <v>340748366.84598023</v>
      </c>
      <c r="T23" s="296">
        <f t="shared" si="0"/>
        <v>0</v>
      </c>
      <c r="U23" s="302"/>
      <c r="V23" s="300"/>
      <c r="W23" s="300"/>
      <c r="X23" s="300"/>
      <c r="Y23" s="300"/>
      <c r="Z23" s="303"/>
      <c r="AA23" s="303"/>
      <c r="AB23" s="303"/>
      <c r="AC23" s="304"/>
      <c r="AD23" s="304"/>
    </row>
    <row r="24" spans="1:16376" x14ac:dyDescent="0.25">
      <c r="B24" s="290" t="s">
        <v>189</v>
      </c>
      <c r="C24" s="291" t="s">
        <v>190</v>
      </c>
      <c r="D24" s="292">
        <v>10417</v>
      </c>
      <c r="E24" s="293">
        <v>9659470298.6158104</v>
      </c>
      <c r="F24" s="293">
        <v>24899003.538802147</v>
      </c>
      <c r="G24" s="293">
        <v>6675659664.47017</v>
      </c>
      <c r="H24" s="293">
        <v>17765687.68319837</v>
      </c>
      <c r="I24" s="294"/>
      <c r="J24" s="295">
        <v>51161049.855269991</v>
      </c>
      <c r="K24" s="293">
        <v>107338.49453500001</v>
      </c>
      <c r="L24" s="296">
        <f>E24-J24</f>
        <v>9608309248.76054</v>
      </c>
      <c r="M24" s="296">
        <f>F24-K24</f>
        <v>24791665.044267148</v>
      </c>
      <c r="N24" s="297"/>
      <c r="O24" s="298">
        <f t="array" ref="O24">SUM(IF('6. Class A Consumption Data'!$D$478:$D$777=B24,'6. Class A Consumption Data'!$F$478:$F$777))</f>
        <v>172242450.32532898</v>
      </c>
      <c r="P24" s="298">
        <f t="array" ref="P24">SUM(IF('6. Class A Consumption Data'!$D$19:$D$468=B24,'6. Class A Consumption Data'!$F$19:$G$468))</f>
        <v>171190991.96422201</v>
      </c>
      <c r="Q24" s="299">
        <f t="shared" si="2"/>
        <v>9264875806.4709892</v>
      </c>
      <c r="R24" s="300"/>
      <c r="S24" s="301">
        <f t="shared" ref="S24:S25" si="4">IF(OR(G24=0, ISBLANK(G24)), 0, G24-O24-P24)</f>
        <v>6332226222.1806192</v>
      </c>
      <c r="T24" s="296">
        <f>IF(OR(H24=0, ISBLANK(H24)), 0, H24-K24-R24)</f>
        <v>17658349.188663371</v>
      </c>
      <c r="U24" s="302"/>
      <c r="V24" s="300"/>
      <c r="W24" s="300"/>
      <c r="X24" s="300"/>
      <c r="Y24" s="300"/>
      <c r="Z24" s="303"/>
      <c r="AA24" s="303"/>
      <c r="AB24" s="303"/>
      <c r="AC24" s="304"/>
      <c r="AD24" s="304"/>
    </row>
    <row r="25" spans="1:16376" x14ac:dyDescent="0.25">
      <c r="B25" s="290" t="s">
        <v>191</v>
      </c>
      <c r="C25" s="291" t="s">
        <v>190</v>
      </c>
      <c r="D25" s="292">
        <v>430</v>
      </c>
      <c r="E25" s="293">
        <v>4595446119.2833061</v>
      </c>
      <c r="F25" s="293">
        <v>10406673.87563662</v>
      </c>
      <c r="G25" s="293">
        <v>4411896455.0778646</v>
      </c>
      <c r="H25" s="293">
        <v>10021029.392721491</v>
      </c>
      <c r="I25" s="294"/>
      <c r="J25" s="295">
        <v>430714.04177600006</v>
      </c>
      <c r="K25" s="293">
        <v>14191.781900000002</v>
      </c>
      <c r="L25" s="296">
        <f t="shared" ref="L25:M40" si="5">E25-J25</f>
        <v>4595015405.2415304</v>
      </c>
      <c r="M25" s="296">
        <f t="shared" si="5"/>
        <v>10392482.093736621</v>
      </c>
      <c r="N25" s="297">
        <v>0</v>
      </c>
      <c r="O25" s="298">
        <f t="array" ref="O25">SUM(IF('6. Class A Consumption Data'!$D$478:$D$777=B25,'6. Class A Consumption Data'!$F$478:$F$777))</f>
        <v>2849579357.496242</v>
      </c>
      <c r="P25" s="298">
        <f t="array" ref="P25">SUM(IF('6. Class A Consumption Data'!$D$19:$D$468=B25,'6. Class A Consumption Data'!$F$19:$G$468))</f>
        <v>801154480.39818001</v>
      </c>
      <c r="Q25" s="299">
        <f t="shared" si="2"/>
        <v>944281567.34710836</v>
      </c>
      <c r="R25" s="300"/>
      <c r="S25" s="301">
        <f t="shared" si="4"/>
        <v>761162617.18344259</v>
      </c>
      <c r="T25" s="296">
        <f t="shared" ref="T25:T29" si="6">IF(OR(H25=0, ISBLANK(H25)), 0, H25-K25-R25)</f>
        <v>10006837.610821491</v>
      </c>
      <c r="U25" s="302"/>
      <c r="V25" s="300"/>
      <c r="W25" s="300"/>
      <c r="X25" s="300"/>
      <c r="Y25" s="300"/>
      <c r="Z25" s="303"/>
      <c r="AA25" s="303"/>
      <c r="AB25" s="303"/>
      <c r="AC25" s="304"/>
      <c r="AD25" s="304"/>
    </row>
    <row r="26" spans="1:16376" s="307" customFormat="1" x14ac:dyDescent="0.25">
      <c r="A26" s="284"/>
      <c r="B26" s="290" t="s">
        <v>192</v>
      </c>
      <c r="C26" s="291" t="s">
        <v>190</v>
      </c>
      <c r="D26" s="292">
        <v>38</v>
      </c>
      <c r="E26" s="293">
        <v>2164924149.8891459</v>
      </c>
      <c r="F26" s="293">
        <v>4600359.7375704199</v>
      </c>
      <c r="G26" s="293">
        <v>1908284149.058661</v>
      </c>
      <c r="H26" s="293">
        <v>4126572.7637202688</v>
      </c>
      <c r="I26" s="294"/>
      <c r="J26" s="295">
        <v>275445722.78383595</v>
      </c>
      <c r="K26" s="293">
        <v>503078.42097299994</v>
      </c>
      <c r="L26" s="296">
        <f t="shared" si="5"/>
        <v>1889478427.10531</v>
      </c>
      <c r="M26" s="296">
        <f t="shared" si="5"/>
        <v>4097281.3165974198</v>
      </c>
      <c r="N26" s="297">
        <v>0</v>
      </c>
      <c r="O26" s="298">
        <f t="array" ref="O26">SUM(IF('6. Class A Consumption Data'!$D$478:$D$777=B26,'6. Class A Consumption Data'!$F$478:$F$777))</f>
        <v>1678111033.0332592</v>
      </c>
      <c r="P26" s="298">
        <f t="array" ref="P26">SUM(IF('6. Class A Consumption Data'!$D$19:$D$468=B26,'6. Class A Consumption Data'!$F$19:$G$468))</f>
        <v>29403915.347967997</v>
      </c>
      <c r="Q26" s="299">
        <f t="shared" si="2"/>
        <v>181963478.72408283</v>
      </c>
      <c r="R26" s="300"/>
      <c r="S26" s="301">
        <f>IF(OR(G26=0, ISBLANK(G26)), 0, G26-O26-P26)</f>
        <v>200769200.67743385</v>
      </c>
      <c r="T26" s="296">
        <f t="shared" si="6"/>
        <v>3623494.3427472687</v>
      </c>
      <c r="U26" s="302"/>
      <c r="V26" s="300"/>
      <c r="W26" s="300"/>
      <c r="X26" s="300"/>
      <c r="Y26" s="300"/>
      <c r="Z26" s="303"/>
      <c r="AA26" s="303"/>
      <c r="AB26" s="303"/>
      <c r="AC26" s="304"/>
      <c r="AD26" s="304"/>
      <c r="AE26" s="284"/>
      <c r="AF26" s="284"/>
      <c r="AG26" s="284"/>
      <c r="AH26" s="284"/>
      <c r="AI26" s="284"/>
      <c r="AJ26" s="284"/>
      <c r="AK26" s="284"/>
      <c r="AL26" s="284"/>
      <c r="AM26" s="284"/>
      <c r="AN26" s="284"/>
      <c r="AO26" s="284"/>
      <c r="AP26" s="284"/>
      <c r="AQ26" s="284"/>
      <c r="AR26" s="284"/>
      <c r="AS26" s="284"/>
      <c r="AT26" s="284"/>
      <c r="AU26" s="284"/>
      <c r="AV26" s="284"/>
      <c r="AW26" s="284"/>
      <c r="AX26" s="284"/>
      <c r="AY26" s="284"/>
      <c r="AZ26" s="284"/>
      <c r="BA26" s="284"/>
      <c r="BB26" s="284"/>
      <c r="BC26" s="284"/>
      <c r="BD26" s="284"/>
      <c r="BE26" s="284"/>
      <c r="BF26" s="284"/>
      <c r="BG26" s="284"/>
      <c r="BH26" s="284"/>
      <c r="BI26" s="284"/>
      <c r="BJ26" s="284"/>
      <c r="BK26" s="284"/>
      <c r="BL26" s="284"/>
      <c r="BM26" s="284"/>
      <c r="BN26" s="284"/>
      <c r="BO26" s="284"/>
      <c r="BP26" s="284"/>
      <c r="BQ26" s="284"/>
      <c r="BR26" s="284"/>
      <c r="BS26" s="284"/>
      <c r="BT26" s="284"/>
      <c r="BU26" s="284"/>
      <c r="BV26" s="284"/>
      <c r="BW26" s="284"/>
      <c r="BX26" s="284"/>
      <c r="BY26" s="284"/>
      <c r="BZ26" s="284"/>
      <c r="CA26" s="284"/>
      <c r="CB26" s="284"/>
      <c r="CC26" s="284"/>
      <c r="CD26" s="284"/>
      <c r="CE26" s="284"/>
      <c r="CF26" s="284"/>
      <c r="CG26" s="284"/>
      <c r="CH26" s="284"/>
      <c r="CI26" s="284"/>
      <c r="CJ26" s="284"/>
      <c r="CK26" s="284"/>
      <c r="CL26" s="284"/>
      <c r="CM26" s="284"/>
      <c r="CN26" s="284"/>
      <c r="CO26" s="284"/>
      <c r="CP26" s="284"/>
      <c r="CQ26" s="284"/>
      <c r="CR26" s="284"/>
      <c r="CS26" s="284"/>
      <c r="CT26" s="284"/>
      <c r="CU26" s="284"/>
      <c r="CV26" s="284"/>
      <c r="CW26" s="284"/>
      <c r="CX26" s="284"/>
      <c r="CY26" s="284"/>
      <c r="CZ26" s="284"/>
      <c r="DA26" s="284"/>
      <c r="DB26" s="284"/>
      <c r="DC26" s="284"/>
      <c r="DD26" s="284"/>
      <c r="DE26" s="284"/>
      <c r="DF26" s="284"/>
      <c r="DG26" s="284"/>
      <c r="DH26" s="284"/>
      <c r="DI26" s="284"/>
      <c r="DJ26" s="284"/>
      <c r="DK26" s="284"/>
      <c r="DL26" s="284"/>
      <c r="DM26" s="284"/>
      <c r="DN26" s="284"/>
      <c r="DO26" s="284"/>
      <c r="DP26" s="284"/>
      <c r="DQ26" s="284"/>
      <c r="DR26" s="284"/>
      <c r="DS26" s="284"/>
      <c r="DT26" s="284"/>
      <c r="DU26" s="284"/>
      <c r="DV26" s="284"/>
      <c r="DW26" s="284"/>
      <c r="DX26" s="284"/>
      <c r="DY26" s="284"/>
      <c r="DZ26" s="284"/>
      <c r="EA26" s="284"/>
      <c r="EB26" s="284"/>
      <c r="EC26" s="284"/>
      <c r="ED26" s="284"/>
      <c r="EE26" s="284"/>
      <c r="EF26" s="284"/>
      <c r="EG26" s="284"/>
      <c r="EH26" s="284"/>
      <c r="EI26" s="284"/>
      <c r="EJ26" s="284"/>
      <c r="EK26" s="284"/>
      <c r="EL26" s="284"/>
      <c r="EM26" s="284"/>
      <c r="EN26" s="284"/>
      <c r="EO26" s="284"/>
      <c r="EP26" s="284"/>
      <c r="EQ26" s="284"/>
      <c r="ER26" s="284"/>
      <c r="ES26" s="284"/>
      <c r="ET26" s="284"/>
      <c r="EU26" s="284"/>
      <c r="EV26" s="284"/>
      <c r="EW26" s="284"/>
      <c r="EX26" s="284"/>
      <c r="EY26" s="284"/>
      <c r="EZ26" s="284"/>
      <c r="FA26" s="284"/>
      <c r="FB26" s="284"/>
      <c r="FC26" s="284"/>
      <c r="FD26" s="284"/>
      <c r="FE26" s="284"/>
      <c r="FF26" s="284"/>
      <c r="FG26" s="284"/>
      <c r="FH26" s="284"/>
      <c r="FI26" s="284"/>
      <c r="FJ26" s="284"/>
      <c r="FK26" s="284"/>
      <c r="FL26" s="284"/>
      <c r="FM26" s="284"/>
      <c r="FN26" s="284"/>
      <c r="FO26" s="284"/>
      <c r="FP26" s="284"/>
      <c r="FQ26" s="284"/>
      <c r="FR26" s="284"/>
      <c r="FS26" s="284"/>
      <c r="FT26" s="284"/>
      <c r="FU26" s="284"/>
      <c r="FV26" s="284"/>
      <c r="FW26" s="284"/>
      <c r="FX26" s="284"/>
      <c r="FY26" s="284"/>
      <c r="FZ26" s="284"/>
      <c r="GA26" s="284"/>
      <c r="GB26" s="284"/>
      <c r="GC26" s="284"/>
      <c r="GD26" s="284"/>
      <c r="GE26" s="284"/>
      <c r="GF26" s="284"/>
      <c r="GG26" s="284"/>
      <c r="GH26" s="284"/>
      <c r="GI26" s="284"/>
      <c r="GJ26" s="284"/>
      <c r="GK26" s="284"/>
      <c r="GL26" s="284"/>
      <c r="GM26" s="284"/>
      <c r="GN26" s="284"/>
      <c r="GO26" s="284"/>
      <c r="GP26" s="284"/>
      <c r="GQ26" s="284"/>
      <c r="GR26" s="284"/>
      <c r="GS26" s="284"/>
      <c r="GT26" s="284"/>
      <c r="GU26" s="284"/>
      <c r="GV26" s="284"/>
      <c r="GW26" s="284"/>
      <c r="GX26" s="284"/>
      <c r="GY26" s="284"/>
      <c r="GZ26" s="284"/>
      <c r="HA26" s="284"/>
      <c r="HB26" s="284"/>
      <c r="HC26" s="284"/>
      <c r="HD26" s="284"/>
      <c r="HE26" s="284"/>
      <c r="HF26" s="284"/>
      <c r="HG26" s="284"/>
      <c r="HH26" s="284"/>
      <c r="HI26" s="284"/>
      <c r="HJ26" s="284"/>
      <c r="HK26" s="284"/>
      <c r="HL26" s="284"/>
      <c r="HM26" s="284"/>
      <c r="HN26" s="284"/>
      <c r="HO26" s="284"/>
      <c r="HP26" s="284"/>
      <c r="HQ26" s="284"/>
      <c r="HR26" s="284"/>
      <c r="HS26" s="284"/>
      <c r="HT26" s="284"/>
      <c r="HU26" s="284"/>
      <c r="HV26" s="284"/>
      <c r="HW26" s="284"/>
      <c r="HX26" s="284"/>
      <c r="HY26" s="284"/>
      <c r="HZ26" s="284"/>
      <c r="IA26" s="284"/>
      <c r="IB26" s="284"/>
      <c r="IC26" s="284"/>
      <c r="ID26" s="284"/>
      <c r="IE26" s="284"/>
      <c r="IF26" s="284"/>
      <c r="IG26" s="284"/>
      <c r="IH26" s="284"/>
      <c r="II26" s="284"/>
      <c r="IJ26" s="284"/>
      <c r="IK26" s="284"/>
      <c r="IL26" s="284"/>
      <c r="IM26" s="284"/>
      <c r="IN26" s="284"/>
      <c r="IO26" s="284"/>
      <c r="IP26" s="284"/>
      <c r="IQ26" s="284"/>
      <c r="IR26" s="284"/>
      <c r="IS26" s="284"/>
      <c r="IT26" s="284"/>
      <c r="IU26" s="284"/>
      <c r="IV26" s="284"/>
      <c r="IW26" s="284"/>
      <c r="IX26" s="284"/>
      <c r="IY26" s="284"/>
      <c r="IZ26" s="284"/>
      <c r="JA26" s="284"/>
      <c r="JB26" s="284"/>
      <c r="JC26" s="284"/>
      <c r="JD26" s="284"/>
      <c r="JE26" s="284"/>
      <c r="JF26" s="284"/>
      <c r="JG26" s="284"/>
      <c r="JH26" s="284"/>
      <c r="JI26" s="284"/>
      <c r="JJ26" s="284"/>
      <c r="JK26" s="284"/>
      <c r="JL26" s="284"/>
      <c r="JM26" s="284"/>
      <c r="JN26" s="284"/>
      <c r="JO26" s="284"/>
      <c r="JP26" s="284"/>
      <c r="JQ26" s="284"/>
      <c r="JR26" s="284"/>
      <c r="JS26" s="284"/>
      <c r="JT26" s="284"/>
      <c r="JU26" s="284"/>
      <c r="JV26" s="284"/>
      <c r="JW26" s="284"/>
      <c r="JX26" s="284"/>
      <c r="JY26" s="284"/>
      <c r="JZ26" s="284"/>
      <c r="KA26" s="284"/>
      <c r="KB26" s="284"/>
      <c r="KC26" s="284"/>
      <c r="KD26" s="284"/>
      <c r="KE26" s="284"/>
      <c r="KF26" s="284"/>
      <c r="KG26" s="284"/>
      <c r="KH26" s="284"/>
      <c r="KI26" s="284"/>
      <c r="KJ26" s="284"/>
      <c r="KK26" s="284"/>
      <c r="KL26" s="284"/>
      <c r="KM26" s="284"/>
      <c r="KN26" s="284"/>
      <c r="KO26" s="284"/>
      <c r="KP26" s="284"/>
      <c r="KQ26" s="284"/>
      <c r="KR26" s="284"/>
      <c r="KS26" s="284"/>
      <c r="KT26" s="284"/>
      <c r="KU26" s="284"/>
      <c r="KV26" s="284"/>
      <c r="KW26" s="284"/>
      <c r="KX26" s="284"/>
      <c r="KY26" s="284"/>
      <c r="KZ26" s="284"/>
      <c r="LA26" s="284"/>
      <c r="LB26" s="284"/>
      <c r="LC26" s="284"/>
      <c r="LD26" s="284"/>
      <c r="LE26" s="284"/>
      <c r="LF26" s="284"/>
      <c r="LG26" s="284"/>
      <c r="LH26" s="284"/>
      <c r="LI26" s="284"/>
      <c r="LJ26" s="284"/>
      <c r="LK26" s="284"/>
      <c r="LL26" s="284"/>
      <c r="LM26" s="284"/>
      <c r="LN26" s="284"/>
      <c r="LO26" s="284"/>
      <c r="LP26" s="284"/>
      <c r="LQ26" s="284"/>
      <c r="LR26" s="284"/>
      <c r="LS26" s="284"/>
      <c r="LT26" s="284"/>
      <c r="LU26" s="284"/>
      <c r="LV26" s="284"/>
      <c r="LW26" s="284"/>
      <c r="LX26" s="284"/>
      <c r="LY26" s="284"/>
      <c r="LZ26" s="284"/>
      <c r="MA26" s="284"/>
      <c r="MB26" s="284"/>
      <c r="MC26" s="284"/>
      <c r="MD26" s="284"/>
      <c r="ME26" s="284"/>
      <c r="MF26" s="284"/>
      <c r="MG26" s="284"/>
      <c r="MH26" s="284"/>
      <c r="MI26" s="284"/>
      <c r="MJ26" s="284"/>
      <c r="MK26" s="284"/>
      <c r="ML26" s="284"/>
      <c r="MM26" s="284"/>
      <c r="MN26" s="284"/>
      <c r="MO26" s="284"/>
      <c r="MP26" s="284"/>
      <c r="MQ26" s="284"/>
      <c r="MR26" s="284"/>
      <c r="MS26" s="284"/>
      <c r="MT26" s="284"/>
      <c r="MU26" s="284"/>
      <c r="MV26" s="284"/>
      <c r="MW26" s="284"/>
      <c r="MX26" s="284"/>
      <c r="MY26" s="284"/>
      <c r="MZ26" s="284"/>
      <c r="NA26" s="284"/>
      <c r="NB26" s="284"/>
      <c r="NC26" s="284"/>
      <c r="ND26" s="284"/>
      <c r="NE26" s="284"/>
      <c r="NF26" s="284"/>
      <c r="NG26" s="284"/>
      <c r="NH26" s="284"/>
      <c r="NI26" s="284"/>
      <c r="NJ26" s="284"/>
      <c r="NK26" s="284"/>
      <c r="NL26" s="284"/>
      <c r="NM26" s="284"/>
      <c r="NN26" s="284"/>
      <c r="NO26" s="284"/>
      <c r="NP26" s="284"/>
      <c r="NQ26" s="284"/>
      <c r="NR26" s="284"/>
      <c r="NS26" s="284"/>
      <c r="NT26" s="284"/>
      <c r="NU26" s="284"/>
      <c r="NV26" s="284"/>
      <c r="NW26" s="284"/>
      <c r="NX26" s="284"/>
      <c r="NY26" s="284"/>
      <c r="NZ26" s="284"/>
      <c r="OA26" s="284"/>
      <c r="OB26" s="284"/>
      <c r="OC26" s="284"/>
      <c r="OD26" s="284"/>
      <c r="OE26" s="284"/>
      <c r="OF26" s="284"/>
      <c r="OG26" s="284"/>
      <c r="OH26" s="284"/>
      <c r="OI26" s="284"/>
      <c r="OJ26" s="284"/>
      <c r="OK26" s="284"/>
      <c r="OL26" s="284"/>
      <c r="OM26" s="284"/>
      <c r="ON26" s="284"/>
      <c r="OO26" s="284"/>
      <c r="OP26" s="284"/>
      <c r="OQ26" s="284"/>
      <c r="OR26" s="284"/>
      <c r="OS26" s="284"/>
      <c r="OT26" s="284"/>
      <c r="OU26" s="284"/>
      <c r="OV26" s="284"/>
      <c r="OW26" s="284"/>
      <c r="OX26" s="284"/>
      <c r="OY26" s="284"/>
      <c r="OZ26" s="284"/>
      <c r="PA26" s="284"/>
      <c r="PB26" s="284"/>
      <c r="PC26" s="284"/>
      <c r="PD26" s="284"/>
      <c r="PE26" s="284"/>
      <c r="PF26" s="284"/>
      <c r="PG26" s="284"/>
      <c r="PH26" s="284"/>
      <c r="PI26" s="284"/>
      <c r="PJ26" s="284"/>
      <c r="PK26" s="284"/>
      <c r="PL26" s="284"/>
      <c r="PM26" s="284"/>
      <c r="PN26" s="284"/>
      <c r="PO26" s="284"/>
      <c r="PP26" s="284"/>
      <c r="PQ26" s="284"/>
      <c r="PR26" s="284"/>
      <c r="PS26" s="284"/>
      <c r="PT26" s="284"/>
      <c r="PU26" s="284"/>
      <c r="PV26" s="284"/>
      <c r="PW26" s="284"/>
      <c r="PX26" s="284"/>
      <c r="PY26" s="284"/>
      <c r="PZ26" s="284"/>
      <c r="QA26" s="284"/>
      <c r="QB26" s="284"/>
      <c r="QC26" s="284"/>
      <c r="QD26" s="284"/>
      <c r="QE26" s="284"/>
      <c r="QF26" s="284"/>
      <c r="QG26" s="284"/>
      <c r="QH26" s="284"/>
      <c r="QI26" s="284"/>
      <c r="QJ26" s="284"/>
      <c r="QK26" s="284"/>
      <c r="QL26" s="284"/>
      <c r="QM26" s="284"/>
      <c r="QN26" s="284"/>
      <c r="QO26" s="284"/>
      <c r="QP26" s="284"/>
      <c r="QQ26" s="284"/>
      <c r="QR26" s="284"/>
      <c r="QS26" s="284"/>
      <c r="QT26" s="284"/>
      <c r="QU26" s="284"/>
      <c r="QV26" s="284"/>
      <c r="QW26" s="284"/>
      <c r="QX26" s="284"/>
      <c r="QY26" s="284"/>
      <c r="QZ26" s="284"/>
      <c r="RA26" s="284"/>
      <c r="RB26" s="284"/>
      <c r="RC26" s="284"/>
      <c r="RD26" s="284"/>
      <c r="RE26" s="284"/>
      <c r="RF26" s="284"/>
      <c r="RG26" s="284"/>
      <c r="RH26" s="284"/>
      <c r="RI26" s="284"/>
      <c r="RJ26" s="284"/>
      <c r="RK26" s="284"/>
      <c r="RL26" s="284"/>
      <c r="RM26" s="284"/>
      <c r="RN26" s="284"/>
      <c r="RO26" s="284"/>
      <c r="RP26" s="284"/>
      <c r="RQ26" s="284"/>
      <c r="RR26" s="284"/>
      <c r="RS26" s="284"/>
      <c r="RT26" s="284"/>
      <c r="RU26" s="284"/>
      <c r="RV26" s="284"/>
      <c r="RW26" s="284"/>
      <c r="RX26" s="284"/>
      <c r="RY26" s="284"/>
      <c r="RZ26" s="284"/>
      <c r="SA26" s="284"/>
      <c r="SB26" s="284"/>
      <c r="SC26" s="284"/>
      <c r="SD26" s="284"/>
      <c r="SE26" s="284"/>
      <c r="SF26" s="284"/>
      <c r="SG26" s="284"/>
      <c r="SH26" s="284"/>
      <c r="SI26" s="284"/>
      <c r="SJ26" s="284"/>
      <c r="SK26" s="284"/>
      <c r="SL26" s="284"/>
      <c r="SM26" s="284"/>
      <c r="SN26" s="284"/>
      <c r="SO26" s="284"/>
      <c r="SP26" s="284"/>
      <c r="SQ26" s="284"/>
      <c r="SR26" s="284"/>
      <c r="SS26" s="284"/>
      <c r="ST26" s="284"/>
      <c r="SU26" s="284"/>
      <c r="SV26" s="284"/>
      <c r="SW26" s="284"/>
      <c r="SX26" s="284"/>
      <c r="SY26" s="284"/>
      <c r="SZ26" s="284"/>
      <c r="TA26" s="284"/>
      <c r="TB26" s="284"/>
      <c r="TC26" s="284"/>
      <c r="TD26" s="284"/>
      <c r="TE26" s="284"/>
      <c r="TF26" s="284"/>
      <c r="TG26" s="284"/>
      <c r="TH26" s="284"/>
      <c r="TI26" s="284"/>
      <c r="TJ26" s="284"/>
      <c r="TK26" s="284"/>
      <c r="TL26" s="284"/>
      <c r="TM26" s="284"/>
      <c r="TN26" s="284"/>
      <c r="TO26" s="284"/>
      <c r="TP26" s="284"/>
      <c r="TQ26" s="284"/>
      <c r="TR26" s="284"/>
      <c r="TS26" s="284"/>
      <c r="TT26" s="284"/>
      <c r="TU26" s="284"/>
      <c r="TV26" s="284"/>
      <c r="TW26" s="284"/>
      <c r="TX26" s="284"/>
      <c r="TY26" s="284"/>
      <c r="TZ26" s="284"/>
      <c r="UA26" s="284"/>
      <c r="UB26" s="284"/>
      <c r="UC26" s="284"/>
      <c r="UD26" s="284"/>
      <c r="UE26" s="284"/>
      <c r="UF26" s="284"/>
      <c r="UG26" s="284"/>
      <c r="UH26" s="284"/>
      <c r="UI26" s="284"/>
      <c r="UJ26" s="284"/>
      <c r="UK26" s="284"/>
      <c r="UL26" s="284"/>
      <c r="UM26" s="284"/>
      <c r="UN26" s="284"/>
      <c r="UO26" s="284"/>
      <c r="UP26" s="284"/>
      <c r="UQ26" s="284"/>
      <c r="UR26" s="284"/>
      <c r="US26" s="284"/>
      <c r="UT26" s="284"/>
      <c r="UU26" s="284"/>
      <c r="UV26" s="284"/>
      <c r="UW26" s="284"/>
      <c r="UX26" s="284"/>
      <c r="UY26" s="284"/>
      <c r="UZ26" s="284"/>
      <c r="VA26" s="284"/>
      <c r="VB26" s="284"/>
      <c r="VC26" s="284"/>
      <c r="VD26" s="284"/>
      <c r="VE26" s="284"/>
      <c r="VF26" s="284"/>
      <c r="VG26" s="284"/>
      <c r="VH26" s="284"/>
      <c r="VI26" s="284"/>
      <c r="VJ26" s="284"/>
      <c r="VK26" s="284"/>
      <c r="VL26" s="284"/>
      <c r="VM26" s="284"/>
      <c r="VN26" s="284"/>
      <c r="VO26" s="284"/>
      <c r="VP26" s="284"/>
      <c r="VQ26" s="284"/>
      <c r="VR26" s="284"/>
      <c r="VS26" s="284"/>
      <c r="VT26" s="284"/>
      <c r="VU26" s="284"/>
      <c r="VV26" s="284"/>
      <c r="VW26" s="284"/>
      <c r="VX26" s="284"/>
      <c r="VY26" s="284"/>
      <c r="VZ26" s="284"/>
      <c r="WA26" s="284"/>
      <c r="WB26" s="284"/>
      <c r="WC26" s="284"/>
      <c r="WD26" s="284"/>
      <c r="WE26" s="284"/>
      <c r="WF26" s="284"/>
      <c r="WG26" s="284"/>
      <c r="WH26" s="284"/>
      <c r="WI26" s="284"/>
      <c r="WJ26" s="284"/>
      <c r="WK26" s="284"/>
      <c r="WL26" s="284"/>
      <c r="WM26" s="284"/>
      <c r="WN26" s="284"/>
      <c r="WO26" s="284"/>
      <c r="WP26" s="284"/>
      <c r="WQ26" s="284"/>
      <c r="WR26" s="284"/>
      <c r="WS26" s="284"/>
      <c r="WT26" s="284"/>
      <c r="WU26" s="284"/>
      <c r="WV26" s="284"/>
      <c r="WW26" s="284"/>
      <c r="WX26" s="284"/>
      <c r="WY26" s="284"/>
      <c r="WZ26" s="284"/>
      <c r="XA26" s="284"/>
      <c r="XB26" s="284"/>
      <c r="XC26" s="284"/>
      <c r="XD26" s="284"/>
      <c r="XE26" s="284"/>
      <c r="XF26" s="284"/>
      <c r="XG26" s="284"/>
      <c r="XH26" s="284"/>
      <c r="XI26" s="284"/>
      <c r="XJ26" s="284"/>
      <c r="XK26" s="284"/>
      <c r="XL26" s="284"/>
      <c r="XM26" s="284"/>
      <c r="XN26" s="284"/>
      <c r="XO26" s="284"/>
      <c r="XP26" s="284"/>
      <c r="XQ26" s="284"/>
      <c r="XR26" s="284"/>
      <c r="XS26" s="284"/>
      <c r="XT26" s="284"/>
      <c r="XU26" s="284"/>
      <c r="XV26" s="284"/>
      <c r="XW26" s="284"/>
      <c r="XX26" s="284"/>
      <c r="XY26" s="284"/>
      <c r="XZ26" s="284"/>
      <c r="YA26" s="284"/>
      <c r="YB26" s="284"/>
      <c r="YC26" s="284"/>
      <c r="YD26" s="284"/>
      <c r="YE26" s="284"/>
      <c r="YF26" s="284"/>
      <c r="YG26" s="284"/>
      <c r="YH26" s="284"/>
      <c r="YI26" s="284"/>
      <c r="YJ26" s="284"/>
      <c r="YK26" s="284"/>
      <c r="YL26" s="284"/>
      <c r="YM26" s="284"/>
      <c r="YN26" s="284"/>
      <c r="YO26" s="284"/>
      <c r="YP26" s="284"/>
      <c r="YQ26" s="284"/>
      <c r="YR26" s="284"/>
      <c r="YS26" s="284"/>
      <c r="YT26" s="284"/>
      <c r="YU26" s="284"/>
      <c r="YV26" s="284"/>
      <c r="YW26" s="284"/>
      <c r="YX26" s="284"/>
      <c r="YY26" s="284"/>
      <c r="YZ26" s="284"/>
      <c r="ZA26" s="284"/>
      <c r="ZB26" s="284"/>
      <c r="ZC26" s="284"/>
      <c r="ZD26" s="284"/>
      <c r="ZE26" s="284"/>
      <c r="ZF26" s="284"/>
      <c r="ZG26" s="284"/>
      <c r="ZH26" s="284"/>
      <c r="ZI26" s="284"/>
      <c r="ZJ26" s="284"/>
      <c r="ZK26" s="284"/>
      <c r="ZL26" s="284"/>
      <c r="ZM26" s="284"/>
      <c r="ZN26" s="284"/>
      <c r="ZO26" s="284"/>
      <c r="ZP26" s="284"/>
      <c r="ZQ26" s="284"/>
      <c r="ZR26" s="284"/>
      <c r="ZS26" s="284"/>
      <c r="ZT26" s="284"/>
      <c r="ZU26" s="284"/>
      <c r="ZV26" s="284"/>
      <c r="ZW26" s="284"/>
      <c r="ZX26" s="284"/>
      <c r="ZY26" s="284"/>
      <c r="ZZ26" s="284"/>
      <c r="AAA26" s="284"/>
      <c r="AAB26" s="284"/>
      <c r="AAC26" s="284"/>
      <c r="AAD26" s="284"/>
      <c r="AAE26" s="284"/>
      <c r="AAF26" s="284"/>
      <c r="AAG26" s="284"/>
      <c r="AAH26" s="284"/>
      <c r="AAI26" s="284"/>
      <c r="AAJ26" s="284"/>
      <c r="AAK26" s="284"/>
      <c r="AAL26" s="284"/>
      <c r="AAM26" s="284"/>
      <c r="AAN26" s="284"/>
      <c r="AAO26" s="284"/>
      <c r="AAP26" s="284"/>
      <c r="AAQ26" s="284"/>
      <c r="AAR26" s="284"/>
      <c r="AAS26" s="284"/>
      <c r="AAT26" s="284"/>
      <c r="AAU26" s="284"/>
      <c r="AAV26" s="284"/>
      <c r="AAW26" s="284"/>
      <c r="AAX26" s="284"/>
      <c r="AAY26" s="284"/>
      <c r="AAZ26" s="284"/>
      <c r="ABA26" s="284"/>
      <c r="ABB26" s="284"/>
      <c r="ABC26" s="284"/>
      <c r="ABD26" s="284"/>
      <c r="ABE26" s="284"/>
      <c r="ABF26" s="284"/>
      <c r="ABG26" s="284"/>
      <c r="ABH26" s="284"/>
      <c r="ABI26" s="284"/>
      <c r="ABJ26" s="284"/>
      <c r="ABK26" s="284"/>
      <c r="ABL26" s="284"/>
      <c r="ABM26" s="284"/>
      <c r="ABN26" s="284"/>
      <c r="ABO26" s="284"/>
      <c r="ABP26" s="284"/>
      <c r="ABQ26" s="284"/>
      <c r="ABR26" s="284"/>
      <c r="ABS26" s="284"/>
      <c r="ABT26" s="284"/>
      <c r="ABU26" s="284"/>
      <c r="ABV26" s="284"/>
      <c r="ABW26" s="284"/>
      <c r="ABX26" s="284"/>
      <c r="ABY26" s="284"/>
      <c r="ABZ26" s="284"/>
      <c r="ACA26" s="284"/>
      <c r="ACB26" s="284"/>
      <c r="ACC26" s="284"/>
      <c r="ACD26" s="284"/>
      <c r="ACE26" s="284"/>
      <c r="ACF26" s="284"/>
      <c r="ACG26" s="284"/>
      <c r="ACH26" s="284"/>
      <c r="ACI26" s="284"/>
      <c r="ACJ26" s="284"/>
      <c r="ACK26" s="284"/>
      <c r="ACL26" s="284"/>
      <c r="ACM26" s="284"/>
      <c r="ACN26" s="284"/>
      <c r="ACO26" s="284"/>
      <c r="ACP26" s="284"/>
      <c r="ACQ26" s="284"/>
      <c r="ACR26" s="284"/>
      <c r="ACS26" s="284"/>
      <c r="ACT26" s="284"/>
      <c r="ACU26" s="284"/>
      <c r="ACV26" s="284"/>
      <c r="ACW26" s="284"/>
      <c r="ACX26" s="284"/>
      <c r="ACY26" s="284"/>
      <c r="ACZ26" s="284"/>
      <c r="ADA26" s="284"/>
      <c r="ADB26" s="284"/>
      <c r="ADC26" s="284"/>
      <c r="ADD26" s="284"/>
      <c r="ADE26" s="284"/>
      <c r="ADF26" s="284"/>
      <c r="ADG26" s="284"/>
      <c r="ADH26" s="284"/>
      <c r="ADI26" s="284"/>
      <c r="ADJ26" s="284"/>
      <c r="ADK26" s="284"/>
      <c r="ADL26" s="284"/>
      <c r="ADM26" s="284"/>
      <c r="ADN26" s="284"/>
      <c r="ADO26" s="284"/>
      <c r="ADP26" s="284"/>
      <c r="ADQ26" s="284"/>
      <c r="ADR26" s="284"/>
      <c r="ADS26" s="284"/>
      <c r="ADT26" s="284"/>
      <c r="ADU26" s="284"/>
      <c r="ADV26" s="284"/>
      <c r="ADW26" s="284"/>
      <c r="ADX26" s="284"/>
      <c r="ADY26" s="284"/>
      <c r="ADZ26" s="284"/>
      <c r="AEA26" s="284"/>
      <c r="AEB26" s="284"/>
      <c r="AEC26" s="284"/>
      <c r="AED26" s="284"/>
      <c r="AEE26" s="284"/>
      <c r="AEF26" s="284"/>
      <c r="AEG26" s="284"/>
      <c r="AEH26" s="284"/>
      <c r="AEI26" s="284"/>
      <c r="AEJ26" s="284"/>
      <c r="AEK26" s="284"/>
      <c r="AEL26" s="284"/>
      <c r="AEM26" s="284"/>
      <c r="AEN26" s="284"/>
      <c r="AEO26" s="284"/>
      <c r="AEP26" s="284"/>
      <c r="AEQ26" s="284"/>
      <c r="AER26" s="284"/>
      <c r="AES26" s="284"/>
      <c r="AET26" s="284"/>
      <c r="AEU26" s="284"/>
      <c r="AEV26" s="284"/>
      <c r="AEW26" s="284"/>
      <c r="AEX26" s="284"/>
      <c r="AEY26" s="284"/>
      <c r="AEZ26" s="284"/>
      <c r="AFA26" s="284"/>
      <c r="AFB26" s="284"/>
      <c r="AFC26" s="284"/>
      <c r="AFD26" s="284"/>
      <c r="AFE26" s="284"/>
      <c r="AFF26" s="284"/>
      <c r="AFG26" s="284"/>
      <c r="AFH26" s="284"/>
      <c r="AFI26" s="284"/>
      <c r="AFJ26" s="284"/>
      <c r="AFK26" s="284"/>
      <c r="AFL26" s="284"/>
      <c r="AFM26" s="284"/>
      <c r="AFN26" s="284"/>
      <c r="AFO26" s="284"/>
      <c r="AFP26" s="284"/>
      <c r="AFQ26" s="284"/>
      <c r="AFR26" s="284"/>
      <c r="AFS26" s="284"/>
      <c r="AFT26" s="284"/>
      <c r="AFU26" s="284"/>
      <c r="AFV26" s="284"/>
      <c r="AFW26" s="284"/>
      <c r="AFX26" s="284"/>
      <c r="AFY26" s="284"/>
      <c r="AFZ26" s="284"/>
      <c r="AGA26" s="284"/>
      <c r="AGB26" s="284"/>
      <c r="AGC26" s="284"/>
      <c r="AGD26" s="284"/>
      <c r="AGE26" s="284"/>
      <c r="AGF26" s="284"/>
      <c r="AGG26" s="284"/>
      <c r="AGH26" s="284"/>
      <c r="AGI26" s="284"/>
      <c r="AGJ26" s="284"/>
      <c r="AGK26" s="284"/>
      <c r="AGL26" s="284"/>
      <c r="AGM26" s="284"/>
      <c r="AGN26" s="284"/>
      <c r="AGO26" s="284"/>
      <c r="AGP26" s="284"/>
      <c r="AGQ26" s="284"/>
      <c r="AGR26" s="284"/>
      <c r="AGS26" s="284"/>
      <c r="AGT26" s="284"/>
      <c r="AGU26" s="284"/>
      <c r="AGV26" s="284"/>
      <c r="AGW26" s="284"/>
      <c r="AGX26" s="284"/>
      <c r="AGY26" s="284"/>
      <c r="AGZ26" s="284"/>
      <c r="AHA26" s="284"/>
      <c r="AHB26" s="284"/>
      <c r="AHC26" s="284"/>
      <c r="AHD26" s="284"/>
      <c r="AHE26" s="284"/>
      <c r="AHF26" s="284"/>
      <c r="AHG26" s="284"/>
      <c r="AHH26" s="284"/>
      <c r="AHI26" s="284"/>
      <c r="AHJ26" s="284"/>
      <c r="AHK26" s="284"/>
      <c r="AHL26" s="284"/>
      <c r="AHM26" s="284"/>
      <c r="AHN26" s="284"/>
      <c r="AHO26" s="284"/>
      <c r="AHP26" s="284"/>
      <c r="AHQ26" s="284"/>
      <c r="AHR26" s="284"/>
      <c r="AHS26" s="284"/>
      <c r="AHT26" s="284"/>
      <c r="AHU26" s="284"/>
      <c r="AHV26" s="284"/>
      <c r="AHW26" s="284"/>
      <c r="AHX26" s="284"/>
      <c r="AHY26" s="284"/>
      <c r="AHZ26" s="284"/>
      <c r="AIA26" s="284"/>
      <c r="AIB26" s="284"/>
      <c r="AIC26" s="284"/>
      <c r="AID26" s="284"/>
      <c r="AIE26" s="284"/>
      <c r="AIF26" s="284"/>
      <c r="AIG26" s="284"/>
      <c r="AIH26" s="284"/>
      <c r="AII26" s="284"/>
      <c r="AIJ26" s="284"/>
      <c r="AIK26" s="284"/>
      <c r="AIL26" s="284"/>
      <c r="AIM26" s="284"/>
      <c r="AIN26" s="284"/>
      <c r="AIO26" s="284"/>
      <c r="AIP26" s="284"/>
      <c r="AIQ26" s="284"/>
      <c r="AIR26" s="284"/>
      <c r="AIS26" s="284"/>
      <c r="AIT26" s="284"/>
      <c r="AIU26" s="284"/>
      <c r="AIV26" s="284"/>
      <c r="AIW26" s="284"/>
      <c r="AIX26" s="284"/>
      <c r="AIY26" s="284"/>
      <c r="AIZ26" s="284"/>
      <c r="AJA26" s="284"/>
      <c r="AJB26" s="284"/>
      <c r="AJC26" s="284"/>
      <c r="AJD26" s="284"/>
      <c r="AJE26" s="284"/>
      <c r="AJF26" s="284"/>
      <c r="AJG26" s="284"/>
      <c r="AJH26" s="284"/>
      <c r="AJI26" s="284"/>
      <c r="AJJ26" s="284"/>
      <c r="AJK26" s="284"/>
      <c r="AJL26" s="284"/>
      <c r="AJM26" s="284"/>
      <c r="AJN26" s="284"/>
      <c r="AJO26" s="284"/>
      <c r="AJP26" s="284"/>
      <c r="AJQ26" s="284"/>
      <c r="AJR26" s="284"/>
      <c r="AJS26" s="284"/>
      <c r="AJT26" s="284"/>
      <c r="AJU26" s="284"/>
      <c r="AJV26" s="284"/>
      <c r="AJW26" s="284"/>
      <c r="AJX26" s="284"/>
      <c r="AJY26" s="284"/>
      <c r="AJZ26" s="284"/>
      <c r="AKA26" s="284"/>
      <c r="AKB26" s="284"/>
      <c r="AKC26" s="284"/>
      <c r="AKD26" s="284"/>
      <c r="AKE26" s="284"/>
      <c r="AKF26" s="284"/>
      <c r="AKG26" s="284"/>
      <c r="AKH26" s="284"/>
      <c r="AKI26" s="284"/>
      <c r="AKJ26" s="284"/>
      <c r="AKK26" s="284"/>
      <c r="AKL26" s="284"/>
      <c r="AKM26" s="284"/>
      <c r="AKN26" s="284"/>
      <c r="AKO26" s="284"/>
      <c r="AKP26" s="284"/>
      <c r="AKQ26" s="284"/>
      <c r="AKR26" s="284"/>
      <c r="AKS26" s="284"/>
      <c r="AKT26" s="284"/>
      <c r="AKU26" s="284"/>
      <c r="AKV26" s="284"/>
      <c r="AKW26" s="284"/>
      <c r="AKX26" s="284"/>
      <c r="AKY26" s="284"/>
      <c r="AKZ26" s="284"/>
      <c r="ALA26" s="284"/>
      <c r="ALB26" s="284"/>
      <c r="ALC26" s="284"/>
      <c r="ALD26" s="284"/>
      <c r="ALE26" s="284"/>
      <c r="ALF26" s="284"/>
      <c r="ALG26" s="284"/>
      <c r="ALH26" s="284"/>
      <c r="ALI26" s="284"/>
      <c r="ALJ26" s="284"/>
      <c r="ALK26" s="284"/>
      <c r="ALL26" s="284"/>
      <c r="ALM26" s="284"/>
      <c r="ALN26" s="284"/>
      <c r="ALO26" s="284"/>
      <c r="ALP26" s="284"/>
      <c r="ALQ26" s="284"/>
      <c r="ALR26" s="284"/>
      <c r="ALS26" s="284"/>
      <c r="ALT26" s="284"/>
      <c r="ALU26" s="284"/>
      <c r="ALV26" s="284"/>
      <c r="ALW26" s="284"/>
      <c r="ALX26" s="284"/>
      <c r="ALY26" s="284"/>
      <c r="ALZ26" s="284"/>
      <c r="AMA26" s="284"/>
      <c r="AMB26" s="284"/>
      <c r="AMC26" s="284"/>
      <c r="AMD26" s="284"/>
      <c r="AME26" s="284"/>
      <c r="AMF26" s="284"/>
      <c r="AMG26" s="284"/>
      <c r="AMH26" s="284"/>
      <c r="AMI26" s="284"/>
      <c r="AMJ26" s="284"/>
      <c r="AMK26" s="284"/>
      <c r="AML26" s="284"/>
      <c r="AMM26" s="284"/>
      <c r="AMN26" s="284"/>
      <c r="AMO26" s="284"/>
      <c r="AMP26" s="284"/>
      <c r="AMQ26" s="284"/>
      <c r="AMR26" s="284"/>
      <c r="AMS26" s="284"/>
      <c r="AMT26" s="284"/>
      <c r="AMU26" s="284"/>
      <c r="AMV26" s="284"/>
      <c r="AMW26" s="284"/>
      <c r="AMX26" s="284"/>
      <c r="AMY26" s="284"/>
      <c r="AMZ26" s="284"/>
      <c r="ANA26" s="284"/>
      <c r="ANB26" s="284"/>
      <c r="ANC26" s="284"/>
      <c r="AND26" s="284"/>
      <c r="ANE26" s="284"/>
      <c r="ANF26" s="284"/>
      <c r="ANG26" s="284"/>
      <c r="ANH26" s="284"/>
      <c r="ANI26" s="284"/>
      <c r="ANJ26" s="284"/>
      <c r="ANK26" s="284"/>
      <c r="ANL26" s="284"/>
      <c r="ANM26" s="284"/>
      <c r="ANN26" s="284"/>
      <c r="ANO26" s="284"/>
      <c r="ANP26" s="284"/>
      <c r="ANQ26" s="284"/>
      <c r="ANR26" s="284"/>
      <c r="ANS26" s="284"/>
      <c r="ANT26" s="284"/>
      <c r="ANU26" s="284"/>
      <c r="ANV26" s="284"/>
      <c r="ANW26" s="284"/>
      <c r="ANX26" s="284"/>
      <c r="ANY26" s="284"/>
      <c r="ANZ26" s="284"/>
      <c r="AOA26" s="284"/>
      <c r="AOB26" s="284"/>
      <c r="AOC26" s="284"/>
      <c r="AOD26" s="284"/>
      <c r="AOE26" s="284"/>
      <c r="AOF26" s="284"/>
      <c r="AOG26" s="284"/>
      <c r="AOH26" s="284"/>
      <c r="AOI26" s="284"/>
      <c r="AOJ26" s="284"/>
      <c r="AOK26" s="284"/>
      <c r="AOL26" s="284"/>
      <c r="AOM26" s="284"/>
      <c r="AON26" s="284"/>
      <c r="AOO26" s="284"/>
      <c r="AOP26" s="284"/>
      <c r="AOQ26" s="284"/>
      <c r="AOR26" s="284"/>
      <c r="AOS26" s="284"/>
      <c r="AOT26" s="284"/>
      <c r="AOU26" s="284"/>
      <c r="AOV26" s="284"/>
      <c r="AOW26" s="284"/>
      <c r="AOX26" s="284"/>
      <c r="AOY26" s="284"/>
      <c r="AOZ26" s="284"/>
      <c r="APA26" s="284"/>
      <c r="APB26" s="284"/>
      <c r="APC26" s="284"/>
      <c r="APD26" s="284"/>
      <c r="APE26" s="284"/>
      <c r="APF26" s="284"/>
      <c r="APG26" s="284"/>
      <c r="APH26" s="284"/>
      <c r="API26" s="284"/>
      <c r="APJ26" s="284"/>
      <c r="APK26" s="284"/>
      <c r="APL26" s="284"/>
      <c r="APM26" s="284"/>
      <c r="APN26" s="284"/>
      <c r="APO26" s="284"/>
      <c r="APP26" s="284"/>
      <c r="APQ26" s="284"/>
      <c r="APR26" s="284"/>
      <c r="APS26" s="284"/>
      <c r="APT26" s="284"/>
      <c r="APU26" s="284"/>
      <c r="APV26" s="284"/>
      <c r="APW26" s="284"/>
      <c r="APX26" s="284"/>
      <c r="APY26" s="284"/>
      <c r="APZ26" s="284"/>
      <c r="AQA26" s="284"/>
      <c r="AQB26" s="284"/>
      <c r="AQC26" s="284"/>
      <c r="AQD26" s="284"/>
      <c r="AQE26" s="284"/>
      <c r="AQF26" s="284"/>
      <c r="AQG26" s="284"/>
      <c r="AQH26" s="284"/>
      <c r="AQI26" s="284"/>
      <c r="AQJ26" s="284"/>
      <c r="AQK26" s="284"/>
      <c r="AQL26" s="284"/>
      <c r="AQM26" s="284"/>
      <c r="AQN26" s="284"/>
      <c r="AQO26" s="284"/>
      <c r="AQP26" s="284"/>
      <c r="AQQ26" s="284"/>
      <c r="AQR26" s="284"/>
      <c r="AQS26" s="284"/>
      <c r="AQT26" s="284"/>
      <c r="AQU26" s="284"/>
      <c r="AQV26" s="284"/>
      <c r="AQW26" s="284"/>
      <c r="AQX26" s="284"/>
      <c r="AQY26" s="284"/>
      <c r="AQZ26" s="284"/>
      <c r="ARA26" s="284"/>
      <c r="ARB26" s="284"/>
      <c r="ARC26" s="284"/>
      <c r="ARD26" s="284"/>
      <c r="ARE26" s="284"/>
      <c r="ARF26" s="284"/>
      <c r="ARG26" s="284"/>
      <c r="ARH26" s="284"/>
      <c r="ARI26" s="284"/>
      <c r="ARJ26" s="284"/>
      <c r="ARK26" s="284"/>
      <c r="ARL26" s="284"/>
      <c r="ARM26" s="284"/>
      <c r="ARN26" s="284"/>
      <c r="ARO26" s="284"/>
      <c r="ARP26" s="284"/>
      <c r="ARQ26" s="284"/>
      <c r="ARR26" s="284"/>
      <c r="ARS26" s="284"/>
      <c r="ART26" s="284"/>
      <c r="ARU26" s="284"/>
      <c r="ARV26" s="284"/>
      <c r="ARW26" s="284"/>
      <c r="ARX26" s="284"/>
      <c r="ARY26" s="284"/>
      <c r="ARZ26" s="284"/>
      <c r="ASA26" s="284"/>
      <c r="ASB26" s="284"/>
      <c r="ASC26" s="284"/>
      <c r="ASD26" s="284"/>
      <c r="ASE26" s="284"/>
      <c r="ASF26" s="284"/>
      <c r="ASG26" s="284"/>
      <c r="ASH26" s="284"/>
      <c r="ASI26" s="284"/>
      <c r="ASJ26" s="284"/>
      <c r="ASK26" s="284"/>
      <c r="ASL26" s="284"/>
      <c r="ASM26" s="284"/>
      <c r="ASN26" s="284"/>
      <c r="ASO26" s="284"/>
      <c r="ASP26" s="284"/>
      <c r="ASQ26" s="284"/>
      <c r="ASR26" s="284"/>
      <c r="ASS26" s="284"/>
      <c r="AST26" s="284"/>
      <c r="ASU26" s="284"/>
      <c r="ASV26" s="284"/>
      <c r="ASW26" s="284"/>
      <c r="ASX26" s="284"/>
      <c r="ASY26" s="284"/>
      <c r="ASZ26" s="284"/>
      <c r="ATA26" s="284"/>
      <c r="ATB26" s="284"/>
      <c r="ATC26" s="284"/>
      <c r="ATD26" s="284"/>
      <c r="ATE26" s="284"/>
      <c r="ATF26" s="284"/>
      <c r="ATG26" s="284"/>
      <c r="ATH26" s="284"/>
      <c r="ATI26" s="284"/>
      <c r="ATJ26" s="284"/>
      <c r="ATK26" s="284"/>
      <c r="ATL26" s="284"/>
      <c r="ATM26" s="284"/>
      <c r="ATN26" s="284"/>
      <c r="ATO26" s="284"/>
      <c r="ATP26" s="284"/>
      <c r="ATQ26" s="284"/>
      <c r="ATR26" s="284"/>
      <c r="ATS26" s="284"/>
      <c r="ATT26" s="284"/>
      <c r="ATU26" s="284"/>
      <c r="ATV26" s="284"/>
      <c r="ATW26" s="284"/>
      <c r="ATX26" s="284"/>
      <c r="ATY26" s="284"/>
      <c r="ATZ26" s="284"/>
      <c r="AUA26" s="284"/>
      <c r="AUB26" s="284"/>
      <c r="AUC26" s="284"/>
      <c r="AUD26" s="284"/>
      <c r="AUE26" s="284"/>
      <c r="AUF26" s="284"/>
      <c r="AUG26" s="284"/>
      <c r="AUH26" s="284"/>
      <c r="AUI26" s="284"/>
      <c r="AUJ26" s="284"/>
      <c r="AUK26" s="284"/>
      <c r="AUL26" s="284"/>
      <c r="AUM26" s="284"/>
      <c r="AUN26" s="284"/>
      <c r="AUO26" s="284"/>
      <c r="AUP26" s="284"/>
      <c r="AUQ26" s="284"/>
      <c r="AUR26" s="284"/>
      <c r="AUS26" s="284"/>
      <c r="AUT26" s="284"/>
      <c r="AUU26" s="284"/>
      <c r="AUV26" s="284"/>
      <c r="AUW26" s="284"/>
      <c r="AUX26" s="284"/>
      <c r="AUY26" s="284"/>
      <c r="AUZ26" s="284"/>
      <c r="AVA26" s="284"/>
      <c r="AVB26" s="284"/>
      <c r="AVC26" s="284"/>
      <c r="AVD26" s="284"/>
      <c r="AVE26" s="284"/>
      <c r="AVF26" s="284"/>
      <c r="AVG26" s="284"/>
      <c r="AVH26" s="284"/>
      <c r="AVI26" s="284"/>
      <c r="AVJ26" s="284"/>
      <c r="AVK26" s="284"/>
      <c r="AVL26" s="284"/>
      <c r="AVM26" s="284"/>
      <c r="AVN26" s="284"/>
      <c r="AVO26" s="284"/>
      <c r="AVP26" s="284"/>
      <c r="AVQ26" s="284"/>
      <c r="AVR26" s="284"/>
      <c r="AVS26" s="284"/>
      <c r="AVT26" s="284"/>
      <c r="AVU26" s="284"/>
      <c r="AVV26" s="284"/>
      <c r="AVW26" s="284"/>
      <c r="AVX26" s="284"/>
      <c r="AVY26" s="284"/>
      <c r="AVZ26" s="284"/>
      <c r="AWA26" s="284"/>
      <c r="AWB26" s="284"/>
      <c r="AWC26" s="284"/>
      <c r="AWD26" s="284"/>
      <c r="AWE26" s="284"/>
      <c r="AWF26" s="284"/>
      <c r="AWG26" s="284"/>
      <c r="AWH26" s="284"/>
      <c r="AWI26" s="284"/>
      <c r="AWJ26" s="284"/>
      <c r="AWK26" s="284"/>
      <c r="AWL26" s="284"/>
      <c r="AWM26" s="284"/>
      <c r="AWN26" s="284"/>
      <c r="AWO26" s="284"/>
      <c r="AWP26" s="284"/>
      <c r="AWQ26" s="284"/>
      <c r="AWR26" s="284"/>
      <c r="AWS26" s="284"/>
      <c r="AWT26" s="284"/>
      <c r="AWU26" s="284"/>
      <c r="AWV26" s="284"/>
      <c r="AWW26" s="284"/>
      <c r="AWX26" s="284"/>
      <c r="AWY26" s="284"/>
      <c r="AWZ26" s="284"/>
      <c r="AXA26" s="284"/>
      <c r="AXB26" s="284"/>
      <c r="AXC26" s="284"/>
      <c r="AXD26" s="284"/>
      <c r="AXE26" s="284"/>
      <c r="AXF26" s="284"/>
      <c r="AXG26" s="284"/>
      <c r="AXH26" s="284"/>
      <c r="AXI26" s="284"/>
      <c r="AXJ26" s="284"/>
      <c r="AXK26" s="284"/>
      <c r="AXL26" s="284"/>
      <c r="AXM26" s="284"/>
      <c r="AXN26" s="284"/>
      <c r="AXO26" s="284"/>
      <c r="AXP26" s="284"/>
      <c r="AXQ26" s="284"/>
      <c r="AXR26" s="284"/>
      <c r="AXS26" s="284"/>
      <c r="AXT26" s="284"/>
      <c r="AXU26" s="284"/>
      <c r="AXV26" s="284"/>
      <c r="AXW26" s="284"/>
      <c r="AXX26" s="284"/>
      <c r="AXY26" s="284"/>
      <c r="AXZ26" s="284"/>
      <c r="AYA26" s="284"/>
      <c r="AYB26" s="284"/>
      <c r="AYC26" s="284"/>
      <c r="AYD26" s="284"/>
      <c r="AYE26" s="284"/>
      <c r="AYF26" s="284"/>
      <c r="AYG26" s="284"/>
      <c r="AYH26" s="284"/>
      <c r="AYI26" s="284"/>
      <c r="AYJ26" s="284"/>
      <c r="AYK26" s="284"/>
      <c r="AYL26" s="284"/>
      <c r="AYM26" s="284"/>
      <c r="AYN26" s="284"/>
      <c r="AYO26" s="284"/>
      <c r="AYP26" s="284"/>
      <c r="AYQ26" s="284"/>
      <c r="AYR26" s="284"/>
      <c r="AYS26" s="284"/>
      <c r="AYT26" s="284"/>
      <c r="AYU26" s="284"/>
      <c r="AYV26" s="284"/>
      <c r="AYW26" s="284"/>
      <c r="AYX26" s="284"/>
      <c r="AYY26" s="284"/>
      <c r="AYZ26" s="284"/>
      <c r="AZA26" s="284"/>
      <c r="AZB26" s="284"/>
      <c r="AZC26" s="284"/>
      <c r="AZD26" s="284"/>
      <c r="AZE26" s="284"/>
      <c r="AZF26" s="284"/>
      <c r="AZG26" s="284"/>
      <c r="AZH26" s="284"/>
      <c r="AZI26" s="284"/>
      <c r="AZJ26" s="284"/>
      <c r="AZK26" s="284"/>
      <c r="AZL26" s="284"/>
      <c r="AZM26" s="284"/>
      <c r="AZN26" s="284"/>
      <c r="AZO26" s="284"/>
      <c r="AZP26" s="284"/>
      <c r="AZQ26" s="284"/>
      <c r="AZR26" s="284"/>
      <c r="AZS26" s="284"/>
      <c r="AZT26" s="284"/>
      <c r="AZU26" s="284"/>
      <c r="AZV26" s="284"/>
      <c r="AZW26" s="284"/>
      <c r="AZX26" s="284"/>
      <c r="AZY26" s="284"/>
      <c r="AZZ26" s="284"/>
      <c r="BAA26" s="284"/>
      <c r="BAB26" s="284"/>
      <c r="BAC26" s="284"/>
      <c r="BAD26" s="284"/>
      <c r="BAE26" s="284"/>
      <c r="BAF26" s="284"/>
      <c r="BAG26" s="284"/>
      <c r="BAH26" s="284"/>
      <c r="BAI26" s="284"/>
      <c r="BAJ26" s="284"/>
      <c r="BAK26" s="284"/>
      <c r="BAL26" s="284"/>
      <c r="BAM26" s="284"/>
      <c r="BAN26" s="284"/>
      <c r="BAO26" s="284"/>
      <c r="BAP26" s="284"/>
      <c r="BAQ26" s="284"/>
      <c r="BAR26" s="284"/>
      <c r="BAS26" s="284"/>
      <c r="BAT26" s="284"/>
      <c r="BAU26" s="284"/>
      <c r="BAV26" s="284"/>
      <c r="BAW26" s="284"/>
      <c r="BAX26" s="284"/>
      <c r="BAY26" s="284"/>
      <c r="BAZ26" s="284"/>
      <c r="BBA26" s="284"/>
      <c r="BBB26" s="284"/>
      <c r="BBC26" s="284"/>
      <c r="BBD26" s="284"/>
      <c r="BBE26" s="284"/>
      <c r="BBF26" s="284"/>
      <c r="BBG26" s="284"/>
      <c r="BBH26" s="284"/>
      <c r="BBI26" s="284"/>
      <c r="BBJ26" s="284"/>
      <c r="BBK26" s="284"/>
      <c r="BBL26" s="284"/>
      <c r="BBM26" s="284"/>
      <c r="BBN26" s="284"/>
      <c r="BBO26" s="284"/>
      <c r="BBP26" s="284"/>
      <c r="BBQ26" s="284"/>
      <c r="BBR26" s="284"/>
      <c r="BBS26" s="284"/>
      <c r="BBT26" s="284"/>
      <c r="BBU26" s="284"/>
      <c r="BBV26" s="284"/>
      <c r="BBW26" s="284"/>
      <c r="BBX26" s="284"/>
      <c r="BBY26" s="284"/>
      <c r="BBZ26" s="284"/>
      <c r="BCA26" s="284"/>
      <c r="BCB26" s="284"/>
      <c r="BCC26" s="284"/>
      <c r="BCD26" s="284"/>
      <c r="BCE26" s="284"/>
      <c r="BCF26" s="284"/>
      <c r="BCG26" s="284"/>
      <c r="BCH26" s="284"/>
      <c r="BCI26" s="284"/>
      <c r="BCJ26" s="284"/>
      <c r="BCK26" s="284"/>
      <c r="BCL26" s="284"/>
      <c r="BCM26" s="284"/>
      <c r="BCN26" s="284"/>
      <c r="BCO26" s="284"/>
      <c r="BCP26" s="284"/>
      <c r="BCQ26" s="284"/>
      <c r="BCR26" s="284"/>
      <c r="BCS26" s="284"/>
      <c r="BCT26" s="284"/>
      <c r="BCU26" s="284"/>
      <c r="BCV26" s="284"/>
      <c r="BCW26" s="284"/>
      <c r="BCX26" s="284"/>
      <c r="BCY26" s="284"/>
      <c r="BCZ26" s="284"/>
      <c r="BDA26" s="284"/>
      <c r="BDB26" s="284"/>
      <c r="BDC26" s="284"/>
      <c r="BDD26" s="284"/>
      <c r="BDE26" s="284"/>
      <c r="BDF26" s="284"/>
      <c r="BDG26" s="284"/>
      <c r="BDH26" s="284"/>
      <c r="BDI26" s="284"/>
      <c r="BDJ26" s="284"/>
      <c r="BDK26" s="284"/>
      <c r="BDL26" s="284"/>
      <c r="BDM26" s="284"/>
      <c r="BDN26" s="284"/>
      <c r="BDO26" s="284"/>
      <c r="BDP26" s="284"/>
      <c r="BDQ26" s="284"/>
      <c r="BDR26" s="284"/>
      <c r="BDS26" s="284"/>
      <c r="BDT26" s="284"/>
      <c r="BDU26" s="284"/>
      <c r="BDV26" s="284"/>
      <c r="BDW26" s="284"/>
      <c r="BDX26" s="284"/>
      <c r="BDY26" s="284"/>
      <c r="BDZ26" s="284"/>
      <c r="BEA26" s="284"/>
      <c r="BEB26" s="284"/>
      <c r="BEC26" s="284"/>
      <c r="BED26" s="284"/>
      <c r="BEE26" s="284"/>
      <c r="BEF26" s="284"/>
      <c r="BEG26" s="284"/>
      <c r="BEH26" s="284"/>
      <c r="BEI26" s="284"/>
      <c r="BEJ26" s="284"/>
      <c r="BEK26" s="284"/>
      <c r="BEL26" s="284"/>
      <c r="BEM26" s="284"/>
      <c r="BEN26" s="284"/>
      <c r="BEO26" s="284"/>
      <c r="BEP26" s="284"/>
      <c r="BEQ26" s="284"/>
      <c r="BER26" s="284"/>
      <c r="BES26" s="284"/>
      <c r="BET26" s="284"/>
      <c r="BEU26" s="284"/>
      <c r="BEV26" s="284"/>
      <c r="BEW26" s="284"/>
      <c r="BEX26" s="284"/>
      <c r="BEY26" s="284"/>
      <c r="BEZ26" s="284"/>
      <c r="BFA26" s="284"/>
      <c r="BFB26" s="284"/>
      <c r="BFC26" s="284"/>
      <c r="BFD26" s="284"/>
      <c r="BFE26" s="284"/>
      <c r="BFF26" s="284"/>
      <c r="BFG26" s="284"/>
      <c r="BFH26" s="284"/>
      <c r="BFI26" s="284"/>
      <c r="BFJ26" s="284"/>
      <c r="BFK26" s="284"/>
      <c r="BFL26" s="284"/>
      <c r="BFM26" s="284"/>
      <c r="BFN26" s="284"/>
      <c r="BFO26" s="284"/>
      <c r="BFP26" s="284"/>
      <c r="BFQ26" s="284"/>
      <c r="BFR26" s="284"/>
      <c r="BFS26" s="284"/>
      <c r="BFT26" s="284"/>
      <c r="BFU26" s="284"/>
      <c r="BFV26" s="284"/>
      <c r="BFW26" s="284"/>
      <c r="BFX26" s="284"/>
      <c r="BFY26" s="284"/>
      <c r="BFZ26" s="284"/>
      <c r="BGA26" s="284"/>
      <c r="BGB26" s="284"/>
      <c r="BGC26" s="284"/>
      <c r="BGD26" s="284"/>
      <c r="BGE26" s="284"/>
      <c r="BGF26" s="284"/>
      <c r="BGG26" s="284"/>
      <c r="BGH26" s="284"/>
      <c r="BGI26" s="284"/>
      <c r="BGJ26" s="284"/>
      <c r="BGK26" s="284"/>
      <c r="BGL26" s="284"/>
      <c r="BGM26" s="284"/>
      <c r="BGN26" s="284"/>
      <c r="BGO26" s="284"/>
      <c r="BGP26" s="284"/>
      <c r="BGQ26" s="284"/>
      <c r="BGR26" s="284"/>
      <c r="BGS26" s="284"/>
      <c r="BGT26" s="284"/>
      <c r="BGU26" s="284"/>
      <c r="BGV26" s="284"/>
      <c r="BGW26" s="284"/>
      <c r="BGX26" s="284"/>
      <c r="BGY26" s="284"/>
      <c r="BGZ26" s="284"/>
      <c r="BHA26" s="284"/>
      <c r="BHB26" s="284"/>
      <c r="BHC26" s="284"/>
      <c r="BHD26" s="284"/>
      <c r="BHE26" s="284"/>
      <c r="BHF26" s="284"/>
      <c r="BHG26" s="284"/>
      <c r="BHH26" s="284"/>
      <c r="BHI26" s="284"/>
      <c r="BHJ26" s="284"/>
      <c r="BHK26" s="284"/>
      <c r="BHL26" s="284"/>
      <c r="BHM26" s="284"/>
      <c r="BHN26" s="284"/>
      <c r="BHO26" s="284"/>
      <c r="BHP26" s="284"/>
      <c r="BHQ26" s="284"/>
      <c r="BHR26" s="284"/>
      <c r="BHS26" s="284"/>
      <c r="BHT26" s="284"/>
      <c r="BHU26" s="284"/>
      <c r="BHV26" s="284"/>
      <c r="BHW26" s="284"/>
      <c r="BHX26" s="284"/>
      <c r="BHY26" s="284"/>
      <c r="BHZ26" s="284"/>
      <c r="BIA26" s="284"/>
      <c r="BIB26" s="284"/>
      <c r="BIC26" s="284"/>
      <c r="BID26" s="284"/>
      <c r="BIE26" s="284"/>
      <c r="BIF26" s="284"/>
      <c r="BIG26" s="284"/>
      <c r="BIH26" s="284"/>
      <c r="BII26" s="284"/>
      <c r="BIJ26" s="284"/>
      <c r="BIK26" s="284"/>
      <c r="BIL26" s="284"/>
      <c r="BIM26" s="284"/>
      <c r="BIN26" s="284"/>
      <c r="BIO26" s="284"/>
      <c r="BIP26" s="284"/>
      <c r="BIQ26" s="284"/>
      <c r="BIR26" s="284"/>
      <c r="BIS26" s="284"/>
      <c r="BIT26" s="284"/>
      <c r="BIU26" s="284"/>
      <c r="BIV26" s="284"/>
      <c r="BIW26" s="284"/>
      <c r="BIX26" s="284"/>
      <c r="BIY26" s="284"/>
      <c r="BIZ26" s="284"/>
      <c r="BJA26" s="284"/>
      <c r="BJB26" s="284"/>
      <c r="BJC26" s="284"/>
      <c r="BJD26" s="284"/>
      <c r="BJE26" s="284"/>
      <c r="BJF26" s="284"/>
      <c r="BJG26" s="284"/>
      <c r="BJH26" s="284"/>
      <c r="BJI26" s="284"/>
      <c r="BJJ26" s="284"/>
      <c r="BJK26" s="284"/>
      <c r="BJL26" s="284"/>
      <c r="BJM26" s="284"/>
      <c r="BJN26" s="284"/>
      <c r="BJO26" s="284"/>
      <c r="BJP26" s="284"/>
      <c r="BJQ26" s="284"/>
      <c r="BJR26" s="284"/>
      <c r="BJS26" s="284"/>
      <c r="BJT26" s="284"/>
      <c r="BJU26" s="284"/>
      <c r="BJV26" s="284"/>
      <c r="BJW26" s="284"/>
      <c r="BJX26" s="284"/>
      <c r="BJY26" s="284"/>
      <c r="BJZ26" s="284"/>
      <c r="BKA26" s="284"/>
      <c r="BKB26" s="284"/>
      <c r="BKC26" s="284"/>
      <c r="BKD26" s="284"/>
      <c r="BKE26" s="284"/>
      <c r="BKF26" s="284"/>
      <c r="BKG26" s="284"/>
      <c r="BKH26" s="284"/>
      <c r="BKI26" s="284"/>
      <c r="BKJ26" s="284"/>
      <c r="BKK26" s="284"/>
      <c r="BKL26" s="284"/>
      <c r="BKM26" s="284"/>
      <c r="BKN26" s="284"/>
      <c r="BKO26" s="284"/>
      <c r="BKP26" s="284"/>
      <c r="BKQ26" s="284"/>
      <c r="BKR26" s="284"/>
      <c r="BKS26" s="284"/>
      <c r="BKT26" s="284"/>
      <c r="BKU26" s="284"/>
      <c r="BKV26" s="284"/>
      <c r="BKW26" s="284"/>
      <c r="BKX26" s="284"/>
      <c r="BKY26" s="284"/>
      <c r="BKZ26" s="284"/>
      <c r="BLA26" s="284"/>
      <c r="BLB26" s="284"/>
      <c r="BLC26" s="284"/>
      <c r="BLD26" s="284"/>
      <c r="BLE26" s="284"/>
      <c r="BLF26" s="284"/>
      <c r="BLG26" s="284"/>
      <c r="BLH26" s="284"/>
      <c r="BLI26" s="284"/>
      <c r="BLJ26" s="284"/>
      <c r="BLK26" s="284"/>
      <c r="BLL26" s="284"/>
      <c r="BLM26" s="284"/>
      <c r="BLN26" s="284"/>
      <c r="BLO26" s="284"/>
      <c r="BLP26" s="284"/>
      <c r="BLQ26" s="284"/>
      <c r="BLR26" s="284"/>
      <c r="BLS26" s="284"/>
      <c r="BLT26" s="284"/>
      <c r="BLU26" s="284"/>
      <c r="BLV26" s="284"/>
      <c r="BLW26" s="284"/>
      <c r="BLX26" s="284"/>
      <c r="BLY26" s="284"/>
      <c r="BLZ26" s="284"/>
      <c r="BMA26" s="284"/>
      <c r="BMB26" s="284"/>
      <c r="BMC26" s="284"/>
      <c r="BMD26" s="284"/>
      <c r="BME26" s="284"/>
      <c r="BMF26" s="284"/>
      <c r="BMG26" s="284"/>
      <c r="BMH26" s="284"/>
      <c r="BMI26" s="284"/>
      <c r="BMJ26" s="284"/>
      <c r="BMK26" s="284"/>
      <c r="BML26" s="284"/>
      <c r="BMM26" s="284"/>
      <c r="BMN26" s="284"/>
      <c r="BMO26" s="284"/>
      <c r="BMP26" s="284"/>
      <c r="BMQ26" s="284"/>
      <c r="BMR26" s="284"/>
      <c r="BMS26" s="284"/>
      <c r="BMT26" s="284"/>
      <c r="BMU26" s="284"/>
      <c r="BMV26" s="284"/>
      <c r="BMW26" s="284"/>
      <c r="BMX26" s="284"/>
      <c r="BMY26" s="284"/>
      <c r="BMZ26" s="284"/>
      <c r="BNA26" s="284"/>
      <c r="BNB26" s="284"/>
      <c r="BNC26" s="284"/>
      <c r="BND26" s="284"/>
      <c r="BNE26" s="284"/>
      <c r="BNF26" s="284"/>
      <c r="BNG26" s="284"/>
      <c r="BNH26" s="284"/>
      <c r="BNI26" s="284"/>
      <c r="BNJ26" s="284"/>
      <c r="BNK26" s="284"/>
      <c r="BNL26" s="284"/>
      <c r="BNM26" s="284"/>
      <c r="BNN26" s="284"/>
      <c r="BNO26" s="284"/>
      <c r="BNP26" s="284"/>
      <c r="BNQ26" s="284"/>
      <c r="BNR26" s="284"/>
      <c r="BNS26" s="284"/>
      <c r="BNT26" s="284"/>
      <c r="BNU26" s="284"/>
      <c r="BNV26" s="284"/>
      <c r="BNW26" s="284"/>
      <c r="BNX26" s="284"/>
      <c r="BNY26" s="284"/>
      <c r="BNZ26" s="284"/>
      <c r="BOA26" s="284"/>
      <c r="BOB26" s="284"/>
      <c r="BOC26" s="284"/>
      <c r="BOD26" s="284"/>
      <c r="BOE26" s="284"/>
      <c r="BOF26" s="284"/>
      <c r="BOG26" s="284"/>
      <c r="BOH26" s="284"/>
      <c r="BOI26" s="284"/>
      <c r="BOJ26" s="284"/>
      <c r="BOK26" s="284"/>
      <c r="BOL26" s="284"/>
      <c r="BOM26" s="284"/>
      <c r="BON26" s="284"/>
      <c r="BOO26" s="284"/>
      <c r="BOP26" s="284"/>
      <c r="BOQ26" s="284"/>
      <c r="BOR26" s="284"/>
      <c r="BOS26" s="284"/>
      <c r="BOT26" s="284"/>
      <c r="BOU26" s="284"/>
      <c r="BOV26" s="284"/>
      <c r="BOW26" s="284"/>
      <c r="BOX26" s="284"/>
      <c r="BOY26" s="284"/>
      <c r="BOZ26" s="284"/>
      <c r="BPA26" s="284"/>
      <c r="BPB26" s="284"/>
      <c r="BPC26" s="284"/>
      <c r="BPD26" s="284"/>
      <c r="BPE26" s="284"/>
      <c r="BPF26" s="284"/>
      <c r="BPG26" s="284"/>
      <c r="BPH26" s="284"/>
      <c r="BPI26" s="284"/>
      <c r="BPJ26" s="284"/>
      <c r="BPK26" s="284"/>
      <c r="BPL26" s="284"/>
      <c r="BPM26" s="284"/>
      <c r="BPN26" s="284"/>
      <c r="BPO26" s="284"/>
      <c r="BPP26" s="284"/>
      <c r="BPQ26" s="284"/>
      <c r="BPR26" s="284"/>
      <c r="BPS26" s="284"/>
      <c r="BPT26" s="284"/>
      <c r="BPU26" s="284"/>
      <c r="BPV26" s="284"/>
      <c r="BPW26" s="284"/>
      <c r="BPX26" s="284"/>
      <c r="BPY26" s="284"/>
      <c r="BPZ26" s="284"/>
      <c r="BQA26" s="284"/>
      <c r="BQB26" s="284"/>
      <c r="BQC26" s="284"/>
      <c r="BQD26" s="284"/>
      <c r="BQE26" s="284"/>
      <c r="BQF26" s="284"/>
      <c r="BQG26" s="284"/>
      <c r="BQH26" s="284"/>
      <c r="BQI26" s="284"/>
      <c r="BQJ26" s="284"/>
      <c r="BQK26" s="284"/>
      <c r="BQL26" s="284"/>
      <c r="BQM26" s="284"/>
      <c r="BQN26" s="284"/>
      <c r="BQO26" s="284"/>
      <c r="BQP26" s="284"/>
      <c r="BQQ26" s="284"/>
      <c r="BQR26" s="284"/>
      <c r="BQS26" s="284"/>
      <c r="BQT26" s="284"/>
      <c r="BQU26" s="284"/>
      <c r="BQV26" s="284"/>
      <c r="BQW26" s="284"/>
      <c r="BQX26" s="284"/>
      <c r="BQY26" s="284"/>
      <c r="BQZ26" s="284"/>
      <c r="BRA26" s="284"/>
      <c r="BRB26" s="284"/>
      <c r="BRC26" s="284"/>
      <c r="BRD26" s="284"/>
      <c r="BRE26" s="284"/>
      <c r="BRF26" s="284"/>
      <c r="BRG26" s="284"/>
      <c r="BRH26" s="284"/>
      <c r="BRI26" s="284"/>
      <c r="BRJ26" s="284"/>
      <c r="BRK26" s="284"/>
      <c r="BRL26" s="284"/>
      <c r="BRM26" s="284"/>
      <c r="BRN26" s="284"/>
      <c r="BRO26" s="284"/>
      <c r="BRP26" s="284"/>
      <c r="BRQ26" s="284"/>
      <c r="BRR26" s="284"/>
      <c r="BRS26" s="284"/>
      <c r="BRT26" s="284"/>
      <c r="BRU26" s="284"/>
      <c r="BRV26" s="284"/>
      <c r="BRW26" s="284"/>
      <c r="BRX26" s="284"/>
      <c r="BRY26" s="284"/>
      <c r="BRZ26" s="284"/>
      <c r="BSA26" s="284"/>
      <c r="BSB26" s="284"/>
      <c r="BSC26" s="284"/>
      <c r="BSD26" s="284"/>
      <c r="BSE26" s="284"/>
      <c r="BSF26" s="284"/>
      <c r="BSG26" s="284"/>
      <c r="BSH26" s="284"/>
      <c r="BSI26" s="284"/>
      <c r="BSJ26" s="284"/>
      <c r="BSK26" s="284"/>
      <c r="BSL26" s="284"/>
      <c r="BSM26" s="284"/>
      <c r="BSN26" s="284"/>
      <c r="BSO26" s="284"/>
      <c r="BSP26" s="284"/>
      <c r="BSQ26" s="284"/>
      <c r="BSR26" s="284"/>
      <c r="BSS26" s="284"/>
      <c r="BST26" s="284"/>
      <c r="BSU26" s="284"/>
      <c r="BSV26" s="284"/>
      <c r="BSW26" s="284"/>
      <c r="BSX26" s="284"/>
      <c r="BSY26" s="284"/>
      <c r="BSZ26" s="284"/>
      <c r="BTA26" s="284"/>
      <c r="BTB26" s="284"/>
      <c r="BTC26" s="284"/>
      <c r="BTD26" s="284"/>
      <c r="BTE26" s="284"/>
      <c r="BTF26" s="284"/>
      <c r="BTG26" s="284"/>
      <c r="BTH26" s="284"/>
      <c r="BTI26" s="284"/>
      <c r="BTJ26" s="284"/>
      <c r="BTK26" s="284"/>
      <c r="BTL26" s="284"/>
      <c r="BTM26" s="284"/>
      <c r="BTN26" s="284"/>
      <c r="BTO26" s="284"/>
      <c r="BTP26" s="284"/>
      <c r="BTQ26" s="284"/>
      <c r="BTR26" s="284"/>
      <c r="BTS26" s="284"/>
      <c r="BTT26" s="284"/>
      <c r="BTU26" s="284"/>
      <c r="BTV26" s="284"/>
      <c r="BTW26" s="284"/>
      <c r="BTX26" s="284"/>
      <c r="BTY26" s="284"/>
      <c r="BTZ26" s="284"/>
      <c r="BUA26" s="284"/>
      <c r="BUB26" s="284"/>
      <c r="BUC26" s="284"/>
      <c r="BUD26" s="284"/>
      <c r="BUE26" s="284"/>
      <c r="BUF26" s="284"/>
      <c r="BUG26" s="284"/>
      <c r="BUH26" s="284"/>
      <c r="BUI26" s="284"/>
      <c r="BUJ26" s="284"/>
      <c r="BUK26" s="284"/>
      <c r="BUL26" s="284"/>
      <c r="BUM26" s="284"/>
      <c r="BUN26" s="284"/>
      <c r="BUO26" s="284"/>
      <c r="BUP26" s="284"/>
      <c r="BUQ26" s="284"/>
      <c r="BUR26" s="284"/>
      <c r="BUS26" s="284"/>
      <c r="BUT26" s="284"/>
      <c r="BUU26" s="284"/>
      <c r="BUV26" s="284"/>
      <c r="BUW26" s="284"/>
      <c r="BUX26" s="284"/>
      <c r="BUY26" s="284"/>
      <c r="BUZ26" s="284"/>
      <c r="BVA26" s="284"/>
      <c r="BVB26" s="284"/>
      <c r="BVC26" s="284"/>
      <c r="BVD26" s="284"/>
      <c r="BVE26" s="284"/>
      <c r="BVF26" s="284"/>
      <c r="BVG26" s="284"/>
      <c r="BVH26" s="284"/>
      <c r="BVI26" s="284"/>
      <c r="BVJ26" s="284"/>
      <c r="BVK26" s="284"/>
      <c r="BVL26" s="284"/>
      <c r="BVM26" s="284"/>
      <c r="BVN26" s="284"/>
      <c r="BVO26" s="284"/>
      <c r="BVP26" s="284"/>
      <c r="BVQ26" s="284"/>
      <c r="BVR26" s="284"/>
      <c r="BVS26" s="284"/>
      <c r="BVT26" s="284"/>
      <c r="BVU26" s="284"/>
      <c r="BVV26" s="284"/>
      <c r="BVW26" s="284"/>
      <c r="BVX26" s="284"/>
      <c r="BVY26" s="284"/>
      <c r="BVZ26" s="284"/>
      <c r="BWA26" s="284"/>
      <c r="BWB26" s="284"/>
      <c r="BWC26" s="284"/>
      <c r="BWD26" s="284"/>
      <c r="BWE26" s="284"/>
      <c r="BWF26" s="284"/>
      <c r="BWG26" s="284"/>
      <c r="BWH26" s="284"/>
      <c r="BWI26" s="284"/>
      <c r="BWJ26" s="284"/>
      <c r="BWK26" s="284"/>
      <c r="BWL26" s="284"/>
      <c r="BWM26" s="284"/>
      <c r="BWN26" s="284"/>
      <c r="BWO26" s="284"/>
      <c r="BWP26" s="284"/>
      <c r="BWQ26" s="284"/>
      <c r="BWR26" s="284"/>
      <c r="BWS26" s="284"/>
      <c r="BWT26" s="284"/>
      <c r="BWU26" s="284"/>
      <c r="BWV26" s="284"/>
      <c r="BWW26" s="284"/>
      <c r="BWX26" s="284"/>
      <c r="BWY26" s="284"/>
      <c r="BWZ26" s="284"/>
      <c r="BXA26" s="284"/>
      <c r="BXB26" s="284"/>
      <c r="BXC26" s="284"/>
      <c r="BXD26" s="284"/>
      <c r="BXE26" s="284"/>
      <c r="BXF26" s="284"/>
      <c r="BXG26" s="284"/>
      <c r="BXH26" s="284"/>
      <c r="BXI26" s="284"/>
      <c r="BXJ26" s="284"/>
      <c r="BXK26" s="284"/>
      <c r="BXL26" s="284"/>
      <c r="BXM26" s="284"/>
      <c r="BXN26" s="284"/>
      <c r="BXO26" s="284"/>
      <c r="BXP26" s="284"/>
      <c r="BXQ26" s="284"/>
      <c r="BXR26" s="284"/>
      <c r="BXS26" s="284"/>
      <c r="BXT26" s="284"/>
      <c r="BXU26" s="284"/>
      <c r="BXV26" s="284"/>
      <c r="BXW26" s="284"/>
      <c r="BXX26" s="284"/>
      <c r="BXY26" s="284"/>
      <c r="BXZ26" s="284"/>
      <c r="BYA26" s="284"/>
      <c r="BYB26" s="284"/>
      <c r="BYC26" s="284"/>
      <c r="BYD26" s="284"/>
      <c r="BYE26" s="284"/>
      <c r="BYF26" s="284"/>
      <c r="BYG26" s="284"/>
      <c r="BYH26" s="284"/>
      <c r="BYI26" s="284"/>
      <c r="BYJ26" s="284"/>
      <c r="BYK26" s="284"/>
      <c r="BYL26" s="284"/>
      <c r="BYM26" s="284"/>
      <c r="BYN26" s="284"/>
      <c r="BYO26" s="284"/>
      <c r="BYP26" s="284"/>
      <c r="BYQ26" s="284"/>
      <c r="BYR26" s="284"/>
      <c r="BYS26" s="284"/>
      <c r="BYT26" s="284"/>
      <c r="BYU26" s="284"/>
      <c r="BYV26" s="284"/>
      <c r="BYW26" s="284"/>
      <c r="BYX26" s="284"/>
      <c r="BYY26" s="284"/>
      <c r="BYZ26" s="284"/>
      <c r="BZA26" s="284"/>
      <c r="BZB26" s="284"/>
      <c r="BZC26" s="284"/>
      <c r="BZD26" s="284"/>
      <c r="BZE26" s="284"/>
      <c r="BZF26" s="284"/>
      <c r="BZG26" s="284"/>
      <c r="BZH26" s="284"/>
      <c r="BZI26" s="284"/>
      <c r="BZJ26" s="284"/>
      <c r="BZK26" s="284"/>
      <c r="BZL26" s="284"/>
      <c r="BZM26" s="284"/>
      <c r="BZN26" s="284"/>
      <c r="BZO26" s="284"/>
      <c r="BZP26" s="284"/>
      <c r="BZQ26" s="284"/>
      <c r="BZR26" s="284"/>
      <c r="BZS26" s="284"/>
      <c r="BZT26" s="284"/>
      <c r="BZU26" s="284"/>
      <c r="BZV26" s="284"/>
      <c r="BZW26" s="284"/>
      <c r="BZX26" s="284"/>
      <c r="BZY26" s="284"/>
      <c r="BZZ26" s="284"/>
      <c r="CAA26" s="284"/>
      <c r="CAB26" s="284"/>
      <c r="CAC26" s="284"/>
      <c r="CAD26" s="284"/>
      <c r="CAE26" s="284"/>
      <c r="CAF26" s="284"/>
      <c r="CAG26" s="284"/>
      <c r="CAH26" s="284"/>
      <c r="CAI26" s="284"/>
      <c r="CAJ26" s="284"/>
      <c r="CAK26" s="284"/>
      <c r="CAL26" s="284"/>
      <c r="CAM26" s="284"/>
      <c r="CAN26" s="284"/>
      <c r="CAO26" s="284"/>
      <c r="CAP26" s="284"/>
      <c r="CAQ26" s="284"/>
      <c r="CAR26" s="284"/>
      <c r="CAS26" s="284"/>
      <c r="CAT26" s="284"/>
      <c r="CAU26" s="284"/>
      <c r="CAV26" s="284"/>
      <c r="CAW26" s="284"/>
      <c r="CAX26" s="284"/>
      <c r="CAY26" s="284"/>
      <c r="CAZ26" s="284"/>
      <c r="CBA26" s="284"/>
      <c r="CBB26" s="284"/>
      <c r="CBC26" s="284"/>
      <c r="CBD26" s="284"/>
      <c r="CBE26" s="284"/>
      <c r="CBF26" s="284"/>
      <c r="CBG26" s="284"/>
      <c r="CBH26" s="284"/>
      <c r="CBI26" s="284"/>
      <c r="CBJ26" s="284"/>
      <c r="CBK26" s="284"/>
      <c r="CBL26" s="284"/>
      <c r="CBM26" s="284"/>
      <c r="CBN26" s="284"/>
      <c r="CBO26" s="284"/>
      <c r="CBP26" s="284"/>
      <c r="CBQ26" s="284"/>
      <c r="CBR26" s="284"/>
      <c r="CBS26" s="284"/>
      <c r="CBT26" s="284"/>
      <c r="CBU26" s="284"/>
      <c r="CBV26" s="284"/>
      <c r="CBW26" s="284"/>
      <c r="CBX26" s="284"/>
      <c r="CBY26" s="284"/>
      <c r="CBZ26" s="284"/>
      <c r="CCA26" s="284"/>
      <c r="CCB26" s="284"/>
      <c r="CCC26" s="284"/>
      <c r="CCD26" s="284"/>
      <c r="CCE26" s="284"/>
      <c r="CCF26" s="284"/>
      <c r="CCG26" s="284"/>
      <c r="CCH26" s="284"/>
      <c r="CCI26" s="284"/>
      <c r="CCJ26" s="284"/>
      <c r="CCK26" s="284"/>
      <c r="CCL26" s="284"/>
      <c r="CCM26" s="284"/>
      <c r="CCN26" s="284"/>
      <c r="CCO26" s="284"/>
      <c r="CCP26" s="284"/>
      <c r="CCQ26" s="284"/>
      <c r="CCR26" s="284"/>
      <c r="CCS26" s="284"/>
      <c r="CCT26" s="284"/>
      <c r="CCU26" s="284"/>
      <c r="CCV26" s="284"/>
      <c r="CCW26" s="284"/>
      <c r="CCX26" s="284"/>
      <c r="CCY26" s="284"/>
      <c r="CCZ26" s="284"/>
      <c r="CDA26" s="284"/>
      <c r="CDB26" s="284"/>
      <c r="CDC26" s="284"/>
      <c r="CDD26" s="284"/>
      <c r="CDE26" s="284"/>
      <c r="CDF26" s="284"/>
      <c r="CDG26" s="284"/>
      <c r="CDH26" s="284"/>
      <c r="CDI26" s="284"/>
      <c r="CDJ26" s="284"/>
      <c r="CDK26" s="284"/>
      <c r="CDL26" s="284"/>
      <c r="CDM26" s="284"/>
      <c r="CDN26" s="284"/>
      <c r="CDO26" s="284"/>
      <c r="CDP26" s="284"/>
      <c r="CDQ26" s="284"/>
      <c r="CDR26" s="284"/>
      <c r="CDS26" s="284"/>
      <c r="CDT26" s="284"/>
      <c r="CDU26" s="284"/>
      <c r="CDV26" s="284"/>
      <c r="CDW26" s="284"/>
      <c r="CDX26" s="284"/>
      <c r="CDY26" s="284"/>
      <c r="CDZ26" s="284"/>
      <c r="CEA26" s="284"/>
      <c r="CEB26" s="284"/>
      <c r="CEC26" s="284"/>
      <c r="CED26" s="284"/>
      <c r="CEE26" s="284"/>
      <c r="CEF26" s="284"/>
      <c r="CEG26" s="284"/>
      <c r="CEH26" s="284"/>
      <c r="CEI26" s="284"/>
      <c r="CEJ26" s="284"/>
      <c r="CEK26" s="284"/>
      <c r="CEL26" s="284"/>
      <c r="CEM26" s="284"/>
      <c r="CEN26" s="284"/>
      <c r="CEO26" s="284"/>
      <c r="CEP26" s="284"/>
      <c r="CEQ26" s="284"/>
      <c r="CER26" s="284"/>
      <c r="CES26" s="284"/>
      <c r="CET26" s="284"/>
      <c r="CEU26" s="284"/>
      <c r="CEV26" s="284"/>
      <c r="CEW26" s="284"/>
      <c r="CEX26" s="284"/>
      <c r="CEY26" s="284"/>
      <c r="CEZ26" s="284"/>
      <c r="CFA26" s="284"/>
      <c r="CFB26" s="284"/>
      <c r="CFC26" s="284"/>
      <c r="CFD26" s="284"/>
      <c r="CFE26" s="284"/>
      <c r="CFF26" s="284"/>
      <c r="CFG26" s="284"/>
      <c r="CFH26" s="284"/>
      <c r="CFI26" s="284"/>
      <c r="CFJ26" s="284"/>
      <c r="CFK26" s="284"/>
      <c r="CFL26" s="284"/>
      <c r="CFM26" s="284"/>
      <c r="CFN26" s="284"/>
      <c r="CFO26" s="284"/>
      <c r="CFP26" s="284"/>
      <c r="CFQ26" s="284"/>
      <c r="CFR26" s="284"/>
      <c r="CFS26" s="284"/>
      <c r="CFT26" s="284"/>
      <c r="CFU26" s="284"/>
      <c r="CFV26" s="284"/>
      <c r="CFW26" s="284"/>
      <c r="CFX26" s="284"/>
      <c r="CFY26" s="284"/>
      <c r="CFZ26" s="284"/>
      <c r="CGA26" s="284"/>
      <c r="CGB26" s="284"/>
      <c r="CGC26" s="284"/>
      <c r="CGD26" s="284"/>
      <c r="CGE26" s="284"/>
      <c r="CGF26" s="284"/>
      <c r="CGG26" s="284"/>
      <c r="CGH26" s="284"/>
      <c r="CGI26" s="284"/>
      <c r="CGJ26" s="284"/>
      <c r="CGK26" s="284"/>
      <c r="CGL26" s="284"/>
      <c r="CGM26" s="284"/>
      <c r="CGN26" s="284"/>
      <c r="CGO26" s="284"/>
      <c r="CGP26" s="284"/>
      <c r="CGQ26" s="284"/>
      <c r="CGR26" s="284"/>
      <c r="CGS26" s="284"/>
      <c r="CGT26" s="284"/>
      <c r="CGU26" s="284"/>
      <c r="CGV26" s="284"/>
      <c r="CGW26" s="284"/>
      <c r="CGX26" s="284"/>
      <c r="CGY26" s="284"/>
      <c r="CGZ26" s="284"/>
      <c r="CHA26" s="284"/>
      <c r="CHB26" s="284"/>
      <c r="CHC26" s="284"/>
      <c r="CHD26" s="284"/>
      <c r="CHE26" s="284"/>
      <c r="CHF26" s="284"/>
      <c r="CHG26" s="284"/>
      <c r="CHH26" s="284"/>
      <c r="CHI26" s="284"/>
      <c r="CHJ26" s="284"/>
      <c r="CHK26" s="284"/>
      <c r="CHL26" s="284"/>
      <c r="CHM26" s="284"/>
      <c r="CHN26" s="284"/>
      <c r="CHO26" s="284"/>
      <c r="CHP26" s="284"/>
      <c r="CHQ26" s="284"/>
      <c r="CHR26" s="284"/>
      <c r="CHS26" s="284"/>
      <c r="CHT26" s="284"/>
      <c r="CHU26" s="284"/>
      <c r="CHV26" s="284"/>
      <c r="CHW26" s="284"/>
      <c r="CHX26" s="284"/>
      <c r="CHY26" s="284"/>
      <c r="CHZ26" s="284"/>
      <c r="CIA26" s="284"/>
      <c r="CIB26" s="284"/>
      <c r="CIC26" s="284"/>
      <c r="CID26" s="284"/>
      <c r="CIE26" s="284"/>
      <c r="CIF26" s="284"/>
      <c r="CIG26" s="284"/>
      <c r="CIH26" s="284"/>
      <c r="CII26" s="284"/>
      <c r="CIJ26" s="284"/>
      <c r="CIK26" s="284"/>
      <c r="CIL26" s="284"/>
      <c r="CIM26" s="284"/>
      <c r="CIN26" s="284"/>
      <c r="CIO26" s="284"/>
      <c r="CIP26" s="284"/>
      <c r="CIQ26" s="284"/>
      <c r="CIR26" s="284"/>
      <c r="CIS26" s="284"/>
      <c r="CIT26" s="284"/>
      <c r="CIU26" s="284"/>
      <c r="CIV26" s="284"/>
      <c r="CIW26" s="284"/>
      <c r="CIX26" s="284"/>
      <c r="CIY26" s="284"/>
      <c r="CIZ26" s="284"/>
      <c r="CJA26" s="284"/>
      <c r="CJB26" s="284"/>
      <c r="CJC26" s="284"/>
      <c r="CJD26" s="284"/>
      <c r="CJE26" s="284"/>
      <c r="CJF26" s="284"/>
      <c r="CJG26" s="284"/>
      <c r="CJH26" s="284"/>
      <c r="CJI26" s="284"/>
      <c r="CJJ26" s="284"/>
      <c r="CJK26" s="284"/>
      <c r="CJL26" s="284"/>
      <c r="CJM26" s="284"/>
      <c r="CJN26" s="284"/>
      <c r="CJO26" s="284"/>
      <c r="CJP26" s="284"/>
      <c r="CJQ26" s="284"/>
      <c r="CJR26" s="284"/>
      <c r="CJS26" s="284"/>
      <c r="CJT26" s="284"/>
      <c r="CJU26" s="284"/>
      <c r="CJV26" s="284"/>
      <c r="CJW26" s="284"/>
      <c r="CJX26" s="284"/>
      <c r="CJY26" s="284"/>
      <c r="CJZ26" s="284"/>
      <c r="CKA26" s="284"/>
      <c r="CKB26" s="284"/>
      <c r="CKC26" s="284"/>
      <c r="CKD26" s="284"/>
      <c r="CKE26" s="284"/>
      <c r="CKF26" s="284"/>
      <c r="CKG26" s="284"/>
      <c r="CKH26" s="284"/>
      <c r="CKI26" s="284"/>
      <c r="CKJ26" s="284"/>
      <c r="CKK26" s="284"/>
      <c r="CKL26" s="284"/>
      <c r="CKM26" s="284"/>
      <c r="CKN26" s="284"/>
      <c r="CKO26" s="284"/>
      <c r="CKP26" s="284"/>
      <c r="CKQ26" s="284"/>
      <c r="CKR26" s="284"/>
      <c r="CKS26" s="284"/>
      <c r="CKT26" s="284"/>
      <c r="CKU26" s="284"/>
      <c r="CKV26" s="284"/>
      <c r="CKW26" s="284"/>
      <c r="CKX26" s="284"/>
      <c r="CKY26" s="284"/>
      <c r="CKZ26" s="284"/>
      <c r="CLA26" s="284"/>
      <c r="CLB26" s="284"/>
      <c r="CLC26" s="284"/>
      <c r="CLD26" s="284"/>
      <c r="CLE26" s="284"/>
      <c r="CLF26" s="284"/>
      <c r="CLG26" s="284"/>
      <c r="CLH26" s="284"/>
      <c r="CLI26" s="284"/>
      <c r="CLJ26" s="284"/>
      <c r="CLK26" s="284"/>
      <c r="CLL26" s="284"/>
      <c r="CLM26" s="284"/>
      <c r="CLN26" s="284"/>
      <c r="CLO26" s="284"/>
      <c r="CLP26" s="284"/>
      <c r="CLQ26" s="284"/>
      <c r="CLR26" s="284"/>
      <c r="CLS26" s="284"/>
      <c r="CLT26" s="284"/>
      <c r="CLU26" s="284"/>
      <c r="CLV26" s="284"/>
      <c r="CLW26" s="284"/>
      <c r="CLX26" s="284"/>
      <c r="CLY26" s="284"/>
      <c r="CLZ26" s="284"/>
      <c r="CMA26" s="284"/>
      <c r="CMB26" s="284"/>
      <c r="CMC26" s="284"/>
      <c r="CMD26" s="284"/>
      <c r="CME26" s="284"/>
      <c r="CMF26" s="284"/>
      <c r="CMG26" s="284"/>
      <c r="CMH26" s="284"/>
      <c r="CMI26" s="284"/>
      <c r="CMJ26" s="284"/>
      <c r="CMK26" s="284"/>
      <c r="CML26" s="284"/>
      <c r="CMM26" s="284"/>
      <c r="CMN26" s="284"/>
      <c r="CMO26" s="284"/>
      <c r="CMP26" s="284"/>
      <c r="CMQ26" s="284"/>
      <c r="CMR26" s="284"/>
      <c r="CMS26" s="284"/>
      <c r="CMT26" s="284"/>
      <c r="CMU26" s="284"/>
      <c r="CMV26" s="284"/>
      <c r="CMW26" s="284"/>
      <c r="CMX26" s="284"/>
      <c r="CMY26" s="284"/>
      <c r="CMZ26" s="284"/>
      <c r="CNA26" s="284"/>
      <c r="CNB26" s="284"/>
      <c r="CNC26" s="284"/>
      <c r="CND26" s="284"/>
      <c r="CNE26" s="284"/>
      <c r="CNF26" s="284"/>
      <c r="CNG26" s="284"/>
      <c r="CNH26" s="284"/>
      <c r="CNI26" s="284"/>
      <c r="CNJ26" s="284"/>
      <c r="CNK26" s="284"/>
      <c r="CNL26" s="284"/>
      <c r="CNM26" s="284"/>
      <c r="CNN26" s="284"/>
      <c r="CNO26" s="284"/>
      <c r="CNP26" s="284"/>
      <c r="CNQ26" s="284"/>
      <c r="CNR26" s="284"/>
      <c r="CNS26" s="284"/>
      <c r="CNT26" s="284"/>
      <c r="CNU26" s="284"/>
      <c r="CNV26" s="284"/>
      <c r="CNW26" s="284"/>
      <c r="CNX26" s="284"/>
      <c r="CNY26" s="284"/>
      <c r="CNZ26" s="284"/>
      <c r="COA26" s="284"/>
      <c r="COB26" s="284"/>
      <c r="COC26" s="284"/>
      <c r="COD26" s="284"/>
      <c r="COE26" s="284"/>
      <c r="COF26" s="284"/>
      <c r="COG26" s="284"/>
      <c r="COH26" s="284"/>
      <c r="COI26" s="284"/>
      <c r="COJ26" s="284"/>
      <c r="COK26" s="284"/>
      <c r="COL26" s="284"/>
      <c r="COM26" s="284"/>
      <c r="CON26" s="284"/>
      <c r="COO26" s="284"/>
      <c r="COP26" s="284"/>
      <c r="COQ26" s="284"/>
      <c r="COR26" s="284"/>
      <c r="COS26" s="284"/>
      <c r="COT26" s="284"/>
      <c r="COU26" s="284"/>
      <c r="COV26" s="284"/>
      <c r="COW26" s="284"/>
      <c r="COX26" s="284"/>
      <c r="COY26" s="284"/>
      <c r="COZ26" s="284"/>
      <c r="CPA26" s="284"/>
      <c r="CPB26" s="284"/>
      <c r="CPC26" s="284"/>
      <c r="CPD26" s="284"/>
      <c r="CPE26" s="284"/>
      <c r="CPF26" s="284"/>
      <c r="CPG26" s="284"/>
      <c r="CPH26" s="284"/>
      <c r="CPI26" s="284"/>
      <c r="CPJ26" s="284"/>
      <c r="CPK26" s="284"/>
      <c r="CPL26" s="284"/>
      <c r="CPM26" s="284"/>
      <c r="CPN26" s="284"/>
      <c r="CPO26" s="284"/>
      <c r="CPP26" s="284"/>
      <c r="CPQ26" s="284"/>
      <c r="CPR26" s="284"/>
      <c r="CPS26" s="284"/>
      <c r="CPT26" s="284"/>
      <c r="CPU26" s="284"/>
      <c r="CPV26" s="284"/>
      <c r="CPW26" s="284"/>
      <c r="CPX26" s="284"/>
      <c r="CPY26" s="284"/>
      <c r="CPZ26" s="284"/>
      <c r="CQA26" s="284"/>
      <c r="CQB26" s="284"/>
      <c r="CQC26" s="284"/>
      <c r="CQD26" s="284"/>
      <c r="CQE26" s="284"/>
      <c r="CQF26" s="284"/>
      <c r="CQG26" s="284"/>
      <c r="CQH26" s="284"/>
      <c r="CQI26" s="284"/>
      <c r="CQJ26" s="284"/>
      <c r="CQK26" s="284"/>
      <c r="CQL26" s="284"/>
      <c r="CQM26" s="284"/>
      <c r="CQN26" s="284"/>
      <c r="CQO26" s="284"/>
      <c r="CQP26" s="284"/>
      <c r="CQQ26" s="284"/>
      <c r="CQR26" s="284"/>
      <c r="CQS26" s="284"/>
      <c r="CQT26" s="284"/>
      <c r="CQU26" s="284"/>
      <c r="CQV26" s="284"/>
      <c r="CQW26" s="284"/>
      <c r="CQX26" s="284"/>
      <c r="CQY26" s="284"/>
      <c r="CQZ26" s="284"/>
      <c r="CRA26" s="284"/>
      <c r="CRB26" s="284"/>
      <c r="CRC26" s="284"/>
      <c r="CRD26" s="284"/>
      <c r="CRE26" s="284"/>
      <c r="CRF26" s="284"/>
      <c r="CRG26" s="284"/>
      <c r="CRH26" s="284"/>
      <c r="CRI26" s="284"/>
      <c r="CRJ26" s="284"/>
      <c r="CRK26" s="284"/>
      <c r="CRL26" s="284"/>
      <c r="CRM26" s="284"/>
      <c r="CRN26" s="284"/>
      <c r="CRO26" s="284"/>
      <c r="CRP26" s="284"/>
      <c r="CRQ26" s="284"/>
      <c r="CRR26" s="284"/>
      <c r="CRS26" s="284"/>
      <c r="CRT26" s="284"/>
      <c r="CRU26" s="284"/>
      <c r="CRV26" s="284"/>
      <c r="CRW26" s="284"/>
      <c r="CRX26" s="284"/>
      <c r="CRY26" s="284"/>
      <c r="CRZ26" s="284"/>
      <c r="CSA26" s="284"/>
      <c r="CSB26" s="284"/>
      <c r="CSC26" s="284"/>
      <c r="CSD26" s="284"/>
      <c r="CSE26" s="284"/>
      <c r="CSF26" s="284"/>
      <c r="CSG26" s="284"/>
      <c r="CSH26" s="284"/>
      <c r="CSI26" s="284"/>
      <c r="CSJ26" s="284"/>
      <c r="CSK26" s="284"/>
      <c r="CSL26" s="284"/>
      <c r="CSM26" s="284"/>
      <c r="CSN26" s="284"/>
      <c r="CSO26" s="284"/>
      <c r="CSP26" s="284"/>
      <c r="CSQ26" s="284"/>
      <c r="CSR26" s="284"/>
      <c r="CSS26" s="284"/>
      <c r="CST26" s="284"/>
      <c r="CSU26" s="284"/>
      <c r="CSV26" s="284"/>
      <c r="CSW26" s="284"/>
      <c r="CSX26" s="284"/>
      <c r="CSY26" s="284"/>
      <c r="CSZ26" s="284"/>
      <c r="CTA26" s="284"/>
      <c r="CTB26" s="284"/>
      <c r="CTC26" s="284"/>
      <c r="CTD26" s="284"/>
      <c r="CTE26" s="284"/>
      <c r="CTF26" s="284"/>
      <c r="CTG26" s="284"/>
      <c r="CTH26" s="284"/>
      <c r="CTI26" s="284"/>
      <c r="CTJ26" s="284"/>
      <c r="CTK26" s="284"/>
      <c r="CTL26" s="284"/>
      <c r="CTM26" s="284"/>
      <c r="CTN26" s="284"/>
      <c r="CTO26" s="284"/>
      <c r="CTP26" s="284"/>
      <c r="CTQ26" s="284"/>
      <c r="CTR26" s="284"/>
      <c r="CTS26" s="284"/>
      <c r="CTT26" s="284"/>
      <c r="CTU26" s="284"/>
      <c r="CTV26" s="284"/>
      <c r="CTW26" s="284"/>
      <c r="CTX26" s="284"/>
      <c r="CTY26" s="284"/>
      <c r="CTZ26" s="284"/>
      <c r="CUA26" s="284"/>
      <c r="CUB26" s="284"/>
      <c r="CUC26" s="284"/>
      <c r="CUD26" s="284"/>
      <c r="CUE26" s="284"/>
      <c r="CUF26" s="284"/>
      <c r="CUG26" s="284"/>
      <c r="CUH26" s="284"/>
      <c r="CUI26" s="284"/>
      <c r="CUJ26" s="284"/>
      <c r="CUK26" s="284"/>
      <c r="CUL26" s="284"/>
      <c r="CUM26" s="284"/>
      <c r="CUN26" s="284"/>
      <c r="CUO26" s="284"/>
      <c r="CUP26" s="284"/>
      <c r="CUQ26" s="284"/>
      <c r="CUR26" s="284"/>
      <c r="CUS26" s="284"/>
      <c r="CUT26" s="284"/>
      <c r="CUU26" s="284"/>
      <c r="CUV26" s="284"/>
      <c r="CUW26" s="284"/>
      <c r="CUX26" s="284"/>
      <c r="CUY26" s="284"/>
      <c r="CUZ26" s="284"/>
      <c r="CVA26" s="284"/>
      <c r="CVB26" s="284"/>
      <c r="CVC26" s="284"/>
      <c r="CVD26" s="284"/>
      <c r="CVE26" s="284"/>
      <c r="CVF26" s="284"/>
      <c r="CVG26" s="284"/>
      <c r="CVH26" s="284"/>
      <c r="CVI26" s="284"/>
      <c r="CVJ26" s="284"/>
      <c r="CVK26" s="284"/>
      <c r="CVL26" s="284"/>
      <c r="CVM26" s="284"/>
      <c r="CVN26" s="284"/>
      <c r="CVO26" s="284"/>
      <c r="CVP26" s="284"/>
      <c r="CVQ26" s="284"/>
      <c r="CVR26" s="284"/>
      <c r="CVS26" s="284"/>
      <c r="CVT26" s="284"/>
      <c r="CVU26" s="284"/>
      <c r="CVV26" s="284"/>
      <c r="CVW26" s="284"/>
      <c r="CVX26" s="284"/>
      <c r="CVY26" s="284"/>
      <c r="CVZ26" s="284"/>
      <c r="CWA26" s="284"/>
      <c r="CWB26" s="284"/>
      <c r="CWC26" s="284"/>
      <c r="CWD26" s="284"/>
      <c r="CWE26" s="284"/>
      <c r="CWF26" s="284"/>
      <c r="CWG26" s="284"/>
      <c r="CWH26" s="284"/>
      <c r="CWI26" s="284"/>
      <c r="CWJ26" s="284"/>
      <c r="CWK26" s="284"/>
      <c r="CWL26" s="284"/>
      <c r="CWM26" s="284"/>
      <c r="CWN26" s="284"/>
      <c r="CWO26" s="284"/>
      <c r="CWP26" s="284"/>
      <c r="CWQ26" s="284"/>
      <c r="CWR26" s="284"/>
      <c r="CWS26" s="284"/>
      <c r="CWT26" s="284"/>
      <c r="CWU26" s="284"/>
      <c r="CWV26" s="284"/>
      <c r="CWW26" s="284"/>
      <c r="CWX26" s="284"/>
      <c r="CWY26" s="284"/>
      <c r="CWZ26" s="284"/>
      <c r="CXA26" s="284"/>
      <c r="CXB26" s="284"/>
      <c r="CXC26" s="284"/>
      <c r="CXD26" s="284"/>
      <c r="CXE26" s="284"/>
      <c r="CXF26" s="284"/>
      <c r="CXG26" s="284"/>
      <c r="CXH26" s="284"/>
      <c r="CXI26" s="284"/>
      <c r="CXJ26" s="284"/>
      <c r="CXK26" s="284"/>
      <c r="CXL26" s="284"/>
      <c r="CXM26" s="284"/>
      <c r="CXN26" s="284"/>
      <c r="CXO26" s="284"/>
      <c r="CXP26" s="284"/>
      <c r="CXQ26" s="284"/>
      <c r="CXR26" s="284"/>
      <c r="CXS26" s="284"/>
      <c r="CXT26" s="284"/>
      <c r="CXU26" s="284"/>
      <c r="CXV26" s="284"/>
      <c r="CXW26" s="284"/>
      <c r="CXX26" s="284"/>
      <c r="CXY26" s="284"/>
      <c r="CXZ26" s="284"/>
      <c r="CYA26" s="284"/>
      <c r="CYB26" s="284"/>
      <c r="CYC26" s="284"/>
      <c r="CYD26" s="284"/>
      <c r="CYE26" s="284"/>
      <c r="CYF26" s="284"/>
      <c r="CYG26" s="284"/>
      <c r="CYH26" s="284"/>
      <c r="CYI26" s="284"/>
      <c r="CYJ26" s="284"/>
      <c r="CYK26" s="284"/>
      <c r="CYL26" s="284"/>
      <c r="CYM26" s="284"/>
      <c r="CYN26" s="284"/>
      <c r="CYO26" s="284"/>
      <c r="CYP26" s="284"/>
      <c r="CYQ26" s="284"/>
      <c r="CYR26" s="284"/>
      <c r="CYS26" s="284"/>
      <c r="CYT26" s="284"/>
      <c r="CYU26" s="284"/>
      <c r="CYV26" s="284"/>
      <c r="CYW26" s="284"/>
      <c r="CYX26" s="284"/>
      <c r="CYY26" s="284"/>
      <c r="CYZ26" s="284"/>
      <c r="CZA26" s="284"/>
      <c r="CZB26" s="284"/>
      <c r="CZC26" s="284"/>
      <c r="CZD26" s="284"/>
      <c r="CZE26" s="284"/>
      <c r="CZF26" s="284"/>
      <c r="CZG26" s="284"/>
      <c r="CZH26" s="284"/>
      <c r="CZI26" s="284"/>
      <c r="CZJ26" s="284"/>
      <c r="CZK26" s="284"/>
      <c r="CZL26" s="284"/>
      <c r="CZM26" s="284"/>
      <c r="CZN26" s="284"/>
      <c r="CZO26" s="284"/>
      <c r="CZP26" s="284"/>
      <c r="CZQ26" s="284"/>
      <c r="CZR26" s="284"/>
      <c r="CZS26" s="284"/>
      <c r="CZT26" s="284"/>
      <c r="CZU26" s="284"/>
      <c r="CZV26" s="284"/>
      <c r="CZW26" s="284"/>
      <c r="CZX26" s="284"/>
      <c r="CZY26" s="284"/>
      <c r="CZZ26" s="284"/>
      <c r="DAA26" s="284"/>
      <c r="DAB26" s="284"/>
      <c r="DAC26" s="284"/>
      <c r="DAD26" s="284"/>
      <c r="DAE26" s="284"/>
      <c r="DAF26" s="284"/>
      <c r="DAG26" s="284"/>
      <c r="DAH26" s="284"/>
      <c r="DAI26" s="284"/>
      <c r="DAJ26" s="284"/>
      <c r="DAK26" s="284"/>
      <c r="DAL26" s="284"/>
      <c r="DAM26" s="284"/>
      <c r="DAN26" s="284"/>
      <c r="DAO26" s="284"/>
      <c r="DAP26" s="284"/>
      <c r="DAQ26" s="284"/>
      <c r="DAR26" s="284"/>
      <c r="DAS26" s="284"/>
      <c r="DAT26" s="284"/>
      <c r="DAU26" s="284"/>
      <c r="DAV26" s="284"/>
      <c r="DAW26" s="284"/>
      <c r="DAX26" s="284"/>
      <c r="DAY26" s="284"/>
      <c r="DAZ26" s="284"/>
      <c r="DBA26" s="284"/>
      <c r="DBB26" s="284"/>
      <c r="DBC26" s="284"/>
      <c r="DBD26" s="284"/>
      <c r="DBE26" s="284"/>
      <c r="DBF26" s="284"/>
      <c r="DBG26" s="284"/>
      <c r="DBH26" s="284"/>
      <c r="DBI26" s="284"/>
      <c r="DBJ26" s="284"/>
      <c r="DBK26" s="284"/>
      <c r="DBL26" s="284"/>
      <c r="DBM26" s="284"/>
      <c r="DBN26" s="284"/>
      <c r="DBO26" s="284"/>
      <c r="DBP26" s="284"/>
      <c r="DBQ26" s="284"/>
      <c r="DBR26" s="284"/>
      <c r="DBS26" s="284"/>
      <c r="DBT26" s="284"/>
      <c r="DBU26" s="284"/>
      <c r="DBV26" s="284"/>
      <c r="DBW26" s="284"/>
      <c r="DBX26" s="284"/>
      <c r="DBY26" s="284"/>
      <c r="DBZ26" s="284"/>
      <c r="DCA26" s="284"/>
      <c r="DCB26" s="284"/>
      <c r="DCC26" s="284"/>
      <c r="DCD26" s="284"/>
      <c r="DCE26" s="284"/>
      <c r="DCF26" s="284"/>
      <c r="DCG26" s="284"/>
      <c r="DCH26" s="284"/>
      <c r="DCI26" s="284"/>
      <c r="DCJ26" s="284"/>
      <c r="DCK26" s="284"/>
      <c r="DCL26" s="284"/>
      <c r="DCM26" s="284"/>
      <c r="DCN26" s="284"/>
      <c r="DCO26" s="284"/>
      <c r="DCP26" s="284"/>
      <c r="DCQ26" s="284"/>
      <c r="DCR26" s="284"/>
      <c r="DCS26" s="284"/>
      <c r="DCT26" s="284"/>
      <c r="DCU26" s="284"/>
      <c r="DCV26" s="284"/>
      <c r="DCW26" s="284"/>
      <c r="DCX26" s="284"/>
      <c r="DCY26" s="284"/>
      <c r="DCZ26" s="284"/>
      <c r="DDA26" s="284"/>
      <c r="DDB26" s="284"/>
      <c r="DDC26" s="284"/>
      <c r="DDD26" s="284"/>
      <c r="DDE26" s="284"/>
      <c r="DDF26" s="284"/>
      <c r="DDG26" s="284"/>
      <c r="DDH26" s="284"/>
      <c r="DDI26" s="284"/>
      <c r="DDJ26" s="284"/>
      <c r="DDK26" s="284"/>
      <c r="DDL26" s="284"/>
      <c r="DDM26" s="284"/>
      <c r="DDN26" s="284"/>
      <c r="DDO26" s="284"/>
      <c r="DDP26" s="284"/>
      <c r="DDQ26" s="284"/>
      <c r="DDR26" s="284"/>
      <c r="DDS26" s="284"/>
      <c r="DDT26" s="284"/>
      <c r="DDU26" s="284"/>
      <c r="DDV26" s="284"/>
      <c r="DDW26" s="284"/>
      <c r="DDX26" s="284"/>
      <c r="DDY26" s="284"/>
      <c r="DDZ26" s="284"/>
      <c r="DEA26" s="284"/>
      <c r="DEB26" s="284"/>
      <c r="DEC26" s="284"/>
      <c r="DED26" s="284"/>
      <c r="DEE26" s="284"/>
      <c r="DEF26" s="284"/>
      <c r="DEG26" s="284"/>
      <c r="DEH26" s="284"/>
      <c r="DEI26" s="284"/>
      <c r="DEJ26" s="284"/>
      <c r="DEK26" s="284"/>
      <c r="DEL26" s="284"/>
      <c r="DEM26" s="284"/>
      <c r="DEN26" s="284"/>
      <c r="DEO26" s="284"/>
      <c r="DEP26" s="284"/>
      <c r="DEQ26" s="284"/>
      <c r="DER26" s="284"/>
      <c r="DES26" s="284"/>
      <c r="DET26" s="284"/>
      <c r="DEU26" s="284"/>
      <c r="DEV26" s="284"/>
      <c r="DEW26" s="284"/>
      <c r="DEX26" s="284"/>
      <c r="DEY26" s="284"/>
      <c r="DEZ26" s="284"/>
      <c r="DFA26" s="284"/>
      <c r="DFB26" s="284"/>
      <c r="DFC26" s="284"/>
      <c r="DFD26" s="284"/>
      <c r="DFE26" s="284"/>
      <c r="DFF26" s="284"/>
      <c r="DFG26" s="284"/>
      <c r="DFH26" s="284"/>
      <c r="DFI26" s="284"/>
      <c r="DFJ26" s="284"/>
      <c r="DFK26" s="284"/>
      <c r="DFL26" s="284"/>
      <c r="DFM26" s="284"/>
      <c r="DFN26" s="284"/>
      <c r="DFO26" s="284"/>
      <c r="DFP26" s="284"/>
      <c r="DFQ26" s="284"/>
      <c r="DFR26" s="284"/>
      <c r="DFS26" s="284"/>
      <c r="DFT26" s="284"/>
      <c r="DFU26" s="284"/>
      <c r="DFV26" s="284"/>
      <c r="DFW26" s="284"/>
      <c r="DFX26" s="284"/>
      <c r="DFY26" s="284"/>
      <c r="DFZ26" s="284"/>
      <c r="DGA26" s="284"/>
      <c r="DGB26" s="284"/>
      <c r="DGC26" s="284"/>
      <c r="DGD26" s="284"/>
      <c r="DGE26" s="284"/>
      <c r="DGF26" s="284"/>
      <c r="DGG26" s="284"/>
      <c r="DGH26" s="284"/>
      <c r="DGI26" s="284"/>
      <c r="DGJ26" s="284"/>
      <c r="DGK26" s="284"/>
      <c r="DGL26" s="284"/>
      <c r="DGM26" s="284"/>
      <c r="DGN26" s="284"/>
      <c r="DGO26" s="284"/>
      <c r="DGP26" s="284"/>
      <c r="DGQ26" s="284"/>
      <c r="DGR26" s="284"/>
      <c r="DGS26" s="284"/>
      <c r="DGT26" s="284"/>
      <c r="DGU26" s="284"/>
      <c r="DGV26" s="284"/>
      <c r="DGW26" s="284"/>
      <c r="DGX26" s="284"/>
      <c r="DGY26" s="284"/>
      <c r="DGZ26" s="284"/>
      <c r="DHA26" s="284"/>
      <c r="DHB26" s="284"/>
      <c r="DHC26" s="284"/>
      <c r="DHD26" s="284"/>
      <c r="DHE26" s="284"/>
      <c r="DHF26" s="284"/>
      <c r="DHG26" s="284"/>
      <c r="DHH26" s="284"/>
      <c r="DHI26" s="284"/>
      <c r="DHJ26" s="284"/>
      <c r="DHK26" s="284"/>
      <c r="DHL26" s="284"/>
      <c r="DHM26" s="284"/>
      <c r="DHN26" s="284"/>
      <c r="DHO26" s="284"/>
      <c r="DHP26" s="284"/>
      <c r="DHQ26" s="284"/>
      <c r="DHR26" s="284"/>
      <c r="DHS26" s="284"/>
      <c r="DHT26" s="284"/>
      <c r="DHU26" s="284"/>
      <c r="DHV26" s="284"/>
      <c r="DHW26" s="284"/>
      <c r="DHX26" s="284"/>
      <c r="DHY26" s="284"/>
      <c r="DHZ26" s="284"/>
      <c r="DIA26" s="284"/>
      <c r="DIB26" s="284"/>
      <c r="DIC26" s="284"/>
      <c r="DID26" s="284"/>
      <c r="DIE26" s="284"/>
      <c r="DIF26" s="284"/>
      <c r="DIG26" s="284"/>
      <c r="DIH26" s="284"/>
      <c r="DII26" s="284"/>
      <c r="DIJ26" s="284"/>
      <c r="DIK26" s="284"/>
      <c r="DIL26" s="284"/>
      <c r="DIM26" s="284"/>
      <c r="DIN26" s="284"/>
      <c r="DIO26" s="284"/>
      <c r="DIP26" s="284"/>
      <c r="DIQ26" s="284"/>
      <c r="DIR26" s="284"/>
      <c r="DIS26" s="284"/>
      <c r="DIT26" s="284"/>
      <c r="DIU26" s="284"/>
      <c r="DIV26" s="284"/>
      <c r="DIW26" s="284"/>
      <c r="DIX26" s="284"/>
      <c r="DIY26" s="284"/>
      <c r="DIZ26" s="284"/>
      <c r="DJA26" s="284"/>
      <c r="DJB26" s="284"/>
      <c r="DJC26" s="284"/>
      <c r="DJD26" s="284"/>
      <c r="DJE26" s="284"/>
      <c r="DJF26" s="284"/>
      <c r="DJG26" s="284"/>
      <c r="DJH26" s="284"/>
      <c r="DJI26" s="284"/>
      <c r="DJJ26" s="284"/>
      <c r="DJK26" s="284"/>
      <c r="DJL26" s="284"/>
      <c r="DJM26" s="284"/>
      <c r="DJN26" s="284"/>
      <c r="DJO26" s="284"/>
      <c r="DJP26" s="284"/>
      <c r="DJQ26" s="284"/>
      <c r="DJR26" s="284"/>
      <c r="DJS26" s="284"/>
      <c r="DJT26" s="284"/>
      <c r="DJU26" s="284"/>
      <c r="DJV26" s="284"/>
      <c r="DJW26" s="284"/>
      <c r="DJX26" s="284"/>
      <c r="DJY26" s="284"/>
      <c r="DJZ26" s="284"/>
      <c r="DKA26" s="284"/>
      <c r="DKB26" s="284"/>
      <c r="DKC26" s="284"/>
      <c r="DKD26" s="284"/>
      <c r="DKE26" s="284"/>
      <c r="DKF26" s="284"/>
      <c r="DKG26" s="284"/>
      <c r="DKH26" s="284"/>
      <c r="DKI26" s="284"/>
      <c r="DKJ26" s="284"/>
      <c r="DKK26" s="284"/>
      <c r="DKL26" s="284"/>
      <c r="DKM26" s="284"/>
      <c r="DKN26" s="284"/>
      <c r="DKO26" s="284"/>
      <c r="DKP26" s="284"/>
      <c r="DKQ26" s="284"/>
      <c r="DKR26" s="284"/>
      <c r="DKS26" s="284"/>
      <c r="DKT26" s="284"/>
      <c r="DKU26" s="284"/>
      <c r="DKV26" s="284"/>
      <c r="DKW26" s="284"/>
      <c r="DKX26" s="284"/>
      <c r="DKY26" s="284"/>
      <c r="DKZ26" s="284"/>
      <c r="DLA26" s="284"/>
      <c r="DLB26" s="284"/>
      <c r="DLC26" s="284"/>
      <c r="DLD26" s="284"/>
      <c r="DLE26" s="284"/>
      <c r="DLF26" s="284"/>
      <c r="DLG26" s="284"/>
      <c r="DLH26" s="284"/>
      <c r="DLI26" s="284"/>
      <c r="DLJ26" s="284"/>
      <c r="DLK26" s="284"/>
      <c r="DLL26" s="284"/>
      <c r="DLM26" s="284"/>
      <c r="DLN26" s="284"/>
      <c r="DLO26" s="284"/>
      <c r="DLP26" s="284"/>
      <c r="DLQ26" s="284"/>
      <c r="DLR26" s="284"/>
      <c r="DLS26" s="284"/>
      <c r="DLT26" s="284"/>
      <c r="DLU26" s="284"/>
      <c r="DLV26" s="284"/>
      <c r="DLW26" s="284"/>
      <c r="DLX26" s="284"/>
      <c r="DLY26" s="284"/>
      <c r="DLZ26" s="284"/>
      <c r="DMA26" s="284"/>
      <c r="DMB26" s="284"/>
      <c r="DMC26" s="284"/>
      <c r="DMD26" s="284"/>
      <c r="DME26" s="284"/>
      <c r="DMF26" s="284"/>
      <c r="DMG26" s="284"/>
      <c r="DMH26" s="284"/>
      <c r="DMI26" s="284"/>
      <c r="DMJ26" s="284"/>
      <c r="DMK26" s="284"/>
      <c r="DML26" s="284"/>
      <c r="DMM26" s="284"/>
      <c r="DMN26" s="284"/>
      <c r="DMO26" s="284"/>
      <c r="DMP26" s="284"/>
      <c r="DMQ26" s="284"/>
      <c r="DMR26" s="284"/>
      <c r="DMS26" s="284"/>
      <c r="DMT26" s="284"/>
      <c r="DMU26" s="284"/>
      <c r="DMV26" s="284"/>
      <c r="DMW26" s="284"/>
      <c r="DMX26" s="284"/>
      <c r="DMY26" s="284"/>
      <c r="DMZ26" s="284"/>
      <c r="DNA26" s="284"/>
      <c r="DNB26" s="284"/>
      <c r="DNC26" s="284"/>
      <c r="DND26" s="284"/>
      <c r="DNE26" s="284"/>
      <c r="DNF26" s="284"/>
      <c r="DNG26" s="284"/>
      <c r="DNH26" s="284"/>
      <c r="DNI26" s="284"/>
      <c r="DNJ26" s="284"/>
      <c r="DNK26" s="284"/>
      <c r="DNL26" s="284"/>
      <c r="DNM26" s="284"/>
      <c r="DNN26" s="284"/>
      <c r="DNO26" s="284"/>
      <c r="DNP26" s="284"/>
      <c r="DNQ26" s="284"/>
      <c r="DNR26" s="284"/>
      <c r="DNS26" s="284"/>
      <c r="DNT26" s="284"/>
      <c r="DNU26" s="284"/>
      <c r="DNV26" s="284"/>
      <c r="DNW26" s="284"/>
      <c r="DNX26" s="284"/>
      <c r="DNY26" s="284"/>
      <c r="DNZ26" s="284"/>
      <c r="DOA26" s="284"/>
      <c r="DOB26" s="284"/>
      <c r="DOC26" s="284"/>
      <c r="DOD26" s="284"/>
      <c r="DOE26" s="284"/>
      <c r="DOF26" s="284"/>
      <c r="DOG26" s="284"/>
      <c r="DOH26" s="284"/>
      <c r="DOI26" s="284"/>
      <c r="DOJ26" s="284"/>
      <c r="DOK26" s="284"/>
      <c r="DOL26" s="284"/>
      <c r="DOM26" s="284"/>
      <c r="DON26" s="284"/>
      <c r="DOO26" s="284"/>
      <c r="DOP26" s="284"/>
      <c r="DOQ26" s="284"/>
      <c r="DOR26" s="284"/>
      <c r="DOS26" s="284"/>
      <c r="DOT26" s="284"/>
      <c r="DOU26" s="284"/>
      <c r="DOV26" s="284"/>
      <c r="DOW26" s="284"/>
      <c r="DOX26" s="284"/>
      <c r="DOY26" s="284"/>
      <c r="DOZ26" s="284"/>
      <c r="DPA26" s="284"/>
      <c r="DPB26" s="284"/>
      <c r="DPC26" s="284"/>
      <c r="DPD26" s="284"/>
      <c r="DPE26" s="284"/>
      <c r="DPF26" s="284"/>
      <c r="DPG26" s="284"/>
      <c r="DPH26" s="284"/>
      <c r="DPI26" s="284"/>
      <c r="DPJ26" s="284"/>
      <c r="DPK26" s="284"/>
      <c r="DPL26" s="284"/>
      <c r="DPM26" s="284"/>
      <c r="DPN26" s="284"/>
      <c r="DPO26" s="284"/>
      <c r="DPP26" s="284"/>
      <c r="DPQ26" s="284"/>
      <c r="DPR26" s="284"/>
      <c r="DPS26" s="284"/>
      <c r="DPT26" s="284"/>
      <c r="DPU26" s="284"/>
      <c r="DPV26" s="284"/>
      <c r="DPW26" s="284"/>
      <c r="DPX26" s="284"/>
      <c r="DPY26" s="284"/>
      <c r="DPZ26" s="284"/>
      <c r="DQA26" s="284"/>
      <c r="DQB26" s="284"/>
      <c r="DQC26" s="284"/>
      <c r="DQD26" s="284"/>
      <c r="DQE26" s="284"/>
      <c r="DQF26" s="284"/>
      <c r="DQG26" s="284"/>
      <c r="DQH26" s="284"/>
      <c r="DQI26" s="284"/>
      <c r="DQJ26" s="284"/>
      <c r="DQK26" s="284"/>
      <c r="DQL26" s="284"/>
      <c r="DQM26" s="284"/>
      <c r="DQN26" s="284"/>
      <c r="DQO26" s="284"/>
      <c r="DQP26" s="284"/>
      <c r="DQQ26" s="284"/>
      <c r="DQR26" s="284"/>
      <c r="DQS26" s="284"/>
      <c r="DQT26" s="284"/>
      <c r="DQU26" s="284"/>
      <c r="DQV26" s="284"/>
      <c r="DQW26" s="284"/>
      <c r="DQX26" s="284"/>
      <c r="DQY26" s="284"/>
      <c r="DQZ26" s="284"/>
      <c r="DRA26" s="284"/>
      <c r="DRB26" s="284"/>
      <c r="DRC26" s="284"/>
      <c r="DRD26" s="284"/>
      <c r="DRE26" s="284"/>
      <c r="DRF26" s="284"/>
      <c r="DRG26" s="284"/>
      <c r="DRH26" s="284"/>
      <c r="DRI26" s="284"/>
      <c r="DRJ26" s="284"/>
      <c r="DRK26" s="284"/>
      <c r="DRL26" s="284"/>
      <c r="DRM26" s="284"/>
      <c r="DRN26" s="284"/>
      <c r="DRO26" s="284"/>
      <c r="DRP26" s="284"/>
      <c r="DRQ26" s="284"/>
      <c r="DRR26" s="284"/>
      <c r="DRS26" s="284"/>
      <c r="DRT26" s="284"/>
      <c r="DRU26" s="284"/>
      <c r="DRV26" s="284"/>
      <c r="DRW26" s="284"/>
      <c r="DRX26" s="284"/>
      <c r="DRY26" s="284"/>
      <c r="DRZ26" s="284"/>
      <c r="DSA26" s="284"/>
      <c r="DSB26" s="284"/>
      <c r="DSC26" s="284"/>
      <c r="DSD26" s="284"/>
      <c r="DSE26" s="284"/>
      <c r="DSF26" s="284"/>
      <c r="DSG26" s="284"/>
      <c r="DSH26" s="284"/>
      <c r="DSI26" s="284"/>
      <c r="DSJ26" s="284"/>
      <c r="DSK26" s="284"/>
      <c r="DSL26" s="284"/>
      <c r="DSM26" s="284"/>
      <c r="DSN26" s="284"/>
      <c r="DSO26" s="284"/>
      <c r="DSP26" s="284"/>
      <c r="DSQ26" s="284"/>
      <c r="DSR26" s="284"/>
      <c r="DSS26" s="284"/>
      <c r="DST26" s="284"/>
      <c r="DSU26" s="284"/>
      <c r="DSV26" s="284"/>
      <c r="DSW26" s="284"/>
      <c r="DSX26" s="284"/>
      <c r="DSY26" s="284"/>
      <c r="DSZ26" s="284"/>
      <c r="DTA26" s="284"/>
      <c r="DTB26" s="284"/>
      <c r="DTC26" s="284"/>
      <c r="DTD26" s="284"/>
      <c r="DTE26" s="284"/>
      <c r="DTF26" s="284"/>
      <c r="DTG26" s="284"/>
      <c r="DTH26" s="284"/>
      <c r="DTI26" s="284"/>
      <c r="DTJ26" s="284"/>
      <c r="DTK26" s="284"/>
      <c r="DTL26" s="284"/>
      <c r="DTM26" s="284"/>
      <c r="DTN26" s="284"/>
      <c r="DTO26" s="284"/>
      <c r="DTP26" s="284"/>
      <c r="DTQ26" s="284"/>
      <c r="DTR26" s="284"/>
      <c r="DTS26" s="284"/>
      <c r="DTT26" s="284"/>
      <c r="DTU26" s="284"/>
      <c r="DTV26" s="284"/>
      <c r="DTW26" s="284"/>
      <c r="DTX26" s="284"/>
      <c r="DTY26" s="284"/>
      <c r="DTZ26" s="284"/>
      <c r="DUA26" s="284"/>
      <c r="DUB26" s="284"/>
      <c r="DUC26" s="284"/>
      <c r="DUD26" s="284"/>
      <c r="DUE26" s="284"/>
      <c r="DUF26" s="284"/>
      <c r="DUG26" s="284"/>
      <c r="DUH26" s="284"/>
      <c r="DUI26" s="284"/>
      <c r="DUJ26" s="284"/>
      <c r="DUK26" s="284"/>
      <c r="DUL26" s="284"/>
      <c r="DUM26" s="284"/>
      <c r="DUN26" s="284"/>
      <c r="DUO26" s="284"/>
      <c r="DUP26" s="284"/>
      <c r="DUQ26" s="284"/>
      <c r="DUR26" s="284"/>
      <c r="DUS26" s="284"/>
      <c r="DUT26" s="284"/>
      <c r="DUU26" s="284"/>
      <c r="DUV26" s="284"/>
      <c r="DUW26" s="284"/>
      <c r="DUX26" s="284"/>
      <c r="DUY26" s="284"/>
      <c r="DUZ26" s="284"/>
      <c r="DVA26" s="284"/>
      <c r="DVB26" s="284"/>
      <c r="DVC26" s="284"/>
      <c r="DVD26" s="284"/>
      <c r="DVE26" s="284"/>
      <c r="DVF26" s="284"/>
      <c r="DVG26" s="284"/>
      <c r="DVH26" s="284"/>
      <c r="DVI26" s="284"/>
      <c r="DVJ26" s="284"/>
      <c r="DVK26" s="284"/>
      <c r="DVL26" s="284"/>
      <c r="DVM26" s="284"/>
      <c r="DVN26" s="284"/>
      <c r="DVO26" s="284"/>
      <c r="DVP26" s="284"/>
      <c r="DVQ26" s="284"/>
      <c r="DVR26" s="284"/>
      <c r="DVS26" s="284"/>
      <c r="DVT26" s="284"/>
      <c r="DVU26" s="284"/>
      <c r="DVV26" s="284"/>
      <c r="DVW26" s="284"/>
      <c r="DVX26" s="284"/>
      <c r="DVY26" s="284"/>
      <c r="DVZ26" s="284"/>
      <c r="DWA26" s="284"/>
      <c r="DWB26" s="284"/>
      <c r="DWC26" s="284"/>
      <c r="DWD26" s="284"/>
      <c r="DWE26" s="284"/>
      <c r="DWF26" s="284"/>
      <c r="DWG26" s="284"/>
      <c r="DWH26" s="284"/>
      <c r="DWI26" s="284"/>
      <c r="DWJ26" s="284"/>
      <c r="DWK26" s="284"/>
      <c r="DWL26" s="284"/>
      <c r="DWM26" s="284"/>
      <c r="DWN26" s="284"/>
      <c r="DWO26" s="284"/>
      <c r="DWP26" s="284"/>
      <c r="DWQ26" s="284"/>
      <c r="DWR26" s="284"/>
      <c r="DWS26" s="284"/>
      <c r="DWT26" s="284"/>
      <c r="DWU26" s="284"/>
      <c r="DWV26" s="284"/>
      <c r="DWW26" s="284"/>
      <c r="DWX26" s="284"/>
      <c r="DWY26" s="284"/>
      <c r="DWZ26" s="284"/>
      <c r="DXA26" s="284"/>
      <c r="DXB26" s="284"/>
      <c r="DXC26" s="284"/>
      <c r="DXD26" s="284"/>
      <c r="DXE26" s="284"/>
      <c r="DXF26" s="284"/>
      <c r="DXG26" s="284"/>
      <c r="DXH26" s="284"/>
      <c r="DXI26" s="284"/>
      <c r="DXJ26" s="284"/>
      <c r="DXK26" s="284"/>
      <c r="DXL26" s="284"/>
      <c r="DXM26" s="284"/>
      <c r="DXN26" s="284"/>
      <c r="DXO26" s="284"/>
      <c r="DXP26" s="284"/>
      <c r="DXQ26" s="284"/>
      <c r="DXR26" s="284"/>
      <c r="DXS26" s="284"/>
      <c r="DXT26" s="284"/>
      <c r="DXU26" s="284"/>
      <c r="DXV26" s="284"/>
      <c r="DXW26" s="284"/>
      <c r="DXX26" s="284"/>
      <c r="DXY26" s="284"/>
      <c r="DXZ26" s="284"/>
      <c r="DYA26" s="284"/>
      <c r="DYB26" s="284"/>
      <c r="DYC26" s="284"/>
      <c r="DYD26" s="284"/>
      <c r="DYE26" s="284"/>
      <c r="DYF26" s="284"/>
      <c r="DYG26" s="284"/>
      <c r="DYH26" s="284"/>
      <c r="DYI26" s="284"/>
      <c r="DYJ26" s="284"/>
      <c r="DYK26" s="284"/>
      <c r="DYL26" s="284"/>
      <c r="DYM26" s="284"/>
      <c r="DYN26" s="284"/>
      <c r="DYO26" s="284"/>
      <c r="DYP26" s="284"/>
      <c r="DYQ26" s="284"/>
      <c r="DYR26" s="284"/>
      <c r="DYS26" s="284"/>
      <c r="DYT26" s="284"/>
      <c r="DYU26" s="284"/>
      <c r="DYV26" s="284"/>
      <c r="DYW26" s="284"/>
      <c r="DYX26" s="284"/>
      <c r="DYY26" s="284"/>
      <c r="DYZ26" s="284"/>
      <c r="DZA26" s="284"/>
      <c r="DZB26" s="284"/>
      <c r="DZC26" s="284"/>
      <c r="DZD26" s="284"/>
      <c r="DZE26" s="284"/>
      <c r="DZF26" s="284"/>
      <c r="DZG26" s="284"/>
      <c r="DZH26" s="284"/>
      <c r="DZI26" s="284"/>
      <c r="DZJ26" s="284"/>
      <c r="DZK26" s="284"/>
      <c r="DZL26" s="284"/>
      <c r="DZM26" s="284"/>
      <c r="DZN26" s="284"/>
      <c r="DZO26" s="284"/>
      <c r="DZP26" s="284"/>
      <c r="DZQ26" s="284"/>
      <c r="DZR26" s="284"/>
      <c r="DZS26" s="284"/>
      <c r="DZT26" s="284"/>
      <c r="DZU26" s="284"/>
      <c r="DZV26" s="284"/>
      <c r="DZW26" s="284"/>
      <c r="DZX26" s="284"/>
      <c r="DZY26" s="284"/>
      <c r="DZZ26" s="284"/>
      <c r="EAA26" s="284"/>
      <c r="EAB26" s="284"/>
      <c r="EAC26" s="284"/>
      <c r="EAD26" s="284"/>
      <c r="EAE26" s="284"/>
      <c r="EAF26" s="284"/>
      <c r="EAG26" s="284"/>
      <c r="EAH26" s="284"/>
      <c r="EAI26" s="284"/>
      <c r="EAJ26" s="284"/>
      <c r="EAK26" s="284"/>
      <c r="EAL26" s="284"/>
      <c r="EAM26" s="284"/>
      <c r="EAN26" s="284"/>
      <c r="EAO26" s="284"/>
      <c r="EAP26" s="284"/>
      <c r="EAQ26" s="284"/>
      <c r="EAR26" s="284"/>
      <c r="EAS26" s="284"/>
      <c r="EAT26" s="284"/>
      <c r="EAU26" s="284"/>
      <c r="EAV26" s="284"/>
      <c r="EAW26" s="284"/>
      <c r="EAX26" s="284"/>
      <c r="EAY26" s="284"/>
      <c r="EAZ26" s="284"/>
      <c r="EBA26" s="284"/>
      <c r="EBB26" s="284"/>
      <c r="EBC26" s="284"/>
      <c r="EBD26" s="284"/>
      <c r="EBE26" s="284"/>
      <c r="EBF26" s="284"/>
      <c r="EBG26" s="284"/>
      <c r="EBH26" s="284"/>
      <c r="EBI26" s="284"/>
      <c r="EBJ26" s="284"/>
      <c r="EBK26" s="284"/>
      <c r="EBL26" s="284"/>
      <c r="EBM26" s="284"/>
      <c r="EBN26" s="284"/>
      <c r="EBO26" s="284"/>
      <c r="EBP26" s="284"/>
      <c r="EBQ26" s="284"/>
      <c r="EBR26" s="284"/>
      <c r="EBS26" s="284"/>
      <c r="EBT26" s="284"/>
      <c r="EBU26" s="284"/>
      <c r="EBV26" s="284"/>
      <c r="EBW26" s="284"/>
      <c r="EBX26" s="284"/>
      <c r="EBY26" s="284"/>
      <c r="EBZ26" s="284"/>
      <c r="ECA26" s="284"/>
      <c r="ECB26" s="284"/>
      <c r="ECC26" s="284"/>
      <c r="ECD26" s="284"/>
      <c r="ECE26" s="284"/>
      <c r="ECF26" s="284"/>
      <c r="ECG26" s="284"/>
      <c r="ECH26" s="284"/>
      <c r="ECI26" s="284"/>
      <c r="ECJ26" s="284"/>
      <c r="ECK26" s="284"/>
      <c r="ECL26" s="284"/>
      <c r="ECM26" s="284"/>
      <c r="ECN26" s="284"/>
      <c r="ECO26" s="284"/>
      <c r="ECP26" s="284"/>
      <c r="ECQ26" s="284"/>
      <c r="ECR26" s="284"/>
      <c r="ECS26" s="284"/>
      <c r="ECT26" s="284"/>
      <c r="ECU26" s="284"/>
      <c r="ECV26" s="284"/>
      <c r="ECW26" s="284"/>
      <c r="ECX26" s="284"/>
      <c r="ECY26" s="284"/>
      <c r="ECZ26" s="284"/>
      <c r="EDA26" s="284"/>
      <c r="EDB26" s="284"/>
      <c r="EDC26" s="284"/>
      <c r="EDD26" s="284"/>
      <c r="EDE26" s="284"/>
      <c r="EDF26" s="284"/>
      <c r="EDG26" s="284"/>
      <c r="EDH26" s="284"/>
      <c r="EDI26" s="284"/>
      <c r="EDJ26" s="284"/>
      <c r="EDK26" s="284"/>
      <c r="EDL26" s="284"/>
      <c r="EDM26" s="284"/>
      <c r="EDN26" s="284"/>
      <c r="EDO26" s="284"/>
      <c r="EDP26" s="284"/>
      <c r="EDQ26" s="284"/>
      <c r="EDR26" s="284"/>
      <c r="EDS26" s="284"/>
      <c r="EDT26" s="284"/>
      <c r="EDU26" s="284"/>
      <c r="EDV26" s="284"/>
      <c r="EDW26" s="284"/>
      <c r="EDX26" s="284"/>
      <c r="EDY26" s="284"/>
      <c r="EDZ26" s="284"/>
      <c r="EEA26" s="284"/>
      <c r="EEB26" s="284"/>
      <c r="EEC26" s="284"/>
      <c r="EED26" s="284"/>
      <c r="EEE26" s="284"/>
      <c r="EEF26" s="284"/>
      <c r="EEG26" s="284"/>
      <c r="EEH26" s="284"/>
      <c r="EEI26" s="284"/>
      <c r="EEJ26" s="284"/>
      <c r="EEK26" s="284"/>
      <c r="EEL26" s="284"/>
      <c r="EEM26" s="284"/>
      <c r="EEN26" s="284"/>
      <c r="EEO26" s="284"/>
      <c r="EEP26" s="284"/>
      <c r="EEQ26" s="284"/>
      <c r="EER26" s="284"/>
      <c r="EES26" s="284"/>
      <c r="EET26" s="284"/>
      <c r="EEU26" s="284"/>
      <c r="EEV26" s="284"/>
      <c r="EEW26" s="284"/>
      <c r="EEX26" s="284"/>
      <c r="EEY26" s="284"/>
      <c r="EEZ26" s="284"/>
      <c r="EFA26" s="284"/>
      <c r="EFB26" s="284"/>
      <c r="EFC26" s="284"/>
      <c r="EFD26" s="284"/>
      <c r="EFE26" s="284"/>
      <c r="EFF26" s="284"/>
      <c r="EFG26" s="284"/>
      <c r="EFH26" s="284"/>
      <c r="EFI26" s="284"/>
      <c r="EFJ26" s="284"/>
      <c r="EFK26" s="284"/>
      <c r="EFL26" s="284"/>
      <c r="EFM26" s="284"/>
      <c r="EFN26" s="284"/>
      <c r="EFO26" s="284"/>
      <c r="EFP26" s="284"/>
      <c r="EFQ26" s="284"/>
      <c r="EFR26" s="284"/>
      <c r="EFS26" s="284"/>
      <c r="EFT26" s="284"/>
      <c r="EFU26" s="284"/>
      <c r="EFV26" s="284"/>
      <c r="EFW26" s="284"/>
      <c r="EFX26" s="284"/>
      <c r="EFY26" s="284"/>
      <c r="EFZ26" s="284"/>
      <c r="EGA26" s="284"/>
      <c r="EGB26" s="284"/>
      <c r="EGC26" s="284"/>
      <c r="EGD26" s="284"/>
      <c r="EGE26" s="284"/>
      <c r="EGF26" s="284"/>
      <c r="EGG26" s="284"/>
      <c r="EGH26" s="284"/>
      <c r="EGI26" s="284"/>
      <c r="EGJ26" s="284"/>
      <c r="EGK26" s="284"/>
      <c r="EGL26" s="284"/>
      <c r="EGM26" s="284"/>
      <c r="EGN26" s="284"/>
      <c r="EGO26" s="284"/>
      <c r="EGP26" s="284"/>
      <c r="EGQ26" s="284"/>
      <c r="EGR26" s="284"/>
      <c r="EGS26" s="284"/>
      <c r="EGT26" s="284"/>
      <c r="EGU26" s="284"/>
      <c r="EGV26" s="284"/>
      <c r="EGW26" s="284"/>
      <c r="EGX26" s="284"/>
      <c r="EGY26" s="284"/>
      <c r="EGZ26" s="284"/>
      <c r="EHA26" s="284"/>
      <c r="EHB26" s="284"/>
      <c r="EHC26" s="284"/>
      <c r="EHD26" s="284"/>
      <c r="EHE26" s="284"/>
      <c r="EHF26" s="284"/>
      <c r="EHG26" s="284"/>
      <c r="EHH26" s="284"/>
      <c r="EHI26" s="284"/>
      <c r="EHJ26" s="284"/>
      <c r="EHK26" s="284"/>
      <c r="EHL26" s="284"/>
      <c r="EHM26" s="284"/>
      <c r="EHN26" s="284"/>
      <c r="EHO26" s="284"/>
      <c r="EHP26" s="284"/>
      <c r="EHQ26" s="284"/>
      <c r="EHR26" s="284"/>
      <c r="EHS26" s="284"/>
      <c r="EHT26" s="284"/>
      <c r="EHU26" s="284"/>
      <c r="EHV26" s="284"/>
      <c r="EHW26" s="284"/>
      <c r="EHX26" s="284"/>
      <c r="EHY26" s="284"/>
      <c r="EHZ26" s="284"/>
      <c r="EIA26" s="284"/>
      <c r="EIB26" s="284"/>
      <c r="EIC26" s="284"/>
      <c r="EID26" s="284"/>
      <c r="EIE26" s="284"/>
      <c r="EIF26" s="284"/>
      <c r="EIG26" s="284"/>
      <c r="EIH26" s="284"/>
      <c r="EII26" s="284"/>
      <c r="EIJ26" s="284"/>
      <c r="EIK26" s="284"/>
      <c r="EIL26" s="284"/>
      <c r="EIM26" s="284"/>
      <c r="EIN26" s="284"/>
      <c r="EIO26" s="284"/>
      <c r="EIP26" s="284"/>
      <c r="EIQ26" s="284"/>
      <c r="EIR26" s="284"/>
      <c r="EIS26" s="284"/>
      <c r="EIT26" s="284"/>
      <c r="EIU26" s="284"/>
      <c r="EIV26" s="284"/>
      <c r="EIW26" s="284"/>
      <c r="EIX26" s="284"/>
      <c r="EIY26" s="284"/>
      <c r="EIZ26" s="284"/>
      <c r="EJA26" s="284"/>
      <c r="EJB26" s="284"/>
      <c r="EJC26" s="284"/>
      <c r="EJD26" s="284"/>
      <c r="EJE26" s="284"/>
      <c r="EJF26" s="284"/>
      <c r="EJG26" s="284"/>
      <c r="EJH26" s="284"/>
      <c r="EJI26" s="284"/>
      <c r="EJJ26" s="284"/>
      <c r="EJK26" s="284"/>
      <c r="EJL26" s="284"/>
      <c r="EJM26" s="284"/>
      <c r="EJN26" s="284"/>
      <c r="EJO26" s="284"/>
      <c r="EJP26" s="284"/>
      <c r="EJQ26" s="284"/>
      <c r="EJR26" s="284"/>
      <c r="EJS26" s="284"/>
      <c r="EJT26" s="284"/>
      <c r="EJU26" s="284"/>
      <c r="EJV26" s="284"/>
      <c r="EJW26" s="284"/>
      <c r="EJX26" s="284"/>
      <c r="EJY26" s="284"/>
      <c r="EJZ26" s="284"/>
      <c r="EKA26" s="284"/>
      <c r="EKB26" s="284"/>
      <c r="EKC26" s="284"/>
      <c r="EKD26" s="284"/>
      <c r="EKE26" s="284"/>
      <c r="EKF26" s="284"/>
      <c r="EKG26" s="284"/>
      <c r="EKH26" s="284"/>
      <c r="EKI26" s="284"/>
      <c r="EKJ26" s="284"/>
      <c r="EKK26" s="284"/>
      <c r="EKL26" s="284"/>
      <c r="EKM26" s="284"/>
      <c r="EKN26" s="284"/>
      <c r="EKO26" s="284"/>
      <c r="EKP26" s="284"/>
      <c r="EKQ26" s="284"/>
      <c r="EKR26" s="284"/>
      <c r="EKS26" s="284"/>
      <c r="EKT26" s="284"/>
      <c r="EKU26" s="284"/>
      <c r="EKV26" s="284"/>
      <c r="EKW26" s="284"/>
      <c r="EKX26" s="284"/>
      <c r="EKY26" s="284"/>
      <c r="EKZ26" s="284"/>
      <c r="ELA26" s="284"/>
      <c r="ELB26" s="284"/>
      <c r="ELC26" s="284"/>
      <c r="ELD26" s="284"/>
      <c r="ELE26" s="284"/>
      <c r="ELF26" s="284"/>
      <c r="ELG26" s="284"/>
      <c r="ELH26" s="284"/>
      <c r="ELI26" s="284"/>
      <c r="ELJ26" s="284"/>
      <c r="ELK26" s="284"/>
      <c r="ELL26" s="284"/>
      <c r="ELM26" s="284"/>
      <c r="ELN26" s="284"/>
      <c r="ELO26" s="284"/>
      <c r="ELP26" s="284"/>
      <c r="ELQ26" s="284"/>
      <c r="ELR26" s="284"/>
      <c r="ELS26" s="284"/>
      <c r="ELT26" s="284"/>
      <c r="ELU26" s="284"/>
      <c r="ELV26" s="284"/>
      <c r="ELW26" s="284"/>
      <c r="ELX26" s="284"/>
      <c r="ELY26" s="284"/>
      <c r="ELZ26" s="284"/>
      <c r="EMA26" s="284"/>
      <c r="EMB26" s="284"/>
      <c r="EMC26" s="284"/>
      <c r="EMD26" s="284"/>
      <c r="EME26" s="284"/>
      <c r="EMF26" s="284"/>
      <c r="EMG26" s="284"/>
      <c r="EMH26" s="284"/>
      <c r="EMI26" s="284"/>
      <c r="EMJ26" s="284"/>
      <c r="EMK26" s="284"/>
      <c r="EML26" s="284"/>
      <c r="EMM26" s="284"/>
      <c r="EMN26" s="284"/>
      <c r="EMO26" s="284"/>
      <c r="EMP26" s="284"/>
      <c r="EMQ26" s="284"/>
      <c r="EMR26" s="284"/>
      <c r="EMS26" s="284"/>
      <c r="EMT26" s="284"/>
      <c r="EMU26" s="284"/>
      <c r="EMV26" s="284"/>
      <c r="EMW26" s="284"/>
      <c r="EMX26" s="284"/>
      <c r="EMY26" s="284"/>
      <c r="EMZ26" s="284"/>
      <c r="ENA26" s="284"/>
      <c r="ENB26" s="284"/>
      <c r="ENC26" s="284"/>
      <c r="END26" s="284"/>
      <c r="ENE26" s="284"/>
      <c r="ENF26" s="284"/>
      <c r="ENG26" s="284"/>
      <c r="ENH26" s="284"/>
      <c r="ENI26" s="284"/>
      <c r="ENJ26" s="284"/>
      <c r="ENK26" s="284"/>
      <c r="ENL26" s="284"/>
      <c r="ENM26" s="284"/>
      <c r="ENN26" s="284"/>
      <c r="ENO26" s="284"/>
      <c r="ENP26" s="284"/>
      <c r="ENQ26" s="284"/>
      <c r="ENR26" s="284"/>
      <c r="ENS26" s="284"/>
      <c r="ENT26" s="284"/>
      <c r="ENU26" s="284"/>
      <c r="ENV26" s="284"/>
      <c r="ENW26" s="284"/>
      <c r="ENX26" s="284"/>
      <c r="ENY26" s="284"/>
      <c r="ENZ26" s="284"/>
      <c r="EOA26" s="284"/>
      <c r="EOB26" s="284"/>
      <c r="EOC26" s="284"/>
      <c r="EOD26" s="284"/>
      <c r="EOE26" s="284"/>
      <c r="EOF26" s="284"/>
      <c r="EOG26" s="284"/>
      <c r="EOH26" s="284"/>
      <c r="EOI26" s="284"/>
      <c r="EOJ26" s="284"/>
      <c r="EOK26" s="284"/>
      <c r="EOL26" s="284"/>
      <c r="EOM26" s="284"/>
      <c r="EON26" s="284"/>
      <c r="EOO26" s="284"/>
      <c r="EOP26" s="284"/>
      <c r="EOQ26" s="284"/>
      <c r="EOR26" s="284"/>
      <c r="EOS26" s="284"/>
      <c r="EOT26" s="284"/>
      <c r="EOU26" s="284"/>
      <c r="EOV26" s="284"/>
      <c r="EOW26" s="284"/>
      <c r="EOX26" s="284"/>
      <c r="EOY26" s="284"/>
      <c r="EOZ26" s="284"/>
      <c r="EPA26" s="284"/>
      <c r="EPB26" s="284"/>
      <c r="EPC26" s="284"/>
      <c r="EPD26" s="284"/>
      <c r="EPE26" s="284"/>
      <c r="EPF26" s="284"/>
      <c r="EPG26" s="284"/>
      <c r="EPH26" s="284"/>
      <c r="EPI26" s="284"/>
      <c r="EPJ26" s="284"/>
      <c r="EPK26" s="284"/>
      <c r="EPL26" s="284"/>
      <c r="EPM26" s="284"/>
      <c r="EPN26" s="284"/>
      <c r="EPO26" s="284"/>
      <c r="EPP26" s="284"/>
      <c r="EPQ26" s="284"/>
      <c r="EPR26" s="284"/>
      <c r="EPS26" s="284"/>
      <c r="EPT26" s="284"/>
      <c r="EPU26" s="284"/>
      <c r="EPV26" s="284"/>
      <c r="EPW26" s="284"/>
      <c r="EPX26" s="284"/>
      <c r="EPY26" s="284"/>
      <c r="EPZ26" s="284"/>
      <c r="EQA26" s="284"/>
      <c r="EQB26" s="284"/>
      <c r="EQC26" s="284"/>
      <c r="EQD26" s="284"/>
      <c r="EQE26" s="284"/>
      <c r="EQF26" s="284"/>
      <c r="EQG26" s="284"/>
      <c r="EQH26" s="284"/>
      <c r="EQI26" s="284"/>
      <c r="EQJ26" s="284"/>
      <c r="EQK26" s="284"/>
      <c r="EQL26" s="284"/>
      <c r="EQM26" s="284"/>
      <c r="EQN26" s="284"/>
      <c r="EQO26" s="284"/>
      <c r="EQP26" s="284"/>
      <c r="EQQ26" s="284"/>
      <c r="EQR26" s="284"/>
      <c r="EQS26" s="284"/>
      <c r="EQT26" s="284"/>
      <c r="EQU26" s="284"/>
      <c r="EQV26" s="284"/>
      <c r="EQW26" s="284"/>
      <c r="EQX26" s="284"/>
      <c r="EQY26" s="284"/>
      <c r="EQZ26" s="284"/>
      <c r="ERA26" s="284"/>
      <c r="ERB26" s="284"/>
      <c r="ERC26" s="284"/>
      <c r="ERD26" s="284"/>
      <c r="ERE26" s="284"/>
      <c r="ERF26" s="284"/>
      <c r="ERG26" s="284"/>
      <c r="ERH26" s="284"/>
      <c r="ERI26" s="284"/>
      <c r="ERJ26" s="284"/>
      <c r="ERK26" s="284"/>
      <c r="ERL26" s="284"/>
      <c r="ERM26" s="284"/>
      <c r="ERN26" s="284"/>
      <c r="ERO26" s="284"/>
      <c r="ERP26" s="284"/>
      <c r="ERQ26" s="284"/>
      <c r="ERR26" s="284"/>
      <c r="ERS26" s="284"/>
      <c r="ERT26" s="284"/>
      <c r="ERU26" s="284"/>
      <c r="ERV26" s="284"/>
      <c r="ERW26" s="284"/>
      <c r="ERX26" s="284"/>
      <c r="ERY26" s="284"/>
      <c r="ERZ26" s="284"/>
      <c r="ESA26" s="284"/>
      <c r="ESB26" s="284"/>
      <c r="ESC26" s="284"/>
      <c r="ESD26" s="284"/>
      <c r="ESE26" s="284"/>
      <c r="ESF26" s="284"/>
      <c r="ESG26" s="284"/>
      <c r="ESH26" s="284"/>
      <c r="ESI26" s="284"/>
      <c r="ESJ26" s="284"/>
      <c r="ESK26" s="284"/>
      <c r="ESL26" s="284"/>
      <c r="ESM26" s="284"/>
      <c r="ESN26" s="284"/>
      <c r="ESO26" s="284"/>
      <c r="ESP26" s="284"/>
      <c r="ESQ26" s="284"/>
      <c r="ESR26" s="284"/>
      <c r="ESS26" s="284"/>
      <c r="EST26" s="284"/>
      <c r="ESU26" s="284"/>
      <c r="ESV26" s="284"/>
      <c r="ESW26" s="284"/>
      <c r="ESX26" s="284"/>
      <c r="ESY26" s="284"/>
      <c r="ESZ26" s="284"/>
      <c r="ETA26" s="284"/>
      <c r="ETB26" s="284"/>
      <c r="ETC26" s="284"/>
      <c r="ETD26" s="284"/>
      <c r="ETE26" s="284"/>
      <c r="ETF26" s="284"/>
      <c r="ETG26" s="284"/>
      <c r="ETH26" s="284"/>
      <c r="ETI26" s="284"/>
      <c r="ETJ26" s="284"/>
      <c r="ETK26" s="284"/>
      <c r="ETL26" s="284"/>
      <c r="ETM26" s="284"/>
      <c r="ETN26" s="284"/>
      <c r="ETO26" s="284"/>
      <c r="ETP26" s="284"/>
      <c r="ETQ26" s="284"/>
      <c r="ETR26" s="284"/>
      <c r="ETS26" s="284"/>
      <c r="ETT26" s="284"/>
      <c r="ETU26" s="284"/>
      <c r="ETV26" s="284"/>
      <c r="ETW26" s="284"/>
      <c r="ETX26" s="284"/>
      <c r="ETY26" s="284"/>
      <c r="ETZ26" s="284"/>
      <c r="EUA26" s="284"/>
      <c r="EUB26" s="284"/>
      <c r="EUC26" s="284"/>
      <c r="EUD26" s="284"/>
      <c r="EUE26" s="284"/>
      <c r="EUF26" s="284"/>
      <c r="EUG26" s="284"/>
      <c r="EUH26" s="284"/>
      <c r="EUI26" s="284"/>
      <c r="EUJ26" s="284"/>
      <c r="EUK26" s="284"/>
      <c r="EUL26" s="284"/>
      <c r="EUM26" s="284"/>
      <c r="EUN26" s="284"/>
      <c r="EUO26" s="284"/>
      <c r="EUP26" s="284"/>
      <c r="EUQ26" s="284"/>
      <c r="EUR26" s="284"/>
      <c r="EUS26" s="284"/>
      <c r="EUT26" s="284"/>
      <c r="EUU26" s="284"/>
      <c r="EUV26" s="284"/>
      <c r="EUW26" s="284"/>
      <c r="EUX26" s="284"/>
      <c r="EUY26" s="284"/>
      <c r="EUZ26" s="284"/>
      <c r="EVA26" s="284"/>
      <c r="EVB26" s="284"/>
      <c r="EVC26" s="284"/>
      <c r="EVD26" s="284"/>
      <c r="EVE26" s="284"/>
      <c r="EVF26" s="284"/>
      <c r="EVG26" s="284"/>
      <c r="EVH26" s="284"/>
      <c r="EVI26" s="284"/>
      <c r="EVJ26" s="284"/>
      <c r="EVK26" s="284"/>
      <c r="EVL26" s="284"/>
      <c r="EVM26" s="284"/>
      <c r="EVN26" s="284"/>
      <c r="EVO26" s="284"/>
      <c r="EVP26" s="284"/>
      <c r="EVQ26" s="284"/>
      <c r="EVR26" s="284"/>
      <c r="EVS26" s="284"/>
      <c r="EVT26" s="284"/>
      <c r="EVU26" s="284"/>
      <c r="EVV26" s="284"/>
      <c r="EVW26" s="284"/>
      <c r="EVX26" s="284"/>
      <c r="EVY26" s="284"/>
      <c r="EVZ26" s="284"/>
      <c r="EWA26" s="284"/>
      <c r="EWB26" s="284"/>
      <c r="EWC26" s="284"/>
      <c r="EWD26" s="284"/>
      <c r="EWE26" s="284"/>
      <c r="EWF26" s="284"/>
      <c r="EWG26" s="284"/>
      <c r="EWH26" s="284"/>
      <c r="EWI26" s="284"/>
      <c r="EWJ26" s="284"/>
      <c r="EWK26" s="284"/>
      <c r="EWL26" s="284"/>
      <c r="EWM26" s="284"/>
      <c r="EWN26" s="284"/>
      <c r="EWO26" s="284"/>
      <c r="EWP26" s="284"/>
      <c r="EWQ26" s="284"/>
      <c r="EWR26" s="284"/>
      <c r="EWS26" s="284"/>
      <c r="EWT26" s="284"/>
      <c r="EWU26" s="284"/>
      <c r="EWV26" s="284"/>
      <c r="EWW26" s="284"/>
      <c r="EWX26" s="284"/>
      <c r="EWY26" s="284"/>
      <c r="EWZ26" s="284"/>
      <c r="EXA26" s="284"/>
      <c r="EXB26" s="284"/>
      <c r="EXC26" s="284"/>
      <c r="EXD26" s="284"/>
      <c r="EXE26" s="284"/>
      <c r="EXF26" s="284"/>
      <c r="EXG26" s="284"/>
      <c r="EXH26" s="284"/>
      <c r="EXI26" s="284"/>
      <c r="EXJ26" s="284"/>
      <c r="EXK26" s="284"/>
      <c r="EXL26" s="284"/>
      <c r="EXM26" s="284"/>
      <c r="EXN26" s="284"/>
      <c r="EXO26" s="284"/>
      <c r="EXP26" s="284"/>
      <c r="EXQ26" s="284"/>
      <c r="EXR26" s="284"/>
      <c r="EXS26" s="284"/>
      <c r="EXT26" s="284"/>
      <c r="EXU26" s="284"/>
      <c r="EXV26" s="284"/>
      <c r="EXW26" s="284"/>
      <c r="EXX26" s="284"/>
      <c r="EXY26" s="284"/>
      <c r="EXZ26" s="284"/>
      <c r="EYA26" s="284"/>
      <c r="EYB26" s="284"/>
      <c r="EYC26" s="284"/>
      <c r="EYD26" s="284"/>
      <c r="EYE26" s="284"/>
      <c r="EYF26" s="284"/>
      <c r="EYG26" s="284"/>
      <c r="EYH26" s="284"/>
      <c r="EYI26" s="284"/>
      <c r="EYJ26" s="284"/>
      <c r="EYK26" s="284"/>
      <c r="EYL26" s="284"/>
      <c r="EYM26" s="284"/>
      <c r="EYN26" s="284"/>
      <c r="EYO26" s="284"/>
      <c r="EYP26" s="284"/>
      <c r="EYQ26" s="284"/>
      <c r="EYR26" s="284"/>
      <c r="EYS26" s="284"/>
      <c r="EYT26" s="284"/>
      <c r="EYU26" s="284"/>
      <c r="EYV26" s="284"/>
      <c r="EYW26" s="284"/>
      <c r="EYX26" s="284"/>
      <c r="EYY26" s="284"/>
      <c r="EYZ26" s="284"/>
      <c r="EZA26" s="284"/>
      <c r="EZB26" s="284"/>
      <c r="EZC26" s="284"/>
      <c r="EZD26" s="284"/>
      <c r="EZE26" s="284"/>
      <c r="EZF26" s="284"/>
      <c r="EZG26" s="284"/>
      <c r="EZH26" s="284"/>
      <c r="EZI26" s="284"/>
      <c r="EZJ26" s="284"/>
      <c r="EZK26" s="284"/>
      <c r="EZL26" s="284"/>
      <c r="EZM26" s="284"/>
      <c r="EZN26" s="284"/>
      <c r="EZO26" s="284"/>
      <c r="EZP26" s="284"/>
      <c r="EZQ26" s="284"/>
      <c r="EZR26" s="284"/>
      <c r="EZS26" s="284"/>
      <c r="EZT26" s="284"/>
      <c r="EZU26" s="284"/>
      <c r="EZV26" s="284"/>
      <c r="EZW26" s="284"/>
      <c r="EZX26" s="284"/>
      <c r="EZY26" s="284"/>
      <c r="EZZ26" s="284"/>
      <c r="FAA26" s="284"/>
      <c r="FAB26" s="284"/>
      <c r="FAC26" s="284"/>
      <c r="FAD26" s="284"/>
      <c r="FAE26" s="284"/>
      <c r="FAF26" s="284"/>
      <c r="FAG26" s="284"/>
      <c r="FAH26" s="284"/>
      <c r="FAI26" s="284"/>
      <c r="FAJ26" s="284"/>
      <c r="FAK26" s="284"/>
      <c r="FAL26" s="284"/>
      <c r="FAM26" s="284"/>
      <c r="FAN26" s="284"/>
      <c r="FAO26" s="284"/>
      <c r="FAP26" s="284"/>
      <c r="FAQ26" s="284"/>
      <c r="FAR26" s="284"/>
      <c r="FAS26" s="284"/>
      <c r="FAT26" s="284"/>
      <c r="FAU26" s="284"/>
      <c r="FAV26" s="284"/>
      <c r="FAW26" s="284"/>
      <c r="FAX26" s="284"/>
      <c r="FAY26" s="284"/>
      <c r="FAZ26" s="284"/>
      <c r="FBA26" s="284"/>
      <c r="FBB26" s="284"/>
      <c r="FBC26" s="284"/>
      <c r="FBD26" s="284"/>
      <c r="FBE26" s="284"/>
      <c r="FBF26" s="284"/>
      <c r="FBG26" s="284"/>
      <c r="FBH26" s="284"/>
      <c r="FBI26" s="284"/>
      <c r="FBJ26" s="284"/>
      <c r="FBK26" s="284"/>
      <c r="FBL26" s="284"/>
      <c r="FBM26" s="284"/>
      <c r="FBN26" s="284"/>
      <c r="FBO26" s="284"/>
      <c r="FBP26" s="284"/>
      <c r="FBQ26" s="284"/>
      <c r="FBR26" s="284"/>
      <c r="FBS26" s="284"/>
      <c r="FBT26" s="284"/>
      <c r="FBU26" s="284"/>
      <c r="FBV26" s="284"/>
      <c r="FBW26" s="284"/>
      <c r="FBX26" s="284"/>
      <c r="FBY26" s="284"/>
      <c r="FBZ26" s="284"/>
      <c r="FCA26" s="284"/>
      <c r="FCB26" s="284"/>
      <c r="FCC26" s="284"/>
      <c r="FCD26" s="284"/>
      <c r="FCE26" s="284"/>
      <c r="FCF26" s="284"/>
      <c r="FCG26" s="284"/>
      <c r="FCH26" s="284"/>
      <c r="FCI26" s="284"/>
      <c r="FCJ26" s="284"/>
      <c r="FCK26" s="284"/>
      <c r="FCL26" s="284"/>
      <c r="FCM26" s="284"/>
      <c r="FCN26" s="284"/>
      <c r="FCO26" s="284"/>
      <c r="FCP26" s="284"/>
      <c r="FCQ26" s="284"/>
      <c r="FCR26" s="284"/>
      <c r="FCS26" s="284"/>
      <c r="FCT26" s="284"/>
      <c r="FCU26" s="284"/>
      <c r="FCV26" s="284"/>
      <c r="FCW26" s="284"/>
      <c r="FCX26" s="284"/>
      <c r="FCY26" s="284"/>
      <c r="FCZ26" s="284"/>
      <c r="FDA26" s="284"/>
      <c r="FDB26" s="284"/>
      <c r="FDC26" s="284"/>
      <c r="FDD26" s="284"/>
      <c r="FDE26" s="284"/>
      <c r="FDF26" s="284"/>
      <c r="FDG26" s="284"/>
      <c r="FDH26" s="284"/>
      <c r="FDI26" s="284"/>
      <c r="FDJ26" s="284"/>
      <c r="FDK26" s="284"/>
      <c r="FDL26" s="284"/>
      <c r="FDM26" s="284"/>
      <c r="FDN26" s="284"/>
      <c r="FDO26" s="284"/>
      <c r="FDP26" s="284"/>
      <c r="FDQ26" s="284"/>
      <c r="FDR26" s="284"/>
      <c r="FDS26" s="284"/>
      <c r="FDT26" s="284"/>
      <c r="FDU26" s="284"/>
      <c r="FDV26" s="284"/>
      <c r="FDW26" s="284"/>
      <c r="FDX26" s="284"/>
      <c r="FDY26" s="284"/>
      <c r="FDZ26" s="284"/>
      <c r="FEA26" s="284"/>
      <c r="FEB26" s="284"/>
      <c r="FEC26" s="284"/>
      <c r="FED26" s="284"/>
      <c r="FEE26" s="284"/>
      <c r="FEF26" s="284"/>
      <c r="FEG26" s="284"/>
      <c r="FEH26" s="284"/>
      <c r="FEI26" s="284"/>
      <c r="FEJ26" s="284"/>
      <c r="FEK26" s="284"/>
      <c r="FEL26" s="284"/>
      <c r="FEM26" s="284"/>
      <c r="FEN26" s="284"/>
      <c r="FEO26" s="284"/>
      <c r="FEP26" s="284"/>
      <c r="FEQ26" s="284"/>
      <c r="FER26" s="284"/>
      <c r="FES26" s="284"/>
      <c r="FET26" s="284"/>
      <c r="FEU26" s="284"/>
      <c r="FEV26" s="284"/>
      <c r="FEW26" s="284"/>
      <c r="FEX26" s="284"/>
      <c r="FEY26" s="284"/>
      <c r="FEZ26" s="284"/>
      <c r="FFA26" s="284"/>
      <c r="FFB26" s="284"/>
      <c r="FFC26" s="284"/>
      <c r="FFD26" s="284"/>
      <c r="FFE26" s="284"/>
      <c r="FFF26" s="284"/>
      <c r="FFG26" s="284"/>
      <c r="FFH26" s="284"/>
      <c r="FFI26" s="284"/>
      <c r="FFJ26" s="284"/>
      <c r="FFK26" s="284"/>
      <c r="FFL26" s="284"/>
      <c r="FFM26" s="284"/>
      <c r="FFN26" s="284"/>
      <c r="FFO26" s="284"/>
      <c r="FFP26" s="284"/>
      <c r="FFQ26" s="284"/>
      <c r="FFR26" s="284"/>
      <c r="FFS26" s="284"/>
      <c r="FFT26" s="284"/>
      <c r="FFU26" s="284"/>
      <c r="FFV26" s="284"/>
      <c r="FFW26" s="284"/>
      <c r="FFX26" s="284"/>
      <c r="FFY26" s="284"/>
      <c r="FFZ26" s="284"/>
      <c r="FGA26" s="284"/>
      <c r="FGB26" s="284"/>
      <c r="FGC26" s="284"/>
      <c r="FGD26" s="284"/>
      <c r="FGE26" s="284"/>
      <c r="FGF26" s="284"/>
      <c r="FGG26" s="284"/>
      <c r="FGH26" s="284"/>
      <c r="FGI26" s="284"/>
      <c r="FGJ26" s="284"/>
      <c r="FGK26" s="284"/>
      <c r="FGL26" s="284"/>
      <c r="FGM26" s="284"/>
      <c r="FGN26" s="284"/>
      <c r="FGO26" s="284"/>
      <c r="FGP26" s="284"/>
      <c r="FGQ26" s="284"/>
      <c r="FGR26" s="284"/>
      <c r="FGS26" s="284"/>
      <c r="FGT26" s="284"/>
      <c r="FGU26" s="284"/>
      <c r="FGV26" s="284"/>
      <c r="FGW26" s="284"/>
      <c r="FGX26" s="284"/>
      <c r="FGY26" s="284"/>
      <c r="FGZ26" s="284"/>
      <c r="FHA26" s="284"/>
      <c r="FHB26" s="284"/>
      <c r="FHC26" s="284"/>
      <c r="FHD26" s="284"/>
      <c r="FHE26" s="284"/>
      <c r="FHF26" s="284"/>
      <c r="FHG26" s="284"/>
      <c r="FHH26" s="284"/>
      <c r="FHI26" s="284"/>
      <c r="FHJ26" s="284"/>
      <c r="FHK26" s="284"/>
      <c r="FHL26" s="284"/>
      <c r="FHM26" s="284"/>
      <c r="FHN26" s="284"/>
      <c r="FHO26" s="284"/>
      <c r="FHP26" s="284"/>
      <c r="FHQ26" s="284"/>
      <c r="FHR26" s="284"/>
      <c r="FHS26" s="284"/>
      <c r="FHT26" s="284"/>
      <c r="FHU26" s="284"/>
      <c r="FHV26" s="284"/>
      <c r="FHW26" s="284"/>
      <c r="FHX26" s="284"/>
      <c r="FHY26" s="284"/>
      <c r="FHZ26" s="284"/>
      <c r="FIA26" s="284"/>
      <c r="FIB26" s="284"/>
      <c r="FIC26" s="284"/>
      <c r="FID26" s="284"/>
      <c r="FIE26" s="284"/>
      <c r="FIF26" s="284"/>
      <c r="FIG26" s="284"/>
      <c r="FIH26" s="284"/>
      <c r="FII26" s="284"/>
      <c r="FIJ26" s="284"/>
      <c r="FIK26" s="284"/>
      <c r="FIL26" s="284"/>
      <c r="FIM26" s="284"/>
      <c r="FIN26" s="284"/>
      <c r="FIO26" s="284"/>
      <c r="FIP26" s="284"/>
      <c r="FIQ26" s="284"/>
      <c r="FIR26" s="284"/>
      <c r="FIS26" s="284"/>
      <c r="FIT26" s="284"/>
      <c r="FIU26" s="284"/>
      <c r="FIV26" s="284"/>
      <c r="FIW26" s="284"/>
      <c r="FIX26" s="284"/>
      <c r="FIY26" s="284"/>
      <c r="FIZ26" s="284"/>
      <c r="FJA26" s="284"/>
      <c r="FJB26" s="284"/>
      <c r="FJC26" s="284"/>
      <c r="FJD26" s="284"/>
      <c r="FJE26" s="284"/>
      <c r="FJF26" s="284"/>
      <c r="FJG26" s="284"/>
      <c r="FJH26" s="284"/>
      <c r="FJI26" s="284"/>
      <c r="FJJ26" s="284"/>
      <c r="FJK26" s="284"/>
      <c r="FJL26" s="284"/>
      <c r="FJM26" s="284"/>
      <c r="FJN26" s="284"/>
      <c r="FJO26" s="284"/>
      <c r="FJP26" s="284"/>
      <c r="FJQ26" s="284"/>
      <c r="FJR26" s="284"/>
      <c r="FJS26" s="284"/>
      <c r="FJT26" s="284"/>
      <c r="FJU26" s="284"/>
      <c r="FJV26" s="284"/>
      <c r="FJW26" s="284"/>
      <c r="FJX26" s="284"/>
      <c r="FJY26" s="284"/>
      <c r="FJZ26" s="284"/>
      <c r="FKA26" s="284"/>
      <c r="FKB26" s="284"/>
      <c r="FKC26" s="284"/>
      <c r="FKD26" s="284"/>
      <c r="FKE26" s="284"/>
      <c r="FKF26" s="284"/>
      <c r="FKG26" s="284"/>
      <c r="FKH26" s="284"/>
      <c r="FKI26" s="284"/>
      <c r="FKJ26" s="284"/>
      <c r="FKK26" s="284"/>
      <c r="FKL26" s="284"/>
      <c r="FKM26" s="284"/>
      <c r="FKN26" s="284"/>
      <c r="FKO26" s="284"/>
      <c r="FKP26" s="284"/>
      <c r="FKQ26" s="284"/>
      <c r="FKR26" s="284"/>
      <c r="FKS26" s="284"/>
      <c r="FKT26" s="284"/>
      <c r="FKU26" s="284"/>
      <c r="FKV26" s="284"/>
      <c r="FKW26" s="284"/>
      <c r="FKX26" s="284"/>
      <c r="FKY26" s="284"/>
      <c r="FKZ26" s="284"/>
      <c r="FLA26" s="284"/>
      <c r="FLB26" s="284"/>
      <c r="FLC26" s="284"/>
      <c r="FLD26" s="284"/>
      <c r="FLE26" s="284"/>
      <c r="FLF26" s="284"/>
      <c r="FLG26" s="284"/>
      <c r="FLH26" s="284"/>
      <c r="FLI26" s="284"/>
      <c r="FLJ26" s="284"/>
      <c r="FLK26" s="284"/>
      <c r="FLL26" s="284"/>
      <c r="FLM26" s="284"/>
      <c r="FLN26" s="284"/>
      <c r="FLO26" s="284"/>
      <c r="FLP26" s="284"/>
      <c r="FLQ26" s="284"/>
      <c r="FLR26" s="284"/>
      <c r="FLS26" s="284"/>
      <c r="FLT26" s="284"/>
      <c r="FLU26" s="284"/>
      <c r="FLV26" s="284"/>
      <c r="FLW26" s="284"/>
      <c r="FLX26" s="284"/>
      <c r="FLY26" s="284"/>
      <c r="FLZ26" s="284"/>
      <c r="FMA26" s="284"/>
      <c r="FMB26" s="284"/>
      <c r="FMC26" s="284"/>
      <c r="FMD26" s="284"/>
      <c r="FME26" s="284"/>
      <c r="FMF26" s="284"/>
      <c r="FMG26" s="284"/>
      <c r="FMH26" s="284"/>
      <c r="FMI26" s="284"/>
      <c r="FMJ26" s="284"/>
      <c r="FMK26" s="284"/>
      <c r="FML26" s="284"/>
      <c r="FMM26" s="284"/>
      <c r="FMN26" s="284"/>
      <c r="FMO26" s="284"/>
      <c r="FMP26" s="284"/>
      <c r="FMQ26" s="284"/>
      <c r="FMR26" s="284"/>
      <c r="FMS26" s="284"/>
      <c r="FMT26" s="284"/>
      <c r="FMU26" s="284"/>
      <c r="FMV26" s="284"/>
      <c r="FMW26" s="284"/>
      <c r="FMX26" s="284"/>
      <c r="FMY26" s="284"/>
      <c r="FMZ26" s="284"/>
      <c r="FNA26" s="284"/>
      <c r="FNB26" s="284"/>
      <c r="FNC26" s="284"/>
      <c r="FND26" s="284"/>
      <c r="FNE26" s="284"/>
      <c r="FNF26" s="284"/>
      <c r="FNG26" s="284"/>
      <c r="FNH26" s="284"/>
      <c r="FNI26" s="284"/>
      <c r="FNJ26" s="284"/>
      <c r="FNK26" s="284"/>
      <c r="FNL26" s="284"/>
      <c r="FNM26" s="284"/>
      <c r="FNN26" s="284"/>
      <c r="FNO26" s="284"/>
      <c r="FNP26" s="284"/>
      <c r="FNQ26" s="284"/>
      <c r="FNR26" s="284"/>
      <c r="FNS26" s="284"/>
      <c r="FNT26" s="284"/>
      <c r="FNU26" s="284"/>
      <c r="FNV26" s="284"/>
      <c r="FNW26" s="284"/>
      <c r="FNX26" s="284"/>
      <c r="FNY26" s="284"/>
      <c r="FNZ26" s="284"/>
      <c r="FOA26" s="284"/>
      <c r="FOB26" s="284"/>
      <c r="FOC26" s="284"/>
      <c r="FOD26" s="284"/>
      <c r="FOE26" s="284"/>
      <c r="FOF26" s="284"/>
      <c r="FOG26" s="284"/>
      <c r="FOH26" s="284"/>
      <c r="FOI26" s="284"/>
      <c r="FOJ26" s="284"/>
      <c r="FOK26" s="284"/>
      <c r="FOL26" s="284"/>
      <c r="FOM26" s="284"/>
      <c r="FON26" s="284"/>
      <c r="FOO26" s="284"/>
      <c r="FOP26" s="284"/>
      <c r="FOQ26" s="284"/>
      <c r="FOR26" s="284"/>
      <c r="FOS26" s="284"/>
      <c r="FOT26" s="284"/>
      <c r="FOU26" s="284"/>
      <c r="FOV26" s="284"/>
      <c r="FOW26" s="284"/>
      <c r="FOX26" s="284"/>
      <c r="FOY26" s="284"/>
      <c r="FOZ26" s="284"/>
      <c r="FPA26" s="284"/>
      <c r="FPB26" s="284"/>
      <c r="FPC26" s="284"/>
      <c r="FPD26" s="284"/>
      <c r="FPE26" s="284"/>
      <c r="FPF26" s="284"/>
      <c r="FPG26" s="284"/>
      <c r="FPH26" s="284"/>
      <c r="FPI26" s="284"/>
      <c r="FPJ26" s="284"/>
      <c r="FPK26" s="284"/>
      <c r="FPL26" s="284"/>
      <c r="FPM26" s="284"/>
      <c r="FPN26" s="284"/>
      <c r="FPO26" s="284"/>
      <c r="FPP26" s="284"/>
      <c r="FPQ26" s="284"/>
      <c r="FPR26" s="284"/>
      <c r="FPS26" s="284"/>
      <c r="FPT26" s="284"/>
      <c r="FPU26" s="284"/>
      <c r="FPV26" s="284"/>
      <c r="FPW26" s="284"/>
      <c r="FPX26" s="284"/>
      <c r="FPY26" s="284"/>
      <c r="FPZ26" s="284"/>
      <c r="FQA26" s="284"/>
      <c r="FQB26" s="284"/>
      <c r="FQC26" s="284"/>
      <c r="FQD26" s="284"/>
      <c r="FQE26" s="284"/>
      <c r="FQF26" s="284"/>
      <c r="FQG26" s="284"/>
      <c r="FQH26" s="284"/>
      <c r="FQI26" s="284"/>
      <c r="FQJ26" s="284"/>
      <c r="FQK26" s="284"/>
      <c r="FQL26" s="284"/>
      <c r="FQM26" s="284"/>
      <c r="FQN26" s="284"/>
      <c r="FQO26" s="284"/>
      <c r="FQP26" s="284"/>
      <c r="FQQ26" s="284"/>
      <c r="FQR26" s="284"/>
      <c r="FQS26" s="284"/>
      <c r="FQT26" s="284"/>
      <c r="FQU26" s="284"/>
      <c r="FQV26" s="284"/>
      <c r="FQW26" s="284"/>
      <c r="FQX26" s="284"/>
      <c r="FQY26" s="284"/>
      <c r="FQZ26" s="284"/>
      <c r="FRA26" s="284"/>
      <c r="FRB26" s="284"/>
      <c r="FRC26" s="284"/>
      <c r="FRD26" s="284"/>
      <c r="FRE26" s="284"/>
      <c r="FRF26" s="284"/>
      <c r="FRG26" s="284"/>
      <c r="FRH26" s="284"/>
      <c r="FRI26" s="284"/>
      <c r="FRJ26" s="284"/>
      <c r="FRK26" s="284"/>
      <c r="FRL26" s="284"/>
      <c r="FRM26" s="284"/>
      <c r="FRN26" s="284"/>
      <c r="FRO26" s="284"/>
      <c r="FRP26" s="284"/>
      <c r="FRQ26" s="284"/>
      <c r="FRR26" s="284"/>
      <c r="FRS26" s="284"/>
      <c r="FRT26" s="284"/>
      <c r="FRU26" s="284"/>
      <c r="FRV26" s="284"/>
      <c r="FRW26" s="284"/>
      <c r="FRX26" s="284"/>
      <c r="FRY26" s="284"/>
      <c r="FRZ26" s="284"/>
      <c r="FSA26" s="284"/>
      <c r="FSB26" s="284"/>
      <c r="FSC26" s="284"/>
      <c r="FSD26" s="284"/>
      <c r="FSE26" s="284"/>
      <c r="FSF26" s="284"/>
      <c r="FSG26" s="284"/>
      <c r="FSH26" s="284"/>
      <c r="FSI26" s="284"/>
      <c r="FSJ26" s="284"/>
      <c r="FSK26" s="284"/>
      <c r="FSL26" s="284"/>
      <c r="FSM26" s="284"/>
      <c r="FSN26" s="284"/>
      <c r="FSO26" s="284"/>
      <c r="FSP26" s="284"/>
      <c r="FSQ26" s="284"/>
      <c r="FSR26" s="284"/>
      <c r="FSS26" s="284"/>
      <c r="FST26" s="284"/>
      <c r="FSU26" s="284"/>
      <c r="FSV26" s="284"/>
      <c r="FSW26" s="284"/>
      <c r="FSX26" s="284"/>
      <c r="FSY26" s="284"/>
      <c r="FSZ26" s="284"/>
      <c r="FTA26" s="284"/>
      <c r="FTB26" s="284"/>
      <c r="FTC26" s="284"/>
      <c r="FTD26" s="284"/>
      <c r="FTE26" s="284"/>
      <c r="FTF26" s="284"/>
      <c r="FTG26" s="284"/>
      <c r="FTH26" s="284"/>
      <c r="FTI26" s="284"/>
      <c r="FTJ26" s="284"/>
      <c r="FTK26" s="284"/>
      <c r="FTL26" s="284"/>
      <c r="FTM26" s="284"/>
      <c r="FTN26" s="284"/>
      <c r="FTO26" s="284"/>
      <c r="FTP26" s="284"/>
      <c r="FTQ26" s="284"/>
      <c r="FTR26" s="284"/>
      <c r="FTS26" s="284"/>
      <c r="FTT26" s="284"/>
      <c r="FTU26" s="284"/>
      <c r="FTV26" s="284"/>
      <c r="FTW26" s="284"/>
      <c r="FTX26" s="284"/>
      <c r="FTY26" s="284"/>
      <c r="FTZ26" s="284"/>
      <c r="FUA26" s="284"/>
      <c r="FUB26" s="284"/>
      <c r="FUC26" s="284"/>
      <c r="FUD26" s="284"/>
      <c r="FUE26" s="284"/>
      <c r="FUF26" s="284"/>
      <c r="FUG26" s="284"/>
      <c r="FUH26" s="284"/>
      <c r="FUI26" s="284"/>
      <c r="FUJ26" s="284"/>
      <c r="FUK26" s="284"/>
      <c r="FUL26" s="284"/>
      <c r="FUM26" s="284"/>
      <c r="FUN26" s="284"/>
      <c r="FUO26" s="284"/>
      <c r="FUP26" s="284"/>
      <c r="FUQ26" s="284"/>
      <c r="FUR26" s="284"/>
      <c r="FUS26" s="284"/>
      <c r="FUT26" s="284"/>
      <c r="FUU26" s="284"/>
      <c r="FUV26" s="284"/>
      <c r="FUW26" s="284"/>
      <c r="FUX26" s="284"/>
      <c r="FUY26" s="284"/>
      <c r="FUZ26" s="284"/>
      <c r="FVA26" s="284"/>
      <c r="FVB26" s="284"/>
      <c r="FVC26" s="284"/>
      <c r="FVD26" s="284"/>
      <c r="FVE26" s="284"/>
      <c r="FVF26" s="284"/>
      <c r="FVG26" s="284"/>
      <c r="FVH26" s="284"/>
      <c r="FVI26" s="284"/>
      <c r="FVJ26" s="284"/>
      <c r="FVK26" s="284"/>
      <c r="FVL26" s="284"/>
      <c r="FVM26" s="284"/>
      <c r="FVN26" s="284"/>
      <c r="FVO26" s="284"/>
      <c r="FVP26" s="284"/>
      <c r="FVQ26" s="284"/>
      <c r="FVR26" s="284"/>
      <c r="FVS26" s="284"/>
      <c r="FVT26" s="284"/>
      <c r="FVU26" s="284"/>
      <c r="FVV26" s="284"/>
      <c r="FVW26" s="284"/>
      <c r="FVX26" s="284"/>
      <c r="FVY26" s="284"/>
      <c r="FVZ26" s="284"/>
      <c r="FWA26" s="284"/>
      <c r="FWB26" s="284"/>
      <c r="FWC26" s="284"/>
      <c r="FWD26" s="284"/>
      <c r="FWE26" s="284"/>
      <c r="FWF26" s="284"/>
      <c r="FWG26" s="284"/>
      <c r="FWH26" s="284"/>
      <c r="FWI26" s="284"/>
      <c r="FWJ26" s="284"/>
      <c r="FWK26" s="284"/>
      <c r="FWL26" s="284"/>
      <c r="FWM26" s="284"/>
      <c r="FWN26" s="284"/>
      <c r="FWO26" s="284"/>
      <c r="FWP26" s="284"/>
      <c r="FWQ26" s="284"/>
      <c r="FWR26" s="284"/>
      <c r="FWS26" s="284"/>
      <c r="FWT26" s="284"/>
      <c r="FWU26" s="284"/>
      <c r="FWV26" s="284"/>
      <c r="FWW26" s="284"/>
      <c r="FWX26" s="284"/>
      <c r="FWY26" s="284"/>
      <c r="FWZ26" s="284"/>
      <c r="FXA26" s="284"/>
      <c r="FXB26" s="284"/>
      <c r="FXC26" s="284"/>
      <c r="FXD26" s="284"/>
      <c r="FXE26" s="284"/>
      <c r="FXF26" s="284"/>
      <c r="FXG26" s="284"/>
      <c r="FXH26" s="284"/>
      <c r="FXI26" s="284"/>
      <c r="FXJ26" s="284"/>
      <c r="FXK26" s="284"/>
      <c r="FXL26" s="284"/>
      <c r="FXM26" s="284"/>
      <c r="FXN26" s="284"/>
      <c r="FXO26" s="284"/>
      <c r="FXP26" s="284"/>
      <c r="FXQ26" s="284"/>
      <c r="FXR26" s="284"/>
      <c r="FXS26" s="284"/>
      <c r="FXT26" s="284"/>
      <c r="FXU26" s="284"/>
      <c r="FXV26" s="284"/>
      <c r="FXW26" s="284"/>
      <c r="FXX26" s="284"/>
      <c r="FXY26" s="284"/>
      <c r="FXZ26" s="284"/>
      <c r="FYA26" s="284"/>
      <c r="FYB26" s="284"/>
      <c r="FYC26" s="284"/>
      <c r="FYD26" s="284"/>
      <c r="FYE26" s="284"/>
      <c r="FYF26" s="284"/>
      <c r="FYG26" s="284"/>
      <c r="FYH26" s="284"/>
      <c r="FYI26" s="284"/>
      <c r="FYJ26" s="284"/>
      <c r="FYK26" s="284"/>
      <c r="FYL26" s="284"/>
      <c r="FYM26" s="284"/>
      <c r="FYN26" s="284"/>
      <c r="FYO26" s="284"/>
      <c r="FYP26" s="284"/>
      <c r="FYQ26" s="284"/>
      <c r="FYR26" s="284"/>
      <c r="FYS26" s="284"/>
      <c r="FYT26" s="284"/>
      <c r="FYU26" s="284"/>
      <c r="FYV26" s="284"/>
      <c r="FYW26" s="284"/>
      <c r="FYX26" s="284"/>
      <c r="FYY26" s="284"/>
      <c r="FYZ26" s="284"/>
      <c r="FZA26" s="284"/>
      <c r="FZB26" s="284"/>
      <c r="FZC26" s="284"/>
      <c r="FZD26" s="284"/>
      <c r="FZE26" s="284"/>
      <c r="FZF26" s="284"/>
      <c r="FZG26" s="284"/>
      <c r="FZH26" s="284"/>
      <c r="FZI26" s="284"/>
      <c r="FZJ26" s="284"/>
      <c r="FZK26" s="284"/>
      <c r="FZL26" s="284"/>
      <c r="FZM26" s="284"/>
      <c r="FZN26" s="284"/>
      <c r="FZO26" s="284"/>
      <c r="FZP26" s="284"/>
      <c r="FZQ26" s="284"/>
      <c r="FZR26" s="284"/>
      <c r="FZS26" s="284"/>
      <c r="FZT26" s="284"/>
      <c r="FZU26" s="284"/>
      <c r="FZV26" s="284"/>
      <c r="FZW26" s="284"/>
      <c r="FZX26" s="284"/>
      <c r="FZY26" s="284"/>
      <c r="FZZ26" s="284"/>
      <c r="GAA26" s="284"/>
      <c r="GAB26" s="284"/>
      <c r="GAC26" s="284"/>
      <c r="GAD26" s="284"/>
      <c r="GAE26" s="284"/>
      <c r="GAF26" s="284"/>
      <c r="GAG26" s="284"/>
      <c r="GAH26" s="284"/>
      <c r="GAI26" s="284"/>
      <c r="GAJ26" s="284"/>
      <c r="GAK26" s="284"/>
      <c r="GAL26" s="284"/>
      <c r="GAM26" s="284"/>
      <c r="GAN26" s="284"/>
      <c r="GAO26" s="284"/>
      <c r="GAP26" s="284"/>
      <c r="GAQ26" s="284"/>
      <c r="GAR26" s="284"/>
      <c r="GAS26" s="284"/>
      <c r="GAT26" s="284"/>
      <c r="GAU26" s="284"/>
      <c r="GAV26" s="284"/>
      <c r="GAW26" s="284"/>
      <c r="GAX26" s="284"/>
      <c r="GAY26" s="284"/>
      <c r="GAZ26" s="284"/>
      <c r="GBA26" s="284"/>
      <c r="GBB26" s="284"/>
      <c r="GBC26" s="284"/>
      <c r="GBD26" s="284"/>
      <c r="GBE26" s="284"/>
      <c r="GBF26" s="284"/>
      <c r="GBG26" s="284"/>
      <c r="GBH26" s="284"/>
      <c r="GBI26" s="284"/>
      <c r="GBJ26" s="284"/>
      <c r="GBK26" s="284"/>
      <c r="GBL26" s="284"/>
      <c r="GBM26" s="284"/>
      <c r="GBN26" s="284"/>
      <c r="GBO26" s="284"/>
      <c r="GBP26" s="284"/>
      <c r="GBQ26" s="284"/>
      <c r="GBR26" s="284"/>
      <c r="GBS26" s="284"/>
      <c r="GBT26" s="284"/>
      <c r="GBU26" s="284"/>
      <c r="GBV26" s="284"/>
      <c r="GBW26" s="284"/>
      <c r="GBX26" s="284"/>
      <c r="GBY26" s="284"/>
      <c r="GBZ26" s="284"/>
      <c r="GCA26" s="284"/>
      <c r="GCB26" s="284"/>
      <c r="GCC26" s="284"/>
      <c r="GCD26" s="284"/>
      <c r="GCE26" s="284"/>
      <c r="GCF26" s="284"/>
      <c r="GCG26" s="284"/>
      <c r="GCH26" s="284"/>
      <c r="GCI26" s="284"/>
      <c r="GCJ26" s="284"/>
      <c r="GCK26" s="284"/>
      <c r="GCL26" s="284"/>
      <c r="GCM26" s="284"/>
      <c r="GCN26" s="284"/>
      <c r="GCO26" s="284"/>
      <c r="GCP26" s="284"/>
      <c r="GCQ26" s="284"/>
      <c r="GCR26" s="284"/>
      <c r="GCS26" s="284"/>
      <c r="GCT26" s="284"/>
      <c r="GCU26" s="284"/>
      <c r="GCV26" s="284"/>
      <c r="GCW26" s="284"/>
      <c r="GCX26" s="284"/>
      <c r="GCY26" s="284"/>
      <c r="GCZ26" s="284"/>
      <c r="GDA26" s="284"/>
      <c r="GDB26" s="284"/>
      <c r="GDC26" s="284"/>
      <c r="GDD26" s="284"/>
      <c r="GDE26" s="284"/>
      <c r="GDF26" s="284"/>
      <c r="GDG26" s="284"/>
      <c r="GDH26" s="284"/>
      <c r="GDI26" s="284"/>
      <c r="GDJ26" s="284"/>
      <c r="GDK26" s="284"/>
      <c r="GDL26" s="284"/>
      <c r="GDM26" s="284"/>
      <c r="GDN26" s="284"/>
      <c r="GDO26" s="284"/>
      <c r="GDP26" s="284"/>
      <c r="GDQ26" s="284"/>
      <c r="GDR26" s="284"/>
      <c r="GDS26" s="284"/>
      <c r="GDT26" s="284"/>
      <c r="GDU26" s="284"/>
      <c r="GDV26" s="284"/>
      <c r="GDW26" s="284"/>
      <c r="GDX26" s="284"/>
      <c r="GDY26" s="284"/>
      <c r="GDZ26" s="284"/>
      <c r="GEA26" s="284"/>
      <c r="GEB26" s="284"/>
      <c r="GEC26" s="284"/>
      <c r="GED26" s="284"/>
      <c r="GEE26" s="284"/>
      <c r="GEF26" s="284"/>
      <c r="GEG26" s="284"/>
      <c r="GEH26" s="284"/>
      <c r="GEI26" s="284"/>
      <c r="GEJ26" s="284"/>
      <c r="GEK26" s="284"/>
      <c r="GEL26" s="284"/>
      <c r="GEM26" s="284"/>
      <c r="GEN26" s="284"/>
      <c r="GEO26" s="284"/>
      <c r="GEP26" s="284"/>
      <c r="GEQ26" s="284"/>
      <c r="GER26" s="284"/>
      <c r="GES26" s="284"/>
      <c r="GET26" s="284"/>
      <c r="GEU26" s="284"/>
      <c r="GEV26" s="284"/>
      <c r="GEW26" s="284"/>
      <c r="GEX26" s="284"/>
      <c r="GEY26" s="284"/>
      <c r="GEZ26" s="284"/>
      <c r="GFA26" s="284"/>
      <c r="GFB26" s="284"/>
      <c r="GFC26" s="284"/>
      <c r="GFD26" s="284"/>
      <c r="GFE26" s="284"/>
      <c r="GFF26" s="284"/>
      <c r="GFG26" s="284"/>
      <c r="GFH26" s="284"/>
      <c r="GFI26" s="284"/>
      <c r="GFJ26" s="284"/>
      <c r="GFK26" s="284"/>
      <c r="GFL26" s="284"/>
      <c r="GFM26" s="284"/>
      <c r="GFN26" s="284"/>
      <c r="GFO26" s="284"/>
      <c r="GFP26" s="284"/>
      <c r="GFQ26" s="284"/>
      <c r="GFR26" s="284"/>
      <c r="GFS26" s="284"/>
      <c r="GFT26" s="284"/>
      <c r="GFU26" s="284"/>
      <c r="GFV26" s="284"/>
      <c r="GFW26" s="284"/>
      <c r="GFX26" s="284"/>
      <c r="GFY26" s="284"/>
      <c r="GFZ26" s="284"/>
      <c r="GGA26" s="284"/>
      <c r="GGB26" s="284"/>
      <c r="GGC26" s="284"/>
      <c r="GGD26" s="284"/>
      <c r="GGE26" s="284"/>
      <c r="GGF26" s="284"/>
      <c r="GGG26" s="284"/>
      <c r="GGH26" s="284"/>
      <c r="GGI26" s="284"/>
      <c r="GGJ26" s="284"/>
      <c r="GGK26" s="284"/>
      <c r="GGL26" s="284"/>
      <c r="GGM26" s="284"/>
      <c r="GGN26" s="284"/>
      <c r="GGO26" s="284"/>
      <c r="GGP26" s="284"/>
      <c r="GGQ26" s="284"/>
      <c r="GGR26" s="284"/>
      <c r="GGS26" s="284"/>
      <c r="GGT26" s="284"/>
      <c r="GGU26" s="284"/>
      <c r="GGV26" s="284"/>
      <c r="GGW26" s="284"/>
      <c r="GGX26" s="284"/>
      <c r="GGY26" s="284"/>
      <c r="GGZ26" s="284"/>
      <c r="GHA26" s="284"/>
      <c r="GHB26" s="284"/>
      <c r="GHC26" s="284"/>
      <c r="GHD26" s="284"/>
      <c r="GHE26" s="284"/>
      <c r="GHF26" s="284"/>
      <c r="GHG26" s="284"/>
      <c r="GHH26" s="284"/>
      <c r="GHI26" s="284"/>
      <c r="GHJ26" s="284"/>
      <c r="GHK26" s="284"/>
      <c r="GHL26" s="284"/>
      <c r="GHM26" s="284"/>
      <c r="GHN26" s="284"/>
      <c r="GHO26" s="284"/>
      <c r="GHP26" s="284"/>
      <c r="GHQ26" s="284"/>
      <c r="GHR26" s="284"/>
      <c r="GHS26" s="284"/>
      <c r="GHT26" s="284"/>
      <c r="GHU26" s="284"/>
      <c r="GHV26" s="284"/>
      <c r="GHW26" s="284"/>
      <c r="GHX26" s="284"/>
      <c r="GHY26" s="284"/>
      <c r="GHZ26" s="284"/>
      <c r="GIA26" s="284"/>
      <c r="GIB26" s="284"/>
      <c r="GIC26" s="284"/>
      <c r="GID26" s="284"/>
      <c r="GIE26" s="284"/>
      <c r="GIF26" s="284"/>
      <c r="GIG26" s="284"/>
      <c r="GIH26" s="284"/>
      <c r="GII26" s="284"/>
      <c r="GIJ26" s="284"/>
      <c r="GIK26" s="284"/>
      <c r="GIL26" s="284"/>
      <c r="GIM26" s="284"/>
      <c r="GIN26" s="284"/>
      <c r="GIO26" s="284"/>
      <c r="GIP26" s="284"/>
      <c r="GIQ26" s="284"/>
      <c r="GIR26" s="284"/>
      <c r="GIS26" s="284"/>
      <c r="GIT26" s="284"/>
      <c r="GIU26" s="284"/>
      <c r="GIV26" s="284"/>
      <c r="GIW26" s="284"/>
      <c r="GIX26" s="284"/>
      <c r="GIY26" s="284"/>
      <c r="GIZ26" s="284"/>
      <c r="GJA26" s="284"/>
      <c r="GJB26" s="284"/>
      <c r="GJC26" s="284"/>
      <c r="GJD26" s="284"/>
      <c r="GJE26" s="284"/>
      <c r="GJF26" s="284"/>
      <c r="GJG26" s="284"/>
      <c r="GJH26" s="284"/>
      <c r="GJI26" s="284"/>
      <c r="GJJ26" s="284"/>
      <c r="GJK26" s="284"/>
      <c r="GJL26" s="284"/>
      <c r="GJM26" s="284"/>
      <c r="GJN26" s="284"/>
      <c r="GJO26" s="284"/>
      <c r="GJP26" s="284"/>
      <c r="GJQ26" s="284"/>
      <c r="GJR26" s="284"/>
      <c r="GJS26" s="284"/>
      <c r="GJT26" s="284"/>
      <c r="GJU26" s="284"/>
      <c r="GJV26" s="284"/>
      <c r="GJW26" s="284"/>
      <c r="GJX26" s="284"/>
      <c r="GJY26" s="284"/>
      <c r="GJZ26" s="284"/>
      <c r="GKA26" s="284"/>
      <c r="GKB26" s="284"/>
      <c r="GKC26" s="284"/>
      <c r="GKD26" s="284"/>
      <c r="GKE26" s="284"/>
      <c r="GKF26" s="284"/>
      <c r="GKG26" s="284"/>
      <c r="GKH26" s="284"/>
      <c r="GKI26" s="284"/>
      <c r="GKJ26" s="284"/>
      <c r="GKK26" s="284"/>
      <c r="GKL26" s="284"/>
      <c r="GKM26" s="284"/>
      <c r="GKN26" s="284"/>
      <c r="GKO26" s="284"/>
      <c r="GKP26" s="284"/>
      <c r="GKQ26" s="284"/>
      <c r="GKR26" s="284"/>
      <c r="GKS26" s="284"/>
      <c r="GKT26" s="284"/>
      <c r="GKU26" s="284"/>
      <c r="GKV26" s="284"/>
      <c r="GKW26" s="284"/>
      <c r="GKX26" s="284"/>
      <c r="GKY26" s="284"/>
      <c r="GKZ26" s="284"/>
      <c r="GLA26" s="284"/>
      <c r="GLB26" s="284"/>
      <c r="GLC26" s="284"/>
      <c r="GLD26" s="284"/>
      <c r="GLE26" s="284"/>
      <c r="GLF26" s="284"/>
      <c r="GLG26" s="284"/>
      <c r="GLH26" s="284"/>
      <c r="GLI26" s="284"/>
      <c r="GLJ26" s="284"/>
      <c r="GLK26" s="284"/>
      <c r="GLL26" s="284"/>
      <c r="GLM26" s="284"/>
      <c r="GLN26" s="284"/>
      <c r="GLO26" s="284"/>
      <c r="GLP26" s="284"/>
      <c r="GLQ26" s="284"/>
      <c r="GLR26" s="284"/>
      <c r="GLS26" s="284"/>
      <c r="GLT26" s="284"/>
      <c r="GLU26" s="284"/>
      <c r="GLV26" s="284"/>
      <c r="GLW26" s="284"/>
      <c r="GLX26" s="284"/>
      <c r="GLY26" s="284"/>
      <c r="GLZ26" s="284"/>
      <c r="GMA26" s="284"/>
      <c r="GMB26" s="284"/>
      <c r="GMC26" s="284"/>
      <c r="GMD26" s="284"/>
      <c r="GME26" s="284"/>
      <c r="GMF26" s="284"/>
      <c r="GMG26" s="284"/>
      <c r="GMH26" s="284"/>
      <c r="GMI26" s="284"/>
      <c r="GMJ26" s="284"/>
      <c r="GMK26" s="284"/>
      <c r="GML26" s="284"/>
      <c r="GMM26" s="284"/>
      <c r="GMN26" s="284"/>
      <c r="GMO26" s="284"/>
      <c r="GMP26" s="284"/>
      <c r="GMQ26" s="284"/>
      <c r="GMR26" s="284"/>
      <c r="GMS26" s="284"/>
      <c r="GMT26" s="284"/>
      <c r="GMU26" s="284"/>
      <c r="GMV26" s="284"/>
      <c r="GMW26" s="284"/>
      <c r="GMX26" s="284"/>
      <c r="GMY26" s="284"/>
      <c r="GMZ26" s="284"/>
      <c r="GNA26" s="284"/>
      <c r="GNB26" s="284"/>
      <c r="GNC26" s="284"/>
      <c r="GND26" s="284"/>
      <c r="GNE26" s="284"/>
      <c r="GNF26" s="284"/>
      <c r="GNG26" s="284"/>
      <c r="GNH26" s="284"/>
      <c r="GNI26" s="284"/>
      <c r="GNJ26" s="284"/>
      <c r="GNK26" s="284"/>
      <c r="GNL26" s="284"/>
      <c r="GNM26" s="284"/>
      <c r="GNN26" s="284"/>
      <c r="GNO26" s="284"/>
      <c r="GNP26" s="284"/>
      <c r="GNQ26" s="284"/>
      <c r="GNR26" s="284"/>
      <c r="GNS26" s="284"/>
      <c r="GNT26" s="284"/>
      <c r="GNU26" s="284"/>
      <c r="GNV26" s="284"/>
      <c r="GNW26" s="284"/>
      <c r="GNX26" s="284"/>
      <c r="GNY26" s="284"/>
      <c r="GNZ26" s="284"/>
      <c r="GOA26" s="284"/>
      <c r="GOB26" s="284"/>
      <c r="GOC26" s="284"/>
      <c r="GOD26" s="284"/>
      <c r="GOE26" s="284"/>
      <c r="GOF26" s="284"/>
      <c r="GOG26" s="284"/>
      <c r="GOH26" s="284"/>
      <c r="GOI26" s="284"/>
      <c r="GOJ26" s="284"/>
      <c r="GOK26" s="284"/>
      <c r="GOL26" s="284"/>
      <c r="GOM26" s="284"/>
      <c r="GON26" s="284"/>
      <c r="GOO26" s="284"/>
      <c r="GOP26" s="284"/>
      <c r="GOQ26" s="284"/>
      <c r="GOR26" s="284"/>
      <c r="GOS26" s="284"/>
      <c r="GOT26" s="284"/>
      <c r="GOU26" s="284"/>
      <c r="GOV26" s="284"/>
      <c r="GOW26" s="284"/>
      <c r="GOX26" s="284"/>
      <c r="GOY26" s="284"/>
      <c r="GOZ26" s="284"/>
      <c r="GPA26" s="284"/>
      <c r="GPB26" s="284"/>
      <c r="GPC26" s="284"/>
      <c r="GPD26" s="284"/>
      <c r="GPE26" s="284"/>
      <c r="GPF26" s="284"/>
      <c r="GPG26" s="284"/>
      <c r="GPH26" s="284"/>
      <c r="GPI26" s="284"/>
      <c r="GPJ26" s="284"/>
      <c r="GPK26" s="284"/>
      <c r="GPL26" s="284"/>
      <c r="GPM26" s="284"/>
      <c r="GPN26" s="284"/>
      <c r="GPO26" s="284"/>
      <c r="GPP26" s="284"/>
      <c r="GPQ26" s="284"/>
      <c r="GPR26" s="284"/>
      <c r="GPS26" s="284"/>
      <c r="GPT26" s="284"/>
      <c r="GPU26" s="284"/>
      <c r="GPV26" s="284"/>
      <c r="GPW26" s="284"/>
      <c r="GPX26" s="284"/>
      <c r="GPY26" s="284"/>
      <c r="GPZ26" s="284"/>
      <c r="GQA26" s="284"/>
      <c r="GQB26" s="284"/>
      <c r="GQC26" s="284"/>
      <c r="GQD26" s="284"/>
      <c r="GQE26" s="284"/>
      <c r="GQF26" s="284"/>
      <c r="GQG26" s="284"/>
      <c r="GQH26" s="284"/>
      <c r="GQI26" s="284"/>
      <c r="GQJ26" s="284"/>
      <c r="GQK26" s="284"/>
      <c r="GQL26" s="284"/>
      <c r="GQM26" s="284"/>
      <c r="GQN26" s="284"/>
      <c r="GQO26" s="284"/>
      <c r="GQP26" s="284"/>
      <c r="GQQ26" s="284"/>
      <c r="GQR26" s="284"/>
      <c r="GQS26" s="284"/>
      <c r="GQT26" s="284"/>
      <c r="GQU26" s="284"/>
      <c r="GQV26" s="284"/>
      <c r="GQW26" s="284"/>
      <c r="GQX26" s="284"/>
      <c r="GQY26" s="284"/>
      <c r="GQZ26" s="284"/>
      <c r="GRA26" s="284"/>
      <c r="GRB26" s="284"/>
      <c r="GRC26" s="284"/>
      <c r="GRD26" s="284"/>
      <c r="GRE26" s="284"/>
      <c r="GRF26" s="284"/>
      <c r="GRG26" s="284"/>
      <c r="GRH26" s="284"/>
      <c r="GRI26" s="284"/>
      <c r="GRJ26" s="284"/>
      <c r="GRK26" s="284"/>
      <c r="GRL26" s="284"/>
      <c r="GRM26" s="284"/>
      <c r="GRN26" s="284"/>
      <c r="GRO26" s="284"/>
      <c r="GRP26" s="284"/>
      <c r="GRQ26" s="284"/>
      <c r="GRR26" s="284"/>
      <c r="GRS26" s="284"/>
      <c r="GRT26" s="284"/>
      <c r="GRU26" s="284"/>
      <c r="GRV26" s="284"/>
      <c r="GRW26" s="284"/>
      <c r="GRX26" s="284"/>
      <c r="GRY26" s="284"/>
      <c r="GRZ26" s="284"/>
      <c r="GSA26" s="284"/>
      <c r="GSB26" s="284"/>
      <c r="GSC26" s="284"/>
      <c r="GSD26" s="284"/>
      <c r="GSE26" s="284"/>
      <c r="GSF26" s="284"/>
      <c r="GSG26" s="284"/>
      <c r="GSH26" s="284"/>
      <c r="GSI26" s="284"/>
      <c r="GSJ26" s="284"/>
      <c r="GSK26" s="284"/>
      <c r="GSL26" s="284"/>
      <c r="GSM26" s="284"/>
      <c r="GSN26" s="284"/>
      <c r="GSO26" s="284"/>
      <c r="GSP26" s="284"/>
      <c r="GSQ26" s="284"/>
      <c r="GSR26" s="284"/>
      <c r="GSS26" s="284"/>
      <c r="GST26" s="284"/>
      <c r="GSU26" s="284"/>
      <c r="GSV26" s="284"/>
      <c r="GSW26" s="284"/>
      <c r="GSX26" s="284"/>
      <c r="GSY26" s="284"/>
      <c r="GSZ26" s="284"/>
      <c r="GTA26" s="284"/>
      <c r="GTB26" s="284"/>
      <c r="GTC26" s="284"/>
      <c r="GTD26" s="284"/>
      <c r="GTE26" s="284"/>
      <c r="GTF26" s="284"/>
      <c r="GTG26" s="284"/>
      <c r="GTH26" s="284"/>
      <c r="GTI26" s="284"/>
      <c r="GTJ26" s="284"/>
      <c r="GTK26" s="284"/>
      <c r="GTL26" s="284"/>
      <c r="GTM26" s="284"/>
      <c r="GTN26" s="284"/>
      <c r="GTO26" s="284"/>
      <c r="GTP26" s="284"/>
      <c r="GTQ26" s="284"/>
      <c r="GTR26" s="284"/>
      <c r="GTS26" s="284"/>
      <c r="GTT26" s="284"/>
      <c r="GTU26" s="284"/>
      <c r="GTV26" s="284"/>
      <c r="GTW26" s="284"/>
      <c r="GTX26" s="284"/>
      <c r="GTY26" s="284"/>
      <c r="GTZ26" s="284"/>
      <c r="GUA26" s="284"/>
      <c r="GUB26" s="284"/>
      <c r="GUC26" s="284"/>
      <c r="GUD26" s="284"/>
      <c r="GUE26" s="284"/>
      <c r="GUF26" s="284"/>
      <c r="GUG26" s="284"/>
      <c r="GUH26" s="284"/>
      <c r="GUI26" s="284"/>
      <c r="GUJ26" s="284"/>
      <c r="GUK26" s="284"/>
      <c r="GUL26" s="284"/>
      <c r="GUM26" s="284"/>
      <c r="GUN26" s="284"/>
      <c r="GUO26" s="284"/>
      <c r="GUP26" s="284"/>
      <c r="GUQ26" s="284"/>
      <c r="GUR26" s="284"/>
      <c r="GUS26" s="284"/>
      <c r="GUT26" s="284"/>
      <c r="GUU26" s="284"/>
      <c r="GUV26" s="284"/>
      <c r="GUW26" s="284"/>
      <c r="GUX26" s="284"/>
      <c r="GUY26" s="284"/>
      <c r="GUZ26" s="284"/>
      <c r="GVA26" s="284"/>
      <c r="GVB26" s="284"/>
      <c r="GVC26" s="284"/>
      <c r="GVD26" s="284"/>
      <c r="GVE26" s="284"/>
      <c r="GVF26" s="284"/>
      <c r="GVG26" s="284"/>
      <c r="GVH26" s="284"/>
      <c r="GVI26" s="284"/>
      <c r="GVJ26" s="284"/>
      <c r="GVK26" s="284"/>
      <c r="GVL26" s="284"/>
      <c r="GVM26" s="284"/>
      <c r="GVN26" s="284"/>
      <c r="GVO26" s="284"/>
      <c r="GVP26" s="284"/>
      <c r="GVQ26" s="284"/>
      <c r="GVR26" s="284"/>
      <c r="GVS26" s="284"/>
      <c r="GVT26" s="284"/>
      <c r="GVU26" s="284"/>
      <c r="GVV26" s="284"/>
      <c r="GVW26" s="284"/>
      <c r="GVX26" s="284"/>
      <c r="GVY26" s="284"/>
      <c r="GVZ26" s="284"/>
      <c r="GWA26" s="284"/>
      <c r="GWB26" s="284"/>
      <c r="GWC26" s="284"/>
      <c r="GWD26" s="284"/>
      <c r="GWE26" s="284"/>
      <c r="GWF26" s="284"/>
      <c r="GWG26" s="284"/>
      <c r="GWH26" s="284"/>
      <c r="GWI26" s="284"/>
      <c r="GWJ26" s="284"/>
      <c r="GWK26" s="284"/>
      <c r="GWL26" s="284"/>
      <c r="GWM26" s="284"/>
      <c r="GWN26" s="284"/>
      <c r="GWO26" s="284"/>
      <c r="GWP26" s="284"/>
      <c r="GWQ26" s="284"/>
      <c r="GWR26" s="284"/>
      <c r="GWS26" s="284"/>
      <c r="GWT26" s="284"/>
      <c r="GWU26" s="284"/>
      <c r="GWV26" s="284"/>
      <c r="GWW26" s="284"/>
      <c r="GWX26" s="284"/>
      <c r="GWY26" s="284"/>
      <c r="GWZ26" s="284"/>
      <c r="GXA26" s="284"/>
      <c r="GXB26" s="284"/>
      <c r="GXC26" s="284"/>
      <c r="GXD26" s="284"/>
      <c r="GXE26" s="284"/>
      <c r="GXF26" s="284"/>
      <c r="GXG26" s="284"/>
      <c r="GXH26" s="284"/>
      <c r="GXI26" s="284"/>
      <c r="GXJ26" s="284"/>
      <c r="GXK26" s="284"/>
      <c r="GXL26" s="284"/>
      <c r="GXM26" s="284"/>
      <c r="GXN26" s="284"/>
      <c r="GXO26" s="284"/>
      <c r="GXP26" s="284"/>
      <c r="GXQ26" s="284"/>
      <c r="GXR26" s="284"/>
      <c r="GXS26" s="284"/>
      <c r="GXT26" s="284"/>
      <c r="GXU26" s="284"/>
      <c r="GXV26" s="284"/>
      <c r="GXW26" s="284"/>
      <c r="GXX26" s="284"/>
      <c r="GXY26" s="284"/>
      <c r="GXZ26" s="284"/>
      <c r="GYA26" s="284"/>
      <c r="GYB26" s="284"/>
      <c r="GYC26" s="284"/>
      <c r="GYD26" s="284"/>
      <c r="GYE26" s="284"/>
      <c r="GYF26" s="284"/>
      <c r="GYG26" s="284"/>
      <c r="GYH26" s="284"/>
      <c r="GYI26" s="284"/>
      <c r="GYJ26" s="284"/>
      <c r="GYK26" s="284"/>
      <c r="GYL26" s="284"/>
      <c r="GYM26" s="284"/>
      <c r="GYN26" s="284"/>
      <c r="GYO26" s="284"/>
      <c r="GYP26" s="284"/>
      <c r="GYQ26" s="284"/>
      <c r="GYR26" s="284"/>
      <c r="GYS26" s="284"/>
      <c r="GYT26" s="284"/>
      <c r="GYU26" s="284"/>
      <c r="GYV26" s="284"/>
      <c r="GYW26" s="284"/>
      <c r="GYX26" s="284"/>
      <c r="GYY26" s="284"/>
      <c r="GYZ26" s="284"/>
      <c r="GZA26" s="284"/>
      <c r="GZB26" s="284"/>
      <c r="GZC26" s="284"/>
      <c r="GZD26" s="284"/>
      <c r="GZE26" s="284"/>
      <c r="GZF26" s="284"/>
      <c r="GZG26" s="284"/>
      <c r="GZH26" s="284"/>
      <c r="GZI26" s="284"/>
      <c r="GZJ26" s="284"/>
      <c r="GZK26" s="284"/>
      <c r="GZL26" s="284"/>
      <c r="GZM26" s="284"/>
      <c r="GZN26" s="284"/>
      <c r="GZO26" s="284"/>
      <c r="GZP26" s="284"/>
      <c r="GZQ26" s="284"/>
      <c r="GZR26" s="284"/>
      <c r="GZS26" s="284"/>
      <c r="GZT26" s="284"/>
      <c r="GZU26" s="284"/>
      <c r="GZV26" s="284"/>
      <c r="GZW26" s="284"/>
      <c r="GZX26" s="284"/>
      <c r="GZY26" s="284"/>
      <c r="GZZ26" s="284"/>
      <c r="HAA26" s="284"/>
      <c r="HAB26" s="284"/>
      <c r="HAC26" s="284"/>
      <c r="HAD26" s="284"/>
      <c r="HAE26" s="284"/>
      <c r="HAF26" s="284"/>
      <c r="HAG26" s="284"/>
      <c r="HAH26" s="284"/>
      <c r="HAI26" s="284"/>
      <c r="HAJ26" s="284"/>
      <c r="HAK26" s="284"/>
      <c r="HAL26" s="284"/>
      <c r="HAM26" s="284"/>
      <c r="HAN26" s="284"/>
      <c r="HAO26" s="284"/>
      <c r="HAP26" s="284"/>
      <c r="HAQ26" s="284"/>
      <c r="HAR26" s="284"/>
      <c r="HAS26" s="284"/>
      <c r="HAT26" s="284"/>
      <c r="HAU26" s="284"/>
      <c r="HAV26" s="284"/>
      <c r="HAW26" s="284"/>
      <c r="HAX26" s="284"/>
      <c r="HAY26" s="284"/>
      <c r="HAZ26" s="284"/>
      <c r="HBA26" s="284"/>
      <c r="HBB26" s="284"/>
      <c r="HBC26" s="284"/>
      <c r="HBD26" s="284"/>
      <c r="HBE26" s="284"/>
      <c r="HBF26" s="284"/>
      <c r="HBG26" s="284"/>
      <c r="HBH26" s="284"/>
      <c r="HBI26" s="284"/>
      <c r="HBJ26" s="284"/>
      <c r="HBK26" s="284"/>
      <c r="HBL26" s="284"/>
      <c r="HBM26" s="284"/>
      <c r="HBN26" s="284"/>
      <c r="HBO26" s="284"/>
      <c r="HBP26" s="284"/>
      <c r="HBQ26" s="284"/>
      <c r="HBR26" s="284"/>
      <c r="HBS26" s="284"/>
      <c r="HBT26" s="284"/>
      <c r="HBU26" s="284"/>
      <c r="HBV26" s="284"/>
      <c r="HBW26" s="284"/>
      <c r="HBX26" s="284"/>
      <c r="HBY26" s="284"/>
      <c r="HBZ26" s="284"/>
      <c r="HCA26" s="284"/>
      <c r="HCB26" s="284"/>
      <c r="HCC26" s="284"/>
      <c r="HCD26" s="284"/>
      <c r="HCE26" s="284"/>
      <c r="HCF26" s="284"/>
      <c r="HCG26" s="284"/>
      <c r="HCH26" s="284"/>
      <c r="HCI26" s="284"/>
      <c r="HCJ26" s="284"/>
      <c r="HCK26" s="284"/>
      <c r="HCL26" s="284"/>
      <c r="HCM26" s="284"/>
      <c r="HCN26" s="284"/>
      <c r="HCO26" s="284"/>
      <c r="HCP26" s="284"/>
      <c r="HCQ26" s="284"/>
      <c r="HCR26" s="284"/>
      <c r="HCS26" s="284"/>
      <c r="HCT26" s="284"/>
      <c r="HCU26" s="284"/>
      <c r="HCV26" s="284"/>
      <c r="HCW26" s="284"/>
      <c r="HCX26" s="284"/>
      <c r="HCY26" s="284"/>
      <c r="HCZ26" s="284"/>
      <c r="HDA26" s="284"/>
      <c r="HDB26" s="284"/>
      <c r="HDC26" s="284"/>
      <c r="HDD26" s="284"/>
      <c r="HDE26" s="284"/>
      <c r="HDF26" s="284"/>
      <c r="HDG26" s="284"/>
      <c r="HDH26" s="284"/>
      <c r="HDI26" s="284"/>
      <c r="HDJ26" s="284"/>
      <c r="HDK26" s="284"/>
      <c r="HDL26" s="284"/>
      <c r="HDM26" s="284"/>
      <c r="HDN26" s="284"/>
      <c r="HDO26" s="284"/>
      <c r="HDP26" s="284"/>
      <c r="HDQ26" s="284"/>
      <c r="HDR26" s="284"/>
      <c r="HDS26" s="284"/>
      <c r="HDT26" s="284"/>
      <c r="HDU26" s="284"/>
      <c r="HDV26" s="284"/>
      <c r="HDW26" s="284"/>
      <c r="HDX26" s="284"/>
      <c r="HDY26" s="284"/>
      <c r="HDZ26" s="284"/>
      <c r="HEA26" s="284"/>
      <c r="HEB26" s="284"/>
      <c r="HEC26" s="284"/>
      <c r="HED26" s="284"/>
      <c r="HEE26" s="284"/>
      <c r="HEF26" s="284"/>
      <c r="HEG26" s="284"/>
      <c r="HEH26" s="284"/>
      <c r="HEI26" s="284"/>
      <c r="HEJ26" s="284"/>
      <c r="HEK26" s="284"/>
      <c r="HEL26" s="284"/>
      <c r="HEM26" s="284"/>
      <c r="HEN26" s="284"/>
      <c r="HEO26" s="284"/>
      <c r="HEP26" s="284"/>
      <c r="HEQ26" s="284"/>
      <c r="HER26" s="284"/>
      <c r="HES26" s="284"/>
      <c r="HET26" s="284"/>
      <c r="HEU26" s="284"/>
      <c r="HEV26" s="284"/>
      <c r="HEW26" s="284"/>
      <c r="HEX26" s="284"/>
      <c r="HEY26" s="284"/>
      <c r="HEZ26" s="284"/>
      <c r="HFA26" s="284"/>
      <c r="HFB26" s="284"/>
      <c r="HFC26" s="284"/>
      <c r="HFD26" s="284"/>
      <c r="HFE26" s="284"/>
      <c r="HFF26" s="284"/>
      <c r="HFG26" s="284"/>
      <c r="HFH26" s="284"/>
      <c r="HFI26" s="284"/>
      <c r="HFJ26" s="284"/>
      <c r="HFK26" s="284"/>
      <c r="HFL26" s="284"/>
      <c r="HFM26" s="284"/>
      <c r="HFN26" s="284"/>
      <c r="HFO26" s="284"/>
      <c r="HFP26" s="284"/>
      <c r="HFQ26" s="284"/>
      <c r="HFR26" s="284"/>
      <c r="HFS26" s="284"/>
      <c r="HFT26" s="284"/>
      <c r="HFU26" s="284"/>
      <c r="HFV26" s="284"/>
      <c r="HFW26" s="284"/>
      <c r="HFX26" s="284"/>
      <c r="HFY26" s="284"/>
      <c r="HFZ26" s="284"/>
      <c r="HGA26" s="284"/>
      <c r="HGB26" s="284"/>
      <c r="HGC26" s="284"/>
      <c r="HGD26" s="284"/>
      <c r="HGE26" s="284"/>
      <c r="HGF26" s="284"/>
      <c r="HGG26" s="284"/>
      <c r="HGH26" s="284"/>
      <c r="HGI26" s="284"/>
      <c r="HGJ26" s="284"/>
      <c r="HGK26" s="284"/>
      <c r="HGL26" s="284"/>
      <c r="HGM26" s="284"/>
      <c r="HGN26" s="284"/>
      <c r="HGO26" s="284"/>
      <c r="HGP26" s="284"/>
      <c r="HGQ26" s="284"/>
      <c r="HGR26" s="284"/>
      <c r="HGS26" s="284"/>
      <c r="HGT26" s="284"/>
      <c r="HGU26" s="284"/>
      <c r="HGV26" s="284"/>
      <c r="HGW26" s="284"/>
      <c r="HGX26" s="284"/>
      <c r="HGY26" s="284"/>
      <c r="HGZ26" s="284"/>
      <c r="HHA26" s="284"/>
      <c r="HHB26" s="284"/>
      <c r="HHC26" s="284"/>
      <c r="HHD26" s="284"/>
      <c r="HHE26" s="284"/>
      <c r="HHF26" s="284"/>
      <c r="HHG26" s="284"/>
      <c r="HHH26" s="284"/>
      <c r="HHI26" s="284"/>
      <c r="HHJ26" s="284"/>
      <c r="HHK26" s="284"/>
      <c r="HHL26" s="284"/>
      <c r="HHM26" s="284"/>
      <c r="HHN26" s="284"/>
      <c r="HHO26" s="284"/>
      <c r="HHP26" s="284"/>
      <c r="HHQ26" s="284"/>
      <c r="HHR26" s="284"/>
      <c r="HHS26" s="284"/>
      <c r="HHT26" s="284"/>
      <c r="HHU26" s="284"/>
      <c r="HHV26" s="284"/>
      <c r="HHW26" s="284"/>
      <c r="HHX26" s="284"/>
      <c r="HHY26" s="284"/>
      <c r="HHZ26" s="284"/>
      <c r="HIA26" s="284"/>
      <c r="HIB26" s="284"/>
      <c r="HIC26" s="284"/>
      <c r="HID26" s="284"/>
      <c r="HIE26" s="284"/>
      <c r="HIF26" s="284"/>
      <c r="HIG26" s="284"/>
      <c r="HIH26" s="284"/>
      <c r="HII26" s="284"/>
      <c r="HIJ26" s="284"/>
      <c r="HIK26" s="284"/>
      <c r="HIL26" s="284"/>
      <c r="HIM26" s="284"/>
      <c r="HIN26" s="284"/>
      <c r="HIO26" s="284"/>
      <c r="HIP26" s="284"/>
      <c r="HIQ26" s="284"/>
      <c r="HIR26" s="284"/>
      <c r="HIS26" s="284"/>
      <c r="HIT26" s="284"/>
      <c r="HIU26" s="284"/>
      <c r="HIV26" s="284"/>
      <c r="HIW26" s="284"/>
      <c r="HIX26" s="284"/>
      <c r="HIY26" s="284"/>
      <c r="HIZ26" s="284"/>
      <c r="HJA26" s="284"/>
      <c r="HJB26" s="284"/>
      <c r="HJC26" s="284"/>
      <c r="HJD26" s="284"/>
      <c r="HJE26" s="284"/>
      <c r="HJF26" s="284"/>
      <c r="HJG26" s="284"/>
      <c r="HJH26" s="284"/>
      <c r="HJI26" s="284"/>
      <c r="HJJ26" s="284"/>
      <c r="HJK26" s="284"/>
      <c r="HJL26" s="284"/>
      <c r="HJM26" s="284"/>
      <c r="HJN26" s="284"/>
      <c r="HJO26" s="284"/>
      <c r="HJP26" s="284"/>
      <c r="HJQ26" s="284"/>
      <c r="HJR26" s="284"/>
      <c r="HJS26" s="284"/>
      <c r="HJT26" s="284"/>
      <c r="HJU26" s="284"/>
      <c r="HJV26" s="284"/>
      <c r="HJW26" s="284"/>
      <c r="HJX26" s="284"/>
      <c r="HJY26" s="284"/>
      <c r="HJZ26" s="284"/>
      <c r="HKA26" s="284"/>
      <c r="HKB26" s="284"/>
      <c r="HKC26" s="284"/>
      <c r="HKD26" s="284"/>
      <c r="HKE26" s="284"/>
      <c r="HKF26" s="284"/>
      <c r="HKG26" s="284"/>
      <c r="HKH26" s="284"/>
      <c r="HKI26" s="284"/>
      <c r="HKJ26" s="284"/>
      <c r="HKK26" s="284"/>
      <c r="HKL26" s="284"/>
      <c r="HKM26" s="284"/>
      <c r="HKN26" s="284"/>
      <c r="HKO26" s="284"/>
      <c r="HKP26" s="284"/>
      <c r="HKQ26" s="284"/>
      <c r="HKR26" s="284"/>
      <c r="HKS26" s="284"/>
      <c r="HKT26" s="284"/>
      <c r="HKU26" s="284"/>
      <c r="HKV26" s="284"/>
      <c r="HKW26" s="284"/>
      <c r="HKX26" s="284"/>
      <c r="HKY26" s="284"/>
      <c r="HKZ26" s="284"/>
      <c r="HLA26" s="284"/>
      <c r="HLB26" s="284"/>
      <c r="HLC26" s="284"/>
      <c r="HLD26" s="284"/>
      <c r="HLE26" s="284"/>
      <c r="HLF26" s="284"/>
      <c r="HLG26" s="284"/>
      <c r="HLH26" s="284"/>
      <c r="HLI26" s="284"/>
      <c r="HLJ26" s="284"/>
      <c r="HLK26" s="284"/>
      <c r="HLL26" s="284"/>
      <c r="HLM26" s="284"/>
      <c r="HLN26" s="284"/>
      <c r="HLO26" s="284"/>
      <c r="HLP26" s="284"/>
      <c r="HLQ26" s="284"/>
      <c r="HLR26" s="284"/>
      <c r="HLS26" s="284"/>
      <c r="HLT26" s="284"/>
      <c r="HLU26" s="284"/>
      <c r="HLV26" s="284"/>
      <c r="HLW26" s="284"/>
      <c r="HLX26" s="284"/>
      <c r="HLY26" s="284"/>
      <c r="HLZ26" s="284"/>
      <c r="HMA26" s="284"/>
      <c r="HMB26" s="284"/>
      <c r="HMC26" s="284"/>
      <c r="HMD26" s="284"/>
      <c r="HME26" s="284"/>
      <c r="HMF26" s="284"/>
      <c r="HMG26" s="284"/>
      <c r="HMH26" s="284"/>
      <c r="HMI26" s="284"/>
      <c r="HMJ26" s="284"/>
      <c r="HMK26" s="284"/>
      <c r="HML26" s="284"/>
      <c r="HMM26" s="284"/>
      <c r="HMN26" s="284"/>
      <c r="HMO26" s="284"/>
      <c r="HMP26" s="284"/>
      <c r="HMQ26" s="284"/>
      <c r="HMR26" s="284"/>
      <c r="HMS26" s="284"/>
      <c r="HMT26" s="284"/>
      <c r="HMU26" s="284"/>
      <c r="HMV26" s="284"/>
      <c r="HMW26" s="284"/>
      <c r="HMX26" s="284"/>
      <c r="HMY26" s="284"/>
      <c r="HMZ26" s="284"/>
      <c r="HNA26" s="284"/>
      <c r="HNB26" s="284"/>
      <c r="HNC26" s="284"/>
      <c r="HND26" s="284"/>
      <c r="HNE26" s="284"/>
      <c r="HNF26" s="284"/>
      <c r="HNG26" s="284"/>
      <c r="HNH26" s="284"/>
      <c r="HNI26" s="284"/>
      <c r="HNJ26" s="284"/>
      <c r="HNK26" s="284"/>
      <c r="HNL26" s="284"/>
      <c r="HNM26" s="284"/>
      <c r="HNN26" s="284"/>
      <c r="HNO26" s="284"/>
      <c r="HNP26" s="284"/>
      <c r="HNQ26" s="284"/>
      <c r="HNR26" s="284"/>
      <c r="HNS26" s="284"/>
      <c r="HNT26" s="284"/>
      <c r="HNU26" s="284"/>
      <c r="HNV26" s="284"/>
      <c r="HNW26" s="284"/>
      <c r="HNX26" s="284"/>
      <c r="HNY26" s="284"/>
      <c r="HNZ26" s="284"/>
      <c r="HOA26" s="284"/>
      <c r="HOB26" s="284"/>
      <c r="HOC26" s="284"/>
      <c r="HOD26" s="284"/>
      <c r="HOE26" s="284"/>
      <c r="HOF26" s="284"/>
      <c r="HOG26" s="284"/>
      <c r="HOH26" s="284"/>
      <c r="HOI26" s="284"/>
      <c r="HOJ26" s="284"/>
      <c r="HOK26" s="284"/>
      <c r="HOL26" s="284"/>
      <c r="HOM26" s="284"/>
      <c r="HON26" s="284"/>
      <c r="HOO26" s="284"/>
      <c r="HOP26" s="284"/>
      <c r="HOQ26" s="284"/>
      <c r="HOR26" s="284"/>
      <c r="HOS26" s="284"/>
      <c r="HOT26" s="284"/>
      <c r="HOU26" s="284"/>
      <c r="HOV26" s="284"/>
      <c r="HOW26" s="284"/>
      <c r="HOX26" s="284"/>
      <c r="HOY26" s="284"/>
      <c r="HOZ26" s="284"/>
      <c r="HPA26" s="284"/>
      <c r="HPB26" s="284"/>
      <c r="HPC26" s="284"/>
      <c r="HPD26" s="284"/>
      <c r="HPE26" s="284"/>
      <c r="HPF26" s="284"/>
      <c r="HPG26" s="284"/>
      <c r="HPH26" s="284"/>
      <c r="HPI26" s="284"/>
      <c r="HPJ26" s="284"/>
      <c r="HPK26" s="284"/>
      <c r="HPL26" s="284"/>
      <c r="HPM26" s="284"/>
      <c r="HPN26" s="284"/>
      <c r="HPO26" s="284"/>
      <c r="HPP26" s="284"/>
      <c r="HPQ26" s="284"/>
      <c r="HPR26" s="284"/>
      <c r="HPS26" s="284"/>
      <c r="HPT26" s="284"/>
      <c r="HPU26" s="284"/>
      <c r="HPV26" s="284"/>
      <c r="HPW26" s="284"/>
      <c r="HPX26" s="284"/>
      <c r="HPY26" s="284"/>
      <c r="HPZ26" s="284"/>
      <c r="HQA26" s="284"/>
      <c r="HQB26" s="284"/>
      <c r="HQC26" s="284"/>
      <c r="HQD26" s="284"/>
      <c r="HQE26" s="284"/>
      <c r="HQF26" s="284"/>
      <c r="HQG26" s="284"/>
      <c r="HQH26" s="284"/>
      <c r="HQI26" s="284"/>
      <c r="HQJ26" s="284"/>
      <c r="HQK26" s="284"/>
      <c r="HQL26" s="284"/>
      <c r="HQM26" s="284"/>
      <c r="HQN26" s="284"/>
      <c r="HQO26" s="284"/>
      <c r="HQP26" s="284"/>
      <c r="HQQ26" s="284"/>
      <c r="HQR26" s="284"/>
      <c r="HQS26" s="284"/>
      <c r="HQT26" s="284"/>
      <c r="HQU26" s="284"/>
      <c r="HQV26" s="284"/>
      <c r="HQW26" s="284"/>
      <c r="HQX26" s="284"/>
      <c r="HQY26" s="284"/>
      <c r="HQZ26" s="284"/>
      <c r="HRA26" s="284"/>
      <c r="HRB26" s="284"/>
      <c r="HRC26" s="284"/>
      <c r="HRD26" s="284"/>
      <c r="HRE26" s="284"/>
      <c r="HRF26" s="284"/>
      <c r="HRG26" s="284"/>
      <c r="HRH26" s="284"/>
      <c r="HRI26" s="284"/>
      <c r="HRJ26" s="284"/>
      <c r="HRK26" s="284"/>
      <c r="HRL26" s="284"/>
      <c r="HRM26" s="284"/>
      <c r="HRN26" s="284"/>
      <c r="HRO26" s="284"/>
      <c r="HRP26" s="284"/>
      <c r="HRQ26" s="284"/>
      <c r="HRR26" s="284"/>
      <c r="HRS26" s="284"/>
      <c r="HRT26" s="284"/>
      <c r="HRU26" s="284"/>
      <c r="HRV26" s="284"/>
      <c r="HRW26" s="284"/>
      <c r="HRX26" s="284"/>
      <c r="HRY26" s="284"/>
      <c r="HRZ26" s="284"/>
      <c r="HSA26" s="284"/>
      <c r="HSB26" s="284"/>
      <c r="HSC26" s="284"/>
      <c r="HSD26" s="284"/>
      <c r="HSE26" s="284"/>
      <c r="HSF26" s="284"/>
      <c r="HSG26" s="284"/>
      <c r="HSH26" s="284"/>
      <c r="HSI26" s="284"/>
      <c r="HSJ26" s="284"/>
      <c r="HSK26" s="284"/>
      <c r="HSL26" s="284"/>
      <c r="HSM26" s="284"/>
      <c r="HSN26" s="284"/>
      <c r="HSO26" s="284"/>
      <c r="HSP26" s="284"/>
      <c r="HSQ26" s="284"/>
      <c r="HSR26" s="284"/>
      <c r="HSS26" s="284"/>
      <c r="HST26" s="284"/>
      <c r="HSU26" s="284"/>
      <c r="HSV26" s="284"/>
      <c r="HSW26" s="284"/>
      <c r="HSX26" s="284"/>
      <c r="HSY26" s="284"/>
      <c r="HSZ26" s="284"/>
      <c r="HTA26" s="284"/>
      <c r="HTB26" s="284"/>
      <c r="HTC26" s="284"/>
      <c r="HTD26" s="284"/>
      <c r="HTE26" s="284"/>
      <c r="HTF26" s="284"/>
      <c r="HTG26" s="284"/>
      <c r="HTH26" s="284"/>
      <c r="HTI26" s="284"/>
      <c r="HTJ26" s="284"/>
      <c r="HTK26" s="284"/>
      <c r="HTL26" s="284"/>
      <c r="HTM26" s="284"/>
      <c r="HTN26" s="284"/>
      <c r="HTO26" s="284"/>
      <c r="HTP26" s="284"/>
      <c r="HTQ26" s="284"/>
      <c r="HTR26" s="284"/>
      <c r="HTS26" s="284"/>
      <c r="HTT26" s="284"/>
      <c r="HTU26" s="284"/>
      <c r="HTV26" s="284"/>
      <c r="HTW26" s="284"/>
      <c r="HTX26" s="284"/>
      <c r="HTY26" s="284"/>
      <c r="HTZ26" s="284"/>
      <c r="HUA26" s="284"/>
      <c r="HUB26" s="284"/>
      <c r="HUC26" s="284"/>
      <c r="HUD26" s="284"/>
      <c r="HUE26" s="284"/>
      <c r="HUF26" s="284"/>
      <c r="HUG26" s="284"/>
      <c r="HUH26" s="284"/>
      <c r="HUI26" s="284"/>
      <c r="HUJ26" s="284"/>
      <c r="HUK26" s="284"/>
      <c r="HUL26" s="284"/>
      <c r="HUM26" s="284"/>
      <c r="HUN26" s="284"/>
      <c r="HUO26" s="284"/>
      <c r="HUP26" s="284"/>
      <c r="HUQ26" s="284"/>
      <c r="HUR26" s="284"/>
      <c r="HUS26" s="284"/>
      <c r="HUT26" s="284"/>
      <c r="HUU26" s="284"/>
      <c r="HUV26" s="284"/>
      <c r="HUW26" s="284"/>
      <c r="HUX26" s="284"/>
      <c r="HUY26" s="284"/>
      <c r="HUZ26" s="284"/>
      <c r="HVA26" s="284"/>
      <c r="HVB26" s="284"/>
      <c r="HVC26" s="284"/>
      <c r="HVD26" s="284"/>
      <c r="HVE26" s="284"/>
      <c r="HVF26" s="284"/>
      <c r="HVG26" s="284"/>
      <c r="HVH26" s="284"/>
      <c r="HVI26" s="284"/>
      <c r="HVJ26" s="284"/>
      <c r="HVK26" s="284"/>
      <c r="HVL26" s="284"/>
      <c r="HVM26" s="284"/>
      <c r="HVN26" s="284"/>
      <c r="HVO26" s="284"/>
      <c r="HVP26" s="284"/>
      <c r="HVQ26" s="284"/>
      <c r="HVR26" s="284"/>
      <c r="HVS26" s="284"/>
      <c r="HVT26" s="284"/>
      <c r="HVU26" s="284"/>
      <c r="HVV26" s="284"/>
      <c r="HVW26" s="284"/>
      <c r="HVX26" s="284"/>
      <c r="HVY26" s="284"/>
      <c r="HVZ26" s="284"/>
      <c r="HWA26" s="284"/>
      <c r="HWB26" s="284"/>
      <c r="HWC26" s="284"/>
      <c r="HWD26" s="284"/>
      <c r="HWE26" s="284"/>
      <c r="HWF26" s="284"/>
      <c r="HWG26" s="284"/>
      <c r="HWH26" s="284"/>
      <c r="HWI26" s="284"/>
      <c r="HWJ26" s="284"/>
      <c r="HWK26" s="284"/>
      <c r="HWL26" s="284"/>
      <c r="HWM26" s="284"/>
      <c r="HWN26" s="284"/>
      <c r="HWO26" s="284"/>
      <c r="HWP26" s="284"/>
      <c r="HWQ26" s="284"/>
      <c r="HWR26" s="284"/>
      <c r="HWS26" s="284"/>
      <c r="HWT26" s="284"/>
      <c r="HWU26" s="284"/>
      <c r="HWV26" s="284"/>
      <c r="HWW26" s="284"/>
      <c r="HWX26" s="284"/>
      <c r="HWY26" s="284"/>
      <c r="HWZ26" s="284"/>
      <c r="HXA26" s="284"/>
      <c r="HXB26" s="284"/>
      <c r="HXC26" s="284"/>
      <c r="HXD26" s="284"/>
      <c r="HXE26" s="284"/>
      <c r="HXF26" s="284"/>
      <c r="HXG26" s="284"/>
      <c r="HXH26" s="284"/>
      <c r="HXI26" s="284"/>
      <c r="HXJ26" s="284"/>
      <c r="HXK26" s="284"/>
      <c r="HXL26" s="284"/>
      <c r="HXM26" s="284"/>
      <c r="HXN26" s="284"/>
      <c r="HXO26" s="284"/>
      <c r="HXP26" s="284"/>
      <c r="HXQ26" s="284"/>
      <c r="HXR26" s="284"/>
      <c r="HXS26" s="284"/>
      <c r="HXT26" s="284"/>
      <c r="HXU26" s="284"/>
      <c r="HXV26" s="284"/>
      <c r="HXW26" s="284"/>
      <c r="HXX26" s="284"/>
      <c r="HXY26" s="284"/>
      <c r="HXZ26" s="284"/>
      <c r="HYA26" s="284"/>
      <c r="HYB26" s="284"/>
      <c r="HYC26" s="284"/>
      <c r="HYD26" s="284"/>
      <c r="HYE26" s="284"/>
      <c r="HYF26" s="284"/>
      <c r="HYG26" s="284"/>
      <c r="HYH26" s="284"/>
      <c r="HYI26" s="284"/>
      <c r="HYJ26" s="284"/>
      <c r="HYK26" s="284"/>
      <c r="HYL26" s="284"/>
      <c r="HYM26" s="284"/>
      <c r="HYN26" s="284"/>
      <c r="HYO26" s="284"/>
      <c r="HYP26" s="284"/>
      <c r="HYQ26" s="284"/>
      <c r="HYR26" s="284"/>
      <c r="HYS26" s="284"/>
      <c r="HYT26" s="284"/>
      <c r="HYU26" s="284"/>
      <c r="HYV26" s="284"/>
      <c r="HYW26" s="284"/>
      <c r="HYX26" s="284"/>
      <c r="HYY26" s="284"/>
      <c r="HYZ26" s="284"/>
      <c r="HZA26" s="284"/>
      <c r="HZB26" s="284"/>
      <c r="HZC26" s="284"/>
      <c r="HZD26" s="284"/>
      <c r="HZE26" s="284"/>
      <c r="HZF26" s="284"/>
      <c r="HZG26" s="284"/>
      <c r="HZH26" s="284"/>
      <c r="HZI26" s="284"/>
      <c r="HZJ26" s="284"/>
      <c r="HZK26" s="284"/>
      <c r="HZL26" s="284"/>
      <c r="HZM26" s="284"/>
      <c r="HZN26" s="284"/>
      <c r="HZO26" s="284"/>
      <c r="HZP26" s="284"/>
      <c r="HZQ26" s="284"/>
      <c r="HZR26" s="284"/>
      <c r="HZS26" s="284"/>
      <c r="HZT26" s="284"/>
      <c r="HZU26" s="284"/>
      <c r="HZV26" s="284"/>
      <c r="HZW26" s="284"/>
      <c r="HZX26" s="284"/>
      <c r="HZY26" s="284"/>
      <c r="HZZ26" s="284"/>
      <c r="IAA26" s="284"/>
      <c r="IAB26" s="284"/>
      <c r="IAC26" s="284"/>
      <c r="IAD26" s="284"/>
      <c r="IAE26" s="284"/>
      <c r="IAF26" s="284"/>
      <c r="IAG26" s="284"/>
      <c r="IAH26" s="284"/>
      <c r="IAI26" s="284"/>
      <c r="IAJ26" s="284"/>
      <c r="IAK26" s="284"/>
      <c r="IAL26" s="284"/>
      <c r="IAM26" s="284"/>
      <c r="IAN26" s="284"/>
      <c r="IAO26" s="284"/>
      <c r="IAP26" s="284"/>
      <c r="IAQ26" s="284"/>
      <c r="IAR26" s="284"/>
      <c r="IAS26" s="284"/>
      <c r="IAT26" s="284"/>
      <c r="IAU26" s="284"/>
      <c r="IAV26" s="284"/>
      <c r="IAW26" s="284"/>
      <c r="IAX26" s="284"/>
      <c r="IAY26" s="284"/>
      <c r="IAZ26" s="284"/>
      <c r="IBA26" s="284"/>
      <c r="IBB26" s="284"/>
      <c r="IBC26" s="284"/>
      <c r="IBD26" s="284"/>
      <c r="IBE26" s="284"/>
      <c r="IBF26" s="284"/>
      <c r="IBG26" s="284"/>
      <c r="IBH26" s="284"/>
      <c r="IBI26" s="284"/>
      <c r="IBJ26" s="284"/>
      <c r="IBK26" s="284"/>
      <c r="IBL26" s="284"/>
      <c r="IBM26" s="284"/>
      <c r="IBN26" s="284"/>
      <c r="IBO26" s="284"/>
      <c r="IBP26" s="284"/>
      <c r="IBQ26" s="284"/>
      <c r="IBR26" s="284"/>
      <c r="IBS26" s="284"/>
      <c r="IBT26" s="284"/>
      <c r="IBU26" s="284"/>
      <c r="IBV26" s="284"/>
      <c r="IBW26" s="284"/>
      <c r="IBX26" s="284"/>
      <c r="IBY26" s="284"/>
      <c r="IBZ26" s="284"/>
      <c r="ICA26" s="284"/>
      <c r="ICB26" s="284"/>
      <c r="ICC26" s="284"/>
      <c r="ICD26" s="284"/>
      <c r="ICE26" s="284"/>
      <c r="ICF26" s="284"/>
      <c r="ICG26" s="284"/>
      <c r="ICH26" s="284"/>
      <c r="ICI26" s="284"/>
      <c r="ICJ26" s="284"/>
      <c r="ICK26" s="284"/>
      <c r="ICL26" s="284"/>
      <c r="ICM26" s="284"/>
      <c r="ICN26" s="284"/>
      <c r="ICO26" s="284"/>
      <c r="ICP26" s="284"/>
      <c r="ICQ26" s="284"/>
      <c r="ICR26" s="284"/>
      <c r="ICS26" s="284"/>
      <c r="ICT26" s="284"/>
      <c r="ICU26" s="284"/>
      <c r="ICV26" s="284"/>
      <c r="ICW26" s="284"/>
      <c r="ICX26" s="284"/>
      <c r="ICY26" s="284"/>
      <c r="ICZ26" s="284"/>
      <c r="IDA26" s="284"/>
      <c r="IDB26" s="284"/>
      <c r="IDC26" s="284"/>
      <c r="IDD26" s="284"/>
      <c r="IDE26" s="284"/>
      <c r="IDF26" s="284"/>
      <c r="IDG26" s="284"/>
      <c r="IDH26" s="284"/>
      <c r="IDI26" s="284"/>
      <c r="IDJ26" s="284"/>
      <c r="IDK26" s="284"/>
      <c r="IDL26" s="284"/>
      <c r="IDM26" s="284"/>
      <c r="IDN26" s="284"/>
      <c r="IDO26" s="284"/>
      <c r="IDP26" s="284"/>
      <c r="IDQ26" s="284"/>
      <c r="IDR26" s="284"/>
      <c r="IDS26" s="284"/>
      <c r="IDT26" s="284"/>
      <c r="IDU26" s="284"/>
      <c r="IDV26" s="284"/>
      <c r="IDW26" s="284"/>
      <c r="IDX26" s="284"/>
      <c r="IDY26" s="284"/>
      <c r="IDZ26" s="284"/>
      <c r="IEA26" s="284"/>
      <c r="IEB26" s="284"/>
      <c r="IEC26" s="284"/>
      <c r="IED26" s="284"/>
      <c r="IEE26" s="284"/>
      <c r="IEF26" s="284"/>
      <c r="IEG26" s="284"/>
      <c r="IEH26" s="284"/>
      <c r="IEI26" s="284"/>
      <c r="IEJ26" s="284"/>
      <c r="IEK26" s="284"/>
      <c r="IEL26" s="284"/>
      <c r="IEM26" s="284"/>
      <c r="IEN26" s="284"/>
      <c r="IEO26" s="284"/>
      <c r="IEP26" s="284"/>
      <c r="IEQ26" s="284"/>
      <c r="IER26" s="284"/>
      <c r="IES26" s="284"/>
      <c r="IET26" s="284"/>
      <c r="IEU26" s="284"/>
      <c r="IEV26" s="284"/>
      <c r="IEW26" s="284"/>
      <c r="IEX26" s="284"/>
      <c r="IEY26" s="284"/>
      <c r="IEZ26" s="284"/>
      <c r="IFA26" s="284"/>
      <c r="IFB26" s="284"/>
      <c r="IFC26" s="284"/>
      <c r="IFD26" s="284"/>
      <c r="IFE26" s="284"/>
      <c r="IFF26" s="284"/>
      <c r="IFG26" s="284"/>
      <c r="IFH26" s="284"/>
      <c r="IFI26" s="284"/>
      <c r="IFJ26" s="284"/>
      <c r="IFK26" s="284"/>
      <c r="IFL26" s="284"/>
      <c r="IFM26" s="284"/>
      <c r="IFN26" s="284"/>
      <c r="IFO26" s="284"/>
      <c r="IFP26" s="284"/>
      <c r="IFQ26" s="284"/>
      <c r="IFR26" s="284"/>
      <c r="IFS26" s="284"/>
      <c r="IFT26" s="284"/>
      <c r="IFU26" s="284"/>
      <c r="IFV26" s="284"/>
      <c r="IFW26" s="284"/>
      <c r="IFX26" s="284"/>
      <c r="IFY26" s="284"/>
      <c r="IFZ26" s="284"/>
      <c r="IGA26" s="284"/>
      <c r="IGB26" s="284"/>
      <c r="IGC26" s="284"/>
      <c r="IGD26" s="284"/>
      <c r="IGE26" s="284"/>
      <c r="IGF26" s="284"/>
      <c r="IGG26" s="284"/>
      <c r="IGH26" s="284"/>
      <c r="IGI26" s="284"/>
      <c r="IGJ26" s="284"/>
      <c r="IGK26" s="284"/>
      <c r="IGL26" s="284"/>
      <c r="IGM26" s="284"/>
      <c r="IGN26" s="284"/>
      <c r="IGO26" s="284"/>
      <c r="IGP26" s="284"/>
      <c r="IGQ26" s="284"/>
      <c r="IGR26" s="284"/>
      <c r="IGS26" s="284"/>
      <c r="IGT26" s="284"/>
      <c r="IGU26" s="284"/>
      <c r="IGV26" s="284"/>
      <c r="IGW26" s="284"/>
      <c r="IGX26" s="284"/>
      <c r="IGY26" s="284"/>
      <c r="IGZ26" s="284"/>
      <c r="IHA26" s="284"/>
      <c r="IHB26" s="284"/>
      <c r="IHC26" s="284"/>
      <c r="IHD26" s="284"/>
      <c r="IHE26" s="284"/>
      <c r="IHF26" s="284"/>
      <c r="IHG26" s="284"/>
      <c r="IHH26" s="284"/>
      <c r="IHI26" s="284"/>
      <c r="IHJ26" s="284"/>
      <c r="IHK26" s="284"/>
      <c r="IHL26" s="284"/>
      <c r="IHM26" s="284"/>
      <c r="IHN26" s="284"/>
      <c r="IHO26" s="284"/>
      <c r="IHP26" s="284"/>
      <c r="IHQ26" s="284"/>
      <c r="IHR26" s="284"/>
      <c r="IHS26" s="284"/>
      <c r="IHT26" s="284"/>
      <c r="IHU26" s="284"/>
      <c r="IHV26" s="284"/>
      <c r="IHW26" s="284"/>
      <c r="IHX26" s="284"/>
      <c r="IHY26" s="284"/>
      <c r="IHZ26" s="284"/>
      <c r="IIA26" s="284"/>
      <c r="IIB26" s="284"/>
      <c r="IIC26" s="284"/>
      <c r="IID26" s="284"/>
      <c r="IIE26" s="284"/>
      <c r="IIF26" s="284"/>
      <c r="IIG26" s="284"/>
      <c r="IIH26" s="284"/>
      <c r="III26" s="284"/>
      <c r="IIJ26" s="284"/>
      <c r="IIK26" s="284"/>
      <c r="IIL26" s="284"/>
      <c r="IIM26" s="284"/>
      <c r="IIN26" s="284"/>
      <c r="IIO26" s="284"/>
      <c r="IIP26" s="284"/>
      <c r="IIQ26" s="284"/>
      <c r="IIR26" s="284"/>
      <c r="IIS26" s="284"/>
      <c r="IIT26" s="284"/>
      <c r="IIU26" s="284"/>
      <c r="IIV26" s="284"/>
      <c r="IIW26" s="284"/>
      <c r="IIX26" s="284"/>
      <c r="IIY26" s="284"/>
      <c r="IIZ26" s="284"/>
      <c r="IJA26" s="284"/>
      <c r="IJB26" s="284"/>
      <c r="IJC26" s="284"/>
      <c r="IJD26" s="284"/>
      <c r="IJE26" s="284"/>
      <c r="IJF26" s="284"/>
      <c r="IJG26" s="284"/>
      <c r="IJH26" s="284"/>
      <c r="IJI26" s="284"/>
      <c r="IJJ26" s="284"/>
      <c r="IJK26" s="284"/>
      <c r="IJL26" s="284"/>
      <c r="IJM26" s="284"/>
      <c r="IJN26" s="284"/>
      <c r="IJO26" s="284"/>
      <c r="IJP26" s="284"/>
      <c r="IJQ26" s="284"/>
      <c r="IJR26" s="284"/>
      <c r="IJS26" s="284"/>
      <c r="IJT26" s="284"/>
      <c r="IJU26" s="284"/>
      <c r="IJV26" s="284"/>
      <c r="IJW26" s="284"/>
      <c r="IJX26" s="284"/>
      <c r="IJY26" s="284"/>
      <c r="IJZ26" s="284"/>
      <c r="IKA26" s="284"/>
      <c r="IKB26" s="284"/>
      <c r="IKC26" s="284"/>
      <c r="IKD26" s="284"/>
      <c r="IKE26" s="284"/>
      <c r="IKF26" s="284"/>
      <c r="IKG26" s="284"/>
      <c r="IKH26" s="284"/>
      <c r="IKI26" s="284"/>
      <c r="IKJ26" s="284"/>
      <c r="IKK26" s="284"/>
      <c r="IKL26" s="284"/>
      <c r="IKM26" s="284"/>
      <c r="IKN26" s="284"/>
      <c r="IKO26" s="284"/>
      <c r="IKP26" s="284"/>
      <c r="IKQ26" s="284"/>
      <c r="IKR26" s="284"/>
      <c r="IKS26" s="284"/>
      <c r="IKT26" s="284"/>
      <c r="IKU26" s="284"/>
      <c r="IKV26" s="284"/>
      <c r="IKW26" s="284"/>
      <c r="IKX26" s="284"/>
      <c r="IKY26" s="284"/>
      <c r="IKZ26" s="284"/>
      <c r="ILA26" s="284"/>
      <c r="ILB26" s="284"/>
      <c r="ILC26" s="284"/>
      <c r="ILD26" s="284"/>
      <c r="ILE26" s="284"/>
      <c r="ILF26" s="284"/>
      <c r="ILG26" s="284"/>
      <c r="ILH26" s="284"/>
      <c r="ILI26" s="284"/>
      <c r="ILJ26" s="284"/>
      <c r="ILK26" s="284"/>
      <c r="ILL26" s="284"/>
      <c r="ILM26" s="284"/>
      <c r="ILN26" s="284"/>
      <c r="ILO26" s="284"/>
      <c r="ILP26" s="284"/>
      <c r="ILQ26" s="284"/>
      <c r="ILR26" s="284"/>
      <c r="ILS26" s="284"/>
      <c r="ILT26" s="284"/>
      <c r="ILU26" s="284"/>
      <c r="ILV26" s="284"/>
      <c r="ILW26" s="284"/>
      <c r="ILX26" s="284"/>
      <c r="ILY26" s="284"/>
      <c r="ILZ26" s="284"/>
      <c r="IMA26" s="284"/>
      <c r="IMB26" s="284"/>
      <c r="IMC26" s="284"/>
      <c r="IMD26" s="284"/>
      <c r="IME26" s="284"/>
      <c r="IMF26" s="284"/>
      <c r="IMG26" s="284"/>
      <c r="IMH26" s="284"/>
      <c r="IMI26" s="284"/>
      <c r="IMJ26" s="284"/>
      <c r="IMK26" s="284"/>
      <c r="IML26" s="284"/>
      <c r="IMM26" s="284"/>
      <c r="IMN26" s="284"/>
      <c r="IMO26" s="284"/>
      <c r="IMP26" s="284"/>
      <c r="IMQ26" s="284"/>
      <c r="IMR26" s="284"/>
      <c r="IMS26" s="284"/>
      <c r="IMT26" s="284"/>
      <c r="IMU26" s="284"/>
      <c r="IMV26" s="284"/>
      <c r="IMW26" s="284"/>
      <c r="IMX26" s="284"/>
      <c r="IMY26" s="284"/>
      <c r="IMZ26" s="284"/>
      <c r="INA26" s="284"/>
      <c r="INB26" s="284"/>
      <c r="INC26" s="284"/>
      <c r="IND26" s="284"/>
      <c r="INE26" s="284"/>
      <c r="INF26" s="284"/>
      <c r="ING26" s="284"/>
      <c r="INH26" s="284"/>
      <c r="INI26" s="284"/>
      <c r="INJ26" s="284"/>
      <c r="INK26" s="284"/>
      <c r="INL26" s="284"/>
      <c r="INM26" s="284"/>
      <c r="INN26" s="284"/>
      <c r="INO26" s="284"/>
      <c r="INP26" s="284"/>
      <c r="INQ26" s="284"/>
      <c r="INR26" s="284"/>
      <c r="INS26" s="284"/>
      <c r="INT26" s="284"/>
      <c r="INU26" s="284"/>
      <c r="INV26" s="284"/>
      <c r="INW26" s="284"/>
      <c r="INX26" s="284"/>
      <c r="INY26" s="284"/>
      <c r="INZ26" s="284"/>
      <c r="IOA26" s="284"/>
      <c r="IOB26" s="284"/>
      <c r="IOC26" s="284"/>
      <c r="IOD26" s="284"/>
      <c r="IOE26" s="284"/>
      <c r="IOF26" s="284"/>
      <c r="IOG26" s="284"/>
      <c r="IOH26" s="284"/>
      <c r="IOI26" s="284"/>
      <c r="IOJ26" s="284"/>
      <c r="IOK26" s="284"/>
      <c r="IOL26" s="284"/>
      <c r="IOM26" s="284"/>
      <c r="ION26" s="284"/>
      <c r="IOO26" s="284"/>
      <c r="IOP26" s="284"/>
      <c r="IOQ26" s="284"/>
      <c r="IOR26" s="284"/>
      <c r="IOS26" s="284"/>
      <c r="IOT26" s="284"/>
      <c r="IOU26" s="284"/>
      <c r="IOV26" s="284"/>
      <c r="IOW26" s="284"/>
      <c r="IOX26" s="284"/>
      <c r="IOY26" s="284"/>
      <c r="IOZ26" s="284"/>
      <c r="IPA26" s="284"/>
      <c r="IPB26" s="284"/>
      <c r="IPC26" s="284"/>
      <c r="IPD26" s="284"/>
      <c r="IPE26" s="284"/>
      <c r="IPF26" s="284"/>
      <c r="IPG26" s="284"/>
      <c r="IPH26" s="284"/>
      <c r="IPI26" s="284"/>
      <c r="IPJ26" s="284"/>
      <c r="IPK26" s="284"/>
      <c r="IPL26" s="284"/>
      <c r="IPM26" s="284"/>
      <c r="IPN26" s="284"/>
      <c r="IPO26" s="284"/>
      <c r="IPP26" s="284"/>
      <c r="IPQ26" s="284"/>
      <c r="IPR26" s="284"/>
      <c r="IPS26" s="284"/>
      <c r="IPT26" s="284"/>
      <c r="IPU26" s="284"/>
      <c r="IPV26" s="284"/>
      <c r="IPW26" s="284"/>
      <c r="IPX26" s="284"/>
      <c r="IPY26" s="284"/>
      <c r="IPZ26" s="284"/>
      <c r="IQA26" s="284"/>
      <c r="IQB26" s="284"/>
      <c r="IQC26" s="284"/>
      <c r="IQD26" s="284"/>
      <c r="IQE26" s="284"/>
      <c r="IQF26" s="284"/>
      <c r="IQG26" s="284"/>
      <c r="IQH26" s="284"/>
      <c r="IQI26" s="284"/>
      <c r="IQJ26" s="284"/>
      <c r="IQK26" s="284"/>
      <c r="IQL26" s="284"/>
      <c r="IQM26" s="284"/>
      <c r="IQN26" s="284"/>
      <c r="IQO26" s="284"/>
      <c r="IQP26" s="284"/>
      <c r="IQQ26" s="284"/>
      <c r="IQR26" s="284"/>
      <c r="IQS26" s="284"/>
      <c r="IQT26" s="284"/>
      <c r="IQU26" s="284"/>
      <c r="IQV26" s="284"/>
      <c r="IQW26" s="284"/>
      <c r="IQX26" s="284"/>
      <c r="IQY26" s="284"/>
      <c r="IQZ26" s="284"/>
      <c r="IRA26" s="284"/>
      <c r="IRB26" s="284"/>
      <c r="IRC26" s="284"/>
      <c r="IRD26" s="284"/>
      <c r="IRE26" s="284"/>
      <c r="IRF26" s="284"/>
      <c r="IRG26" s="284"/>
      <c r="IRH26" s="284"/>
      <c r="IRI26" s="284"/>
      <c r="IRJ26" s="284"/>
      <c r="IRK26" s="284"/>
      <c r="IRL26" s="284"/>
      <c r="IRM26" s="284"/>
      <c r="IRN26" s="284"/>
      <c r="IRO26" s="284"/>
      <c r="IRP26" s="284"/>
      <c r="IRQ26" s="284"/>
      <c r="IRR26" s="284"/>
      <c r="IRS26" s="284"/>
      <c r="IRT26" s="284"/>
      <c r="IRU26" s="284"/>
      <c r="IRV26" s="284"/>
      <c r="IRW26" s="284"/>
      <c r="IRX26" s="284"/>
      <c r="IRY26" s="284"/>
      <c r="IRZ26" s="284"/>
      <c r="ISA26" s="284"/>
      <c r="ISB26" s="284"/>
      <c r="ISC26" s="284"/>
      <c r="ISD26" s="284"/>
      <c r="ISE26" s="284"/>
      <c r="ISF26" s="284"/>
      <c r="ISG26" s="284"/>
      <c r="ISH26" s="284"/>
      <c r="ISI26" s="284"/>
      <c r="ISJ26" s="284"/>
      <c r="ISK26" s="284"/>
      <c r="ISL26" s="284"/>
      <c r="ISM26" s="284"/>
      <c r="ISN26" s="284"/>
      <c r="ISO26" s="284"/>
      <c r="ISP26" s="284"/>
      <c r="ISQ26" s="284"/>
      <c r="ISR26" s="284"/>
      <c r="ISS26" s="284"/>
      <c r="IST26" s="284"/>
      <c r="ISU26" s="284"/>
      <c r="ISV26" s="284"/>
      <c r="ISW26" s="284"/>
      <c r="ISX26" s="284"/>
      <c r="ISY26" s="284"/>
      <c r="ISZ26" s="284"/>
      <c r="ITA26" s="284"/>
      <c r="ITB26" s="284"/>
      <c r="ITC26" s="284"/>
      <c r="ITD26" s="284"/>
      <c r="ITE26" s="284"/>
      <c r="ITF26" s="284"/>
      <c r="ITG26" s="284"/>
      <c r="ITH26" s="284"/>
      <c r="ITI26" s="284"/>
      <c r="ITJ26" s="284"/>
      <c r="ITK26" s="284"/>
      <c r="ITL26" s="284"/>
      <c r="ITM26" s="284"/>
      <c r="ITN26" s="284"/>
      <c r="ITO26" s="284"/>
      <c r="ITP26" s="284"/>
      <c r="ITQ26" s="284"/>
      <c r="ITR26" s="284"/>
      <c r="ITS26" s="284"/>
      <c r="ITT26" s="284"/>
      <c r="ITU26" s="284"/>
      <c r="ITV26" s="284"/>
      <c r="ITW26" s="284"/>
      <c r="ITX26" s="284"/>
      <c r="ITY26" s="284"/>
      <c r="ITZ26" s="284"/>
      <c r="IUA26" s="284"/>
      <c r="IUB26" s="284"/>
      <c r="IUC26" s="284"/>
      <c r="IUD26" s="284"/>
      <c r="IUE26" s="284"/>
      <c r="IUF26" s="284"/>
      <c r="IUG26" s="284"/>
      <c r="IUH26" s="284"/>
      <c r="IUI26" s="284"/>
      <c r="IUJ26" s="284"/>
      <c r="IUK26" s="284"/>
      <c r="IUL26" s="284"/>
      <c r="IUM26" s="284"/>
      <c r="IUN26" s="284"/>
      <c r="IUO26" s="284"/>
      <c r="IUP26" s="284"/>
      <c r="IUQ26" s="284"/>
      <c r="IUR26" s="284"/>
      <c r="IUS26" s="284"/>
      <c r="IUT26" s="284"/>
      <c r="IUU26" s="284"/>
      <c r="IUV26" s="284"/>
      <c r="IUW26" s="284"/>
      <c r="IUX26" s="284"/>
      <c r="IUY26" s="284"/>
      <c r="IUZ26" s="284"/>
      <c r="IVA26" s="284"/>
      <c r="IVB26" s="284"/>
      <c r="IVC26" s="284"/>
      <c r="IVD26" s="284"/>
      <c r="IVE26" s="284"/>
      <c r="IVF26" s="284"/>
      <c r="IVG26" s="284"/>
      <c r="IVH26" s="284"/>
      <c r="IVI26" s="284"/>
      <c r="IVJ26" s="284"/>
      <c r="IVK26" s="284"/>
      <c r="IVL26" s="284"/>
      <c r="IVM26" s="284"/>
      <c r="IVN26" s="284"/>
      <c r="IVO26" s="284"/>
      <c r="IVP26" s="284"/>
      <c r="IVQ26" s="284"/>
      <c r="IVR26" s="284"/>
      <c r="IVS26" s="284"/>
      <c r="IVT26" s="284"/>
      <c r="IVU26" s="284"/>
      <c r="IVV26" s="284"/>
      <c r="IVW26" s="284"/>
      <c r="IVX26" s="284"/>
      <c r="IVY26" s="284"/>
      <c r="IVZ26" s="284"/>
      <c r="IWA26" s="284"/>
      <c r="IWB26" s="284"/>
      <c r="IWC26" s="284"/>
      <c r="IWD26" s="284"/>
      <c r="IWE26" s="284"/>
      <c r="IWF26" s="284"/>
      <c r="IWG26" s="284"/>
      <c r="IWH26" s="284"/>
      <c r="IWI26" s="284"/>
      <c r="IWJ26" s="284"/>
      <c r="IWK26" s="284"/>
      <c r="IWL26" s="284"/>
      <c r="IWM26" s="284"/>
      <c r="IWN26" s="284"/>
      <c r="IWO26" s="284"/>
      <c r="IWP26" s="284"/>
      <c r="IWQ26" s="284"/>
      <c r="IWR26" s="284"/>
      <c r="IWS26" s="284"/>
      <c r="IWT26" s="284"/>
      <c r="IWU26" s="284"/>
      <c r="IWV26" s="284"/>
      <c r="IWW26" s="284"/>
      <c r="IWX26" s="284"/>
      <c r="IWY26" s="284"/>
      <c r="IWZ26" s="284"/>
      <c r="IXA26" s="284"/>
      <c r="IXB26" s="284"/>
      <c r="IXC26" s="284"/>
      <c r="IXD26" s="284"/>
      <c r="IXE26" s="284"/>
      <c r="IXF26" s="284"/>
      <c r="IXG26" s="284"/>
      <c r="IXH26" s="284"/>
      <c r="IXI26" s="284"/>
      <c r="IXJ26" s="284"/>
      <c r="IXK26" s="284"/>
      <c r="IXL26" s="284"/>
      <c r="IXM26" s="284"/>
      <c r="IXN26" s="284"/>
      <c r="IXO26" s="284"/>
      <c r="IXP26" s="284"/>
      <c r="IXQ26" s="284"/>
      <c r="IXR26" s="284"/>
      <c r="IXS26" s="284"/>
      <c r="IXT26" s="284"/>
      <c r="IXU26" s="284"/>
      <c r="IXV26" s="284"/>
      <c r="IXW26" s="284"/>
      <c r="IXX26" s="284"/>
      <c r="IXY26" s="284"/>
      <c r="IXZ26" s="284"/>
      <c r="IYA26" s="284"/>
      <c r="IYB26" s="284"/>
      <c r="IYC26" s="284"/>
      <c r="IYD26" s="284"/>
      <c r="IYE26" s="284"/>
      <c r="IYF26" s="284"/>
      <c r="IYG26" s="284"/>
      <c r="IYH26" s="284"/>
      <c r="IYI26" s="284"/>
      <c r="IYJ26" s="284"/>
      <c r="IYK26" s="284"/>
      <c r="IYL26" s="284"/>
      <c r="IYM26" s="284"/>
      <c r="IYN26" s="284"/>
      <c r="IYO26" s="284"/>
      <c r="IYP26" s="284"/>
      <c r="IYQ26" s="284"/>
      <c r="IYR26" s="284"/>
      <c r="IYS26" s="284"/>
      <c r="IYT26" s="284"/>
      <c r="IYU26" s="284"/>
      <c r="IYV26" s="284"/>
      <c r="IYW26" s="284"/>
      <c r="IYX26" s="284"/>
      <c r="IYY26" s="284"/>
      <c r="IYZ26" s="284"/>
      <c r="IZA26" s="284"/>
      <c r="IZB26" s="284"/>
      <c r="IZC26" s="284"/>
      <c r="IZD26" s="284"/>
      <c r="IZE26" s="284"/>
      <c r="IZF26" s="284"/>
      <c r="IZG26" s="284"/>
      <c r="IZH26" s="284"/>
      <c r="IZI26" s="284"/>
      <c r="IZJ26" s="284"/>
      <c r="IZK26" s="284"/>
      <c r="IZL26" s="284"/>
      <c r="IZM26" s="284"/>
      <c r="IZN26" s="284"/>
      <c r="IZO26" s="284"/>
      <c r="IZP26" s="284"/>
      <c r="IZQ26" s="284"/>
      <c r="IZR26" s="284"/>
      <c r="IZS26" s="284"/>
      <c r="IZT26" s="284"/>
      <c r="IZU26" s="284"/>
      <c r="IZV26" s="284"/>
      <c r="IZW26" s="284"/>
      <c r="IZX26" s="284"/>
      <c r="IZY26" s="284"/>
      <c r="IZZ26" s="284"/>
      <c r="JAA26" s="284"/>
      <c r="JAB26" s="284"/>
      <c r="JAC26" s="284"/>
      <c r="JAD26" s="284"/>
      <c r="JAE26" s="284"/>
      <c r="JAF26" s="284"/>
      <c r="JAG26" s="284"/>
      <c r="JAH26" s="284"/>
      <c r="JAI26" s="284"/>
      <c r="JAJ26" s="284"/>
      <c r="JAK26" s="284"/>
      <c r="JAL26" s="284"/>
      <c r="JAM26" s="284"/>
      <c r="JAN26" s="284"/>
      <c r="JAO26" s="284"/>
      <c r="JAP26" s="284"/>
      <c r="JAQ26" s="284"/>
      <c r="JAR26" s="284"/>
      <c r="JAS26" s="284"/>
      <c r="JAT26" s="284"/>
      <c r="JAU26" s="284"/>
      <c r="JAV26" s="284"/>
      <c r="JAW26" s="284"/>
      <c r="JAX26" s="284"/>
      <c r="JAY26" s="284"/>
      <c r="JAZ26" s="284"/>
      <c r="JBA26" s="284"/>
      <c r="JBB26" s="284"/>
      <c r="JBC26" s="284"/>
      <c r="JBD26" s="284"/>
      <c r="JBE26" s="284"/>
      <c r="JBF26" s="284"/>
      <c r="JBG26" s="284"/>
      <c r="JBH26" s="284"/>
      <c r="JBI26" s="284"/>
      <c r="JBJ26" s="284"/>
      <c r="JBK26" s="284"/>
      <c r="JBL26" s="284"/>
      <c r="JBM26" s="284"/>
      <c r="JBN26" s="284"/>
      <c r="JBO26" s="284"/>
      <c r="JBP26" s="284"/>
      <c r="JBQ26" s="284"/>
      <c r="JBR26" s="284"/>
      <c r="JBS26" s="284"/>
      <c r="JBT26" s="284"/>
      <c r="JBU26" s="284"/>
      <c r="JBV26" s="284"/>
      <c r="JBW26" s="284"/>
      <c r="JBX26" s="284"/>
      <c r="JBY26" s="284"/>
      <c r="JBZ26" s="284"/>
      <c r="JCA26" s="284"/>
      <c r="JCB26" s="284"/>
      <c r="JCC26" s="284"/>
      <c r="JCD26" s="284"/>
      <c r="JCE26" s="284"/>
      <c r="JCF26" s="284"/>
      <c r="JCG26" s="284"/>
      <c r="JCH26" s="284"/>
      <c r="JCI26" s="284"/>
      <c r="JCJ26" s="284"/>
      <c r="JCK26" s="284"/>
      <c r="JCL26" s="284"/>
      <c r="JCM26" s="284"/>
      <c r="JCN26" s="284"/>
      <c r="JCO26" s="284"/>
      <c r="JCP26" s="284"/>
      <c r="JCQ26" s="284"/>
      <c r="JCR26" s="284"/>
      <c r="JCS26" s="284"/>
      <c r="JCT26" s="284"/>
      <c r="JCU26" s="284"/>
      <c r="JCV26" s="284"/>
      <c r="JCW26" s="284"/>
      <c r="JCX26" s="284"/>
      <c r="JCY26" s="284"/>
      <c r="JCZ26" s="284"/>
      <c r="JDA26" s="284"/>
      <c r="JDB26" s="284"/>
      <c r="JDC26" s="284"/>
      <c r="JDD26" s="284"/>
      <c r="JDE26" s="284"/>
      <c r="JDF26" s="284"/>
      <c r="JDG26" s="284"/>
      <c r="JDH26" s="284"/>
      <c r="JDI26" s="284"/>
      <c r="JDJ26" s="284"/>
      <c r="JDK26" s="284"/>
      <c r="JDL26" s="284"/>
      <c r="JDM26" s="284"/>
      <c r="JDN26" s="284"/>
      <c r="JDO26" s="284"/>
      <c r="JDP26" s="284"/>
      <c r="JDQ26" s="284"/>
      <c r="JDR26" s="284"/>
      <c r="JDS26" s="284"/>
      <c r="JDT26" s="284"/>
      <c r="JDU26" s="284"/>
      <c r="JDV26" s="284"/>
      <c r="JDW26" s="284"/>
      <c r="JDX26" s="284"/>
      <c r="JDY26" s="284"/>
      <c r="JDZ26" s="284"/>
      <c r="JEA26" s="284"/>
      <c r="JEB26" s="284"/>
      <c r="JEC26" s="284"/>
      <c r="JED26" s="284"/>
      <c r="JEE26" s="284"/>
      <c r="JEF26" s="284"/>
      <c r="JEG26" s="284"/>
      <c r="JEH26" s="284"/>
      <c r="JEI26" s="284"/>
      <c r="JEJ26" s="284"/>
      <c r="JEK26" s="284"/>
      <c r="JEL26" s="284"/>
      <c r="JEM26" s="284"/>
      <c r="JEN26" s="284"/>
      <c r="JEO26" s="284"/>
      <c r="JEP26" s="284"/>
      <c r="JEQ26" s="284"/>
      <c r="JER26" s="284"/>
      <c r="JES26" s="284"/>
      <c r="JET26" s="284"/>
      <c r="JEU26" s="284"/>
      <c r="JEV26" s="284"/>
      <c r="JEW26" s="284"/>
      <c r="JEX26" s="284"/>
      <c r="JEY26" s="284"/>
      <c r="JEZ26" s="284"/>
      <c r="JFA26" s="284"/>
      <c r="JFB26" s="284"/>
      <c r="JFC26" s="284"/>
      <c r="JFD26" s="284"/>
      <c r="JFE26" s="284"/>
      <c r="JFF26" s="284"/>
      <c r="JFG26" s="284"/>
      <c r="JFH26" s="284"/>
      <c r="JFI26" s="284"/>
      <c r="JFJ26" s="284"/>
      <c r="JFK26" s="284"/>
      <c r="JFL26" s="284"/>
      <c r="JFM26" s="284"/>
      <c r="JFN26" s="284"/>
      <c r="JFO26" s="284"/>
      <c r="JFP26" s="284"/>
      <c r="JFQ26" s="284"/>
      <c r="JFR26" s="284"/>
      <c r="JFS26" s="284"/>
      <c r="JFT26" s="284"/>
      <c r="JFU26" s="284"/>
      <c r="JFV26" s="284"/>
      <c r="JFW26" s="284"/>
      <c r="JFX26" s="284"/>
      <c r="JFY26" s="284"/>
      <c r="JFZ26" s="284"/>
      <c r="JGA26" s="284"/>
      <c r="JGB26" s="284"/>
      <c r="JGC26" s="284"/>
      <c r="JGD26" s="284"/>
      <c r="JGE26" s="284"/>
      <c r="JGF26" s="284"/>
      <c r="JGG26" s="284"/>
      <c r="JGH26" s="284"/>
      <c r="JGI26" s="284"/>
      <c r="JGJ26" s="284"/>
      <c r="JGK26" s="284"/>
      <c r="JGL26" s="284"/>
      <c r="JGM26" s="284"/>
      <c r="JGN26" s="284"/>
      <c r="JGO26" s="284"/>
      <c r="JGP26" s="284"/>
      <c r="JGQ26" s="284"/>
      <c r="JGR26" s="284"/>
      <c r="JGS26" s="284"/>
      <c r="JGT26" s="284"/>
      <c r="JGU26" s="284"/>
      <c r="JGV26" s="284"/>
      <c r="JGW26" s="284"/>
      <c r="JGX26" s="284"/>
      <c r="JGY26" s="284"/>
      <c r="JGZ26" s="284"/>
      <c r="JHA26" s="284"/>
      <c r="JHB26" s="284"/>
      <c r="JHC26" s="284"/>
      <c r="JHD26" s="284"/>
      <c r="JHE26" s="284"/>
      <c r="JHF26" s="284"/>
      <c r="JHG26" s="284"/>
      <c r="JHH26" s="284"/>
      <c r="JHI26" s="284"/>
      <c r="JHJ26" s="284"/>
      <c r="JHK26" s="284"/>
      <c r="JHL26" s="284"/>
      <c r="JHM26" s="284"/>
      <c r="JHN26" s="284"/>
      <c r="JHO26" s="284"/>
      <c r="JHP26" s="284"/>
      <c r="JHQ26" s="284"/>
      <c r="JHR26" s="284"/>
      <c r="JHS26" s="284"/>
      <c r="JHT26" s="284"/>
      <c r="JHU26" s="284"/>
      <c r="JHV26" s="284"/>
      <c r="JHW26" s="284"/>
      <c r="JHX26" s="284"/>
      <c r="JHY26" s="284"/>
      <c r="JHZ26" s="284"/>
      <c r="JIA26" s="284"/>
      <c r="JIB26" s="284"/>
      <c r="JIC26" s="284"/>
      <c r="JID26" s="284"/>
      <c r="JIE26" s="284"/>
      <c r="JIF26" s="284"/>
      <c r="JIG26" s="284"/>
      <c r="JIH26" s="284"/>
      <c r="JII26" s="284"/>
      <c r="JIJ26" s="284"/>
      <c r="JIK26" s="284"/>
      <c r="JIL26" s="284"/>
      <c r="JIM26" s="284"/>
      <c r="JIN26" s="284"/>
      <c r="JIO26" s="284"/>
      <c r="JIP26" s="284"/>
      <c r="JIQ26" s="284"/>
      <c r="JIR26" s="284"/>
      <c r="JIS26" s="284"/>
      <c r="JIT26" s="284"/>
      <c r="JIU26" s="284"/>
      <c r="JIV26" s="284"/>
      <c r="JIW26" s="284"/>
      <c r="JIX26" s="284"/>
      <c r="JIY26" s="284"/>
      <c r="JIZ26" s="284"/>
      <c r="JJA26" s="284"/>
      <c r="JJB26" s="284"/>
      <c r="JJC26" s="284"/>
      <c r="JJD26" s="284"/>
      <c r="JJE26" s="284"/>
      <c r="JJF26" s="284"/>
      <c r="JJG26" s="284"/>
      <c r="JJH26" s="284"/>
      <c r="JJI26" s="284"/>
      <c r="JJJ26" s="284"/>
      <c r="JJK26" s="284"/>
      <c r="JJL26" s="284"/>
      <c r="JJM26" s="284"/>
      <c r="JJN26" s="284"/>
      <c r="JJO26" s="284"/>
      <c r="JJP26" s="284"/>
      <c r="JJQ26" s="284"/>
      <c r="JJR26" s="284"/>
      <c r="JJS26" s="284"/>
      <c r="JJT26" s="284"/>
      <c r="JJU26" s="284"/>
      <c r="JJV26" s="284"/>
      <c r="JJW26" s="284"/>
      <c r="JJX26" s="284"/>
      <c r="JJY26" s="284"/>
      <c r="JJZ26" s="284"/>
      <c r="JKA26" s="284"/>
      <c r="JKB26" s="284"/>
      <c r="JKC26" s="284"/>
      <c r="JKD26" s="284"/>
      <c r="JKE26" s="284"/>
      <c r="JKF26" s="284"/>
      <c r="JKG26" s="284"/>
      <c r="JKH26" s="284"/>
      <c r="JKI26" s="284"/>
      <c r="JKJ26" s="284"/>
      <c r="JKK26" s="284"/>
      <c r="JKL26" s="284"/>
      <c r="JKM26" s="284"/>
      <c r="JKN26" s="284"/>
      <c r="JKO26" s="284"/>
      <c r="JKP26" s="284"/>
      <c r="JKQ26" s="284"/>
      <c r="JKR26" s="284"/>
      <c r="JKS26" s="284"/>
      <c r="JKT26" s="284"/>
      <c r="JKU26" s="284"/>
      <c r="JKV26" s="284"/>
      <c r="JKW26" s="284"/>
      <c r="JKX26" s="284"/>
      <c r="JKY26" s="284"/>
      <c r="JKZ26" s="284"/>
      <c r="JLA26" s="284"/>
      <c r="JLB26" s="284"/>
      <c r="JLC26" s="284"/>
      <c r="JLD26" s="284"/>
      <c r="JLE26" s="284"/>
      <c r="JLF26" s="284"/>
      <c r="JLG26" s="284"/>
      <c r="JLH26" s="284"/>
      <c r="JLI26" s="284"/>
      <c r="JLJ26" s="284"/>
      <c r="JLK26" s="284"/>
      <c r="JLL26" s="284"/>
      <c r="JLM26" s="284"/>
      <c r="JLN26" s="284"/>
      <c r="JLO26" s="284"/>
      <c r="JLP26" s="284"/>
      <c r="JLQ26" s="284"/>
      <c r="JLR26" s="284"/>
      <c r="JLS26" s="284"/>
      <c r="JLT26" s="284"/>
      <c r="JLU26" s="284"/>
      <c r="JLV26" s="284"/>
      <c r="JLW26" s="284"/>
      <c r="JLX26" s="284"/>
      <c r="JLY26" s="284"/>
      <c r="JLZ26" s="284"/>
      <c r="JMA26" s="284"/>
      <c r="JMB26" s="284"/>
      <c r="JMC26" s="284"/>
      <c r="JMD26" s="284"/>
      <c r="JME26" s="284"/>
      <c r="JMF26" s="284"/>
      <c r="JMG26" s="284"/>
      <c r="JMH26" s="284"/>
      <c r="JMI26" s="284"/>
      <c r="JMJ26" s="284"/>
      <c r="JMK26" s="284"/>
      <c r="JML26" s="284"/>
      <c r="JMM26" s="284"/>
      <c r="JMN26" s="284"/>
      <c r="JMO26" s="284"/>
      <c r="JMP26" s="284"/>
      <c r="JMQ26" s="284"/>
      <c r="JMR26" s="284"/>
      <c r="JMS26" s="284"/>
      <c r="JMT26" s="284"/>
      <c r="JMU26" s="284"/>
      <c r="JMV26" s="284"/>
      <c r="JMW26" s="284"/>
      <c r="JMX26" s="284"/>
      <c r="JMY26" s="284"/>
      <c r="JMZ26" s="284"/>
      <c r="JNA26" s="284"/>
      <c r="JNB26" s="284"/>
      <c r="JNC26" s="284"/>
      <c r="JND26" s="284"/>
      <c r="JNE26" s="284"/>
      <c r="JNF26" s="284"/>
      <c r="JNG26" s="284"/>
      <c r="JNH26" s="284"/>
      <c r="JNI26" s="284"/>
      <c r="JNJ26" s="284"/>
      <c r="JNK26" s="284"/>
      <c r="JNL26" s="284"/>
      <c r="JNM26" s="284"/>
      <c r="JNN26" s="284"/>
      <c r="JNO26" s="284"/>
      <c r="JNP26" s="284"/>
      <c r="JNQ26" s="284"/>
      <c r="JNR26" s="284"/>
      <c r="JNS26" s="284"/>
      <c r="JNT26" s="284"/>
      <c r="JNU26" s="284"/>
      <c r="JNV26" s="284"/>
      <c r="JNW26" s="284"/>
      <c r="JNX26" s="284"/>
      <c r="JNY26" s="284"/>
      <c r="JNZ26" s="284"/>
      <c r="JOA26" s="284"/>
      <c r="JOB26" s="284"/>
      <c r="JOC26" s="284"/>
      <c r="JOD26" s="284"/>
      <c r="JOE26" s="284"/>
      <c r="JOF26" s="284"/>
      <c r="JOG26" s="284"/>
      <c r="JOH26" s="284"/>
      <c r="JOI26" s="284"/>
      <c r="JOJ26" s="284"/>
      <c r="JOK26" s="284"/>
      <c r="JOL26" s="284"/>
      <c r="JOM26" s="284"/>
      <c r="JON26" s="284"/>
      <c r="JOO26" s="284"/>
      <c r="JOP26" s="284"/>
      <c r="JOQ26" s="284"/>
      <c r="JOR26" s="284"/>
      <c r="JOS26" s="284"/>
      <c r="JOT26" s="284"/>
      <c r="JOU26" s="284"/>
      <c r="JOV26" s="284"/>
      <c r="JOW26" s="284"/>
      <c r="JOX26" s="284"/>
      <c r="JOY26" s="284"/>
      <c r="JOZ26" s="284"/>
      <c r="JPA26" s="284"/>
      <c r="JPB26" s="284"/>
      <c r="JPC26" s="284"/>
      <c r="JPD26" s="284"/>
      <c r="JPE26" s="284"/>
      <c r="JPF26" s="284"/>
      <c r="JPG26" s="284"/>
      <c r="JPH26" s="284"/>
      <c r="JPI26" s="284"/>
      <c r="JPJ26" s="284"/>
      <c r="JPK26" s="284"/>
      <c r="JPL26" s="284"/>
      <c r="JPM26" s="284"/>
      <c r="JPN26" s="284"/>
      <c r="JPO26" s="284"/>
      <c r="JPP26" s="284"/>
      <c r="JPQ26" s="284"/>
      <c r="JPR26" s="284"/>
      <c r="JPS26" s="284"/>
      <c r="JPT26" s="284"/>
      <c r="JPU26" s="284"/>
      <c r="JPV26" s="284"/>
      <c r="JPW26" s="284"/>
      <c r="JPX26" s="284"/>
      <c r="JPY26" s="284"/>
      <c r="JPZ26" s="284"/>
      <c r="JQA26" s="284"/>
      <c r="JQB26" s="284"/>
      <c r="JQC26" s="284"/>
      <c r="JQD26" s="284"/>
      <c r="JQE26" s="284"/>
      <c r="JQF26" s="284"/>
      <c r="JQG26" s="284"/>
      <c r="JQH26" s="284"/>
      <c r="JQI26" s="284"/>
      <c r="JQJ26" s="284"/>
      <c r="JQK26" s="284"/>
      <c r="JQL26" s="284"/>
      <c r="JQM26" s="284"/>
      <c r="JQN26" s="284"/>
      <c r="JQO26" s="284"/>
      <c r="JQP26" s="284"/>
      <c r="JQQ26" s="284"/>
      <c r="JQR26" s="284"/>
      <c r="JQS26" s="284"/>
      <c r="JQT26" s="284"/>
      <c r="JQU26" s="284"/>
      <c r="JQV26" s="284"/>
      <c r="JQW26" s="284"/>
      <c r="JQX26" s="284"/>
      <c r="JQY26" s="284"/>
      <c r="JQZ26" s="284"/>
      <c r="JRA26" s="284"/>
      <c r="JRB26" s="284"/>
      <c r="JRC26" s="284"/>
      <c r="JRD26" s="284"/>
      <c r="JRE26" s="284"/>
      <c r="JRF26" s="284"/>
      <c r="JRG26" s="284"/>
      <c r="JRH26" s="284"/>
      <c r="JRI26" s="284"/>
      <c r="JRJ26" s="284"/>
      <c r="JRK26" s="284"/>
      <c r="JRL26" s="284"/>
      <c r="JRM26" s="284"/>
      <c r="JRN26" s="284"/>
      <c r="JRO26" s="284"/>
      <c r="JRP26" s="284"/>
      <c r="JRQ26" s="284"/>
      <c r="JRR26" s="284"/>
      <c r="JRS26" s="284"/>
      <c r="JRT26" s="284"/>
      <c r="JRU26" s="284"/>
      <c r="JRV26" s="284"/>
      <c r="JRW26" s="284"/>
      <c r="JRX26" s="284"/>
      <c r="JRY26" s="284"/>
      <c r="JRZ26" s="284"/>
      <c r="JSA26" s="284"/>
      <c r="JSB26" s="284"/>
      <c r="JSC26" s="284"/>
      <c r="JSD26" s="284"/>
      <c r="JSE26" s="284"/>
      <c r="JSF26" s="284"/>
      <c r="JSG26" s="284"/>
      <c r="JSH26" s="284"/>
      <c r="JSI26" s="284"/>
      <c r="JSJ26" s="284"/>
      <c r="JSK26" s="284"/>
      <c r="JSL26" s="284"/>
      <c r="JSM26" s="284"/>
      <c r="JSN26" s="284"/>
      <c r="JSO26" s="284"/>
      <c r="JSP26" s="284"/>
      <c r="JSQ26" s="284"/>
      <c r="JSR26" s="284"/>
      <c r="JSS26" s="284"/>
      <c r="JST26" s="284"/>
      <c r="JSU26" s="284"/>
      <c r="JSV26" s="284"/>
      <c r="JSW26" s="284"/>
      <c r="JSX26" s="284"/>
      <c r="JSY26" s="284"/>
      <c r="JSZ26" s="284"/>
      <c r="JTA26" s="284"/>
      <c r="JTB26" s="284"/>
      <c r="JTC26" s="284"/>
      <c r="JTD26" s="284"/>
      <c r="JTE26" s="284"/>
      <c r="JTF26" s="284"/>
      <c r="JTG26" s="284"/>
      <c r="JTH26" s="284"/>
      <c r="JTI26" s="284"/>
      <c r="JTJ26" s="284"/>
      <c r="JTK26" s="284"/>
      <c r="JTL26" s="284"/>
      <c r="JTM26" s="284"/>
      <c r="JTN26" s="284"/>
      <c r="JTO26" s="284"/>
      <c r="JTP26" s="284"/>
      <c r="JTQ26" s="284"/>
      <c r="JTR26" s="284"/>
      <c r="JTS26" s="284"/>
      <c r="JTT26" s="284"/>
      <c r="JTU26" s="284"/>
      <c r="JTV26" s="284"/>
      <c r="JTW26" s="284"/>
      <c r="JTX26" s="284"/>
      <c r="JTY26" s="284"/>
      <c r="JTZ26" s="284"/>
      <c r="JUA26" s="284"/>
      <c r="JUB26" s="284"/>
      <c r="JUC26" s="284"/>
      <c r="JUD26" s="284"/>
      <c r="JUE26" s="284"/>
      <c r="JUF26" s="284"/>
      <c r="JUG26" s="284"/>
      <c r="JUH26" s="284"/>
      <c r="JUI26" s="284"/>
      <c r="JUJ26" s="284"/>
      <c r="JUK26" s="284"/>
      <c r="JUL26" s="284"/>
      <c r="JUM26" s="284"/>
      <c r="JUN26" s="284"/>
      <c r="JUO26" s="284"/>
      <c r="JUP26" s="284"/>
      <c r="JUQ26" s="284"/>
      <c r="JUR26" s="284"/>
      <c r="JUS26" s="284"/>
      <c r="JUT26" s="284"/>
      <c r="JUU26" s="284"/>
      <c r="JUV26" s="284"/>
      <c r="JUW26" s="284"/>
      <c r="JUX26" s="284"/>
      <c r="JUY26" s="284"/>
      <c r="JUZ26" s="284"/>
      <c r="JVA26" s="284"/>
      <c r="JVB26" s="284"/>
      <c r="JVC26" s="284"/>
      <c r="JVD26" s="284"/>
      <c r="JVE26" s="284"/>
      <c r="JVF26" s="284"/>
      <c r="JVG26" s="284"/>
      <c r="JVH26" s="284"/>
      <c r="JVI26" s="284"/>
      <c r="JVJ26" s="284"/>
      <c r="JVK26" s="284"/>
      <c r="JVL26" s="284"/>
      <c r="JVM26" s="284"/>
      <c r="JVN26" s="284"/>
      <c r="JVO26" s="284"/>
      <c r="JVP26" s="284"/>
      <c r="JVQ26" s="284"/>
      <c r="JVR26" s="284"/>
      <c r="JVS26" s="284"/>
      <c r="JVT26" s="284"/>
      <c r="JVU26" s="284"/>
      <c r="JVV26" s="284"/>
      <c r="JVW26" s="284"/>
      <c r="JVX26" s="284"/>
      <c r="JVY26" s="284"/>
      <c r="JVZ26" s="284"/>
      <c r="JWA26" s="284"/>
      <c r="JWB26" s="284"/>
      <c r="JWC26" s="284"/>
      <c r="JWD26" s="284"/>
      <c r="JWE26" s="284"/>
      <c r="JWF26" s="284"/>
      <c r="JWG26" s="284"/>
      <c r="JWH26" s="284"/>
      <c r="JWI26" s="284"/>
      <c r="JWJ26" s="284"/>
      <c r="JWK26" s="284"/>
      <c r="JWL26" s="284"/>
      <c r="JWM26" s="284"/>
      <c r="JWN26" s="284"/>
      <c r="JWO26" s="284"/>
      <c r="JWP26" s="284"/>
      <c r="JWQ26" s="284"/>
      <c r="JWR26" s="284"/>
      <c r="JWS26" s="284"/>
      <c r="JWT26" s="284"/>
      <c r="JWU26" s="284"/>
      <c r="JWV26" s="284"/>
      <c r="JWW26" s="284"/>
      <c r="JWX26" s="284"/>
      <c r="JWY26" s="284"/>
      <c r="JWZ26" s="284"/>
      <c r="JXA26" s="284"/>
      <c r="JXB26" s="284"/>
      <c r="JXC26" s="284"/>
      <c r="JXD26" s="284"/>
      <c r="JXE26" s="284"/>
      <c r="JXF26" s="284"/>
      <c r="JXG26" s="284"/>
      <c r="JXH26" s="284"/>
      <c r="JXI26" s="284"/>
      <c r="JXJ26" s="284"/>
      <c r="JXK26" s="284"/>
      <c r="JXL26" s="284"/>
      <c r="JXM26" s="284"/>
      <c r="JXN26" s="284"/>
      <c r="JXO26" s="284"/>
      <c r="JXP26" s="284"/>
      <c r="JXQ26" s="284"/>
      <c r="JXR26" s="284"/>
      <c r="JXS26" s="284"/>
      <c r="JXT26" s="284"/>
      <c r="JXU26" s="284"/>
      <c r="JXV26" s="284"/>
      <c r="JXW26" s="284"/>
      <c r="JXX26" s="284"/>
      <c r="JXY26" s="284"/>
      <c r="JXZ26" s="284"/>
      <c r="JYA26" s="284"/>
      <c r="JYB26" s="284"/>
      <c r="JYC26" s="284"/>
      <c r="JYD26" s="284"/>
      <c r="JYE26" s="284"/>
      <c r="JYF26" s="284"/>
      <c r="JYG26" s="284"/>
      <c r="JYH26" s="284"/>
      <c r="JYI26" s="284"/>
      <c r="JYJ26" s="284"/>
      <c r="JYK26" s="284"/>
      <c r="JYL26" s="284"/>
      <c r="JYM26" s="284"/>
      <c r="JYN26" s="284"/>
      <c r="JYO26" s="284"/>
      <c r="JYP26" s="284"/>
      <c r="JYQ26" s="284"/>
      <c r="JYR26" s="284"/>
      <c r="JYS26" s="284"/>
      <c r="JYT26" s="284"/>
      <c r="JYU26" s="284"/>
      <c r="JYV26" s="284"/>
      <c r="JYW26" s="284"/>
      <c r="JYX26" s="284"/>
      <c r="JYY26" s="284"/>
      <c r="JYZ26" s="284"/>
      <c r="JZA26" s="284"/>
      <c r="JZB26" s="284"/>
      <c r="JZC26" s="284"/>
      <c r="JZD26" s="284"/>
      <c r="JZE26" s="284"/>
      <c r="JZF26" s="284"/>
      <c r="JZG26" s="284"/>
      <c r="JZH26" s="284"/>
      <c r="JZI26" s="284"/>
      <c r="JZJ26" s="284"/>
      <c r="JZK26" s="284"/>
      <c r="JZL26" s="284"/>
      <c r="JZM26" s="284"/>
      <c r="JZN26" s="284"/>
      <c r="JZO26" s="284"/>
      <c r="JZP26" s="284"/>
      <c r="JZQ26" s="284"/>
      <c r="JZR26" s="284"/>
      <c r="JZS26" s="284"/>
      <c r="JZT26" s="284"/>
      <c r="JZU26" s="284"/>
      <c r="JZV26" s="284"/>
      <c r="JZW26" s="284"/>
      <c r="JZX26" s="284"/>
      <c r="JZY26" s="284"/>
      <c r="JZZ26" s="284"/>
      <c r="KAA26" s="284"/>
      <c r="KAB26" s="284"/>
      <c r="KAC26" s="284"/>
      <c r="KAD26" s="284"/>
      <c r="KAE26" s="284"/>
      <c r="KAF26" s="284"/>
      <c r="KAG26" s="284"/>
      <c r="KAH26" s="284"/>
      <c r="KAI26" s="284"/>
      <c r="KAJ26" s="284"/>
      <c r="KAK26" s="284"/>
      <c r="KAL26" s="284"/>
      <c r="KAM26" s="284"/>
      <c r="KAN26" s="284"/>
      <c r="KAO26" s="284"/>
      <c r="KAP26" s="284"/>
      <c r="KAQ26" s="284"/>
      <c r="KAR26" s="284"/>
      <c r="KAS26" s="284"/>
      <c r="KAT26" s="284"/>
      <c r="KAU26" s="284"/>
      <c r="KAV26" s="284"/>
      <c r="KAW26" s="284"/>
      <c r="KAX26" s="284"/>
      <c r="KAY26" s="284"/>
      <c r="KAZ26" s="284"/>
      <c r="KBA26" s="284"/>
      <c r="KBB26" s="284"/>
      <c r="KBC26" s="284"/>
      <c r="KBD26" s="284"/>
      <c r="KBE26" s="284"/>
      <c r="KBF26" s="284"/>
      <c r="KBG26" s="284"/>
      <c r="KBH26" s="284"/>
      <c r="KBI26" s="284"/>
      <c r="KBJ26" s="284"/>
      <c r="KBK26" s="284"/>
      <c r="KBL26" s="284"/>
      <c r="KBM26" s="284"/>
      <c r="KBN26" s="284"/>
      <c r="KBO26" s="284"/>
      <c r="KBP26" s="284"/>
      <c r="KBQ26" s="284"/>
      <c r="KBR26" s="284"/>
      <c r="KBS26" s="284"/>
      <c r="KBT26" s="284"/>
      <c r="KBU26" s="284"/>
      <c r="KBV26" s="284"/>
      <c r="KBW26" s="284"/>
      <c r="KBX26" s="284"/>
      <c r="KBY26" s="284"/>
      <c r="KBZ26" s="284"/>
      <c r="KCA26" s="284"/>
      <c r="KCB26" s="284"/>
      <c r="KCC26" s="284"/>
      <c r="KCD26" s="284"/>
      <c r="KCE26" s="284"/>
      <c r="KCF26" s="284"/>
      <c r="KCG26" s="284"/>
      <c r="KCH26" s="284"/>
      <c r="KCI26" s="284"/>
      <c r="KCJ26" s="284"/>
      <c r="KCK26" s="284"/>
      <c r="KCL26" s="284"/>
      <c r="KCM26" s="284"/>
      <c r="KCN26" s="284"/>
      <c r="KCO26" s="284"/>
      <c r="KCP26" s="284"/>
      <c r="KCQ26" s="284"/>
      <c r="KCR26" s="284"/>
      <c r="KCS26" s="284"/>
      <c r="KCT26" s="284"/>
      <c r="KCU26" s="284"/>
      <c r="KCV26" s="284"/>
      <c r="KCW26" s="284"/>
      <c r="KCX26" s="284"/>
      <c r="KCY26" s="284"/>
      <c r="KCZ26" s="284"/>
      <c r="KDA26" s="284"/>
      <c r="KDB26" s="284"/>
      <c r="KDC26" s="284"/>
      <c r="KDD26" s="284"/>
      <c r="KDE26" s="284"/>
      <c r="KDF26" s="284"/>
      <c r="KDG26" s="284"/>
      <c r="KDH26" s="284"/>
      <c r="KDI26" s="284"/>
      <c r="KDJ26" s="284"/>
      <c r="KDK26" s="284"/>
      <c r="KDL26" s="284"/>
      <c r="KDM26" s="284"/>
      <c r="KDN26" s="284"/>
      <c r="KDO26" s="284"/>
      <c r="KDP26" s="284"/>
      <c r="KDQ26" s="284"/>
      <c r="KDR26" s="284"/>
      <c r="KDS26" s="284"/>
      <c r="KDT26" s="284"/>
      <c r="KDU26" s="284"/>
      <c r="KDV26" s="284"/>
      <c r="KDW26" s="284"/>
      <c r="KDX26" s="284"/>
      <c r="KDY26" s="284"/>
      <c r="KDZ26" s="284"/>
      <c r="KEA26" s="284"/>
      <c r="KEB26" s="284"/>
      <c r="KEC26" s="284"/>
      <c r="KED26" s="284"/>
      <c r="KEE26" s="284"/>
      <c r="KEF26" s="284"/>
      <c r="KEG26" s="284"/>
      <c r="KEH26" s="284"/>
      <c r="KEI26" s="284"/>
      <c r="KEJ26" s="284"/>
      <c r="KEK26" s="284"/>
      <c r="KEL26" s="284"/>
      <c r="KEM26" s="284"/>
      <c r="KEN26" s="284"/>
      <c r="KEO26" s="284"/>
      <c r="KEP26" s="284"/>
      <c r="KEQ26" s="284"/>
      <c r="KER26" s="284"/>
      <c r="KES26" s="284"/>
      <c r="KET26" s="284"/>
      <c r="KEU26" s="284"/>
      <c r="KEV26" s="284"/>
      <c r="KEW26" s="284"/>
      <c r="KEX26" s="284"/>
      <c r="KEY26" s="284"/>
      <c r="KEZ26" s="284"/>
      <c r="KFA26" s="284"/>
      <c r="KFB26" s="284"/>
      <c r="KFC26" s="284"/>
      <c r="KFD26" s="284"/>
      <c r="KFE26" s="284"/>
      <c r="KFF26" s="284"/>
      <c r="KFG26" s="284"/>
      <c r="KFH26" s="284"/>
      <c r="KFI26" s="284"/>
      <c r="KFJ26" s="284"/>
      <c r="KFK26" s="284"/>
      <c r="KFL26" s="284"/>
      <c r="KFM26" s="284"/>
      <c r="KFN26" s="284"/>
      <c r="KFO26" s="284"/>
      <c r="KFP26" s="284"/>
      <c r="KFQ26" s="284"/>
      <c r="KFR26" s="284"/>
      <c r="KFS26" s="284"/>
      <c r="KFT26" s="284"/>
      <c r="KFU26" s="284"/>
      <c r="KFV26" s="284"/>
      <c r="KFW26" s="284"/>
      <c r="KFX26" s="284"/>
      <c r="KFY26" s="284"/>
      <c r="KFZ26" s="284"/>
      <c r="KGA26" s="284"/>
      <c r="KGB26" s="284"/>
      <c r="KGC26" s="284"/>
      <c r="KGD26" s="284"/>
      <c r="KGE26" s="284"/>
      <c r="KGF26" s="284"/>
      <c r="KGG26" s="284"/>
      <c r="KGH26" s="284"/>
      <c r="KGI26" s="284"/>
      <c r="KGJ26" s="284"/>
      <c r="KGK26" s="284"/>
      <c r="KGL26" s="284"/>
      <c r="KGM26" s="284"/>
      <c r="KGN26" s="284"/>
      <c r="KGO26" s="284"/>
      <c r="KGP26" s="284"/>
      <c r="KGQ26" s="284"/>
      <c r="KGR26" s="284"/>
      <c r="KGS26" s="284"/>
      <c r="KGT26" s="284"/>
      <c r="KGU26" s="284"/>
      <c r="KGV26" s="284"/>
      <c r="KGW26" s="284"/>
      <c r="KGX26" s="284"/>
      <c r="KGY26" s="284"/>
      <c r="KGZ26" s="284"/>
      <c r="KHA26" s="284"/>
      <c r="KHB26" s="284"/>
      <c r="KHC26" s="284"/>
      <c r="KHD26" s="284"/>
      <c r="KHE26" s="284"/>
      <c r="KHF26" s="284"/>
      <c r="KHG26" s="284"/>
      <c r="KHH26" s="284"/>
      <c r="KHI26" s="284"/>
      <c r="KHJ26" s="284"/>
      <c r="KHK26" s="284"/>
      <c r="KHL26" s="284"/>
      <c r="KHM26" s="284"/>
      <c r="KHN26" s="284"/>
      <c r="KHO26" s="284"/>
      <c r="KHP26" s="284"/>
      <c r="KHQ26" s="284"/>
      <c r="KHR26" s="284"/>
      <c r="KHS26" s="284"/>
      <c r="KHT26" s="284"/>
      <c r="KHU26" s="284"/>
      <c r="KHV26" s="284"/>
      <c r="KHW26" s="284"/>
      <c r="KHX26" s="284"/>
      <c r="KHY26" s="284"/>
      <c r="KHZ26" s="284"/>
      <c r="KIA26" s="284"/>
      <c r="KIB26" s="284"/>
      <c r="KIC26" s="284"/>
      <c r="KID26" s="284"/>
      <c r="KIE26" s="284"/>
      <c r="KIF26" s="284"/>
      <c r="KIG26" s="284"/>
      <c r="KIH26" s="284"/>
      <c r="KII26" s="284"/>
      <c r="KIJ26" s="284"/>
      <c r="KIK26" s="284"/>
      <c r="KIL26" s="284"/>
      <c r="KIM26" s="284"/>
      <c r="KIN26" s="284"/>
      <c r="KIO26" s="284"/>
      <c r="KIP26" s="284"/>
      <c r="KIQ26" s="284"/>
      <c r="KIR26" s="284"/>
      <c r="KIS26" s="284"/>
      <c r="KIT26" s="284"/>
      <c r="KIU26" s="284"/>
      <c r="KIV26" s="284"/>
      <c r="KIW26" s="284"/>
      <c r="KIX26" s="284"/>
      <c r="KIY26" s="284"/>
      <c r="KIZ26" s="284"/>
      <c r="KJA26" s="284"/>
      <c r="KJB26" s="284"/>
      <c r="KJC26" s="284"/>
      <c r="KJD26" s="284"/>
      <c r="KJE26" s="284"/>
      <c r="KJF26" s="284"/>
      <c r="KJG26" s="284"/>
      <c r="KJH26" s="284"/>
      <c r="KJI26" s="284"/>
      <c r="KJJ26" s="284"/>
      <c r="KJK26" s="284"/>
      <c r="KJL26" s="284"/>
      <c r="KJM26" s="284"/>
      <c r="KJN26" s="284"/>
      <c r="KJO26" s="284"/>
      <c r="KJP26" s="284"/>
      <c r="KJQ26" s="284"/>
      <c r="KJR26" s="284"/>
      <c r="KJS26" s="284"/>
      <c r="KJT26" s="284"/>
      <c r="KJU26" s="284"/>
      <c r="KJV26" s="284"/>
      <c r="KJW26" s="284"/>
      <c r="KJX26" s="284"/>
      <c r="KJY26" s="284"/>
      <c r="KJZ26" s="284"/>
      <c r="KKA26" s="284"/>
      <c r="KKB26" s="284"/>
      <c r="KKC26" s="284"/>
      <c r="KKD26" s="284"/>
      <c r="KKE26" s="284"/>
      <c r="KKF26" s="284"/>
      <c r="KKG26" s="284"/>
      <c r="KKH26" s="284"/>
      <c r="KKI26" s="284"/>
      <c r="KKJ26" s="284"/>
      <c r="KKK26" s="284"/>
      <c r="KKL26" s="284"/>
      <c r="KKM26" s="284"/>
      <c r="KKN26" s="284"/>
      <c r="KKO26" s="284"/>
      <c r="KKP26" s="284"/>
      <c r="KKQ26" s="284"/>
      <c r="KKR26" s="284"/>
      <c r="KKS26" s="284"/>
      <c r="KKT26" s="284"/>
      <c r="KKU26" s="284"/>
      <c r="KKV26" s="284"/>
      <c r="KKW26" s="284"/>
      <c r="KKX26" s="284"/>
      <c r="KKY26" s="284"/>
      <c r="KKZ26" s="284"/>
      <c r="KLA26" s="284"/>
      <c r="KLB26" s="284"/>
      <c r="KLC26" s="284"/>
      <c r="KLD26" s="284"/>
      <c r="KLE26" s="284"/>
      <c r="KLF26" s="284"/>
      <c r="KLG26" s="284"/>
      <c r="KLH26" s="284"/>
      <c r="KLI26" s="284"/>
      <c r="KLJ26" s="284"/>
      <c r="KLK26" s="284"/>
      <c r="KLL26" s="284"/>
      <c r="KLM26" s="284"/>
      <c r="KLN26" s="284"/>
      <c r="KLO26" s="284"/>
      <c r="KLP26" s="284"/>
      <c r="KLQ26" s="284"/>
      <c r="KLR26" s="284"/>
      <c r="KLS26" s="284"/>
      <c r="KLT26" s="284"/>
      <c r="KLU26" s="284"/>
      <c r="KLV26" s="284"/>
      <c r="KLW26" s="284"/>
      <c r="KLX26" s="284"/>
      <c r="KLY26" s="284"/>
      <c r="KLZ26" s="284"/>
      <c r="KMA26" s="284"/>
      <c r="KMB26" s="284"/>
      <c r="KMC26" s="284"/>
      <c r="KMD26" s="284"/>
      <c r="KME26" s="284"/>
      <c r="KMF26" s="284"/>
      <c r="KMG26" s="284"/>
      <c r="KMH26" s="284"/>
      <c r="KMI26" s="284"/>
      <c r="KMJ26" s="284"/>
      <c r="KMK26" s="284"/>
      <c r="KML26" s="284"/>
      <c r="KMM26" s="284"/>
      <c r="KMN26" s="284"/>
      <c r="KMO26" s="284"/>
      <c r="KMP26" s="284"/>
      <c r="KMQ26" s="284"/>
      <c r="KMR26" s="284"/>
      <c r="KMS26" s="284"/>
      <c r="KMT26" s="284"/>
      <c r="KMU26" s="284"/>
      <c r="KMV26" s="284"/>
      <c r="KMW26" s="284"/>
      <c r="KMX26" s="284"/>
      <c r="KMY26" s="284"/>
      <c r="KMZ26" s="284"/>
      <c r="KNA26" s="284"/>
      <c r="KNB26" s="284"/>
      <c r="KNC26" s="284"/>
      <c r="KND26" s="284"/>
      <c r="KNE26" s="284"/>
      <c r="KNF26" s="284"/>
      <c r="KNG26" s="284"/>
      <c r="KNH26" s="284"/>
      <c r="KNI26" s="284"/>
      <c r="KNJ26" s="284"/>
      <c r="KNK26" s="284"/>
      <c r="KNL26" s="284"/>
      <c r="KNM26" s="284"/>
      <c r="KNN26" s="284"/>
      <c r="KNO26" s="284"/>
      <c r="KNP26" s="284"/>
      <c r="KNQ26" s="284"/>
      <c r="KNR26" s="284"/>
      <c r="KNS26" s="284"/>
      <c r="KNT26" s="284"/>
      <c r="KNU26" s="284"/>
      <c r="KNV26" s="284"/>
      <c r="KNW26" s="284"/>
      <c r="KNX26" s="284"/>
      <c r="KNY26" s="284"/>
      <c r="KNZ26" s="284"/>
      <c r="KOA26" s="284"/>
      <c r="KOB26" s="284"/>
      <c r="KOC26" s="284"/>
      <c r="KOD26" s="284"/>
      <c r="KOE26" s="284"/>
      <c r="KOF26" s="284"/>
      <c r="KOG26" s="284"/>
      <c r="KOH26" s="284"/>
      <c r="KOI26" s="284"/>
      <c r="KOJ26" s="284"/>
      <c r="KOK26" s="284"/>
      <c r="KOL26" s="284"/>
      <c r="KOM26" s="284"/>
      <c r="KON26" s="284"/>
      <c r="KOO26" s="284"/>
      <c r="KOP26" s="284"/>
      <c r="KOQ26" s="284"/>
      <c r="KOR26" s="284"/>
      <c r="KOS26" s="284"/>
      <c r="KOT26" s="284"/>
      <c r="KOU26" s="284"/>
      <c r="KOV26" s="284"/>
      <c r="KOW26" s="284"/>
      <c r="KOX26" s="284"/>
      <c r="KOY26" s="284"/>
      <c r="KOZ26" s="284"/>
      <c r="KPA26" s="284"/>
      <c r="KPB26" s="284"/>
      <c r="KPC26" s="284"/>
      <c r="KPD26" s="284"/>
      <c r="KPE26" s="284"/>
      <c r="KPF26" s="284"/>
      <c r="KPG26" s="284"/>
      <c r="KPH26" s="284"/>
      <c r="KPI26" s="284"/>
      <c r="KPJ26" s="284"/>
      <c r="KPK26" s="284"/>
      <c r="KPL26" s="284"/>
      <c r="KPM26" s="284"/>
      <c r="KPN26" s="284"/>
      <c r="KPO26" s="284"/>
      <c r="KPP26" s="284"/>
      <c r="KPQ26" s="284"/>
      <c r="KPR26" s="284"/>
      <c r="KPS26" s="284"/>
      <c r="KPT26" s="284"/>
      <c r="KPU26" s="284"/>
      <c r="KPV26" s="284"/>
      <c r="KPW26" s="284"/>
      <c r="KPX26" s="284"/>
      <c r="KPY26" s="284"/>
      <c r="KPZ26" s="284"/>
      <c r="KQA26" s="284"/>
      <c r="KQB26" s="284"/>
      <c r="KQC26" s="284"/>
      <c r="KQD26" s="284"/>
      <c r="KQE26" s="284"/>
      <c r="KQF26" s="284"/>
      <c r="KQG26" s="284"/>
      <c r="KQH26" s="284"/>
      <c r="KQI26" s="284"/>
      <c r="KQJ26" s="284"/>
      <c r="KQK26" s="284"/>
      <c r="KQL26" s="284"/>
      <c r="KQM26" s="284"/>
      <c r="KQN26" s="284"/>
      <c r="KQO26" s="284"/>
      <c r="KQP26" s="284"/>
      <c r="KQQ26" s="284"/>
      <c r="KQR26" s="284"/>
      <c r="KQS26" s="284"/>
      <c r="KQT26" s="284"/>
      <c r="KQU26" s="284"/>
      <c r="KQV26" s="284"/>
      <c r="KQW26" s="284"/>
      <c r="KQX26" s="284"/>
      <c r="KQY26" s="284"/>
      <c r="KQZ26" s="284"/>
      <c r="KRA26" s="284"/>
      <c r="KRB26" s="284"/>
      <c r="KRC26" s="284"/>
      <c r="KRD26" s="284"/>
      <c r="KRE26" s="284"/>
      <c r="KRF26" s="284"/>
      <c r="KRG26" s="284"/>
      <c r="KRH26" s="284"/>
      <c r="KRI26" s="284"/>
      <c r="KRJ26" s="284"/>
      <c r="KRK26" s="284"/>
      <c r="KRL26" s="284"/>
      <c r="KRM26" s="284"/>
      <c r="KRN26" s="284"/>
      <c r="KRO26" s="284"/>
      <c r="KRP26" s="284"/>
      <c r="KRQ26" s="284"/>
      <c r="KRR26" s="284"/>
      <c r="KRS26" s="284"/>
      <c r="KRT26" s="284"/>
      <c r="KRU26" s="284"/>
      <c r="KRV26" s="284"/>
      <c r="KRW26" s="284"/>
      <c r="KRX26" s="284"/>
      <c r="KRY26" s="284"/>
      <c r="KRZ26" s="284"/>
      <c r="KSA26" s="284"/>
      <c r="KSB26" s="284"/>
      <c r="KSC26" s="284"/>
      <c r="KSD26" s="284"/>
      <c r="KSE26" s="284"/>
      <c r="KSF26" s="284"/>
      <c r="KSG26" s="284"/>
      <c r="KSH26" s="284"/>
      <c r="KSI26" s="284"/>
      <c r="KSJ26" s="284"/>
      <c r="KSK26" s="284"/>
      <c r="KSL26" s="284"/>
      <c r="KSM26" s="284"/>
      <c r="KSN26" s="284"/>
      <c r="KSO26" s="284"/>
      <c r="KSP26" s="284"/>
      <c r="KSQ26" s="284"/>
      <c r="KSR26" s="284"/>
      <c r="KSS26" s="284"/>
      <c r="KST26" s="284"/>
      <c r="KSU26" s="284"/>
      <c r="KSV26" s="284"/>
      <c r="KSW26" s="284"/>
      <c r="KSX26" s="284"/>
      <c r="KSY26" s="284"/>
      <c r="KSZ26" s="284"/>
      <c r="KTA26" s="284"/>
      <c r="KTB26" s="284"/>
      <c r="KTC26" s="284"/>
      <c r="KTD26" s="284"/>
      <c r="KTE26" s="284"/>
      <c r="KTF26" s="284"/>
      <c r="KTG26" s="284"/>
      <c r="KTH26" s="284"/>
      <c r="KTI26" s="284"/>
      <c r="KTJ26" s="284"/>
      <c r="KTK26" s="284"/>
      <c r="KTL26" s="284"/>
      <c r="KTM26" s="284"/>
      <c r="KTN26" s="284"/>
      <c r="KTO26" s="284"/>
      <c r="KTP26" s="284"/>
      <c r="KTQ26" s="284"/>
      <c r="KTR26" s="284"/>
      <c r="KTS26" s="284"/>
      <c r="KTT26" s="284"/>
      <c r="KTU26" s="284"/>
      <c r="KTV26" s="284"/>
      <c r="KTW26" s="284"/>
      <c r="KTX26" s="284"/>
      <c r="KTY26" s="284"/>
      <c r="KTZ26" s="284"/>
      <c r="KUA26" s="284"/>
      <c r="KUB26" s="284"/>
      <c r="KUC26" s="284"/>
      <c r="KUD26" s="284"/>
      <c r="KUE26" s="284"/>
      <c r="KUF26" s="284"/>
      <c r="KUG26" s="284"/>
      <c r="KUH26" s="284"/>
      <c r="KUI26" s="284"/>
      <c r="KUJ26" s="284"/>
      <c r="KUK26" s="284"/>
      <c r="KUL26" s="284"/>
      <c r="KUM26" s="284"/>
      <c r="KUN26" s="284"/>
      <c r="KUO26" s="284"/>
      <c r="KUP26" s="284"/>
      <c r="KUQ26" s="284"/>
      <c r="KUR26" s="284"/>
      <c r="KUS26" s="284"/>
      <c r="KUT26" s="284"/>
      <c r="KUU26" s="284"/>
      <c r="KUV26" s="284"/>
      <c r="KUW26" s="284"/>
      <c r="KUX26" s="284"/>
      <c r="KUY26" s="284"/>
      <c r="KUZ26" s="284"/>
      <c r="KVA26" s="284"/>
      <c r="KVB26" s="284"/>
      <c r="KVC26" s="284"/>
      <c r="KVD26" s="284"/>
      <c r="KVE26" s="284"/>
      <c r="KVF26" s="284"/>
      <c r="KVG26" s="284"/>
      <c r="KVH26" s="284"/>
      <c r="KVI26" s="284"/>
      <c r="KVJ26" s="284"/>
      <c r="KVK26" s="284"/>
      <c r="KVL26" s="284"/>
      <c r="KVM26" s="284"/>
      <c r="KVN26" s="284"/>
      <c r="KVO26" s="284"/>
      <c r="KVP26" s="284"/>
      <c r="KVQ26" s="284"/>
      <c r="KVR26" s="284"/>
      <c r="KVS26" s="284"/>
      <c r="KVT26" s="284"/>
      <c r="KVU26" s="284"/>
      <c r="KVV26" s="284"/>
      <c r="KVW26" s="284"/>
      <c r="KVX26" s="284"/>
      <c r="KVY26" s="284"/>
      <c r="KVZ26" s="284"/>
      <c r="KWA26" s="284"/>
      <c r="KWB26" s="284"/>
      <c r="KWC26" s="284"/>
      <c r="KWD26" s="284"/>
      <c r="KWE26" s="284"/>
      <c r="KWF26" s="284"/>
      <c r="KWG26" s="284"/>
      <c r="KWH26" s="284"/>
      <c r="KWI26" s="284"/>
      <c r="KWJ26" s="284"/>
      <c r="KWK26" s="284"/>
      <c r="KWL26" s="284"/>
      <c r="KWM26" s="284"/>
      <c r="KWN26" s="284"/>
      <c r="KWO26" s="284"/>
      <c r="KWP26" s="284"/>
      <c r="KWQ26" s="284"/>
      <c r="KWR26" s="284"/>
      <c r="KWS26" s="284"/>
      <c r="KWT26" s="284"/>
      <c r="KWU26" s="284"/>
      <c r="KWV26" s="284"/>
      <c r="KWW26" s="284"/>
      <c r="KWX26" s="284"/>
      <c r="KWY26" s="284"/>
      <c r="KWZ26" s="284"/>
      <c r="KXA26" s="284"/>
      <c r="KXB26" s="284"/>
      <c r="KXC26" s="284"/>
      <c r="KXD26" s="284"/>
      <c r="KXE26" s="284"/>
      <c r="KXF26" s="284"/>
      <c r="KXG26" s="284"/>
      <c r="KXH26" s="284"/>
      <c r="KXI26" s="284"/>
      <c r="KXJ26" s="284"/>
      <c r="KXK26" s="284"/>
      <c r="KXL26" s="284"/>
      <c r="KXM26" s="284"/>
      <c r="KXN26" s="284"/>
      <c r="KXO26" s="284"/>
      <c r="KXP26" s="284"/>
      <c r="KXQ26" s="284"/>
      <c r="KXR26" s="284"/>
      <c r="KXS26" s="284"/>
      <c r="KXT26" s="284"/>
      <c r="KXU26" s="284"/>
      <c r="KXV26" s="284"/>
      <c r="KXW26" s="284"/>
      <c r="KXX26" s="284"/>
      <c r="KXY26" s="284"/>
      <c r="KXZ26" s="284"/>
      <c r="KYA26" s="284"/>
      <c r="KYB26" s="284"/>
      <c r="KYC26" s="284"/>
      <c r="KYD26" s="284"/>
      <c r="KYE26" s="284"/>
      <c r="KYF26" s="284"/>
      <c r="KYG26" s="284"/>
      <c r="KYH26" s="284"/>
      <c r="KYI26" s="284"/>
      <c r="KYJ26" s="284"/>
      <c r="KYK26" s="284"/>
      <c r="KYL26" s="284"/>
      <c r="KYM26" s="284"/>
      <c r="KYN26" s="284"/>
      <c r="KYO26" s="284"/>
      <c r="KYP26" s="284"/>
      <c r="KYQ26" s="284"/>
      <c r="KYR26" s="284"/>
      <c r="KYS26" s="284"/>
      <c r="KYT26" s="284"/>
      <c r="KYU26" s="284"/>
      <c r="KYV26" s="284"/>
      <c r="KYW26" s="284"/>
      <c r="KYX26" s="284"/>
      <c r="KYY26" s="284"/>
      <c r="KYZ26" s="284"/>
      <c r="KZA26" s="284"/>
      <c r="KZB26" s="284"/>
      <c r="KZC26" s="284"/>
      <c r="KZD26" s="284"/>
      <c r="KZE26" s="284"/>
      <c r="KZF26" s="284"/>
      <c r="KZG26" s="284"/>
      <c r="KZH26" s="284"/>
      <c r="KZI26" s="284"/>
      <c r="KZJ26" s="284"/>
      <c r="KZK26" s="284"/>
      <c r="KZL26" s="284"/>
      <c r="KZM26" s="284"/>
      <c r="KZN26" s="284"/>
      <c r="KZO26" s="284"/>
      <c r="KZP26" s="284"/>
      <c r="KZQ26" s="284"/>
      <c r="KZR26" s="284"/>
      <c r="KZS26" s="284"/>
      <c r="KZT26" s="284"/>
      <c r="KZU26" s="284"/>
      <c r="KZV26" s="284"/>
      <c r="KZW26" s="284"/>
      <c r="KZX26" s="284"/>
      <c r="KZY26" s="284"/>
      <c r="KZZ26" s="284"/>
      <c r="LAA26" s="284"/>
      <c r="LAB26" s="284"/>
      <c r="LAC26" s="284"/>
      <c r="LAD26" s="284"/>
      <c r="LAE26" s="284"/>
      <c r="LAF26" s="284"/>
      <c r="LAG26" s="284"/>
      <c r="LAH26" s="284"/>
      <c r="LAI26" s="284"/>
      <c r="LAJ26" s="284"/>
      <c r="LAK26" s="284"/>
      <c r="LAL26" s="284"/>
      <c r="LAM26" s="284"/>
      <c r="LAN26" s="284"/>
      <c r="LAO26" s="284"/>
      <c r="LAP26" s="284"/>
      <c r="LAQ26" s="284"/>
      <c r="LAR26" s="284"/>
      <c r="LAS26" s="284"/>
      <c r="LAT26" s="284"/>
      <c r="LAU26" s="284"/>
      <c r="LAV26" s="284"/>
      <c r="LAW26" s="284"/>
      <c r="LAX26" s="284"/>
      <c r="LAY26" s="284"/>
      <c r="LAZ26" s="284"/>
      <c r="LBA26" s="284"/>
      <c r="LBB26" s="284"/>
      <c r="LBC26" s="284"/>
      <c r="LBD26" s="284"/>
      <c r="LBE26" s="284"/>
      <c r="LBF26" s="284"/>
      <c r="LBG26" s="284"/>
      <c r="LBH26" s="284"/>
      <c r="LBI26" s="284"/>
      <c r="LBJ26" s="284"/>
      <c r="LBK26" s="284"/>
      <c r="LBL26" s="284"/>
      <c r="LBM26" s="284"/>
      <c r="LBN26" s="284"/>
      <c r="LBO26" s="284"/>
      <c r="LBP26" s="284"/>
      <c r="LBQ26" s="284"/>
      <c r="LBR26" s="284"/>
      <c r="LBS26" s="284"/>
      <c r="LBT26" s="284"/>
      <c r="LBU26" s="284"/>
      <c r="LBV26" s="284"/>
      <c r="LBW26" s="284"/>
      <c r="LBX26" s="284"/>
      <c r="LBY26" s="284"/>
      <c r="LBZ26" s="284"/>
      <c r="LCA26" s="284"/>
      <c r="LCB26" s="284"/>
      <c r="LCC26" s="284"/>
      <c r="LCD26" s="284"/>
      <c r="LCE26" s="284"/>
      <c r="LCF26" s="284"/>
      <c r="LCG26" s="284"/>
      <c r="LCH26" s="284"/>
      <c r="LCI26" s="284"/>
      <c r="LCJ26" s="284"/>
      <c r="LCK26" s="284"/>
      <c r="LCL26" s="284"/>
      <c r="LCM26" s="284"/>
      <c r="LCN26" s="284"/>
      <c r="LCO26" s="284"/>
      <c r="LCP26" s="284"/>
      <c r="LCQ26" s="284"/>
      <c r="LCR26" s="284"/>
      <c r="LCS26" s="284"/>
      <c r="LCT26" s="284"/>
      <c r="LCU26" s="284"/>
      <c r="LCV26" s="284"/>
      <c r="LCW26" s="284"/>
      <c r="LCX26" s="284"/>
      <c r="LCY26" s="284"/>
      <c r="LCZ26" s="284"/>
      <c r="LDA26" s="284"/>
      <c r="LDB26" s="284"/>
      <c r="LDC26" s="284"/>
      <c r="LDD26" s="284"/>
      <c r="LDE26" s="284"/>
      <c r="LDF26" s="284"/>
      <c r="LDG26" s="284"/>
      <c r="LDH26" s="284"/>
      <c r="LDI26" s="284"/>
      <c r="LDJ26" s="284"/>
      <c r="LDK26" s="284"/>
      <c r="LDL26" s="284"/>
      <c r="LDM26" s="284"/>
      <c r="LDN26" s="284"/>
      <c r="LDO26" s="284"/>
      <c r="LDP26" s="284"/>
      <c r="LDQ26" s="284"/>
      <c r="LDR26" s="284"/>
      <c r="LDS26" s="284"/>
      <c r="LDT26" s="284"/>
      <c r="LDU26" s="284"/>
      <c r="LDV26" s="284"/>
      <c r="LDW26" s="284"/>
      <c r="LDX26" s="284"/>
      <c r="LDY26" s="284"/>
      <c r="LDZ26" s="284"/>
      <c r="LEA26" s="284"/>
      <c r="LEB26" s="284"/>
      <c r="LEC26" s="284"/>
      <c r="LED26" s="284"/>
      <c r="LEE26" s="284"/>
      <c r="LEF26" s="284"/>
      <c r="LEG26" s="284"/>
      <c r="LEH26" s="284"/>
      <c r="LEI26" s="284"/>
      <c r="LEJ26" s="284"/>
      <c r="LEK26" s="284"/>
      <c r="LEL26" s="284"/>
      <c r="LEM26" s="284"/>
      <c r="LEN26" s="284"/>
      <c r="LEO26" s="284"/>
      <c r="LEP26" s="284"/>
      <c r="LEQ26" s="284"/>
      <c r="LER26" s="284"/>
      <c r="LES26" s="284"/>
      <c r="LET26" s="284"/>
      <c r="LEU26" s="284"/>
      <c r="LEV26" s="284"/>
      <c r="LEW26" s="284"/>
      <c r="LEX26" s="284"/>
      <c r="LEY26" s="284"/>
      <c r="LEZ26" s="284"/>
      <c r="LFA26" s="284"/>
      <c r="LFB26" s="284"/>
      <c r="LFC26" s="284"/>
      <c r="LFD26" s="284"/>
      <c r="LFE26" s="284"/>
      <c r="LFF26" s="284"/>
      <c r="LFG26" s="284"/>
      <c r="LFH26" s="284"/>
      <c r="LFI26" s="284"/>
      <c r="LFJ26" s="284"/>
      <c r="LFK26" s="284"/>
      <c r="LFL26" s="284"/>
      <c r="LFM26" s="284"/>
      <c r="LFN26" s="284"/>
      <c r="LFO26" s="284"/>
      <c r="LFP26" s="284"/>
      <c r="LFQ26" s="284"/>
      <c r="LFR26" s="284"/>
      <c r="LFS26" s="284"/>
      <c r="LFT26" s="284"/>
      <c r="LFU26" s="284"/>
      <c r="LFV26" s="284"/>
      <c r="LFW26" s="284"/>
      <c r="LFX26" s="284"/>
      <c r="LFY26" s="284"/>
      <c r="LFZ26" s="284"/>
      <c r="LGA26" s="284"/>
      <c r="LGB26" s="284"/>
      <c r="LGC26" s="284"/>
      <c r="LGD26" s="284"/>
      <c r="LGE26" s="284"/>
      <c r="LGF26" s="284"/>
      <c r="LGG26" s="284"/>
      <c r="LGH26" s="284"/>
      <c r="LGI26" s="284"/>
      <c r="LGJ26" s="284"/>
      <c r="LGK26" s="284"/>
      <c r="LGL26" s="284"/>
      <c r="LGM26" s="284"/>
      <c r="LGN26" s="284"/>
      <c r="LGO26" s="284"/>
      <c r="LGP26" s="284"/>
      <c r="LGQ26" s="284"/>
      <c r="LGR26" s="284"/>
      <c r="LGS26" s="284"/>
      <c r="LGT26" s="284"/>
      <c r="LGU26" s="284"/>
      <c r="LGV26" s="284"/>
      <c r="LGW26" s="284"/>
      <c r="LGX26" s="284"/>
      <c r="LGY26" s="284"/>
      <c r="LGZ26" s="284"/>
      <c r="LHA26" s="284"/>
      <c r="LHB26" s="284"/>
      <c r="LHC26" s="284"/>
      <c r="LHD26" s="284"/>
      <c r="LHE26" s="284"/>
      <c r="LHF26" s="284"/>
      <c r="LHG26" s="284"/>
      <c r="LHH26" s="284"/>
      <c r="LHI26" s="284"/>
      <c r="LHJ26" s="284"/>
      <c r="LHK26" s="284"/>
      <c r="LHL26" s="284"/>
      <c r="LHM26" s="284"/>
      <c r="LHN26" s="284"/>
      <c r="LHO26" s="284"/>
      <c r="LHP26" s="284"/>
      <c r="LHQ26" s="284"/>
      <c r="LHR26" s="284"/>
      <c r="LHS26" s="284"/>
      <c r="LHT26" s="284"/>
      <c r="LHU26" s="284"/>
      <c r="LHV26" s="284"/>
      <c r="LHW26" s="284"/>
      <c r="LHX26" s="284"/>
      <c r="LHY26" s="284"/>
      <c r="LHZ26" s="284"/>
      <c r="LIA26" s="284"/>
      <c r="LIB26" s="284"/>
      <c r="LIC26" s="284"/>
      <c r="LID26" s="284"/>
      <c r="LIE26" s="284"/>
      <c r="LIF26" s="284"/>
      <c r="LIG26" s="284"/>
      <c r="LIH26" s="284"/>
      <c r="LII26" s="284"/>
      <c r="LIJ26" s="284"/>
      <c r="LIK26" s="284"/>
      <c r="LIL26" s="284"/>
      <c r="LIM26" s="284"/>
      <c r="LIN26" s="284"/>
      <c r="LIO26" s="284"/>
      <c r="LIP26" s="284"/>
      <c r="LIQ26" s="284"/>
      <c r="LIR26" s="284"/>
      <c r="LIS26" s="284"/>
      <c r="LIT26" s="284"/>
      <c r="LIU26" s="284"/>
      <c r="LIV26" s="284"/>
      <c r="LIW26" s="284"/>
      <c r="LIX26" s="284"/>
      <c r="LIY26" s="284"/>
      <c r="LIZ26" s="284"/>
      <c r="LJA26" s="284"/>
      <c r="LJB26" s="284"/>
      <c r="LJC26" s="284"/>
      <c r="LJD26" s="284"/>
      <c r="LJE26" s="284"/>
      <c r="LJF26" s="284"/>
      <c r="LJG26" s="284"/>
      <c r="LJH26" s="284"/>
      <c r="LJI26" s="284"/>
      <c r="LJJ26" s="284"/>
      <c r="LJK26" s="284"/>
      <c r="LJL26" s="284"/>
      <c r="LJM26" s="284"/>
      <c r="LJN26" s="284"/>
      <c r="LJO26" s="284"/>
      <c r="LJP26" s="284"/>
      <c r="LJQ26" s="284"/>
      <c r="LJR26" s="284"/>
      <c r="LJS26" s="284"/>
      <c r="LJT26" s="284"/>
      <c r="LJU26" s="284"/>
      <c r="LJV26" s="284"/>
      <c r="LJW26" s="284"/>
      <c r="LJX26" s="284"/>
      <c r="LJY26" s="284"/>
      <c r="LJZ26" s="284"/>
      <c r="LKA26" s="284"/>
      <c r="LKB26" s="284"/>
      <c r="LKC26" s="284"/>
      <c r="LKD26" s="284"/>
      <c r="LKE26" s="284"/>
      <c r="LKF26" s="284"/>
      <c r="LKG26" s="284"/>
      <c r="LKH26" s="284"/>
      <c r="LKI26" s="284"/>
      <c r="LKJ26" s="284"/>
      <c r="LKK26" s="284"/>
      <c r="LKL26" s="284"/>
      <c r="LKM26" s="284"/>
      <c r="LKN26" s="284"/>
      <c r="LKO26" s="284"/>
      <c r="LKP26" s="284"/>
      <c r="LKQ26" s="284"/>
      <c r="LKR26" s="284"/>
      <c r="LKS26" s="284"/>
      <c r="LKT26" s="284"/>
      <c r="LKU26" s="284"/>
      <c r="LKV26" s="284"/>
      <c r="LKW26" s="284"/>
      <c r="LKX26" s="284"/>
      <c r="LKY26" s="284"/>
      <c r="LKZ26" s="284"/>
      <c r="LLA26" s="284"/>
      <c r="LLB26" s="284"/>
      <c r="LLC26" s="284"/>
      <c r="LLD26" s="284"/>
      <c r="LLE26" s="284"/>
      <c r="LLF26" s="284"/>
      <c r="LLG26" s="284"/>
      <c r="LLH26" s="284"/>
      <c r="LLI26" s="284"/>
      <c r="LLJ26" s="284"/>
      <c r="LLK26" s="284"/>
      <c r="LLL26" s="284"/>
      <c r="LLM26" s="284"/>
      <c r="LLN26" s="284"/>
      <c r="LLO26" s="284"/>
      <c r="LLP26" s="284"/>
      <c r="LLQ26" s="284"/>
      <c r="LLR26" s="284"/>
      <c r="LLS26" s="284"/>
      <c r="LLT26" s="284"/>
      <c r="LLU26" s="284"/>
      <c r="LLV26" s="284"/>
      <c r="LLW26" s="284"/>
      <c r="LLX26" s="284"/>
      <c r="LLY26" s="284"/>
      <c r="LLZ26" s="284"/>
      <c r="LMA26" s="284"/>
      <c r="LMB26" s="284"/>
      <c r="LMC26" s="284"/>
      <c r="LMD26" s="284"/>
      <c r="LME26" s="284"/>
      <c r="LMF26" s="284"/>
      <c r="LMG26" s="284"/>
      <c r="LMH26" s="284"/>
      <c r="LMI26" s="284"/>
      <c r="LMJ26" s="284"/>
      <c r="LMK26" s="284"/>
      <c r="LML26" s="284"/>
      <c r="LMM26" s="284"/>
      <c r="LMN26" s="284"/>
      <c r="LMO26" s="284"/>
      <c r="LMP26" s="284"/>
      <c r="LMQ26" s="284"/>
      <c r="LMR26" s="284"/>
      <c r="LMS26" s="284"/>
      <c r="LMT26" s="284"/>
      <c r="LMU26" s="284"/>
      <c r="LMV26" s="284"/>
      <c r="LMW26" s="284"/>
      <c r="LMX26" s="284"/>
      <c r="LMY26" s="284"/>
      <c r="LMZ26" s="284"/>
      <c r="LNA26" s="284"/>
      <c r="LNB26" s="284"/>
      <c r="LNC26" s="284"/>
      <c r="LND26" s="284"/>
      <c r="LNE26" s="284"/>
      <c r="LNF26" s="284"/>
      <c r="LNG26" s="284"/>
      <c r="LNH26" s="284"/>
      <c r="LNI26" s="284"/>
      <c r="LNJ26" s="284"/>
      <c r="LNK26" s="284"/>
      <c r="LNL26" s="284"/>
      <c r="LNM26" s="284"/>
      <c r="LNN26" s="284"/>
      <c r="LNO26" s="284"/>
      <c r="LNP26" s="284"/>
      <c r="LNQ26" s="284"/>
      <c r="LNR26" s="284"/>
      <c r="LNS26" s="284"/>
      <c r="LNT26" s="284"/>
      <c r="LNU26" s="284"/>
      <c r="LNV26" s="284"/>
      <c r="LNW26" s="284"/>
      <c r="LNX26" s="284"/>
      <c r="LNY26" s="284"/>
      <c r="LNZ26" s="284"/>
      <c r="LOA26" s="284"/>
      <c r="LOB26" s="284"/>
      <c r="LOC26" s="284"/>
      <c r="LOD26" s="284"/>
      <c r="LOE26" s="284"/>
      <c r="LOF26" s="284"/>
      <c r="LOG26" s="284"/>
      <c r="LOH26" s="284"/>
      <c r="LOI26" s="284"/>
      <c r="LOJ26" s="284"/>
      <c r="LOK26" s="284"/>
      <c r="LOL26" s="284"/>
      <c r="LOM26" s="284"/>
      <c r="LON26" s="284"/>
      <c r="LOO26" s="284"/>
      <c r="LOP26" s="284"/>
      <c r="LOQ26" s="284"/>
      <c r="LOR26" s="284"/>
      <c r="LOS26" s="284"/>
      <c r="LOT26" s="284"/>
      <c r="LOU26" s="284"/>
      <c r="LOV26" s="284"/>
      <c r="LOW26" s="284"/>
      <c r="LOX26" s="284"/>
      <c r="LOY26" s="284"/>
      <c r="LOZ26" s="284"/>
      <c r="LPA26" s="284"/>
      <c r="LPB26" s="284"/>
      <c r="LPC26" s="284"/>
      <c r="LPD26" s="284"/>
      <c r="LPE26" s="284"/>
      <c r="LPF26" s="284"/>
      <c r="LPG26" s="284"/>
      <c r="LPH26" s="284"/>
      <c r="LPI26" s="284"/>
      <c r="LPJ26" s="284"/>
      <c r="LPK26" s="284"/>
      <c r="LPL26" s="284"/>
      <c r="LPM26" s="284"/>
      <c r="LPN26" s="284"/>
      <c r="LPO26" s="284"/>
      <c r="LPP26" s="284"/>
      <c r="LPQ26" s="284"/>
      <c r="LPR26" s="284"/>
      <c r="LPS26" s="284"/>
      <c r="LPT26" s="284"/>
      <c r="LPU26" s="284"/>
      <c r="LPV26" s="284"/>
      <c r="LPW26" s="284"/>
      <c r="LPX26" s="284"/>
      <c r="LPY26" s="284"/>
      <c r="LPZ26" s="284"/>
      <c r="LQA26" s="284"/>
      <c r="LQB26" s="284"/>
      <c r="LQC26" s="284"/>
      <c r="LQD26" s="284"/>
      <c r="LQE26" s="284"/>
      <c r="LQF26" s="284"/>
      <c r="LQG26" s="284"/>
      <c r="LQH26" s="284"/>
      <c r="LQI26" s="284"/>
      <c r="LQJ26" s="284"/>
      <c r="LQK26" s="284"/>
      <c r="LQL26" s="284"/>
      <c r="LQM26" s="284"/>
      <c r="LQN26" s="284"/>
      <c r="LQO26" s="284"/>
      <c r="LQP26" s="284"/>
      <c r="LQQ26" s="284"/>
      <c r="LQR26" s="284"/>
      <c r="LQS26" s="284"/>
      <c r="LQT26" s="284"/>
      <c r="LQU26" s="284"/>
      <c r="LQV26" s="284"/>
      <c r="LQW26" s="284"/>
      <c r="LQX26" s="284"/>
      <c r="LQY26" s="284"/>
      <c r="LQZ26" s="284"/>
      <c r="LRA26" s="284"/>
      <c r="LRB26" s="284"/>
      <c r="LRC26" s="284"/>
      <c r="LRD26" s="284"/>
      <c r="LRE26" s="284"/>
      <c r="LRF26" s="284"/>
      <c r="LRG26" s="284"/>
      <c r="LRH26" s="284"/>
      <c r="LRI26" s="284"/>
      <c r="LRJ26" s="284"/>
      <c r="LRK26" s="284"/>
      <c r="LRL26" s="284"/>
      <c r="LRM26" s="284"/>
      <c r="LRN26" s="284"/>
      <c r="LRO26" s="284"/>
      <c r="LRP26" s="284"/>
      <c r="LRQ26" s="284"/>
      <c r="LRR26" s="284"/>
      <c r="LRS26" s="284"/>
      <c r="LRT26" s="284"/>
      <c r="LRU26" s="284"/>
      <c r="LRV26" s="284"/>
      <c r="LRW26" s="284"/>
      <c r="LRX26" s="284"/>
      <c r="LRY26" s="284"/>
      <c r="LRZ26" s="284"/>
      <c r="LSA26" s="284"/>
      <c r="LSB26" s="284"/>
      <c r="LSC26" s="284"/>
      <c r="LSD26" s="284"/>
      <c r="LSE26" s="284"/>
      <c r="LSF26" s="284"/>
      <c r="LSG26" s="284"/>
      <c r="LSH26" s="284"/>
      <c r="LSI26" s="284"/>
      <c r="LSJ26" s="284"/>
      <c r="LSK26" s="284"/>
      <c r="LSL26" s="284"/>
      <c r="LSM26" s="284"/>
      <c r="LSN26" s="284"/>
      <c r="LSO26" s="284"/>
      <c r="LSP26" s="284"/>
      <c r="LSQ26" s="284"/>
      <c r="LSR26" s="284"/>
      <c r="LSS26" s="284"/>
      <c r="LST26" s="284"/>
      <c r="LSU26" s="284"/>
      <c r="LSV26" s="284"/>
      <c r="LSW26" s="284"/>
      <c r="LSX26" s="284"/>
      <c r="LSY26" s="284"/>
      <c r="LSZ26" s="284"/>
      <c r="LTA26" s="284"/>
      <c r="LTB26" s="284"/>
      <c r="LTC26" s="284"/>
      <c r="LTD26" s="284"/>
      <c r="LTE26" s="284"/>
      <c r="LTF26" s="284"/>
      <c r="LTG26" s="284"/>
      <c r="LTH26" s="284"/>
      <c r="LTI26" s="284"/>
      <c r="LTJ26" s="284"/>
      <c r="LTK26" s="284"/>
      <c r="LTL26" s="284"/>
      <c r="LTM26" s="284"/>
      <c r="LTN26" s="284"/>
      <c r="LTO26" s="284"/>
      <c r="LTP26" s="284"/>
      <c r="LTQ26" s="284"/>
      <c r="LTR26" s="284"/>
      <c r="LTS26" s="284"/>
      <c r="LTT26" s="284"/>
      <c r="LTU26" s="284"/>
      <c r="LTV26" s="284"/>
      <c r="LTW26" s="284"/>
      <c r="LTX26" s="284"/>
      <c r="LTY26" s="284"/>
      <c r="LTZ26" s="284"/>
      <c r="LUA26" s="284"/>
      <c r="LUB26" s="284"/>
      <c r="LUC26" s="284"/>
      <c r="LUD26" s="284"/>
      <c r="LUE26" s="284"/>
      <c r="LUF26" s="284"/>
      <c r="LUG26" s="284"/>
      <c r="LUH26" s="284"/>
      <c r="LUI26" s="284"/>
      <c r="LUJ26" s="284"/>
      <c r="LUK26" s="284"/>
      <c r="LUL26" s="284"/>
      <c r="LUM26" s="284"/>
      <c r="LUN26" s="284"/>
      <c r="LUO26" s="284"/>
      <c r="LUP26" s="284"/>
      <c r="LUQ26" s="284"/>
      <c r="LUR26" s="284"/>
      <c r="LUS26" s="284"/>
      <c r="LUT26" s="284"/>
      <c r="LUU26" s="284"/>
      <c r="LUV26" s="284"/>
      <c r="LUW26" s="284"/>
      <c r="LUX26" s="284"/>
      <c r="LUY26" s="284"/>
      <c r="LUZ26" s="284"/>
      <c r="LVA26" s="284"/>
      <c r="LVB26" s="284"/>
      <c r="LVC26" s="284"/>
      <c r="LVD26" s="284"/>
      <c r="LVE26" s="284"/>
      <c r="LVF26" s="284"/>
      <c r="LVG26" s="284"/>
      <c r="LVH26" s="284"/>
      <c r="LVI26" s="284"/>
      <c r="LVJ26" s="284"/>
      <c r="LVK26" s="284"/>
      <c r="LVL26" s="284"/>
      <c r="LVM26" s="284"/>
      <c r="LVN26" s="284"/>
      <c r="LVO26" s="284"/>
      <c r="LVP26" s="284"/>
      <c r="LVQ26" s="284"/>
      <c r="LVR26" s="284"/>
      <c r="LVS26" s="284"/>
      <c r="LVT26" s="284"/>
      <c r="LVU26" s="284"/>
      <c r="LVV26" s="284"/>
      <c r="LVW26" s="284"/>
      <c r="LVX26" s="284"/>
      <c r="LVY26" s="284"/>
      <c r="LVZ26" s="284"/>
      <c r="LWA26" s="284"/>
      <c r="LWB26" s="284"/>
      <c r="LWC26" s="284"/>
      <c r="LWD26" s="284"/>
      <c r="LWE26" s="284"/>
      <c r="LWF26" s="284"/>
      <c r="LWG26" s="284"/>
      <c r="LWH26" s="284"/>
      <c r="LWI26" s="284"/>
      <c r="LWJ26" s="284"/>
      <c r="LWK26" s="284"/>
      <c r="LWL26" s="284"/>
      <c r="LWM26" s="284"/>
      <c r="LWN26" s="284"/>
      <c r="LWO26" s="284"/>
      <c r="LWP26" s="284"/>
      <c r="LWQ26" s="284"/>
      <c r="LWR26" s="284"/>
      <c r="LWS26" s="284"/>
      <c r="LWT26" s="284"/>
      <c r="LWU26" s="284"/>
      <c r="LWV26" s="284"/>
      <c r="LWW26" s="284"/>
      <c r="LWX26" s="284"/>
      <c r="LWY26" s="284"/>
      <c r="LWZ26" s="284"/>
      <c r="LXA26" s="284"/>
      <c r="LXB26" s="284"/>
      <c r="LXC26" s="284"/>
      <c r="LXD26" s="284"/>
      <c r="LXE26" s="284"/>
      <c r="LXF26" s="284"/>
      <c r="LXG26" s="284"/>
      <c r="LXH26" s="284"/>
      <c r="LXI26" s="284"/>
      <c r="LXJ26" s="284"/>
      <c r="LXK26" s="284"/>
      <c r="LXL26" s="284"/>
      <c r="LXM26" s="284"/>
      <c r="LXN26" s="284"/>
      <c r="LXO26" s="284"/>
      <c r="LXP26" s="284"/>
      <c r="LXQ26" s="284"/>
      <c r="LXR26" s="284"/>
      <c r="LXS26" s="284"/>
      <c r="LXT26" s="284"/>
      <c r="LXU26" s="284"/>
      <c r="LXV26" s="284"/>
      <c r="LXW26" s="284"/>
      <c r="LXX26" s="284"/>
      <c r="LXY26" s="284"/>
      <c r="LXZ26" s="284"/>
      <c r="LYA26" s="284"/>
      <c r="LYB26" s="284"/>
      <c r="LYC26" s="284"/>
      <c r="LYD26" s="284"/>
      <c r="LYE26" s="284"/>
      <c r="LYF26" s="284"/>
      <c r="LYG26" s="284"/>
      <c r="LYH26" s="284"/>
      <c r="LYI26" s="284"/>
      <c r="LYJ26" s="284"/>
      <c r="LYK26" s="284"/>
      <c r="LYL26" s="284"/>
      <c r="LYM26" s="284"/>
      <c r="LYN26" s="284"/>
      <c r="LYO26" s="284"/>
      <c r="LYP26" s="284"/>
      <c r="LYQ26" s="284"/>
      <c r="LYR26" s="284"/>
      <c r="LYS26" s="284"/>
      <c r="LYT26" s="284"/>
      <c r="LYU26" s="284"/>
      <c r="LYV26" s="284"/>
      <c r="LYW26" s="284"/>
      <c r="LYX26" s="284"/>
      <c r="LYY26" s="284"/>
      <c r="LYZ26" s="284"/>
      <c r="LZA26" s="284"/>
      <c r="LZB26" s="284"/>
      <c r="LZC26" s="284"/>
      <c r="LZD26" s="284"/>
      <c r="LZE26" s="284"/>
      <c r="LZF26" s="284"/>
      <c r="LZG26" s="284"/>
      <c r="LZH26" s="284"/>
      <c r="LZI26" s="284"/>
      <c r="LZJ26" s="284"/>
      <c r="LZK26" s="284"/>
      <c r="LZL26" s="284"/>
      <c r="LZM26" s="284"/>
      <c r="LZN26" s="284"/>
      <c r="LZO26" s="284"/>
      <c r="LZP26" s="284"/>
      <c r="LZQ26" s="284"/>
      <c r="LZR26" s="284"/>
      <c r="LZS26" s="284"/>
      <c r="LZT26" s="284"/>
      <c r="LZU26" s="284"/>
      <c r="LZV26" s="284"/>
      <c r="LZW26" s="284"/>
      <c r="LZX26" s="284"/>
      <c r="LZY26" s="284"/>
      <c r="LZZ26" s="284"/>
      <c r="MAA26" s="284"/>
      <c r="MAB26" s="284"/>
      <c r="MAC26" s="284"/>
      <c r="MAD26" s="284"/>
      <c r="MAE26" s="284"/>
      <c r="MAF26" s="284"/>
      <c r="MAG26" s="284"/>
      <c r="MAH26" s="284"/>
      <c r="MAI26" s="284"/>
      <c r="MAJ26" s="284"/>
      <c r="MAK26" s="284"/>
      <c r="MAL26" s="284"/>
      <c r="MAM26" s="284"/>
      <c r="MAN26" s="284"/>
      <c r="MAO26" s="284"/>
      <c r="MAP26" s="284"/>
      <c r="MAQ26" s="284"/>
      <c r="MAR26" s="284"/>
      <c r="MAS26" s="284"/>
      <c r="MAT26" s="284"/>
      <c r="MAU26" s="284"/>
      <c r="MAV26" s="284"/>
      <c r="MAW26" s="284"/>
      <c r="MAX26" s="284"/>
      <c r="MAY26" s="284"/>
      <c r="MAZ26" s="284"/>
      <c r="MBA26" s="284"/>
      <c r="MBB26" s="284"/>
      <c r="MBC26" s="284"/>
      <c r="MBD26" s="284"/>
      <c r="MBE26" s="284"/>
      <c r="MBF26" s="284"/>
      <c r="MBG26" s="284"/>
      <c r="MBH26" s="284"/>
      <c r="MBI26" s="284"/>
      <c r="MBJ26" s="284"/>
      <c r="MBK26" s="284"/>
      <c r="MBL26" s="284"/>
      <c r="MBM26" s="284"/>
      <c r="MBN26" s="284"/>
      <c r="MBO26" s="284"/>
      <c r="MBP26" s="284"/>
      <c r="MBQ26" s="284"/>
      <c r="MBR26" s="284"/>
      <c r="MBS26" s="284"/>
      <c r="MBT26" s="284"/>
      <c r="MBU26" s="284"/>
      <c r="MBV26" s="284"/>
      <c r="MBW26" s="284"/>
      <c r="MBX26" s="284"/>
      <c r="MBY26" s="284"/>
      <c r="MBZ26" s="284"/>
      <c r="MCA26" s="284"/>
      <c r="MCB26" s="284"/>
      <c r="MCC26" s="284"/>
      <c r="MCD26" s="284"/>
      <c r="MCE26" s="284"/>
      <c r="MCF26" s="284"/>
      <c r="MCG26" s="284"/>
      <c r="MCH26" s="284"/>
      <c r="MCI26" s="284"/>
      <c r="MCJ26" s="284"/>
      <c r="MCK26" s="284"/>
      <c r="MCL26" s="284"/>
      <c r="MCM26" s="284"/>
      <c r="MCN26" s="284"/>
      <c r="MCO26" s="284"/>
      <c r="MCP26" s="284"/>
      <c r="MCQ26" s="284"/>
      <c r="MCR26" s="284"/>
      <c r="MCS26" s="284"/>
      <c r="MCT26" s="284"/>
      <c r="MCU26" s="284"/>
      <c r="MCV26" s="284"/>
      <c r="MCW26" s="284"/>
      <c r="MCX26" s="284"/>
      <c r="MCY26" s="284"/>
      <c r="MCZ26" s="284"/>
      <c r="MDA26" s="284"/>
      <c r="MDB26" s="284"/>
      <c r="MDC26" s="284"/>
      <c r="MDD26" s="284"/>
      <c r="MDE26" s="284"/>
      <c r="MDF26" s="284"/>
      <c r="MDG26" s="284"/>
      <c r="MDH26" s="284"/>
      <c r="MDI26" s="284"/>
      <c r="MDJ26" s="284"/>
      <c r="MDK26" s="284"/>
      <c r="MDL26" s="284"/>
      <c r="MDM26" s="284"/>
      <c r="MDN26" s="284"/>
      <c r="MDO26" s="284"/>
      <c r="MDP26" s="284"/>
      <c r="MDQ26" s="284"/>
      <c r="MDR26" s="284"/>
      <c r="MDS26" s="284"/>
      <c r="MDT26" s="284"/>
      <c r="MDU26" s="284"/>
      <c r="MDV26" s="284"/>
      <c r="MDW26" s="284"/>
      <c r="MDX26" s="284"/>
      <c r="MDY26" s="284"/>
      <c r="MDZ26" s="284"/>
      <c r="MEA26" s="284"/>
      <c r="MEB26" s="284"/>
      <c r="MEC26" s="284"/>
      <c r="MED26" s="284"/>
      <c r="MEE26" s="284"/>
      <c r="MEF26" s="284"/>
      <c r="MEG26" s="284"/>
      <c r="MEH26" s="284"/>
      <c r="MEI26" s="284"/>
      <c r="MEJ26" s="284"/>
      <c r="MEK26" s="284"/>
      <c r="MEL26" s="284"/>
      <c r="MEM26" s="284"/>
      <c r="MEN26" s="284"/>
      <c r="MEO26" s="284"/>
      <c r="MEP26" s="284"/>
      <c r="MEQ26" s="284"/>
      <c r="MER26" s="284"/>
      <c r="MES26" s="284"/>
      <c r="MET26" s="284"/>
      <c r="MEU26" s="284"/>
      <c r="MEV26" s="284"/>
      <c r="MEW26" s="284"/>
      <c r="MEX26" s="284"/>
      <c r="MEY26" s="284"/>
      <c r="MEZ26" s="284"/>
      <c r="MFA26" s="284"/>
      <c r="MFB26" s="284"/>
      <c r="MFC26" s="284"/>
      <c r="MFD26" s="284"/>
      <c r="MFE26" s="284"/>
      <c r="MFF26" s="284"/>
      <c r="MFG26" s="284"/>
      <c r="MFH26" s="284"/>
      <c r="MFI26" s="284"/>
      <c r="MFJ26" s="284"/>
      <c r="MFK26" s="284"/>
      <c r="MFL26" s="284"/>
      <c r="MFM26" s="284"/>
      <c r="MFN26" s="284"/>
      <c r="MFO26" s="284"/>
      <c r="MFP26" s="284"/>
      <c r="MFQ26" s="284"/>
      <c r="MFR26" s="284"/>
      <c r="MFS26" s="284"/>
      <c r="MFT26" s="284"/>
      <c r="MFU26" s="284"/>
      <c r="MFV26" s="284"/>
      <c r="MFW26" s="284"/>
      <c r="MFX26" s="284"/>
      <c r="MFY26" s="284"/>
      <c r="MFZ26" s="284"/>
      <c r="MGA26" s="284"/>
      <c r="MGB26" s="284"/>
      <c r="MGC26" s="284"/>
      <c r="MGD26" s="284"/>
      <c r="MGE26" s="284"/>
      <c r="MGF26" s="284"/>
      <c r="MGG26" s="284"/>
      <c r="MGH26" s="284"/>
      <c r="MGI26" s="284"/>
      <c r="MGJ26" s="284"/>
      <c r="MGK26" s="284"/>
      <c r="MGL26" s="284"/>
      <c r="MGM26" s="284"/>
      <c r="MGN26" s="284"/>
      <c r="MGO26" s="284"/>
      <c r="MGP26" s="284"/>
      <c r="MGQ26" s="284"/>
      <c r="MGR26" s="284"/>
      <c r="MGS26" s="284"/>
      <c r="MGT26" s="284"/>
      <c r="MGU26" s="284"/>
      <c r="MGV26" s="284"/>
      <c r="MGW26" s="284"/>
      <c r="MGX26" s="284"/>
      <c r="MGY26" s="284"/>
      <c r="MGZ26" s="284"/>
      <c r="MHA26" s="284"/>
      <c r="MHB26" s="284"/>
      <c r="MHC26" s="284"/>
      <c r="MHD26" s="284"/>
      <c r="MHE26" s="284"/>
      <c r="MHF26" s="284"/>
      <c r="MHG26" s="284"/>
      <c r="MHH26" s="284"/>
      <c r="MHI26" s="284"/>
      <c r="MHJ26" s="284"/>
      <c r="MHK26" s="284"/>
      <c r="MHL26" s="284"/>
      <c r="MHM26" s="284"/>
      <c r="MHN26" s="284"/>
      <c r="MHO26" s="284"/>
      <c r="MHP26" s="284"/>
      <c r="MHQ26" s="284"/>
      <c r="MHR26" s="284"/>
      <c r="MHS26" s="284"/>
      <c r="MHT26" s="284"/>
      <c r="MHU26" s="284"/>
      <c r="MHV26" s="284"/>
      <c r="MHW26" s="284"/>
      <c r="MHX26" s="284"/>
      <c r="MHY26" s="284"/>
      <c r="MHZ26" s="284"/>
      <c r="MIA26" s="284"/>
      <c r="MIB26" s="284"/>
      <c r="MIC26" s="284"/>
      <c r="MID26" s="284"/>
      <c r="MIE26" s="284"/>
      <c r="MIF26" s="284"/>
      <c r="MIG26" s="284"/>
      <c r="MIH26" s="284"/>
      <c r="MII26" s="284"/>
      <c r="MIJ26" s="284"/>
      <c r="MIK26" s="284"/>
      <c r="MIL26" s="284"/>
      <c r="MIM26" s="284"/>
      <c r="MIN26" s="284"/>
      <c r="MIO26" s="284"/>
      <c r="MIP26" s="284"/>
      <c r="MIQ26" s="284"/>
      <c r="MIR26" s="284"/>
      <c r="MIS26" s="284"/>
      <c r="MIT26" s="284"/>
      <c r="MIU26" s="284"/>
      <c r="MIV26" s="284"/>
      <c r="MIW26" s="284"/>
      <c r="MIX26" s="284"/>
      <c r="MIY26" s="284"/>
      <c r="MIZ26" s="284"/>
      <c r="MJA26" s="284"/>
      <c r="MJB26" s="284"/>
      <c r="MJC26" s="284"/>
      <c r="MJD26" s="284"/>
      <c r="MJE26" s="284"/>
      <c r="MJF26" s="284"/>
      <c r="MJG26" s="284"/>
      <c r="MJH26" s="284"/>
      <c r="MJI26" s="284"/>
      <c r="MJJ26" s="284"/>
      <c r="MJK26" s="284"/>
      <c r="MJL26" s="284"/>
      <c r="MJM26" s="284"/>
      <c r="MJN26" s="284"/>
      <c r="MJO26" s="284"/>
      <c r="MJP26" s="284"/>
      <c r="MJQ26" s="284"/>
      <c r="MJR26" s="284"/>
      <c r="MJS26" s="284"/>
      <c r="MJT26" s="284"/>
      <c r="MJU26" s="284"/>
      <c r="MJV26" s="284"/>
      <c r="MJW26" s="284"/>
      <c r="MJX26" s="284"/>
      <c r="MJY26" s="284"/>
      <c r="MJZ26" s="284"/>
      <c r="MKA26" s="284"/>
      <c r="MKB26" s="284"/>
      <c r="MKC26" s="284"/>
      <c r="MKD26" s="284"/>
      <c r="MKE26" s="284"/>
      <c r="MKF26" s="284"/>
      <c r="MKG26" s="284"/>
      <c r="MKH26" s="284"/>
      <c r="MKI26" s="284"/>
      <c r="MKJ26" s="284"/>
      <c r="MKK26" s="284"/>
      <c r="MKL26" s="284"/>
      <c r="MKM26" s="284"/>
      <c r="MKN26" s="284"/>
      <c r="MKO26" s="284"/>
      <c r="MKP26" s="284"/>
      <c r="MKQ26" s="284"/>
      <c r="MKR26" s="284"/>
      <c r="MKS26" s="284"/>
      <c r="MKT26" s="284"/>
      <c r="MKU26" s="284"/>
      <c r="MKV26" s="284"/>
      <c r="MKW26" s="284"/>
      <c r="MKX26" s="284"/>
      <c r="MKY26" s="284"/>
      <c r="MKZ26" s="284"/>
      <c r="MLA26" s="284"/>
      <c r="MLB26" s="284"/>
      <c r="MLC26" s="284"/>
      <c r="MLD26" s="284"/>
      <c r="MLE26" s="284"/>
      <c r="MLF26" s="284"/>
      <c r="MLG26" s="284"/>
      <c r="MLH26" s="284"/>
      <c r="MLI26" s="284"/>
      <c r="MLJ26" s="284"/>
      <c r="MLK26" s="284"/>
      <c r="MLL26" s="284"/>
      <c r="MLM26" s="284"/>
      <c r="MLN26" s="284"/>
      <c r="MLO26" s="284"/>
      <c r="MLP26" s="284"/>
      <c r="MLQ26" s="284"/>
      <c r="MLR26" s="284"/>
      <c r="MLS26" s="284"/>
      <c r="MLT26" s="284"/>
      <c r="MLU26" s="284"/>
      <c r="MLV26" s="284"/>
      <c r="MLW26" s="284"/>
      <c r="MLX26" s="284"/>
      <c r="MLY26" s="284"/>
      <c r="MLZ26" s="284"/>
      <c r="MMA26" s="284"/>
      <c r="MMB26" s="284"/>
      <c r="MMC26" s="284"/>
      <c r="MMD26" s="284"/>
      <c r="MME26" s="284"/>
      <c r="MMF26" s="284"/>
      <c r="MMG26" s="284"/>
      <c r="MMH26" s="284"/>
      <c r="MMI26" s="284"/>
      <c r="MMJ26" s="284"/>
      <c r="MMK26" s="284"/>
      <c r="MML26" s="284"/>
      <c r="MMM26" s="284"/>
      <c r="MMN26" s="284"/>
      <c r="MMO26" s="284"/>
      <c r="MMP26" s="284"/>
      <c r="MMQ26" s="284"/>
      <c r="MMR26" s="284"/>
      <c r="MMS26" s="284"/>
      <c r="MMT26" s="284"/>
      <c r="MMU26" s="284"/>
      <c r="MMV26" s="284"/>
      <c r="MMW26" s="284"/>
      <c r="MMX26" s="284"/>
      <c r="MMY26" s="284"/>
      <c r="MMZ26" s="284"/>
      <c r="MNA26" s="284"/>
      <c r="MNB26" s="284"/>
      <c r="MNC26" s="284"/>
      <c r="MND26" s="284"/>
      <c r="MNE26" s="284"/>
      <c r="MNF26" s="284"/>
      <c r="MNG26" s="284"/>
      <c r="MNH26" s="284"/>
      <c r="MNI26" s="284"/>
      <c r="MNJ26" s="284"/>
      <c r="MNK26" s="284"/>
      <c r="MNL26" s="284"/>
      <c r="MNM26" s="284"/>
      <c r="MNN26" s="284"/>
      <c r="MNO26" s="284"/>
      <c r="MNP26" s="284"/>
      <c r="MNQ26" s="284"/>
      <c r="MNR26" s="284"/>
      <c r="MNS26" s="284"/>
      <c r="MNT26" s="284"/>
      <c r="MNU26" s="284"/>
      <c r="MNV26" s="284"/>
      <c r="MNW26" s="284"/>
      <c r="MNX26" s="284"/>
      <c r="MNY26" s="284"/>
      <c r="MNZ26" s="284"/>
      <c r="MOA26" s="284"/>
      <c r="MOB26" s="284"/>
      <c r="MOC26" s="284"/>
      <c r="MOD26" s="284"/>
      <c r="MOE26" s="284"/>
      <c r="MOF26" s="284"/>
      <c r="MOG26" s="284"/>
      <c r="MOH26" s="284"/>
      <c r="MOI26" s="284"/>
      <c r="MOJ26" s="284"/>
      <c r="MOK26" s="284"/>
      <c r="MOL26" s="284"/>
      <c r="MOM26" s="284"/>
      <c r="MON26" s="284"/>
      <c r="MOO26" s="284"/>
      <c r="MOP26" s="284"/>
      <c r="MOQ26" s="284"/>
      <c r="MOR26" s="284"/>
      <c r="MOS26" s="284"/>
      <c r="MOT26" s="284"/>
      <c r="MOU26" s="284"/>
      <c r="MOV26" s="284"/>
      <c r="MOW26" s="284"/>
      <c r="MOX26" s="284"/>
      <c r="MOY26" s="284"/>
      <c r="MOZ26" s="284"/>
      <c r="MPA26" s="284"/>
      <c r="MPB26" s="284"/>
      <c r="MPC26" s="284"/>
      <c r="MPD26" s="284"/>
      <c r="MPE26" s="284"/>
      <c r="MPF26" s="284"/>
      <c r="MPG26" s="284"/>
      <c r="MPH26" s="284"/>
      <c r="MPI26" s="284"/>
      <c r="MPJ26" s="284"/>
      <c r="MPK26" s="284"/>
      <c r="MPL26" s="284"/>
      <c r="MPM26" s="284"/>
      <c r="MPN26" s="284"/>
      <c r="MPO26" s="284"/>
      <c r="MPP26" s="284"/>
      <c r="MPQ26" s="284"/>
      <c r="MPR26" s="284"/>
      <c r="MPS26" s="284"/>
      <c r="MPT26" s="284"/>
      <c r="MPU26" s="284"/>
      <c r="MPV26" s="284"/>
      <c r="MPW26" s="284"/>
      <c r="MPX26" s="284"/>
      <c r="MPY26" s="284"/>
      <c r="MPZ26" s="284"/>
      <c r="MQA26" s="284"/>
      <c r="MQB26" s="284"/>
      <c r="MQC26" s="284"/>
      <c r="MQD26" s="284"/>
      <c r="MQE26" s="284"/>
      <c r="MQF26" s="284"/>
      <c r="MQG26" s="284"/>
      <c r="MQH26" s="284"/>
      <c r="MQI26" s="284"/>
      <c r="MQJ26" s="284"/>
      <c r="MQK26" s="284"/>
      <c r="MQL26" s="284"/>
      <c r="MQM26" s="284"/>
      <c r="MQN26" s="284"/>
      <c r="MQO26" s="284"/>
      <c r="MQP26" s="284"/>
      <c r="MQQ26" s="284"/>
      <c r="MQR26" s="284"/>
      <c r="MQS26" s="284"/>
      <c r="MQT26" s="284"/>
      <c r="MQU26" s="284"/>
      <c r="MQV26" s="284"/>
      <c r="MQW26" s="284"/>
      <c r="MQX26" s="284"/>
      <c r="MQY26" s="284"/>
      <c r="MQZ26" s="284"/>
      <c r="MRA26" s="284"/>
      <c r="MRB26" s="284"/>
      <c r="MRC26" s="284"/>
      <c r="MRD26" s="284"/>
      <c r="MRE26" s="284"/>
      <c r="MRF26" s="284"/>
      <c r="MRG26" s="284"/>
      <c r="MRH26" s="284"/>
      <c r="MRI26" s="284"/>
      <c r="MRJ26" s="284"/>
      <c r="MRK26" s="284"/>
      <c r="MRL26" s="284"/>
      <c r="MRM26" s="284"/>
      <c r="MRN26" s="284"/>
      <c r="MRO26" s="284"/>
      <c r="MRP26" s="284"/>
      <c r="MRQ26" s="284"/>
      <c r="MRR26" s="284"/>
      <c r="MRS26" s="284"/>
      <c r="MRT26" s="284"/>
      <c r="MRU26" s="284"/>
      <c r="MRV26" s="284"/>
      <c r="MRW26" s="284"/>
      <c r="MRX26" s="284"/>
      <c r="MRY26" s="284"/>
      <c r="MRZ26" s="284"/>
      <c r="MSA26" s="284"/>
      <c r="MSB26" s="284"/>
      <c r="MSC26" s="284"/>
      <c r="MSD26" s="284"/>
      <c r="MSE26" s="284"/>
      <c r="MSF26" s="284"/>
      <c r="MSG26" s="284"/>
      <c r="MSH26" s="284"/>
      <c r="MSI26" s="284"/>
      <c r="MSJ26" s="284"/>
      <c r="MSK26" s="284"/>
      <c r="MSL26" s="284"/>
      <c r="MSM26" s="284"/>
      <c r="MSN26" s="284"/>
      <c r="MSO26" s="284"/>
      <c r="MSP26" s="284"/>
      <c r="MSQ26" s="284"/>
      <c r="MSR26" s="284"/>
      <c r="MSS26" s="284"/>
      <c r="MST26" s="284"/>
      <c r="MSU26" s="284"/>
      <c r="MSV26" s="284"/>
      <c r="MSW26" s="284"/>
      <c r="MSX26" s="284"/>
      <c r="MSY26" s="284"/>
      <c r="MSZ26" s="284"/>
      <c r="MTA26" s="284"/>
      <c r="MTB26" s="284"/>
      <c r="MTC26" s="284"/>
      <c r="MTD26" s="284"/>
      <c r="MTE26" s="284"/>
      <c r="MTF26" s="284"/>
      <c r="MTG26" s="284"/>
      <c r="MTH26" s="284"/>
      <c r="MTI26" s="284"/>
      <c r="MTJ26" s="284"/>
      <c r="MTK26" s="284"/>
      <c r="MTL26" s="284"/>
      <c r="MTM26" s="284"/>
      <c r="MTN26" s="284"/>
      <c r="MTO26" s="284"/>
      <c r="MTP26" s="284"/>
      <c r="MTQ26" s="284"/>
      <c r="MTR26" s="284"/>
      <c r="MTS26" s="284"/>
      <c r="MTT26" s="284"/>
      <c r="MTU26" s="284"/>
      <c r="MTV26" s="284"/>
      <c r="MTW26" s="284"/>
      <c r="MTX26" s="284"/>
      <c r="MTY26" s="284"/>
      <c r="MTZ26" s="284"/>
      <c r="MUA26" s="284"/>
      <c r="MUB26" s="284"/>
      <c r="MUC26" s="284"/>
      <c r="MUD26" s="284"/>
      <c r="MUE26" s="284"/>
      <c r="MUF26" s="284"/>
      <c r="MUG26" s="284"/>
      <c r="MUH26" s="284"/>
      <c r="MUI26" s="284"/>
      <c r="MUJ26" s="284"/>
      <c r="MUK26" s="284"/>
      <c r="MUL26" s="284"/>
      <c r="MUM26" s="284"/>
      <c r="MUN26" s="284"/>
      <c r="MUO26" s="284"/>
      <c r="MUP26" s="284"/>
      <c r="MUQ26" s="284"/>
      <c r="MUR26" s="284"/>
      <c r="MUS26" s="284"/>
      <c r="MUT26" s="284"/>
      <c r="MUU26" s="284"/>
      <c r="MUV26" s="284"/>
      <c r="MUW26" s="284"/>
      <c r="MUX26" s="284"/>
      <c r="MUY26" s="284"/>
      <c r="MUZ26" s="284"/>
      <c r="MVA26" s="284"/>
      <c r="MVB26" s="284"/>
      <c r="MVC26" s="284"/>
      <c r="MVD26" s="284"/>
      <c r="MVE26" s="284"/>
      <c r="MVF26" s="284"/>
      <c r="MVG26" s="284"/>
      <c r="MVH26" s="284"/>
      <c r="MVI26" s="284"/>
      <c r="MVJ26" s="284"/>
      <c r="MVK26" s="284"/>
      <c r="MVL26" s="284"/>
      <c r="MVM26" s="284"/>
      <c r="MVN26" s="284"/>
      <c r="MVO26" s="284"/>
      <c r="MVP26" s="284"/>
      <c r="MVQ26" s="284"/>
      <c r="MVR26" s="284"/>
      <c r="MVS26" s="284"/>
      <c r="MVT26" s="284"/>
      <c r="MVU26" s="284"/>
      <c r="MVV26" s="284"/>
      <c r="MVW26" s="284"/>
      <c r="MVX26" s="284"/>
      <c r="MVY26" s="284"/>
      <c r="MVZ26" s="284"/>
      <c r="MWA26" s="284"/>
      <c r="MWB26" s="284"/>
      <c r="MWC26" s="284"/>
      <c r="MWD26" s="284"/>
      <c r="MWE26" s="284"/>
      <c r="MWF26" s="284"/>
      <c r="MWG26" s="284"/>
      <c r="MWH26" s="284"/>
      <c r="MWI26" s="284"/>
      <c r="MWJ26" s="284"/>
      <c r="MWK26" s="284"/>
      <c r="MWL26" s="284"/>
      <c r="MWM26" s="284"/>
      <c r="MWN26" s="284"/>
      <c r="MWO26" s="284"/>
      <c r="MWP26" s="284"/>
      <c r="MWQ26" s="284"/>
      <c r="MWR26" s="284"/>
      <c r="MWS26" s="284"/>
      <c r="MWT26" s="284"/>
      <c r="MWU26" s="284"/>
      <c r="MWV26" s="284"/>
      <c r="MWW26" s="284"/>
      <c r="MWX26" s="284"/>
      <c r="MWY26" s="284"/>
      <c r="MWZ26" s="284"/>
      <c r="MXA26" s="284"/>
      <c r="MXB26" s="284"/>
      <c r="MXC26" s="284"/>
      <c r="MXD26" s="284"/>
      <c r="MXE26" s="284"/>
      <c r="MXF26" s="284"/>
      <c r="MXG26" s="284"/>
      <c r="MXH26" s="284"/>
      <c r="MXI26" s="284"/>
      <c r="MXJ26" s="284"/>
      <c r="MXK26" s="284"/>
      <c r="MXL26" s="284"/>
      <c r="MXM26" s="284"/>
      <c r="MXN26" s="284"/>
      <c r="MXO26" s="284"/>
      <c r="MXP26" s="284"/>
      <c r="MXQ26" s="284"/>
      <c r="MXR26" s="284"/>
      <c r="MXS26" s="284"/>
      <c r="MXT26" s="284"/>
      <c r="MXU26" s="284"/>
      <c r="MXV26" s="284"/>
      <c r="MXW26" s="284"/>
      <c r="MXX26" s="284"/>
      <c r="MXY26" s="284"/>
      <c r="MXZ26" s="284"/>
      <c r="MYA26" s="284"/>
      <c r="MYB26" s="284"/>
      <c r="MYC26" s="284"/>
      <c r="MYD26" s="284"/>
      <c r="MYE26" s="284"/>
      <c r="MYF26" s="284"/>
      <c r="MYG26" s="284"/>
      <c r="MYH26" s="284"/>
      <c r="MYI26" s="284"/>
      <c r="MYJ26" s="284"/>
      <c r="MYK26" s="284"/>
      <c r="MYL26" s="284"/>
      <c r="MYM26" s="284"/>
      <c r="MYN26" s="284"/>
      <c r="MYO26" s="284"/>
      <c r="MYP26" s="284"/>
      <c r="MYQ26" s="284"/>
      <c r="MYR26" s="284"/>
      <c r="MYS26" s="284"/>
      <c r="MYT26" s="284"/>
      <c r="MYU26" s="284"/>
      <c r="MYV26" s="284"/>
      <c r="MYW26" s="284"/>
      <c r="MYX26" s="284"/>
      <c r="MYY26" s="284"/>
      <c r="MYZ26" s="284"/>
      <c r="MZA26" s="284"/>
      <c r="MZB26" s="284"/>
      <c r="MZC26" s="284"/>
      <c r="MZD26" s="284"/>
      <c r="MZE26" s="284"/>
      <c r="MZF26" s="284"/>
      <c r="MZG26" s="284"/>
      <c r="MZH26" s="284"/>
      <c r="MZI26" s="284"/>
      <c r="MZJ26" s="284"/>
      <c r="MZK26" s="284"/>
      <c r="MZL26" s="284"/>
      <c r="MZM26" s="284"/>
      <c r="MZN26" s="284"/>
      <c r="MZO26" s="284"/>
      <c r="MZP26" s="284"/>
      <c r="MZQ26" s="284"/>
      <c r="MZR26" s="284"/>
      <c r="MZS26" s="284"/>
      <c r="MZT26" s="284"/>
      <c r="MZU26" s="284"/>
      <c r="MZV26" s="284"/>
      <c r="MZW26" s="284"/>
      <c r="MZX26" s="284"/>
      <c r="MZY26" s="284"/>
      <c r="MZZ26" s="284"/>
      <c r="NAA26" s="284"/>
      <c r="NAB26" s="284"/>
      <c r="NAC26" s="284"/>
      <c r="NAD26" s="284"/>
      <c r="NAE26" s="284"/>
      <c r="NAF26" s="284"/>
      <c r="NAG26" s="284"/>
      <c r="NAH26" s="284"/>
      <c r="NAI26" s="284"/>
      <c r="NAJ26" s="284"/>
      <c r="NAK26" s="284"/>
      <c r="NAL26" s="284"/>
      <c r="NAM26" s="284"/>
      <c r="NAN26" s="284"/>
      <c r="NAO26" s="284"/>
      <c r="NAP26" s="284"/>
      <c r="NAQ26" s="284"/>
      <c r="NAR26" s="284"/>
      <c r="NAS26" s="284"/>
      <c r="NAT26" s="284"/>
      <c r="NAU26" s="284"/>
      <c r="NAV26" s="284"/>
      <c r="NAW26" s="284"/>
      <c r="NAX26" s="284"/>
      <c r="NAY26" s="284"/>
      <c r="NAZ26" s="284"/>
      <c r="NBA26" s="284"/>
      <c r="NBB26" s="284"/>
      <c r="NBC26" s="284"/>
      <c r="NBD26" s="284"/>
      <c r="NBE26" s="284"/>
      <c r="NBF26" s="284"/>
      <c r="NBG26" s="284"/>
      <c r="NBH26" s="284"/>
      <c r="NBI26" s="284"/>
      <c r="NBJ26" s="284"/>
      <c r="NBK26" s="284"/>
      <c r="NBL26" s="284"/>
      <c r="NBM26" s="284"/>
      <c r="NBN26" s="284"/>
      <c r="NBO26" s="284"/>
      <c r="NBP26" s="284"/>
      <c r="NBQ26" s="284"/>
      <c r="NBR26" s="284"/>
      <c r="NBS26" s="284"/>
      <c r="NBT26" s="284"/>
      <c r="NBU26" s="284"/>
      <c r="NBV26" s="284"/>
      <c r="NBW26" s="284"/>
      <c r="NBX26" s="284"/>
      <c r="NBY26" s="284"/>
      <c r="NBZ26" s="284"/>
      <c r="NCA26" s="284"/>
      <c r="NCB26" s="284"/>
      <c r="NCC26" s="284"/>
      <c r="NCD26" s="284"/>
      <c r="NCE26" s="284"/>
      <c r="NCF26" s="284"/>
      <c r="NCG26" s="284"/>
      <c r="NCH26" s="284"/>
      <c r="NCI26" s="284"/>
      <c r="NCJ26" s="284"/>
      <c r="NCK26" s="284"/>
      <c r="NCL26" s="284"/>
      <c r="NCM26" s="284"/>
      <c r="NCN26" s="284"/>
      <c r="NCO26" s="284"/>
      <c r="NCP26" s="284"/>
      <c r="NCQ26" s="284"/>
      <c r="NCR26" s="284"/>
      <c r="NCS26" s="284"/>
      <c r="NCT26" s="284"/>
      <c r="NCU26" s="284"/>
      <c r="NCV26" s="284"/>
      <c r="NCW26" s="284"/>
      <c r="NCX26" s="284"/>
      <c r="NCY26" s="284"/>
      <c r="NCZ26" s="284"/>
      <c r="NDA26" s="284"/>
      <c r="NDB26" s="284"/>
      <c r="NDC26" s="284"/>
      <c r="NDD26" s="284"/>
      <c r="NDE26" s="284"/>
      <c r="NDF26" s="284"/>
      <c r="NDG26" s="284"/>
      <c r="NDH26" s="284"/>
      <c r="NDI26" s="284"/>
      <c r="NDJ26" s="284"/>
      <c r="NDK26" s="284"/>
      <c r="NDL26" s="284"/>
      <c r="NDM26" s="284"/>
      <c r="NDN26" s="284"/>
      <c r="NDO26" s="284"/>
      <c r="NDP26" s="284"/>
      <c r="NDQ26" s="284"/>
      <c r="NDR26" s="284"/>
      <c r="NDS26" s="284"/>
      <c r="NDT26" s="284"/>
      <c r="NDU26" s="284"/>
      <c r="NDV26" s="284"/>
      <c r="NDW26" s="284"/>
      <c r="NDX26" s="284"/>
      <c r="NDY26" s="284"/>
      <c r="NDZ26" s="284"/>
      <c r="NEA26" s="284"/>
      <c r="NEB26" s="284"/>
      <c r="NEC26" s="284"/>
      <c r="NED26" s="284"/>
      <c r="NEE26" s="284"/>
      <c r="NEF26" s="284"/>
      <c r="NEG26" s="284"/>
      <c r="NEH26" s="284"/>
      <c r="NEI26" s="284"/>
      <c r="NEJ26" s="284"/>
      <c r="NEK26" s="284"/>
      <c r="NEL26" s="284"/>
      <c r="NEM26" s="284"/>
      <c r="NEN26" s="284"/>
      <c r="NEO26" s="284"/>
      <c r="NEP26" s="284"/>
      <c r="NEQ26" s="284"/>
      <c r="NER26" s="284"/>
      <c r="NES26" s="284"/>
      <c r="NET26" s="284"/>
      <c r="NEU26" s="284"/>
      <c r="NEV26" s="284"/>
      <c r="NEW26" s="284"/>
      <c r="NEX26" s="284"/>
      <c r="NEY26" s="284"/>
      <c r="NEZ26" s="284"/>
      <c r="NFA26" s="284"/>
      <c r="NFB26" s="284"/>
      <c r="NFC26" s="284"/>
      <c r="NFD26" s="284"/>
      <c r="NFE26" s="284"/>
      <c r="NFF26" s="284"/>
      <c r="NFG26" s="284"/>
      <c r="NFH26" s="284"/>
      <c r="NFI26" s="284"/>
      <c r="NFJ26" s="284"/>
      <c r="NFK26" s="284"/>
      <c r="NFL26" s="284"/>
      <c r="NFM26" s="284"/>
      <c r="NFN26" s="284"/>
      <c r="NFO26" s="284"/>
      <c r="NFP26" s="284"/>
      <c r="NFQ26" s="284"/>
      <c r="NFR26" s="284"/>
      <c r="NFS26" s="284"/>
      <c r="NFT26" s="284"/>
      <c r="NFU26" s="284"/>
      <c r="NFV26" s="284"/>
      <c r="NFW26" s="284"/>
      <c r="NFX26" s="284"/>
      <c r="NFY26" s="284"/>
      <c r="NFZ26" s="284"/>
      <c r="NGA26" s="284"/>
      <c r="NGB26" s="284"/>
      <c r="NGC26" s="284"/>
      <c r="NGD26" s="284"/>
      <c r="NGE26" s="284"/>
      <c r="NGF26" s="284"/>
      <c r="NGG26" s="284"/>
      <c r="NGH26" s="284"/>
      <c r="NGI26" s="284"/>
      <c r="NGJ26" s="284"/>
      <c r="NGK26" s="284"/>
      <c r="NGL26" s="284"/>
      <c r="NGM26" s="284"/>
      <c r="NGN26" s="284"/>
      <c r="NGO26" s="284"/>
      <c r="NGP26" s="284"/>
      <c r="NGQ26" s="284"/>
      <c r="NGR26" s="284"/>
      <c r="NGS26" s="284"/>
      <c r="NGT26" s="284"/>
      <c r="NGU26" s="284"/>
      <c r="NGV26" s="284"/>
      <c r="NGW26" s="284"/>
      <c r="NGX26" s="284"/>
      <c r="NGY26" s="284"/>
      <c r="NGZ26" s="284"/>
      <c r="NHA26" s="284"/>
      <c r="NHB26" s="284"/>
      <c r="NHC26" s="284"/>
      <c r="NHD26" s="284"/>
      <c r="NHE26" s="284"/>
      <c r="NHF26" s="284"/>
      <c r="NHG26" s="284"/>
      <c r="NHH26" s="284"/>
      <c r="NHI26" s="284"/>
      <c r="NHJ26" s="284"/>
      <c r="NHK26" s="284"/>
      <c r="NHL26" s="284"/>
      <c r="NHM26" s="284"/>
      <c r="NHN26" s="284"/>
      <c r="NHO26" s="284"/>
      <c r="NHP26" s="284"/>
      <c r="NHQ26" s="284"/>
      <c r="NHR26" s="284"/>
      <c r="NHS26" s="284"/>
      <c r="NHT26" s="284"/>
      <c r="NHU26" s="284"/>
      <c r="NHV26" s="284"/>
      <c r="NHW26" s="284"/>
      <c r="NHX26" s="284"/>
      <c r="NHY26" s="284"/>
      <c r="NHZ26" s="284"/>
      <c r="NIA26" s="284"/>
      <c r="NIB26" s="284"/>
      <c r="NIC26" s="284"/>
      <c r="NID26" s="284"/>
      <c r="NIE26" s="284"/>
      <c r="NIF26" s="284"/>
      <c r="NIG26" s="284"/>
      <c r="NIH26" s="284"/>
      <c r="NII26" s="284"/>
      <c r="NIJ26" s="284"/>
      <c r="NIK26" s="284"/>
      <c r="NIL26" s="284"/>
      <c r="NIM26" s="284"/>
      <c r="NIN26" s="284"/>
      <c r="NIO26" s="284"/>
      <c r="NIP26" s="284"/>
      <c r="NIQ26" s="284"/>
      <c r="NIR26" s="284"/>
      <c r="NIS26" s="284"/>
      <c r="NIT26" s="284"/>
      <c r="NIU26" s="284"/>
      <c r="NIV26" s="284"/>
      <c r="NIW26" s="284"/>
      <c r="NIX26" s="284"/>
      <c r="NIY26" s="284"/>
      <c r="NIZ26" s="284"/>
      <c r="NJA26" s="284"/>
      <c r="NJB26" s="284"/>
      <c r="NJC26" s="284"/>
      <c r="NJD26" s="284"/>
      <c r="NJE26" s="284"/>
      <c r="NJF26" s="284"/>
      <c r="NJG26" s="284"/>
      <c r="NJH26" s="284"/>
      <c r="NJI26" s="284"/>
      <c r="NJJ26" s="284"/>
      <c r="NJK26" s="284"/>
      <c r="NJL26" s="284"/>
      <c r="NJM26" s="284"/>
      <c r="NJN26" s="284"/>
      <c r="NJO26" s="284"/>
      <c r="NJP26" s="284"/>
      <c r="NJQ26" s="284"/>
      <c r="NJR26" s="284"/>
      <c r="NJS26" s="284"/>
      <c r="NJT26" s="284"/>
      <c r="NJU26" s="284"/>
      <c r="NJV26" s="284"/>
      <c r="NJW26" s="284"/>
      <c r="NJX26" s="284"/>
      <c r="NJY26" s="284"/>
      <c r="NJZ26" s="284"/>
      <c r="NKA26" s="284"/>
      <c r="NKB26" s="284"/>
      <c r="NKC26" s="284"/>
      <c r="NKD26" s="284"/>
      <c r="NKE26" s="284"/>
      <c r="NKF26" s="284"/>
      <c r="NKG26" s="284"/>
      <c r="NKH26" s="284"/>
      <c r="NKI26" s="284"/>
      <c r="NKJ26" s="284"/>
      <c r="NKK26" s="284"/>
      <c r="NKL26" s="284"/>
      <c r="NKM26" s="284"/>
      <c r="NKN26" s="284"/>
      <c r="NKO26" s="284"/>
      <c r="NKP26" s="284"/>
      <c r="NKQ26" s="284"/>
      <c r="NKR26" s="284"/>
      <c r="NKS26" s="284"/>
      <c r="NKT26" s="284"/>
      <c r="NKU26" s="284"/>
      <c r="NKV26" s="284"/>
      <c r="NKW26" s="284"/>
      <c r="NKX26" s="284"/>
      <c r="NKY26" s="284"/>
      <c r="NKZ26" s="284"/>
      <c r="NLA26" s="284"/>
      <c r="NLB26" s="284"/>
      <c r="NLC26" s="284"/>
      <c r="NLD26" s="284"/>
      <c r="NLE26" s="284"/>
      <c r="NLF26" s="284"/>
      <c r="NLG26" s="284"/>
      <c r="NLH26" s="284"/>
      <c r="NLI26" s="284"/>
      <c r="NLJ26" s="284"/>
      <c r="NLK26" s="284"/>
      <c r="NLL26" s="284"/>
      <c r="NLM26" s="284"/>
      <c r="NLN26" s="284"/>
      <c r="NLO26" s="284"/>
      <c r="NLP26" s="284"/>
      <c r="NLQ26" s="284"/>
      <c r="NLR26" s="284"/>
      <c r="NLS26" s="284"/>
      <c r="NLT26" s="284"/>
      <c r="NLU26" s="284"/>
      <c r="NLV26" s="284"/>
      <c r="NLW26" s="284"/>
      <c r="NLX26" s="284"/>
      <c r="NLY26" s="284"/>
      <c r="NLZ26" s="284"/>
      <c r="NMA26" s="284"/>
      <c r="NMB26" s="284"/>
      <c r="NMC26" s="284"/>
      <c r="NMD26" s="284"/>
      <c r="NME26" s="284"/>
      <c r="NMF26" s="284"/>
      <c r="NMG26" s="284"/>
      <c r="NMH26" s="284"/>
      <c r="NMI26" s="284"/>
      <c r="NMJ26" s="284"/>
      <c r="NMK26" s="284"/>
      <c r="NML26" s="284"/>
      <c r="NMM26" s="284"/>
      <c r="NMN26" s="284"/>
      <c r="NMO26" s="284"/>
      <c r="NMP26" s="284"/>
      <c r="NMQ26" s="284"/>
      <c r="NMR26" s="284"/>
      <c r="NMS26" s="284"/>
      <c r="NMT26" s="284"/>
      <c r="NMU26" s="284"/>
      <c r="NMV26" s="284"/>
      <c r="NMW26" s="284"/>
      <c r="NMX26" s="284"/>
      <c r="NMY26" s="284"/>
      <c r="NMZ26" s="284"/>
      <c r="NNA26" s="284"/>
      <c r="NNB26" s="284"/>
      <c r="NNC26" s="284"/>
      <c r="NND26" s="284"/>
      <c r="NNE26" s="284"/>
      <c r="NNF26" s="284"/>
      <c r="NNG26" s="284"/>
      <c r="NNH26" s="284"/>
      <c r="NNI26" s="284"/>
      <c r="NNJ26" s="284"/>
      <c r="NNK26" s="284"/>
      <c r="NNL26" s="284"/>
      <c r="NNM26" s="284"/>
      <c r="NNN26" s="284"/>
      <c r="NNO26" s="284"/>
      <c r="NNP26" s="284"/>
      <c r="NNQ26" s="284"/>
      <c r="NNR26" s="284"/>
      <c r="NNS26" s="284"/>
      <c r="NNT26" s="284"/>
      <c r="NNU26" s="284"/>
      <c r="NNV26" s="284"/>
      <c r="NNW26" s="284"/>
      <c r="NNX26" s="284"/>
      <c r="NNY26" s="284"/>
      <c r="NNZ26" s="284"/>
      <c r="NOA26" s="284"/>
      <c r="NOB26" s="284"/>
      <c r="NOC26" s="284"/>
      <c r="NOD26" s="284"/>
      <c r="NOE26" s="284"/>
      <c r="NOF26" s="284"/>
      <c r="NOG26" s="284"/>
      <c r="NOH26" s="284"/>
      <c r="NOI26" s="284"/>
      <c r="NOJ26" s="284"/>
      <c r="NOK26" s="284"/>
      <c r="NOL26" s="284"/>
      <c r="NOM26" s="284"/>
      <c r="NON26" s="284"/>
      <c r="NOO26" s="284"/>
      <c r="NOP26" s="284"/>
      <c r="NOQ26" s="284"/>
      <c r="NOR26" s="284"/>
      <c r="NOS26" s="284"/>
      <c r="NOT26" s="284"/>
      <c r="NOU26" s="284"/>
      <c r="NOV26" s="284"/>
      <c r="NOW26" s="284"/>
      <c r="NOX26" s="284"/>
      <c r="NOY26" s="284"/>
      <c r="NOZ26" s="284"/>
      <c r="NPA26" s="284"/>
      <c r="NPB26" s="284"/>
      <c r="NPC26" s="284"/>
      <c r="NPD26" s="284"/>
      <c r="NPE26" s="284"/>
      <c r="NPF26" s="284"/>
      <c r="NPG26" s="284"/>
      <c r="NPH26" s="284"/>
      <c r="NPI26" s="284"/>
      <c r="NPJ26" s="284"/>
      <c r="NPK26" s="284"/>
      <c r="NPL26" s="284"/>
      <c r="NPM26" s="284"/>
      <c r="NPN26" s="284"/>
      <c r="NPO26" s="284"/>
      <c r="NPP26" s="284"/>
      <c r="NPQ26" s="284"/>
      <c r="NPR26" s="284"/>
      <c r="NPS26" s="284"/>
      <c r="NPT26" s="284"/>
      <c r="NPU26" s="284"/>
      <c r="NPV26" s="284"/>
      <c r="NPW26" s="284"/>
      <c r="NPX26" s="284"/>
      <c r="NPY26" s="284"/>
      <c r="NPZ26" s="284"/>
      <c r="NQA26" s="284"/>
      <c r="NQB26" s="284"/>
      <c r="NQC26" s="284"/>
      <c r="NQD26" s="284"/>
      <c r="NQE26" s="284"/>
      <c r="NQF26" s="284"/>
      <c r="NQG26" s="284"/>
      <c r="NQH26" s="284"/>
      <c r="NQI26" s="284"/>
      <c r="NQJ26" s="284"/>
      <c r="NQK26" s="284"/>
      <c r="NQL26" s="284"/>
      <c r="NQM26" s="284"/>
      <c r="NQN26" s="284"/>
      <c r="NQO26" s="284"/>
      <c r="NQP26" s="284"/>
      <c r="NQQ26" s="284"/>
      <c r="NQR26" s="284"/>
      <c r="NQS26" s="284"/>
      <c r="NQT26" s="284"/>
      <c r="NQU26" s="284"/>
      <c r="NQV26" s="284"/>
      <c r="NQW26" s="284"/>
      <c r="NQX26" s="284"/>
      <c r="NQY26" s="284"/>
      <c r="NQZ26" s="284"/>
      <c r="NRA26" s="284"/>
      <c r="NRB26" s="284"/>
      <c r="NRC26" s="284"/>
      <c r="NRD26" s="284"/>
      <c r="NRE26" s="284"/>
      <c r="NRF26" s="284"/>
      <c r="NRG26" s="284"/>
      <c r="NRH26" s="284"/>
      <c r="NRI26" s="284"/>
      <c r="NRJ26" s="284"/>
      <c r="NRK26" s="284"/>
      <c r="NRL26" s="284"/>
      <c r="NRM26" s="284"/>
      <c r="NRN26" s="284"/>
      <c r="NRO26" s="284"/>
      <c r="NRP26" s="284"/>
      <c r="NRQ26" s="284"/>
      <c r="NRR26" s="284"/>
      <c r="NRS26" s="284"/>
      <c r="NRT26" s="284"/>
      <c r="NRU26" s="284"/>
      <c r="NRV26" s="284"/>
      <c r="NRW26" s="284"/>
      <c r="NRX26" s="284"/>
      <c r="NRY26" s="284"/>
      <c r="NRZ26" s="284"/>
      <c r="NSA26" s="284"/>
      <c r="NSB26" s="284"/>
      <c r="NSC26" s="284"/>
      <c r="NSD26" s="284"/>
      <c r="NSE26" s="284"/>
      <c r="NSF26" s="284"/>
      <c r="NSG26" s="284"/>
      <c r="NSH26" s="284"/>
      <c r="NSI26" s="284"/>
      <c r="NSJ26" s="284"/>
      <c r="NSK26" s="284"/>
      <c r="NSL26" s="284"/>
      <c r="NSM26" s="284"/>
      <c r="NSN26" s="284"/>
      <c r="NSO26" s="284"/>
      <c r="NSP26" s="284"/>
      <c r="NSQ26" s="284"/>
      <c r="NSR26" s="284"/>
      <c r="NSS26" s="284"/>
      <c r="NST26" s="284"/>
      <c r="NSU26" s="284"/>
      <c r="NSV26" s="284"/>
      <c r="NSW26" s="284"/>
      <c r="NSX26" s="284"/>
      <c r="NSY26" s="284"/>
      <c r="NSZ26" s="284"/>
      <c r="NTA26" s="284"/>
      <c r="NTB26" s="284"/>
      <c r="NTC26" s="284"/>
      <c r="NTD26" s="284"/>
      <c r="NTE26" s="284"/>
      <c r="NTF26" s="284"/>
      <c r="NTG26" s="284"/>
      <c r="NTH26" s="284"/>
      <c r="NTI26" s="284"/>
      <c r="NTJ26" s="284"/>
      <c r="NTK26" s="284"/>
      <c r="NTL26" s="284"/>
      <c r="NTM26" s="284"/>
      <c r="NTN26" s="284"/>
      <c r="NTO26" s="284"/>
      <c r="NTP26" s="284"/>
      <c r="NTQ26" s="284"/>
      <c r="NTR26" s="284"/>
      <c r="NTS26" s="284"/>
      <c r="NTT26" s="284"/>
      <c r="NTU26" s="284"/>
      <c r="NTV26" s="284"/>
      <c r="NTW26" s="284"/>
      <c r="NTX26" s="284"/>
      <c r="NTY26" s="284"/>
      <c r="NTZ26" s="284"/>
      <c r="NUA26" s="284"/>
      <c r="NUB26" s="284"/>
      <c r="NUC26" s="284"/>
      <c r="NUD26" s="284"/>
      <c r="NUE26" s="284"/>
      <c r="NUF26" s="284"/>
      <c r="NUG26" s="284"/>
      <c r="NUH26" s="284"/>
      <c r="NUI26" s="284"/>
      <c r="NUJ26" s="284"/>
      <c r="NUK26" s="284"/>
      <c r="NUL26" s="284"/>
      <c r="NUM26" s="284"/>
      <c r="NUN26" s="284"/>
      <c r="NUO26" s="284"/>
      <c r="NUP26" s="284"/>
      <c r="NUQ26" s="284"/>
      <c r="NUR26" s="284"/>
      <c r="NUS26" s="284"/>
      <c r="NUT26" s="284"/>
      <c r="NUU26" s="284"/>
      <c r="NUV26" s="284"/>
      <c r="NUW26" s="284"/>
      <c r="NUX26" s="284"/>
      <c r="NUY26" s="284"/>
      <c r="NUZ26" s="284"/>
      <c r="NVA26" s="284"/>
      <c r="NVB26" s="284"/>
      <c r="NVC26" s="284"/>
      <c r="NVD26" s="284"/>
      <c r="NVE26" s="284"/>
      <c r="NVF26" s="284"/>
      <c r="NVG26" s="284"/>
      <c r="NVH26" s="284"/>
      <c r="NVI26" s="284"/>
      <c r="NVJ26" s="284"/>
      <c r="NVK26" s="284"/>
      <c r="NVL26" s="284"/>
      <c r="NVM26" s="284"/>
      <c r="NVN26" s="284"/>
      <c r="NVO26" s="284"/>
      <c r="NVP26" s="284"/>
      <c r="NVQ26" s="284"/>
      <c r="NVR26" s="284"/>
      <c r="NVS26" s="284"/>
      <c r="NVT26" s="284"/>
      <c r="NVU26" s="284"/>
      <c r="NVV26" s="284"/>
      <c r="NVW26" s="284"/>
      <c r="NVX26" s="284"/>
      <c r="NVY26" s="284"/>
      <c r="NVZ26" s="284"/>
      <c r="NWA26" s="284"/>
      <c r="NWB26" s="284"/>
      <c r="NWC26" s="284"/>
      <c r="NWD26" s="284"/>
      <c r="NWE26" s="284"/>
      <c r="NWF26" s="284"/>
      <c r="NWG26" s="284"/>
      <c r="NWH26" s="284"/>
      <c r="NWI26" s="284"/>
      <c r="NWJ26" s="284"/>
      <c r="NWK26" s="284"/>
      <c r="NWL26" s="284"/>
      <c r="NWM26" s="284"/>
      <c r="NWN26" s="284"/>
      <c r="NWO26" s="284"/>
      <c r="NWP26" s="284"/>
      <c r="NWQ26" s="284"/>
      <c r="NWR26" s="284"/>
      <c r="NWS26" s="284"/>
      <c r="NWT26" s="284"/>
      <c r="NWU26" s="284"/>
      <c r="NWV26" s="284"/>
      <c r="NWW26" s="284"/>
      <c r="NWX26" s="284"/>
      <c r="NWY26" s="284"/>
      <c r="NWZ26" s="284"/>
      <c r="NXA26" s="284"/>
      <c r="NXB26" s="284"/>
      <c r="NXC26" s="284"/>
      <c r="NXD26" s="284"/>
      <c r="NXE26" s="284"/>
      <c r="NXF26" s="284"/>
      <c r="NXG26" s="284"/>
      <c r="NXH26" s="284"/>
      <c r="NXI26" s="284"/>
      <c r="NXJ26" s="284"/>
      <c r="NXK26" s="284"/>
      <c r="NXL26" s="284"/>
      <c r="NXM26" s="284"/>
      <c r="NXN26" s="284"/>
      <c r="NXO26" s="284"/>
      <c r="NXP26" s="284"/>
      <c r="NXQ26" s="284"/>
      <c r="NXR26" s="284"/>
      <c r="NXS26" s="284"/>
      <c r="NXT26" s="284"/>
      <c r="NXU26" s="284"/>
      <c r="NXV26" s="284"/>
      <c r="NXW26" s="284"/>
      <c r="NXX26" s="284"/>
      <c r="NXY26" s="284"/>
      <c r="NXZ26" s="284"/>
      <c r="NYA26" s="284"/>
      <c r="NYB26" s="284"/>
      <c r="NYC26" s="284"/>
      <c r="NYD26" s="284"/>
      <c r="NYE26" s="284"/>
      <c r="NYF26" s="284"/>
      <c r="NYG26" s="284"/>
      <c r="NYH26" s="284"/>
      <c r="NYI26" s="284"/>
      <c r="NYJ26" s="284"/>
      <c r="NYK26" s="284"/>
      <c r="NYL26" s="284"/>
      <c r="NYM26" s="284"/>
      <c r="NYN26" s="284"/>
      <c r="NYO26" s="284"/>
      <c r="NYP26" s="284"/>
      <c r="NYQ26" s="284"/>
      <c r="NYR26" s="284"/>
      <c r="NYS26" s="284"/>
      <c r="NYT26" s="284"/>
      <c r="NYU26" s="284"/>
      <c r="NYV26" s="284"/>
      <c r="NYW26" s="284"/>
      <c r="NYX26" s="284"/>
      <c r="NYY26" s="284"/>
      <c r="NYZ26" s="284"/>
      <c r="NZA26" s="284"/>
      <c r="NZB26" s="284"/>
      <c r="NZC26" s="284"/>
      <c r="NZD26" s="284"/>
      <c r="NZE26" s="284"/>
      <c r="NZF26" s="284"/>
      <c r="NZG26" s="284"/>
      <c r="NZH26" s="284"/>
      <c r="NZI26" s="284"/>
      <c r="NZJ26" s="284"/>
      <c r="NZK26" s="284"/>
      <c r="NZL26" s="284"/>
      <c r="NZM26" s="284"/>
      <c r="NZN26" s="284"/>
      <c r="NZO26" s="284"/>
      <c r="NZP26" s="284"/>
      <c r="NZQ26" s="284"/>
      <c r="NZR26" s="284"/>
      <c r="NZS26" s="284"/>
      <c r="NZT26" s="284"/>
      <c r="NZU26" s="284"/>
      <c r="NZV26" s="284"/>
      <c r="NZW26" s="284"/>
      <c r="NZX26" s="284"/>
      <c r="NZY26" s="284"/>
      <c r="NZZ26" s="284"/>
      <c r="OAA26" s="284"/>
      <c r="OAB26" s="284"/>
      <c r="OAC26" s="284"/>
      <c r="OAD26" s="284"/>
      <c r="OAE26" s="284"/>
      <c r="OAF26" s="284"/>
      <c r="OAG26" s="284"/>
      <c r="OAH26" s="284"/>
      <c r="OAI26" s="284"/>
      <c r="OAJ26" s="284"/>
      <c r="OAK26" s="284"/>
      <c r="OAL26" s="284"/>
      <c r="OAM26" s="284"/>
      <c r="OAN26" s="284"/>
      <c r="OAO26" s="284"/>
      <c r="OAP26" s="284"/>
      <c r="OAQ26" s="284"/>
      <c r="OAR26" s="284"/>
      <c r="OAS26" s="284"/>
      <c r="OAT26" s="284"/>
      <c r="OAU26" s="284"/>
      <c r="OAV26" s="284"/>
      <c r="OAW26" s="284"/>
      <c r="OAX26" s="284"/>
      <c r="OAY26" s="284"/>
      <c r="OAZ26" s="284"/>
      <c r="OBA26" s="284"/>
      <c r="OBB26" s="284"/>
      <c r="OBC26" s="284"/>
      <c r="OBD26" s="284"/>
      <c r="OBE26" s="284"/>
      <c r="OBF26" s="284"/>
      <c r="OBG26" s="284"/>
      <c r="OBH26" s="284"/>
      <c r="OBI26" s="284"/>
      <c r="OBJ26" s="284"/>
      <c r="OBK26" s="284"/>
      <c r="OBL26" s="284"/>
      <c r="OBM26" s="284"/>
      <c r="OBN26" s="284"/>
      <c r="OBO26" s="284"/>
      <c r="OBP26" s="284"/>
      <c r="OBQ26" s="284"/>
      <c r="OBR26" s="284"/>
      <c r="OBS26" s="284"/>
      <c r="OBT26" s="284"/>
      <c r="OBU26" s="284"/>
      <c r="OBV26" s="284"/>
      <c r="OBW26" s="284"/>
      <c r="OBX26" s="284"/>
      <c r="OBY26" s="284"/>
      <c r="OBZ26" s="284"/>
      <c r="OCA26" s="284"/>
      <c r="OCB26" s="284"/>
      <c r="OCC26" s="284"/>
      <c r="OCD26" s="284"/>
      <c r="OCE26" s="284"/>
      <c r="OCF26" s="284"/>
      <c r="OCG26" s="284"/>
      <c r="OCH26" s="284"/>
      <c r="OCI26" s="284"/>
      <c r="OCJ26" s="284"/>
      <c r="OCK26" s="284"/>
      <c r="OCL26" s="284"/>
      <c r="OCM26" s="284"/>
      <c r="OCN26" s="284"/>
      <c r="OCO26" s="284"/>
      <c r="OCP26" s="284"/>
      <c r="OCQ26" s="284"/>
      <c r="OCR26" s="284"/>
      <c r="OCS26" s="284"/>
      <c r="OCT26" s="284"/>
      <c r="OCU26" s="284"/>
      <c r="OCV26" s="284"/>
      <c r="OCW26" s="284"/>
      <c r="OCX26" s="284"/>
      <c r="OCY26" s="284"/>
      <c r="OCZ26" s="284"/>
      <c r="ODA26" s="284"/>
      <c r="ODB26" s="284"/>
      <c r="ODC26" s="284"/>
      <c r="ODD26" s="284"/>
      <c r="ODE26" s="284"/>
      <c r="ODF26" s="284"/>
      <c r="ODG26" s="284"/>
      <c r="ODH26" s="284"/>
      <c r="ODI26" s="284"/>
      <c r="ODJ26" s="284"/>
      <c r="ODK26" s="284"/>
      <c r="ODL26" s="284"/>
      <c r="ODM26" s="284"/>
      <c r="ODN26" s="284"/>
      <c r="ODO26" s="284"/>
      <c r="ODP26" s="284"/>
      <c r="ODQ26" s="284"/>
      <c r="ODR26" s="284"/>
      <c r="ODS26" s="284"/>
      <c r="ODT26" s="284"/>
      <c r="ODU26" s="284"/>
      <c r="ODV26" s="284"/>
      <c r="ODW26" s="284"/>
      <c r="ODX26" s="284"/>
      <c r="ODY26" s="284"/>
      <c r="ODZ26" s="284"/>
      <c r="OEA26" s="284"/>
      <c r="OEB26" s="284"/>
      <c r="OEC26" s="284"/>
      <c r="OED26" s="284"/>
      <c r="OEE26" s="284"/>
      <c r="OEF26" s="284"/>
      <c r="OEG26" s="284"/>
      <c r="OEH26" s="284"/>
      <c r="OEI26" s="284"/>
      <c r="OEJ26" s="284"/>
      <c r="OEK26" s="284"/>
      <c r="OEL26" s="284"/>
      <c r="OEM26" s="284"/>
      <c r="OEN26" s="284"/>
      <c r="OEO26" s="284"/>
      <c r="OEP26" s="284"/>
      <c r="OEQ26" s="284"/>
      <c r="OER26" s="284"/>
      <c r="OES26" s="284"/>
      <c r="OET26" s="284"/>
      <c r="OEU26" s="284"/>
      <c r="OEV26" s="284"/>
      <c r="OEW26" s="284"/>
      <c r="OEX26" s="284"/>
      <c r="OEY26" s="284"/>
      <c r="OEZ26" s="284"/>
      <c r="OFA26" s="284"/>
      <c r="OFB26" s="284"/>
      <c r="OFC26" s="284"/>
      <c r="OFD26" s="284"/>
      <c r="OFE26" s="284"/>
      <c r="OFF26" s="284"/>
      <c r="OFG26" s="284"/>
      <c r="OFH26" s="284"/>
      <c r="OFI26" s="284"/>
      <c r="OFJ26" s="284"/>
      <c r="OFK26" s="284"/>
      <c r="OFL26" s="284"/>
      <c r="OFM26" s="284"/>
      <c r="OFN26" s="284"/>
      <c r="OFO26" s="284"/>
      <c r="OFP26" s="284"/>
      <c r="OFQ26" s="284"/>
      <c r="OFR26" s="284"/>
      <c r="OFS26" s="284"/>
      <c r="OFT26" s="284"/>
      <c r="OFU26" s="284"/>
      <c r="OFV26" s="284"/>
      <c r="OFW26" s="284"/>
      <c r="OFX26" s="284"/>
      <c r="OFY26" s="284"/>
      <c r="OFZ26" s="284"/>
      <c r="OGA26" s="284"/>
      <c r="OGB26" s="284"/>
      <c r="OGC26" s="284"/>
      <c r="OGD26" s="284"/>
      <c r="OGE26" s="284"/>
      <c r="OGF26" s="284"/>
      <c r="OGG26" s="284"/>
      <c r="OGH26" s="284"/>
      <c r="OGI26" s="284"/>
      <c r="OGJ26" s="284"/>
      <c r="OGK26" s="284"/>
      <c r="OGL26" s="284"/>
      <c r="OGM26" s="284"/>
      <c r="OGN26" s="284"/>
      <c r="OGO26" s="284"/>
      <c r="OGP26" s="284"/>
      <c r="OGQ26" s="284"/>
      <c r="OGR26" s="284"/>
      <c r="OGS26" s="284"/>
      <c r="OGT26" s="284"/>
      <c r="OGU26" s="284"/>
      <c r="OGV26" s="284"/>
      <c r="OGW26" s="284"/>
      <c r="OGX26" s="284"/>
      <c r="OGY26" s="284"/>
      <c r="OGZ26" s="284"/>
      <c r="OHA26" s="284"/>
      <c r="OHB26" s="284"/>
      <c r="OHC26" s="284"/>
      <c r="OHD26" s="284"/>
      <c r="OHE26" s="284"/>
      <c r="OHF26" s="284"/>
      <c r="OHG26" s="284"/>
      <c r="OHH26" s="284"/>
      <c r="OHI26" s="284"/>
      <c r="OHJ26" s="284"/>
      <c r="OHK26" s="284"/>
      <c r="OHL26" s="284"/>
      <c r="OHM26" s="284"/>
      <c r="OHN26" s="284"/>
      <c r="OHO26" s="284"/>
      <c r="OHP26" s="284"/>
      <c r="OHQ26" s="284"/>
      <c r="OHR26" s="284"/>
      <c r="OHS26" s="284"/>
      <c r="OHT26" s="284"/>
      <c r="OHU26" s="284"/>
      <c r="OHV26" s="284"/>
      <c r="OHW26" s="284"/>
      <c r="OHX26" s="284"/>
      <c r="OHY26" s="284"/>
      <c r="OHZ26" s="284"/>
      <c r="OIA26" s="284"/>
      <c r="OIB26" s="284"/>
      <c r="OIC26" s="284"/>
      <c r="OID26" s="284"/>
      <c r="OIE26" s="284"/>
      <c r="OIF26" s="284"/>
      <c r="OIG26" s="284"/>
      <c r="OIH26" s="284"/>
      <c r="OII26" s="284"/>
      <c r="OIJ26" s="284"/>
      <c r="OIK26" s="284"/>
      <c r="OIL26" s="284"/>
      <c r="OIM26" s="284"/>
      <c r="OIN26" s="284"/>
      <c r="OIO26" s="284"/>
      <c r="OIP26" s="284"/>
      <c r="OIQ26" s="284"/>
      <c r="OIR26" s="284"/>
      <c r="OIS26" s="284"/>
      <c r="OIT26" s="284"/>
      <c r="OIU26" s="284"/>
      <c r="OIV26" s="284"/>
      <c r="OIW26" s="284"/>
      <c r="OIX26" s="284"/>
      <c r="OIY26" s="284"/>
      <c r="OIZ26" s="284"/>
      <c r="OJA26" s="284"/>
      <c r="OJB26" s="284"/>
      <c r="OJC26" s="284"/>
      <c r="OJD26" s="284"/>
      <c r="OJE26" s="284"/>
      <c r="OJF26" s="284"/>
      <c r="OJG26" s="284"/>
      <c r="OJH26" s="284"/>
      <c r="OJI26" s="284"/>
      <c r="OJJ26" s="284"/>
      <c r="OJK26" s="284"/>
      <c r="OJL26" s="284"/>
      <c r="OJM26" s="284"/>
      <c r="OJN26" s="284"/>
      <c r="OJO26" s="284"/>
      <c r="OJP26" s="284"/>
      <c r="OJQ26" s="284"/>
      <c r="OJR26" s="284"/>
      <c r="OJS26" s="284"/>
      <c r="OJT26" s="284"/>
      <c r="OJU26" s="284"/>
      <c r="OJV26" s="284"/>
      <c r="OJW26" s="284"/>
      <c r="OJX26" s="284"/>
      <c r="OJY26" s="284"/>
      <c r="OJZ26" s="284"/>
      <c r="OKA26" s="284"/>
      <c r="OKB26" s="284"/>
      <c r="OKC26" s="284"/>
      <c r="OKD26" s="284"/>
      <c r="OKE26" s="284"/>
      <c r="OKF26" s="284"/>
      <c r="OKG26" s="284"/>
      <c r="OKH26" s="284"/>
      <c r="OKI26" s="284"/>
      <c r="OKJ26" s="284"/>
      <c r="OKK26" s="284"/>
      <c r="OKL26" s="284"/>
      <c r="OKM26" s="284"/>
      <c r="OKN26" s="284"/>
      <c r="OKO26" s="284"/>
      <c r="OKP26" s="284"/>
      <c r="OKQ26" s="284"/>
      <c r="OKR26" s="284"/>
      <c r="OKS26" s="284"/>
      <c r="OKT26" s="284"/>
      <c r="OKU26" s="284"/>
      <c r="OKV26" s="284"/>
      <c r="OKW26" s="284"/>
      <c r="OKX26" s="284"/>
      <c r="OKY26" s="284"/>
      <c r="OKZ26" s="284"/>
      <c r="OLA26" s="284"/>
      <c r="OLB26" s="284"/>
      <c r="OLC26" s="284"/>
      <c r="OLD26" s="284"/>
      <c r="OLE26" s="284"/>
      <c r="OLF26" s="284"/>
      <c r="OLG26" s="284"/>
      <c r="OLH26" s="284"/>
      <c r="OLI26" s="284"/>
      <c r="OLJ26" s="284"/>
      <c r="OLK26" s="284"/>
      <c r="OLL26" s="284"/>
      <c r="OLM26" s="284"/>
      <c r="OLN26" s="284"/>
      <c r="OLO26" s="284"/>
      <c r="OLP26" s="284"/>
      <c r="OLQ26" s="284"/>
      <c r="OLR26" s="284"/>
      <c r="OLS26" s="284"/>
      <c r="OLT26" s="284"/>
      <c r="OLU26" s="284"/>
      <c r="OLV26" s="284"/>
      <c r="OLW26" s="284"/>
      <c r="OLX26" s="284"/>
      <c r="OLY26" s="284"/>
      <c r="OLZ26" s="284"/>
      <c r="OMA26" s="284"/>
      <c r="OMB26" s="284"/>
      <c r="OMC26" s="284"/>
      <c r="OMD26" s="284"/>
      <c r="OME26" s="284"/>
      <c r="OMF26" s="284"/>
      <c r="OMG26" s="284"/>
      <c r="OMH26" s="284"/>
      <c r="OMI26" s="284"/>
      <c r="OMJ26" s="284"/>
      <c r="OMK26" s="284"/>
      <c r="OML26" s="284"/>
      <c r="OMM26" s="284"/>
      <c r="OMN26" s="284"/>
      <c r="OMO26" s="284"/>
      <c r="OMP26" s="284"/>
      <c r="OMQ26" s="284"/>
      <c r="OMR26" s="284"/>
      <c r="OMS26" s="284"/>
      <c r="OMT26" s="284"/>
      <c r="OMU26" s="284"/>
      <c r="OMV26" s="284"/>
      <c r="OMW26" s="284"/>
      <c r="OMX26" s="284"/>
      <c r="OMY26" s="284"/>
      <c r="OMZ26" s="284"/>
      <c r="ONA26" s="284"/>
      <c r="ONB26" s="284"/>
      <c r="ONC26" s="284"/>
      <c r="OND26" s="284"/>
      <c r="ONE26" s="284"/>
      <c r="ONF26" s="284"/>
      <c r="ONG26" s="284"/>
      <c r="ONH26" s="284"/>
      <c r="ONI26" s="284"/>
      <c r="ONJ26" s="284"/>
      <c r="ONK26" s="284"/>
      <c r="ONL26" s="284"/>
      <c r="ONM26" s="284"/>
      <c r="ONN26" s="284"/>
      <c r="ONO26" s="284"/>
      <c r="ONP26" s="284"/>
      <c r="ONQ26" s="284"/>
      <c r="ONR26" s="284"/>
      <c r="ONS26" s="284"/>
      <c r="ONT26" s="284"/>
      <c r="ONU26" s="284"/>
      <c r="ONV26" s="284"/>
      <c r="ONW26" s="284"/>
      <c r="ONX26" s="284"/>
      <c r="ONY26" s="284"/>
      <c r="ONZ26" s="284"/>
      <c r="OOA26" s="284"/>
      <c r="OOB26" s="284"/>
      <c r="OOC26" s="284"/>
      <c r="OOD26" s="284"/>
      <c r="OOE26" s="284"/>
      <c r="OOF26" s="284"/>
      <c r="OOG26" s="284"/>
      <c r="OOH26" s="284"/>
      <c r="OOI26" s="284"/>
      <c r="OOJ26" s="284"/>
      <c r="OOK26" s="284"/>
      <c r="OOL26" s="284"/>
      <c r="OOM26" s="284"/>
      <c r="OON26" s="284"/>
      <c r="OOO26" s="284"/>
      <c r="OOP26" s="284"/>
      <c r="OOQ26" s="284"/>
      <c r="OOR26" s="284"/>
      <c r="OOS26" s="284"/>
      <c r="OOT26" s="284"/>
      <c r="OOU26" s="284"/>
      <c r="OOV26" s="284"/>
      <c r="OOW26" s="284"/>
      <c r="OOX26" s="284"/>
      <c r="OOY26" s="284"/>
      <c r="OOZ26" s="284"/>
      <c r="OPA26" s="284"/>
      <c r="OPB26" s="284"/>
      <c r="OPC26" s="284"/>
      <c r="OPD26" s="284"/>
      <c r="OPE26" s="284"/>
      <c r="OPF26" s="284"/>
      <c r="OPG26" s="284"/>
      <c r="OPH26" s="284"/>
      <c r="OPI26" s="284"/>
      <c r="OPJ26" s="284"/>
      <c r="OPK26" s="284"/>
      <c r="OPL26" s="284"/>
      <c r="OPM26" s="284"/>
      <c r="OPN26" s="284"/>
      <c r="OPO26" s="284"/>
      <c r="OPP26" s="284"/>
      <c r="OPQ26" s="284"/>
      <c r="OPR26" s="284"/>
      <c r="OPS26" s="284"/>
      <c r="OPT26" s="284"/>
      <c r="OPU26" s="284"/>
      <c r="OPV26" s="284"/>
      <c r="OPW26" s="284"/>
      <c r="OPX26" s="284"/>
      <c r="OPY26" s="284"/>
      <c r="OPZ26" s="284"/>
      <c r="OQA26" s="284"/>
      <c r="OQB26" s="284"/>
      <c r="OQC26" s="284"/>
      <c r="OQD26" s="284"/>
      <c r="OQE26" s="284"/>
      <c r="OQF26" s="284"/>
      <c r="OQG26" s="284"/>
      <c r="OQH26" s="284"/>
      <c r="OQI26" s="284"/>
      <c r="OQJ26" s="284"/>
      <c r="OQK26" s="284"/>
      <c r="OQL26" s="284"/>
      <c r="OQM26" s="284"/>
      <c r="OQN26" s="284"/>
      <c r="OQO26" s="284"/>
      <c r="OQP26" s="284"/>
      <c r="OQQ26" s="284"/>
      <c r="OQR26" s="284"/>
      <c r="OQS26" s="284"/>
      <c r="OQT26" s="284"/>
      <c r="OQU26" s="284"/>
      <c r="OQV26" s="284"/>
      <c r="OQW26" s="284"/>
      <c r="OQX26" s="284"/>
      <c r="OQY26" s="284"/>
      <c r="OQZ26" s="284"/>
      <c r="ORA26" s="284"/>
      <c r="ORB26" s="284"/>
      <c r="ORC26" s="284"/>
      <c r="ORD26" s="284"/>
      <c r="ORE26" s="284"/>
      <c r="ORF26" s="284"/>
      <c r="ORG26" s="284"/>
      <c r="ORH26" s="284"/>
      <c r="ORI26" s="284"/>
      <c r="ORJ26" s="284"/>
      <c r="ORK26" s="284"/>
      <c r="ORL26" s="284"/>
      <c r="ORM26" s="284"/>
      <c r="ORN26" s="284"/>
      <c r="ORO26" s="284"/>
      <c r="ORP26" s="284"/>
      <c r="ORQ26" s="284"/>
      <c r="ORR26" s="284"/>
      <c r="ORS26" s="284"/>
      <c r="ORT26" s="284"/>
      <c r="ORU26" s="284"/>
      <c r="ORV26" s="284"/>
      <c r="ORW26" s="284"/>
      <c r="ORX26" s="284"/>
      <c r="ORY26" s="284"/>
      <c r="ORZ26" s="284"/>
      <c r="OSA26" s="284"/>
      <c r="OSB26" s="284"/>
      <c r="OSC26" s="284"/>
      <c r="OSD26" s="284"/>
      <c r="OSE26" s="284"/>
      <c r="OSF26" s="284"/>
      <c r="OSG26" s="284"/>
      <c r="OSH26" s="284"/>
      <c r="OSI26" s="284"/>
      <c r="OSJ26" s="284"/>
      <c r="OSK26" s="284"/>
      <c r="OSL26" s="284"/>
      <c r="OSM26" s="284"/>
      <c r="OSN26" s="284"/>
      <c r="OSO26" s="284"/>
      <c r="OSP26" s="284"/>
      <c r="OSQ26" s="284"/>
      <c r="OSR26" s="284"/>
      <c r="OSS26" s="284"/>
      <c r="OST26" s="284"/>
      <c r="OSU26" s="284"/>
      <c r="OSV26" s="284"/>
      <c r="OSW26" s="284"/>
      <c r="OSX26" s="284"/>
      <c r="OSY26" s="284"/>
      <c r="OSZ26" s="284"/>
      <c r="OTA26" s="284"/>
      <c r="OTB26" s="284"/>
      <c r="OTC26" s="284"/>
      <c r="OTD26" s="284"/>
      <c r="OTE26" s="284"/>
      <c r="OTF26" s="284"/>
      <c r="OTG26" s="284"/>
      <c r="OTH26" s="284"/>
      <c r="OTI26" s="284"/>
      <c r="OTJ26" s="284"/>
      <c r="OTK26" s="284"/>
      <c r="OTL26" s="284"/>
      <c r="OTM26" s="284"/>
      <c r="OTN26" s="284"/>
      <c r="OTO26" s="284"/>
      <c r="OTP26" s="284"/>
      <c r="OTQ26" s="284"/>
      <c r="OTR26" s="284"/>
      <c r="OTS26" s="284"/>
      <c r="OTT26" s="284"/>
      <c r="OTU26" s="284"/>
      <c r="OTV26" s="284"/>
      <c r="OTW26" s="284"/>
      <c r="OTX26" s="284"/>
      <c r="OTY26" s="284"/>
      <c r="OTZ26" s="284"/>
      <c r="OUA26" s="284"/>
      <c r="OUB26" s="284"/>
      <c r="OUC26" s="284"/>
      <c r="OUD26" s="284"/>
      <c r="OUE26" s="284"/>
      <c r="OUF26" s="284"/>
      <c r="OUG26" s="284"/>
      <c r="OUH26" s="284"/>
      <c r="OUI26" s="284"/>
      <c r="OUJ26" s="284"/>
      <c r="OUK26" s="284"/>
      <c r="OUL26" s="284"/>
      <c r="OUM26" s="284"/>
      <c r="OUN26" s="284"/>
      <c r="OUO26" s="284"/>
      <c r="OUP26" s="284"/>
      <c r="OUQ26" s="284"/>
      <c r="OUR26" s="284"/>
      <c r="OUS26" s="284"/>
      <c r="OUT26" s="284"/>
      <c r="OUU26" s="284"/>
      <c r="OUV26" s="284"/>
      <c r="OUW26" s="284"/>
      <c r="OUX26" s="284"/>
      <c r="OUY26" s="284"/>
      <c r="OUZ26" s="284"/>
      <c r="OVA26" s="284"/>
      <c r="OVB26" s="284"/>
      <c r="OVC26" s="284"/>
      <c r="OVD26" s="284"/>
      <c r="OVE26" s="284"/>
      <c r="OVF26" s="284"/>
      <c r="OVG26" s="284"/>
      <c r="OVH26" s="284"/>
      <c r="OVI26" s="284"/>
      <c r="OVJ26" s="284"/>
      <c r="OVK26" s="284"/>
      <c r="OVL26" s="284"/>
      <c r="OVM26" s="284"/>
      <c r="OVN26" s="284"/>
      <c r="OVO26" s="284"/>
      <c r="OVP26" s="284"/>
      <c r="OVQ26" s="284"/>
      <c r="OVR26" s="284"/>
      <c r="OVS26" s="284"/>
      <c r="OVT26" s="284"/>
      <c r="OVU26" s="284"/>
      <c r="OVV26" s="284"/>
      <c r="OVW26" s="284"/>
      <c r="OVX26" s="284"/>
      <c r="OVY26" s="284"/>
      <c r="OVZ26" s="284"/>
      <c r="OWA26" s="284"/>
      <c r="OWB26" s="284"/>
      <c r="OWC26" s="284"/>
      <c r="OWD26" s="284"/>
      <c r="OWE26" s="284"/>
      <c r="OWF26" s="284"/>
      <c r="OWG26" s="284"/>
      <c r="OWH26" s="284"/>
      <c r="OWI26" s="284"/>
      <c r="OWJ26" s="284"/>
      <c r="OWK26" s="284"/>
      <c r="OWL26" s="284"/>
      <c r="OWM26" s="284"/>
      <c r="OWN26" s="284"/>
      <c r="OWO26" s="284"/>
      <c r="OWP26" s="284"/>
      <c r="OWQ26" s="284"/>
      <c r="OWR26" s="284"/>
      <c r="OWS26" s="284"/>
      <c r="OWT26" s="284"/>
      <c r="OWU26" s="284"/>
      <c r="OWV26" s="284"/>
      <c r="OWW26" s="284"/>
      <c r="OWX26" s="284"/>
      <c r="OWY26" s="284"/>
      <c r="OWZ26" s="284"/>
      <c r="OXA26" s="284"/>
      <c r="OXB26" s="284"/>
      <c r="OXC26" s="284"/>
      <c r="OXD26" s="284"/>
      <c r="OXE26" s="284"/>
      <c r="OXF26" s="284"/>
      <c r="OXG26" s="284"/>
      <c r="OXH26" s="284"/>
      <c r="OXI26" s="284"/>
      <c r="OXJ26" s="284"/>
      <c r="OXK26" s="284"/>
      <c r="OXL26" s="284"/>
      <c r="OXM26" s="284"/>
      <c r="OXN26" s="284"/>
      <c r="OXO26" s="284"/>
      <c r="OXP26" s="284"/>
      <c r="OXQ26" s="284"/>
      <c r="OXR26" s="284"/>
      <c r="OXS26" s="284"/>
      <c r="OXT26" s="284"/>
      <c r="OXU26" s="284"/>
      <c r="OXV26" s="284"/>
      <c r="OXW26" s="284"/>
      <c r="OXX26" s="284"/>
      <c r="OXY26" s="284"/>
      <c r="OXZ26" s="284"/>
      <c r="OYA26" s="284"/>
      <c r="OYB26" s="284"/>
      <c r="OYC26" s="284"/>
      <c r="OYD26" s="284"/>
      <c r="OYE26" s="284"/>
      <c r="OYF26" s="284"/>
      <c r="OYG26" s="284"/>
      <c r="OYH26" s="284"/>
      <c r="OYI26" s="284"/>
      <c r="OYJ26" s="284"/>
      <c r="OYK26" s="284"/>
      <c r="OYL26" s="284"/>
      <c r="OYM26" s="284"/>
      <c r="OYN26" s="284"/>
      <c r="OYO26" s="284"/>
      <c r="OYP26" s="284"/>
      <c r="OYQ26" s="284"/>
      <c r="OYR26" s="284"/>
      <c r="OYS26" s="284"/>
      <c r="OYT26" s="284"/>
      <c r="OYU26" s="284"/>
      <c r="OYV26" s="284"/>
      <c r="OYW26" s="284"/>
      <c r="OYX26" s="284"/>
      <c r="OYY26" s="284"/>
      <c r="OYZ26" s="284"/>
      <c r="OZA26" s="284"/>
      <c r="OZB26" s="284"/>
      <c r="OZC26" s="284"/>
      <c r="OZD26" s="284"/>
      <c r="OZE26" s="284"/>
      <c r="OZF26" s="284"/>
      <c r="OZG26" s="284"/>
      <c r="OZH26" s="284"/>
      <c r="OZI26" s="284"/>
      <c r="OZJ26" s="284"/>
      <c r="OZK26" s="284"/>
      <c r="OZL26" s="284"/>
      <c r="OZM26" s="284"/>
      <c r="OZN26" s="284"/>
      <c r="OZO26" s="284"/>
      <c r="OZP26" s="284"/>
      <c r="OZQ26" s="284"/>
      <c r="OZR26" s="284"/>
      <c r="OZS26" s="284"/>
      <c r="OZT26" s="284"/>
      <c r="OZU26" s="284"/>
      <c r="OZV26" s="284"/>
      <c r="OZW26" s="284"/>
      <c r="OZX26" s="284"/>
      <c r="OZY26" s="284"/>
      <c r="OZZ26" s="284"/>
      <c r="PAA26" s="284"/>
      <c r="PAB26" s="284"/>
      <c r="PAC26" s="284"/>
      <c r="PAD26" s="284"/>
      <c r="PAE26" s="284"/>
      <c r="PAF26" s="284"/>
      <c r="PAG26" s="284"/>
      <c r="PAH26" s="284"/>
      <c r="PAI26" s="284"/>
      <c r="PAJ26" s="284"/>
      <c r="PAK26" s="284"/>
      <c r="PAL26" s="284"/>
      <c r="PAM26" s="284"/>
      <c r="PAN26" s="284"/>
      <c r="PAO26" s="284"/>
      <c r="PAP26" s="284"/>
      <c r="PAQ26" s="284"/>
      <c r="PAR26" s="284"/>
      <c r="PAS26" s="284"/>
      <c r="PAT26" s="284"/>
      <c r="PAU26" s="284"/>
      <c r="PAV26" s="284"/>
      <c r="PAW26" s="284"/>
      <c r="PAX26" s="284"/>
      <c r="PAY26" s="284"/>
      <c r="PAZ26" s="284"/>
      <c r="PBA26" s="284"/>
      <c r="PBB26" s="284"/>
      <c r="PBC26" s="284"/>
      <c r="PBD26" s="284"/>
      <c r="PBE26" s="284"/>
      <c r="PBF26" s="284"/>
      <c r="PBG26" s="284"/>
      <c r="PBH26" s="284"/>
      <c r="PBI26" s="284"/>
      <c r="PBJ26" s="284"/>
      <c r="PBK26" s="284"/>
      <c r="PBL26" s="284"/>
      <c r="PBM26" s="284"/>
      <c r="PBN26" s="284"/>
      <c r="PBO26" s="284"/>
      <c r="PBP26" s="284"/>
      <c r="PBQ26" s="284"/>
      <c r="PBR26" s="284"/>
      <c r="PBS26" s="284"/>
      <c r="PBT26" s="284"/>
      <c r="PBU26" s="284"/>
      <c r="PBV26" s="284"/>
      <c r="PBW26" s="284"/>
      <c r="PBX26" s="284"/>
      <c r="PBY26" s="284"/>
      <c r="PBZ26" s="284"/>
      <c r="PCA26" s="284"/>
      <c r="PCB26" s="284"/>
      <c r="PCC26" s="284"/>
      <c r="PCD26" s="284"/>
      <c r="PCE26" s="284"/>
      <c r="PCF26" s="284"/>
      <c r="PCG26" s="284"/>
      <c r="PCH26" s="284"/>
      <c r="PCI26" s="284"/>
      <c r="PCJ26" s="284"/>
      <c r="PCK26" s="284"/>
      <c r="PCL26" s="284"/>
      <c r="PCM26" s="284"/>
      <c r="PCN26" s="284"/>
      <c r="PCO26" s="284"/>
      <c r="PCP26" s="284"/>
      <c r="PCQ26" s="284"/>
      <c r="PCR26" s="284"/>
      <c r="PCS26" s="284"/>
      <c r="PCT26" s="284"/>
      <c r="PCU26" s="284"/>
      <c r="PCV26" s="284"/>
      <c r="PCW26" s="284"/>
      <c r="PCX26" s="284"/>
      <c r="PCY26" s="284"/>
      <c r="PCZ26" s="284"/>
      <c r="PDA26" s="284"/>
      <c r="PDB26" s="284"/>
      <c r="PDC26" s="284"/>
      <c r="PDD26" s="284"/>
      <c r="PDE26" s="284"/>
      <c r="PDF26" s="284"/>
      <c r="PDG26" s="284"/>
      <c r="PDH26" s="284"/>
      <c r="PDI26" s="284"/>
      <c r="PDJ26" s="284"/>
      <c r="PDK26" s="284"/>
      <c r="PDL26" s="284"/>
      <c r="PDM26" s="284"/>
      <c r="PDN26" s="284"/>
      <c r="PDO26" s="284"/>
      <c r="PDP26" s="284"/>
      <c r="PDQ26" s="284"/>
      <c r="PDR26" s="284"/>
      <c r="PDS26" s="284"/>
      <c r="PDT26" s="284"/>
      <c r="PDU26" s="284"/>
      <c r="PDV26" s="284"/>
      <c r="PDW26" s="284"/>
      <c r="PDX26" s="284"/>
      <c r="PDY26" s="284"/>
      <c r="PDZ26" s="284"/>
      <c r="PEA26" s="284"/>
      <c r="PEB26" s="284"/>
      <c r="PEC26" s="284"/>
      <c r="PED26" s="284"/>
      <c r="PEE26" s="284"/>
      <c r="PEF26" s="284"/>
      <c r="PEG26" s="284"/>
      <c r="PEH26" s="284"/>
      <c r="PEI26" s="284"/>
      <c r="PEJ26" s="284"/>
      <c r="PEK26" s="284"/>
      <c r="PEL26" s="284"/>
      <c r="PEM26" s="284"/>
      <c r="PEN26" s="284"/>
      <c r="PEO26" s="284"/>
      <c r="PEP26" s="284"/>
      <c r="PEQ26" s="284"/>
      <c r="PER26" s="284"/>
      <c r="PES26" s="284"/>
      <c r="PET26" s="284"/>
      <c r="PEU26" s="284"/>
      <c r="PEV26" s="284"/>
      <c r="PEW26" s="284"/>
      <c r="PEX26" s="284"/>
      <c r="PEY26" s="284"/>
      <c r="PEZ26" s="284"/>
      <c r="PFA26" s="284"/>
      <c r="PFB26" s="284"/>
      <c r="PFC26" s="284"/>
      <c r="PFD26" s="284"/>
      <c r="PFE26" s="284"/>
      <c r="PFF26" s="284"/>
      <c r="PFG26" s="284"/>
      <c r="PFH26" s="284"/>
      <c r="PFI26" s="284"/>
      <c r="PFJ26" s="284"/>
      <c r="PFK26" s="284"/>
      <c r="PFL26" s="284"/>
      <c r="PFM26" s="284"/>
      <c r="PFN26" s="284"/>
      <c r="PFO26" s="284"/>
      <c r="PFP26" s="284"/>
      <c r="PFQ26" s="284"/>
      <c r="PFR26" s="284"/>
      <c r="PFS26" s="284"/>
      <c r="PFT26" s="284"/>
      <c r="PFU26" s="284"/>
      <c r="PFV26" s="284"/>
      <c r="PFW26" s="284"/>
      <c r="PFX26" s="284"/>
      <c r="PFY26" s="284"/>
      <c r="PFZ26" s="284"/>
      <c r="PGA26" s="284"/>
      <c r="PGB26" s="284"/>
      <c r="PGC26" s="284"/>
      <c r="PGD26" s="284"/>
      <c r="PGE26" s="284"/>
      <c r="PGF26" s="284"/>
      <c r="PGG26" s="284"/>
      <c r="PGH26" s="284"/>
      <c r="PGI26" s="284"/>
      <c r="PGJ26" s="284"/>
      <c r="PGK26" s="284"/>
      <c r="PGL26" s="284"/>
      <c r="PGM26" s="284"/>
      <c r="PGN26" s="284"/>
      <c r="PGO26" s="284"/>
      <c r="PGP26" s="284"/>
      <c r="PGQ26" s="284"/>
      <c r="PGR26" s="284"/>
      <c r="PGS26" s="284"/>
      <c r="PGT26" s="284"/>
      <c r="PGU26" s="284"/>
      <c r="PGV26" s="284"/>
      <c r="PGW26" s="284"/>
      <c r="PGX26" s="284"/>
      <c r="PGY26" s="284"/>
      <c r="PGZ26" s="284"/>
      <c r="PHA26" s="284"/>
      <c r="PHB26" s="284"/>
      <c r="PHC26" s="284"/>
      <c r="PHD26" s="284"/>
      <c r="PHE26" s="284"/>
      <c r="PHF26" s="284"/>
      <c r="PHG26" s="284"/>
      <c r="PHH26" s="284"/>
      <c r="PHI26" s="284"/>
      <c r="PHJ26" s="284"/>
      <c r="PHK26" s="284"/>
      <c r="PHL26" s="284"/>
      <c r="PHM26" s="284"/>
      <c r="PHN26" s="284"/>
      <c r="PHO26" s="284"/>
      <c r="PHP26" s="284"/>
      <c r="PHQ26" s="284"/>
      <c r="PHR26" s="284"/>
      <c r="PHS26" s="284"/>
      <c r="PHT26" s="284"/>
      <c r="PHU26" s="284"/>
      <c r="PHV26" s="284"/>
      <c r="PHW26" s="284"/>
      <c r="PHX26" s="284"/>
      <c r="PHY26" s="284"/>
      <c r="PHZ26" s="284"/>
      <c r="PIA26" s="284"/>
      <c r="PIB26" s="284"/>
      <c r="PIC26" s="284"/>
      <c r="PID26" s="284"/>
      <c r="PIE26" s="284"/>
      <c r="PIF26" s="284"/>
      <c r="PIG26" s="284"/>
      <c r="PIH26" s="284"/>
      <c r="PII26" s="284"/>
      <c r="PIJ26" s="284"/>
      <c r="PIK26" s="284"/>
      <c r="PIL26" s="284"/>
      <c r="PIM26" s="284"/>
      <c r="PIN26" s="284"/>
      <c r="PIO26" s="284"/>
      <c r="PIP26" s="284"/>
      <c r="PIQ26" s="284"/>
      <c r="PIR26" s="284"/>
      <c r="PIS26" s="284"/>
      <c r="PIT26" s="284"/>
      <c r="PIU26" s="284"/>
      <c r="PIV26" s="284"/>
      <c r="PIW26" s="284"/>
      <c r="PIX26" s="284"/>
      <c r="PIY26" s="284"/>
      <c r="PIZ26" s="284"/>
      <c r="PJA26" s="284"/>
      <c r="PJB26" s="284"/>
      <c r="PJC26" s="284"/>
      <c r="PJD26" s="284"/>
      <c r="PJE26" s="284"/>
      <c r="PJF26" s="284"/>
      <c r="PJG26" s="284"/>
      <c r="PJH26" s="284"/>
      <c r="PJI26" s="284"/>
      <c r="PJJ26" s="284"/>
      <c r="PJK26" s="284"/>
      <c r="PJL26" s="284"/>
      <c r="PJM26" s="284"/>
      <c r="PJN26" s="284"/>
      <c r="PJO26" s="284"/>
      <c r="PJP26" s="284"/>
      <c r="PJQ26" s="284"/>
      <c r="PJR26" s="284"/>
      <c r="PJS26" s="284"/>
      <c r="PJT26" s="284"/>
      <c r="PJU26" s="284"/>
      <c r="PJV26" s="284"/>
      <c r="PJW26" s="284"/>
      <c r="PJX26" s="284"/>
      <c r="PJY26" s="284"/>
      <c r="PJZ26" s="284"/>
      <c r="PKA26" s="284"/>
      <c r="PKB26" s="284"/>
      <c r="PKC26" s="284"/>
      <c r="PKD26" s="284"/>
      <c r="PKE26" s="284"/>
      <c r="PKF26" s="284"/>
      <c r="PKG26" s="284"/>
      <c r="PKH26" s="284"/>
      <c r="PKI26" s="284"/>
      <c r="PKJ26" s="284"/>
      <c r="PKK26" s="284"/>
      <c r="PKL26" s="284"/>
      <c r="PKM26" s="284"/>
      <c r="PKN26" s="284"/>
      <c r="PKO26" s="284"/>
      <c r="PKP26" s="284"/>
      <c r="PKQ26" s="284"/>
      <c r="PKR26" s="284"/>
      <c r="PKS26" s="284"/>
      <c r="PKT26" s="284"/>
      <c r="PKU26" s="284"/>
      <c r="PKV26" s="284"/>
      <c r="PKW26" s="284"/>
      <c r="PKX26" s="284"/>
      <c r="PKY26" s="284"/>
      <c r="PKZ26" s="284"/>
      <c r="PLA26" s="284"/>
      <c r="PLB26" s="284"/>
      <c r="PLC26" s="284"/>
      <c r="PLD26" s="284"/>
      <c r="PLE26" s="284"/>
      <c r="PLF26" s="284"/>
      <c r="PLG26" s="284"/>
      <c r="PLH26" s="284"/>
      <c r="PLI26" s="284"/>
      <c r="PLJ26" s="284"/>
      <c r="PLK26" s="284"/>
      <c r="PLL26" s="284"/>
      <c r="PLM26" s="284"/>
      <c r="PLN26" s="284"/>
      <c r="PLO26" s="284"/>
      <c r="PLP26" s="284"/>
      <c r="PLQ26" s="284"/>
      <c r="PLR26" s="284"/>
      <c r="PLS26" s="284"/>
      <c r="PLT26" s="284"/>
      <c r="PLU26" s="284"/>
      <c r="PLV26" s="284"/>
      <c r="PLW26" s="284"/>
      <c r="PLX26" s="284"/>
      <c r="PLY26" s="284"/>
      <c r="PLZ26" s="284"/>
      <c r="PMA26" s="284"/>
      <c r="PMB26" s="284"/>
      <c r="PMC26" s="284"/>
      <c r="PMD26" s="284"/>
      <c r="PME26" s="284"/>
      <c r="PMF26" s="284"/>
      <c r="PMG26" s="284"/>
      <c r="PMH26" s="284"/>
      <c r="PMI26" s="284"/>
      <c r="PMJ26" s="284"/>
      <c r="PMK26" s="284"/>
      <c r="PML26" s="284"/>
      <c r="PMM26" s="284"/>
      <c r="PMN26" s="284"/>
      <c r="PMO26" s="284"/>
      <c r="PMP26" s="284"/>
      <c r="PMQ26" s="284"/>
      <c r="PMR26" s="284"/>
      <c r="PMS26" s="284"/>
      <c r="PMT26" s="284"/>
      <c r="PMU26" s="284"/>
      <c r="PMV26" s="284"/>
      <c r="PMW26" s="284"/>
      <c r="PMX26" s="284"/>
      <c r="PMY26" s="284"/>
      <c r="PMZ26" s="284"/>
      <c r="PNA26" s="284"/>
      <c r="PNB26" s="284"/>
      <c r="PNC26" s="284"/>
      <c r="PND26" s="284"/>
      <c r="PNE26" s="284"/>
      <c r="PNF26" s="284"/>
      <c r="PNG26" s="284"/>
      <c r="PNH26" s="284"/>
      <c r="PNI26" s="284"/>
      <c r="PNJ26" s="284"/>
      <c r="PNK26" s="284"/>
      <c r="PNL26" s="284"/>
      <c r="PNM26" s="284"/>
      <c r="PNN26" s="284"/>
      <c r="PNO26" s="284"/>
      <c r="PNP26" s="284"/>
      <c r="PNQ26" s="284"/>
      <c r="PNR26" s="284"/>
      <c r="PNS26" s="284"/>
      <c r="PNT26" s="284"/>
      <c r="PNU26" s="284"/>
      <c r="PNV26" s="284"/>
      <c r="PNW26" s="284"/>
      <c r="PNX26" s="284"/>
      <c r="PNY26" s="284"/>
      <c r="PNZ26" s="284"/>
      <c r="POA26" s="284"/>
      <c r="POB26" s="284"/>
      <c r="POC26" s="284"/>
      <c r="POD26" s="284"/>
      <c r="POE26" s="284"/>
      <c r="POF26" s="284"/>
      <c r="POG26" s="284"/>
      <c r="POH26" s="284"/>
      <c r="POI26" s="284"/>
      <c r="POJ26" s="284"/>
      <c r="POK26" s="284"/>
      <c r="POL26" s="284"/>
      <c r="POM26" s="284"/>
      <c r="PON26" s="284"/>
      <c r="POO26" s="284"/>
      <c r="POP26" s="284"/>
      <c r="POQ26" s="284"/>
      <c r="POR26" s="284"/>
      <c r="POS26" s="284"/>
      <c r="POT26" s="284"/>
      <c r="POU26" s="284"/>
      <c r="POV26" s="284"/>
      <c r="POW26" s="284"/>
      <c r="POX26" s="284"/>
      <c r="POY26" s="284"/>
      <c r="POZ26" s="284"/>
      <c r="PPA26" s="284"/>
      <c r="PPB26" s="284"/>
      <c r="PPC26" s="284"/>
      <c r="PPD26" s="284"/>
      <c r="PPE26" s="284"/>
      <c r="PPF26" s="284"/>
      <c r="PPG26" s="284"/>
      <c r="PPH26" s="284"/>
      <c r="PPI26" s="284"/>
      <c r="PPJ26" s="284"/>
      <c r="PPK26" s="284"/>
      <c r="PPL26" s="284"/>
      <c r="PPM26" s="284"/>
      <c r="PPN26" s="284"/>
      <c r="PPO26" s="284"/>
      <c r="PPP26" s="284"/>
      <c r="PPQ26" s="284"/>
      <c r="PPR26" s="284"/>
      <c r="PPS26" s="284"/>
      <c r="PPT26" s="284"/>
      <c r="PPU26" s="284"/>
      <c r="PPV26" s="284"/>
      <c r="PPW26" s="284"/>
      <c r="PPX26" s="284"/>
      <c r="PPY26" s="284"/>
      <c r="PPZ26" s="284"/>
      <c r="PQA26" s="284"/>
      <c r="PQB26" s="284"/>
      <c r="PQC26" s="284"/>
      <c r="PQD26" s="284"/>
      <c r="PQE26" s="284"/>
      <c r="PQF26" s="284"/>
      <c r="PQG26" s="284"/>
      <c r="PQH26" s="284"/>
      <c r="PQI26" s="284"/>
      <c r="PQJ26" s="284"/>
      <c r="PQK26" s="284"/>
      <c r="PQL26" s="284"/>
      <c r="PQM26" s="284"/>
      <c r="PQN26" s="284"/>
      <c r="PQO26" s="284"/>
      <c r="PQP26" s="284"/>
      <c r="PQQ26" s="284"/>
      <c r="PQR26" s="284"/>
      <c r="PQS26" s="284"/>
      <c r="PQT26" s="284"/>
      <c r="PQU26" s="284"/>
      <c r="PQV26" s="284"/>
      <c r="PQW26" s="284"/>
      <c r="PQX26" s="284"/>
      <c r="PQY26" s="284"/>
      <c r="PQZ26" s="284"/>
      <c r="PRA26" s="284"/>
      <c r="PRB26" s="284"/>
      <c r="PRC26" s="284"/>
      <c r="PRD26" s="284"/>
      <c r="PRE26" s="284"/>
      <c r="PRF26" s="284"/>
      <c r="PRG26" s="284"/>
      <c r="PRH26" s="284"/>
      <c r="PRI26" s="284"/>
      <c r="PRJ26" s="284"/>
      <c r="PRK26" s="284"/>
      <c r="PRL26" s="284"/>
      <c r="PRM26" s="284"/>
      <c r="PRN26" s="284"/>
      <c r="PRO26" s="284"/>
      <c r="PRP26" s="284"/>
      <c r="PRQ26" s="284"/>
      <c r="PRR26" s="284"/>
      <c r="PRS26" s="284"/>
      <c r="PRT26" s="284"/>
      <c r="PRU26" s="284"/>
      <c r="PRV26" s="284"/>
      <c r="PRW26" s="284"/>
      <c r="PRX26" s="284"/>
      <c r="PRY26" s="284"/>
      <c r="PRZ26" s="284"/>
      <c r="PSA26" s="284"/>
      <c r="PSB26" s="284"/>
      <c r="PSC26" s="284"/>
      <c r="PSD26" s="284"/>
      <c r="PSE26" s="284"/>
      <c r="PSF26" s="284"/>
      <c r="PSG26" s="284"/>
      <c r="PSH26" s="284"/>
      <c r="PSI26" s="284"/>
      <c r="PSJ26" s="284"/>
      <c r="PSK26" s="284"/>
      <c r="PSL26" s="284"/>
      <c r="PSM26" s="284"/>
      <c r="PSN26" s="284"/>
      <c r="PSO26" s="284"/>
      <c r="PSP26" s="284"/>
      <c r="PSQ26" s="284"/>
      <c r="PSR26" s="284"/>
      <c r="PSS26" s="284"/>
      <c r="PST26" s="284"/>
      <c r="PSU26" s="284"/>
      <c r="PSV26" s="284"/>
      <c r="PSW26" s="284"/>
      <c r="PSX26" s="284"/>
      <c r="PSY26" s="284"/>
      <c r="PSZ26" s="284"/>
      <c r="PTA26" s="284"/>
      <c r="PTB26" s="284"/>
      <c r="PTC26" s="284"/>
      <c r="PTD26" s="284"/>
      <c r="PTE26" s="284"/>
      <c r="PTF26" s="284"/>
      <c r="PTG26" s="284"/>
      <c r="PTH26" s="284"/>
      <c r="PTI26" s="284"/>
      <c r="PTJ26" s="284"/>
      <c r="PTK26" s="284"/>
      <c r="PTL26" s="284"/>
      <c r="PTM26" s="284"/>
      <c r="PTN26" s="284"/>
      <c r="PTO26" s="284"/>
      <c r="PTP26" s="284"/>
      <c r="PTQ26" s="284"/>
      <c r="PTR26" s="284"/>
      <c r="PTS26" s="284"/>
      <c r="PTT26" s="284"/>
      <c r="PTU26" s="284"/>
      <c r="PTV26" s="284"/>
      <c r="PTW26" s="284"/>
      <c r="PTX26" s="284"/>
      <c r="PTY26" s="284"/>
      <c r="PTZ26" s="284"/>
      <c r="PUA26" s="284"/>
      <c r="PUB26" s="284"/>
      <c r="PUC26" s="284"/>
      <c r="PUD26" s="284"/>
      <c r="PUE26" s="284"/>
      <c r="PUF26" s="284"/>
      <c r="PUG26" s="284"/>
      <c r="PUH26" s="284"/>
      <c r="PUI26" s="284"/>
      <c r="PUJ26" s="284"/>
      <c r="PUK26" s="284"/>
      <c r="PUL26" s="284"/>
      <c r="PUM26" s="284"/>
      <c r="PUN26" s="284"/>
      <c r="PUO26" s="284"/>
      <c r="PUP26" s="284"/>
      <c r="PUQ26" s="284"/>
      <c r="PUR26" s="284"/>
      <c r="PUS26" s="284"/>
      <c r="PUT26" s="284"/>
      <c r="PUU26" s="284"/>
      <c r="PUV26" s="284"/>
      <c r="PUW26" s="284"/>
      <c r="PUX26" s="284"/>
      <c r="PUY26" s="284"/>
      <c r="PUZ26" s="284"/>
      <c r="PVA26" s="284"/>
      <c r="PVB26" s="284"/>
      <c r="PVC26" s="284"/>
      <c r="PVD26" s="284"/>
      <c r="PVE26" s="284"/>
      <c r="PVF26" s="284"/>
      <c r="PVG26" s="284"/>
      <c r="PVH26" s="284"/>
      <c r="PVI26" s="284"/>
      <c r="PVJ26" s="284"/>
      <c r="PVK26" s="284"/>
      <c r="PVL26" s="284"/>
      <c r="PVM26" s="284"/>
      <c r="PVN26" s="284"/>
      <c r="PVO26" s="284"/>
      <c r="PVP26" s="284"/>
      <c r="PVQ26" s="284"/>
      <c r="PVR26" s="284"/>
      <c r="PVS26" s="284"/>
      <c r="PVT26" s="284"/>
      <c r="PVU26" s="284"/>
      <c r="PVV26" s="284"/>
      <c r="PVW26" s="284"/>
      <c r="PVX26" s="284"/>
      <c r="PVY26" s="284"/>
      <c r="PVZ26" s="284"/>
      <c r="PWA26" s="284"/>
      <c r="PWB26" s="284"/>
      <c r="PWC26" s="284"/>
      <c r="PWD26" s="284"/>
      <c r="PWE26" s="284"/>
      <c r="PWF26" s="284"/>
      <c r="PWG26" s="284"/>
      <c r="PWH26" s="284"/>
      <c r="PWI26" s="284"/>
      <c r="PWJ26" s="284"/>
      <c r="PWK26" s="284"/>
      <c r="PWL26" s="284"/>
      <c r="PWM26" s="284"/>
      <c r="PWN26" s="284"/>
      <c r="PWO26" s="284"/>
      <c r="PWP26" s="284"/>
      <c r="PWQ26" s="284"/>
      <c r="PWR26" s="284"/>
      <c r="PWS26" s="284"/>
      <c r="PWT26" s="284"/>
      <c r="PWU26" s="284"/>
      <c r="PWV26" s="284"/>
      <c r="PWW26" s="284"/>
      <c r="PWX26" s="284"/>
      <c r="PWY26" s="284"/>
      <c r="PWZ26" s="284"/>
      <c r="PXA26" s="284"/>
      <c r="PXB26" s="284"/>
      <c r="PXC26" s="284"/>
      <c r="PXD26" s="284"/>
      <c r="PXE26" s="284"/>
      <c r="PXF26" s="284"/>
      <c r="PXG26" s="284"/>
      <c r="PXH26" s="284"/>
      <c r="PXI26" s="284"/>
      <c r="PXJ26" s="284"/>
      <c r="PXK26" s="284"/>
      <c r="PXL26" s="284"/>
      <c r="PXM26" s="284"/>
      <c r="PXN26" s="284"/>
      <c r="PXO26" s="284"/>
      <c r="PXP26" s="284"/>
      <c r="PXQ26" s="284"/>
      <c r="PXR26" s="284"/>
      <c r="PXS26" s="284"/>
      <c r="PXT26" s="284"/>
      <c r="PXU26" s="284"/>
      <c r="PXV26" s="284"/>
      <c r="PXW26" s="284"/>
      <c r="PXX26" s="284"/>
      <c r="PXY26" s="284"/>
      <c r="PXZ26" s="284"/>
      <c r="PYA26" s="284"/>
      <c r="PYB26" s="284"/>
      <c r="PYC26" s="284"/>
      <c r="PYD26" s="284"/>
      <c r="PYE26" s="284"/>
      <c r="PYF26" s="284"/>
      <c r="PYG26" s="284"/>
      <c r="PYH26" s="284"/>
      <c r="PYI26" s="284"/>
      <c r="PYJ26" s="284"/>
      <c r="PYK26" s="284"/>
      <c r="PYL26" s="284"/>
      <c r="PYM26" s="284"/>
      <c r="PYN26" s="284"/>
      <c r="PYO26" s="284"/>
      <c r="PYP26" s="284"/>
      <c r="PYQ26" s="284"/>
      <c r="PYR26" s="284"/>
      <c r="PYS26" s="284"/>
      <c r="PYT26" s="284"/>
      <c r="PYU26" s="284"/>
      <c r="PYV26" s="284"/>
      <c r="PYW26" s="284"/>
      <c r="PYX26" s="284"/>
      <c r="PYY26" s="284"/>
      <c r="PYZ26" s="284"/>
      <c r="PZA26" s="284"/>
      <c r="PZB26" s="284"/>
      <c r="PZC26" s="284"/>
      <c r="PZD26" s="284"/>
      <c r="PZE26" s="284"/>
      <c r="PZF26" s="284"/>
      <c r="PZG26" s="284"/>
      <c r="PZH26" s="284"/>
      <c r="PZI26" s="284"/>
      <c r="PZJ26" s="284"/>
      <c r="PZK26" s="284"/>
      <c r="PZL26" s="284"/>
      <c r="PZM26" s="284"/>
      <c r="PZN26" s="284"/>
      <c r="PZO26" s="284"/>
      <c r="PZP26" s="284"/>
      <c r="PZQ26" s="284"/>
      <c r="PZR26" s="284"/>
      <c r="PZS26" s="284"/>
      <c r="PZT26" s="284"/>
      <c r="PZU26" s="284"/>
      <c r="PZV26" s="284"/>
      <c r="PZW26" s="284"/>
      <c r="PZX26" s="284"/>
      <c r="PZY26" s="284"/>
      <c r="PZZ26" s="284"/>
      <c r="QAA26" s="284"/>
      <c r="QAB26" s="284"/>
      <c r="QAC26" s="284"/>
      <c r="QAD26" s="284"/>
      <c r="QAE26" s="284"/>
      <c r="QAF26" s="284"/>
      <c r="QAG26" s="284"/>
      <c r="QAH26" s="284"/>
      <c r="QAI26" s="284"/>
      <c r="QAJ26" s="284"/>
      <c r="QAK26" s="284"/>
      <c r="QAL26" s="284"/>
      <c r="QAM26" s="284"/>
      <c r="QAN26" s="284"/>
      <c r="QAO26" s="284"/>
      <c r="QAP26" s="284"/>
      <c r="QAQ26" s="284"/>
      <c r="QAR26" s="284"/>
      <c r="QAS26" s="284"/>
      <c r="QAT26" s="284"/>
      <c r="QAU26" s="284"/>
      <c r="QAV26" s="284"/>
      <c r="QAW26" s="284"/>
      <c r="QAX26" s="284"/>
      <c r="QAY26" s="284"/>
      <c r="QAZ26" s="284"/>
      <c r="QBA26" s="284"/>
      <c r="QBB26" s="284"/>
      <c r="QBC26" s="284"/>
      <c r="QBD26" s="284"/>
      <c r="QBE26" s="284"/>
      <c r="QBF26" s="284"/>
      <c r="QBG26" s="284"/>
      <c r="QBH26" s="284"/>
      <c r="QBI26" s="284"/>
      <c r="QBJ26" s="284"/>
      <c r="QBK26" s="284"/>
      <c r="QBL26" s="284"/>
      <c r="QBM26" s="284"/>
      <c r="QBN26" s="284"/>
      <c r="QBO26" s="284"/>
      <c r="QBP26" s="284"/>
      <c r="QBQ26" s="284"/>
      <c r="QBR26" s="284"/>
      <c r="QBS26" s="284"/>
      <c r="QBT26" s="284"/>
      <c r="QBU26" s="284"/>
      <c r="QBV26" s="284"/>
      <c r="QBW26" s="284"/>
      <c r="QBX26" s="284"/>
      <c r="QBY26" s="284"/>
      <c r="QBZ26" s="284"/>
      <c r="QCA26" s="284"/>
      <c r="QCB26" s="284"/>
      <c r="QCC26" s="284"/>
      <c r="QCD26" s="284"/>
      <c r="QCE26" s="284"/>
      <c r="QCF26" s="284"/>
      <c r="QCG26" s="284"/>
      <c r="QCH26" s="284"/>
      <c r="QCI26" s="284"/>
      <c r="QCJ26" s="284"/>
      <c r="QCK26" s="284"/>
      <c r="QCL26" s="284"/>
      <c r="QCM26" s="284"/>
      <c r="QCN26" s="284"/>
      <c r="QCO26" s="284"/>
      <c r="QCP26" s="284"/>
      <c r="QCQ26" s="284"/>
      <c r="QCR26" s="284"/>
      <c r="QCS26" s="284"/>
      <c r="QCT26" s="284"/>
      <c r="QCU26" s="284"/>
      <c r="QCV26" s="284"/>
      <c r="QCW26" s="284"/>
      <c r="QCX26" s="284"/>
      <c r="QCY26" s="284"/>
      <c r="QCZ26" s="284"/>
      <c r="QDA26" s="284"/>
      <c r="QDB26" s="284"/>
      <c r="QDC26" s="284"/>
      <c r="QDD26" s="284"/>
      <c r="QDE26" s="284"/>
      <c r="QDF26" s="284"/>
      <c r="QDG26" s="284"/>
      <c r="QDH26" s="284"/>
      <c r="QDI26" s="284"/>
      <c r="QDJ26" s="284"/>
      <c r="QDK26" s="284"/>
      <c r="QDL26" s="284"/>
      <c r="QDM26" s="284"/>
      <c r="QDN26" s="284"/>
      <c r="QDO26" s="284"/>
      <c r="QDP26" s="284"/>
      <c r="QDQ26" s="284"/>
      <c r="QDR26" s="284"/>
      <c r="QDS26" s="284"/>
      <c r="QDT26" s="284"/>
      <c r="QDU26" s="284"/>
      <c r="QDV26" s="284"/>
      <c r="QDW26" s="284"/>
      <c r="QDX26" s="284"/>
      <c r="QDY26" s="284"/>
      <c r="QDZ26" s="284"/>
      <c r="QEA26" s="284"/>
      <c r="QEB26" s="284"/>
      <c r="QEC26" s="284"/>
      <c r="QED26" s="284"/>
      <c r="QEE26" s="284"/>
      <c r="QEF26" s="284"/>
      <c r="QEG26" s="284"/>
      <c r="QEH26" s="284"/>
      <c r="QEI26" s="284"/>
      <c r="QEJ26" s="284"/>
      <c r="QEK26" s="284"/>
      <c r="QEL26" s="284"/>
      <c r="QEM26" s="284"/>
      <c r="QEN26" s="284"/>
      <c r="QEO26" s="284"/>
      <c r="QEP26" s="284"/>
      <c r="QEQ26" s="284"/>
      <c r="QER26" s="284"/>
      <c r="QES26" s="284"/>
      <c r="QET26" s="284"/>
      <c r="QEU26" s="284"/>
      <c r="QEV26" s="284"/>
      <c r="QEW26" s="284"/>
      <c r="QEX26" s="284"/>
      <c r="QEY26" s="284"/>
      <c r="QEZ26" s="284"/>
      <c r="QFA26" s="284"/>
      <c r="QFB26" s="284"/>
      <c r="QFC26" s="284"/>
      <c r="QFD26" s="284"/>
      <c r="QFE26" s="284"/>
      <c r="QFF26" s="284"/>
      <c r="QFG26" s="284"/>
      <c r="QFH26" s="284"/>
      <c r="QFI26" s="284"/>
      <c r="QFJ26" s="284"/>
      <c r="QFK26" s="284"/>
      <c r="QFL26" s="284"/>
      <c r="QFM26" s="284"/>
      <c r="QFN26" s="284"/>
      <c r="QFO26" s="284"/>
      <c r="QFP26" s="284"/>
      <c r="QFQ26" s="284"/>
      <c r="QFR26" s="284"/>
      <c r="QFS26" s="284"/>
      <c r="QFT26" s="284"/>
      <c r="QFU26" s="284"/>
      <c r="QFV26" s="284"/>
      <c r="QFW26" s="284"/>
      <c r="QFX26" s="284"/>
      <c r="QFY26" s="284"/>
      <c r="QFZ26" s="284"/>
      <c r="QGA26" s="284"/>
      <c r="QGB26" s="284"/>
      <c r="QGC26" s="284"/>
      <c r="QGD26" s="284"/>
      <c r="QGE26" s="284"/>
      <c r="QGF26" s="284"/>
      <c r="QGG26" s="284"/>
      <c r="QGH26" s="284"/>
      <c r="QGI26" s="284"/>
      <c r="QGJ26" s="284"/>
      <c r="QGK26" s="284"/>
      <c r="QGL26" s="284"/>
      <c r="QGM26" s="284"/>
      <c r="QGN26" s="284"/>
      <c r="QGO26" s="284"/>
      <c r="QGP26" s="284"/>
      <c r="QGQ26" s="284"/>
      <c r="QGR26" s="284"/>
      <c r="QGS26" s="284"/>
      <c r="QGT26" s="284"/>
      <c r="QGU26" s="284"/>
      <c r="QGV26" s="284"/>
      <c r="QGW26" s="284"/>
      <c r="QGX26" s="284"/>
      <c r="QGY26" s="284"/>
      <c r="QGZ26" s="284"/>
      <c r="QHA26" s="284"/>
      <c r="QHB26" s="284"/>
      <c r="QHC26" s="284"/>
      <c r="QHD26" s="284"/>
      <c r="QHE26" s="284"/>
      <c r="QHF26" s="284"/>
      <c r="QHG26" s="284"/>
      <c r="QHH26" s="284"/>
      <c r="QHI26" s="284"/>
      <c r="QHJ26" s="284"/>
      <c r="QHK26" s="284"/>
      <c r="QHL26" s="284"/>
      <c r="QHM26" s="284"/>
      <c r="QHN26" s="284"/>
      <c r="QHO26" s="284"/>
      <c r="QHP26" s="284"/>
      <c r="QHQ26" s="284"/>
      <c r="QHR26" s="284"/>
      <c r="QHS26" s="284"/>
      <c r="QHT26" s="284"/>
      <c r="QHU26" s="284"/>
      <c r="QHV26" s="284"/>
      <c r="QHW26" s="284"/>
      <c r="QHX26" s="284"/>
      <c r="QHY26" s="284"/>
      <c r="QHZ26" s="284"/>
      <c r="QIA26" s="284"/>
      <c r="QIB26" s="284"/>
      <c r="QIC26" s="284"/>
      <c r="QID26" s="284"/>
      <c r="QIE26" s="284"/>
      <c r="QIF26" s="284"/>
      <c r="QIG26" s="284"/>
      <c r="QIH26" s="284"/>
      <c r="QII26" s="284"/>
      <c r="QIJ26" s="284"/>
      <c r="QIK26" s="284"/>
      <c r="QIL26" s="284"/>
      <c r="QIM26" s="284"/>
      <c r="QIN26" s="284"/>
      <c r="QIO26" s="284"/>
      <c r="QIP26" s="284"/>
      <c r="QIQ26" s="284"/>
      <c r="QIR26" s="284"/>
      <c r="QIS26" s="284"/>
      <c r="QIT26" s="284"/>
      <c r="QIU26" s="284"/>
      <c r="QIV26" s="284"/>
      <c r="QIW26" s="284"/>
      <c r="QIX26" s="284"/>
      <c r="QIY26" s="284"/>
      <c r="QIZ26" s="284"/>
      <c r="QJA26" s="284"/>
      <c r="QJB26" s="284"/>
      <c r="QJC26" s="284"/>
      <c r="QJD26" s="284"/>
      <c r="QJE26" s="284"/>
      <c r="QJF26" s="284"/>
      <c r="QJG26" s="284"/>
      <c r="QJH26" s="284"/>
      <c r="QJI26" s="284"/>
      <c r="QJJ26" s="284"/>
      <c r="QJK26" s="284"/>
      <c r="QJL26" s="284"/>
      <c r="QJM26" s="284"/>
      <c r="QJN26" s="284"/>
      <c r="QJO26" s="284"/>
      <c r="QJP26" s="284"/>
      <c r="QJQ26" s="284"/>
      <c r="QJR26" s="284"/>
      <c r="QJS26" s="284"/>
      <c r="QJT26" s="284"/>
      <c r="QJU26" s="284"/>
      <c r="QJV26" s="284"/>
      <c r="QJW26" s="284"/>
      <c r="QJX26" s="284"/>
      <c r="QJY26" s="284"/>
      <c r="QJZ26" s="284"/>
      <c r="QKA26" s="284"/>
      <c r="QKB26" s="284"/>
      <c r="QKC26" s="284"/>
      <c r="QKD26" s="284"/>
      <c r="QKE26" s="284"/>
      <c r="QKF26" s="284"/>
      <c r="QKG26" s="284"/>
      <c r="QKH26" s="284"/>
      <c r="QKI26" s="284"/>
      <c r="QKJ26" s="284"/>
      <c r="QKK26" s="284"/>
      <c r="QKL26" s="284"/>
      <c r="QKM26" s="284"/>
      <c r="QKN26" s="284"/>
      <c r="QKO26" s="284"/>
      <c r="QKP26" s="284"/>
      <c r="QKQ26" s="284"/>
      <c r="QKR26" s="284"/>
      <c r="QKS26" s="284"/>
      <c r="QKT26" s="284"/>
      <c r="QKU26" s="284"/>
      <c r="QKV26" s="284"/>
      <c r="QKW26" s="284"/>
      <c r="QKX26" s="284"/>
      <c r="QKY26" s="284"/>
      <c r="QKZ26" s="284"/>
      <c r="QLA26" s="284"/>
      <c r="QLB26" s="284"/>
      <c r="QLC26" s="284"/>
      <c r="QLD26" s="284"/>
      <c r="QLE26" s="284"/>
      <c r="QLF26" s="284"/>
      <c r="QLG26" s="284"/>
      <c r="QLH26" s="284"/>
      <c r="QLI26" s="284"/>
      <c r="QLJ26" s="284"/>
      <c r="QLK26" s="284"/>
      <c r="QLL26" s="284"/>
      <c r="QLM26" s="284"/>
      <c r="QLN26" s="284"/>
      <c r="QLO26" s="284"/>
      <c r="QLP26" s="284"/>
      <c r="QLQ26" s="284"/>
      <c r="QLR26" s="284"/>
      <c r="QLS26" s="284"/>
      <c r="QLT26" s="284"/>
      <c r="QLU26" s="284"/>
      <c r="QLV26" s="284"/>
      <c r="QLW26" s="284"/>
      <c r="QLX26" s="284"/>
      <c r="QLY26" s="284"/>
      <c r="QLZ26" s="284"/>
      <c r="QMA26" s="284"/>
      <c r="QMB26" s="284"/>
      <c r="QMC26" s="284"/>
      <c r="QMD26" s="284"/>
      <c r="QME26" s="284"/>
      <c r="QMF26" s="284"/>
      <c r="QMG26" s="284"/>
      <c r="QMH26" s="284"/>
      <c r="QMI26" s="284"/>
      <c r="QMJ26" s="284"/>
      <c r="QMK26" s="284"/>
      <c r="QML26" s="284"/>
      <c r="QMM26" s="284"/>
      <c r="QMN26" s="284"/>
      <c r="QMO26" s="284"/>
      <c r="QMP26" s="284"/>
      <c r="QMQ26" s="284"/>
      <c r="QMR26" s="284"/>
      <c r="QMS26" s="284"/>
      <c r="QMT26" s="284"/>
      <c r="QMU26" s="284"/>
      <c r="QMV26" s="284"/>
      <c r="QMW26" s="284"/>
      <c r="QMX26" s="284"/>
      <c r="QMY26" s="284"/>
      <c r="QMZ26" s="284"/>
      <c r="QNA26" s="284"/>
      <c r="QNB26" s="284"/>
      <c r="QNC26" s="284"/>
      <c r="QND26" s="284"/>
      <c r="QNE26" s="284"/>
      <c r="QNF26" s="284"/>
      <c r="QNG26" s="284"/>
      <c r="QNH26" s="284"/>
      <c r="QNI26" s="284"/>
      <c r="QNJ26" s="284"/>
      <c r="QNK26" s="284"/>
      <c r="QNL26" s="284"/>
      <c r="QNM26" s="284"/>
      <c r="QNN26" s="284"/>
      <c r="QNO26" s="284"/>
      <c r="QNP26" s="284"/>
      <c r="QNQ26" s="284"/>
      <c r="QNR26" s="284"/>
      <c r="QNS26" s="284"/>
      <c r="QNT26" s="284"/>
      <c r="QNU26" s="284"/>
      <c r="QNV26" s="284"/>
      <c r="QNW26" s="284"/>
      <c r="QNX26" s="284"/>
      <c r="QNY26" s="284"/>
      <c r="QNZ26" s="284"/>
      <c r="QOA26" s="284"/>
      <c r="QOB26" s="284"/>
      <c r="QOC26" s="284"/>
      <c r="QOD26" s="284"/>
      <c r="QOE26" s="284"/>
      <c r="QOF26" s="284"/>
      <c r="QOG26" s="284"/>
      <c r="QOH26" s="284"/>
      <c r="QOI26" s="284"/>
      <c r="QOJ26" s="284"/>
      <c r="QOK26" s="284"/>
      <c r="QOL26" s="284"/>
      <c r="QOM26" s="284"/>
      <c r="QON26" s="284"/>
      <c r="QOO26" s="284"/>
      <c r="QOP26" s="284"/>
      <c r="QOQ26" s="284"/>
      <c r="QOR26" s="284"/>
      <c r="QOS26" s="284"/>
      <c r="QOT26" s="284"/>
      <c r="QOU26" s="284"/>
      <c r="QOV26" s="284"/>
      <c r="QOW26" s="284"/>
      <c r="QOX26" s="284"/>
      <c r="QOY26" s="284"/>
      <c r="QOZ26" s="284"/>
      <c r="QPA26" s="284"/>
      <c r="QPB26" s="284"/>
      <c r="QPC26" s="284"/>
      <c r="QPD26" s="284"/>
      <c r="QPE26" s="284"/>
      <c r="QPF26" s="284"/>
      <c r="QPG26" s="284"/>
      <c r="QPH26" s="284"/>
      <c r="QPI26" s="284"/>
      <c r="QPJ26" s="284"/>
      <c r="QPK26" s="284"/>
      <c r="QPL26" s="284"/>
      <c r="QPM26" s="284"/>
      <c r="QPN26" s="284"/>
      <c r="QPO26" s="284"/>
      <c r="QPP26" s="284"/>
      <c r="QPQ26" s="284"/>
      <c r="QPR26" s="284"/>
      <c r="QPS26" s="284"/>
      <c r="QPT26" s="284"/>
      <c r="QPU26" s="284"/>
      <c r="QPV26" s="284"/>
      <c r="QPW26" s="284"/>
      <c r="QPX26" s="284"/>
      <c r="QPY26" s="284"/>
      <c r="QPZ26" s="284"/>
      <c r="QQA26" s="284"/>
      <c r="QQB26" s="284"/>
      <c r="QQC26" s="284"/>
      <c r="QQD26" s="284"/>
      <c r="QQE26" s="284"/>
      <c r="QQF26" s="284"/>
      <c r="QQG26" s="284"/>
      <c r="QQH26" s="284"/>
      <c r="QQI26" s="284"/>
      <c r="QQJ26" s="284"/>
      <c r="QQK26" s="284"/>
      <c r="QQL26" s="284"/>
      <c r="QQM26" s="284"/>
      <c r="QQN26" s="284"/>
      <c r="QQO26" s="284"/>
      <c r="QQP26" s="284"/>
      <c r="QQQ26" s="284"/>
      <c r="QQR26" s="284"/>
      <c r="QQS26" s="284"/>
      <c r="QQT26" s="284"/>
      <c r="QQU26" s="284"/>
      <c r="QQV26" s="284"/>
      <c r="QQW26" s="284"/>
      <c r="QQX26" s="284"/>
      <c r="QQY26" s="284"/>
      <c r="QQZ26" s="284"/>
      <c r="QRA26" s="284"/>
      <c r="QRB26" s="284"/>
      <c r="QRC26" s="284"/>
      <c r="QRD26" s="284"/>
      <c r="QRE26" s="284"/>
      <c r="QRF26" s="284"/>
      <c r="QRG26" s="284"/>
      <c r="QRH26" s="284"/>
      <c r="QRI26" s="284"/>
      <c r="QRJ26" s="284"/>
      <c r="QRK26" s="284"/>
      <c r="QRL26" s="284"/>
      <c r="QRM26" s="284"/>
      <c r="QRN26" s="284"/>
      <c r="QRO26" s="284"/>
      <c r="QRP26" s="284"/>
      <c r="QRQ26" s="284"/>
      <c r="QRR26" s="284"/>
      <c r="QRS26" s="284"/>
      <c r="QRT26" s="284"/>
      <c r="QRU26" s="284"/>
      <c r="QRV26" s="284"/>
      <c r="QRW26" s="284"/>
      <c r="QRX26" s="284"/>
      <c r="QRY26" s="284"/>
      <c r="QRZ26" s="284"/>
      <c r="QSA26" s="284"/>
      <c r="QSB26" s="284"/>
      <c r="QSC26" s="284"/>
      <c r="QSD26" s="284"/>
      <c r="QSE26" s="284"/>
      <c r="QSF26" s="284"/>
      <c r="QSG26" s="284"/>
      <c r="QSH26" s="284"/>
      <c r="QSI26" s="284"/>
      <c r="QSJ26" s="284"/>
      <c r="QSK26" s="284"/>
      <c r="QSL26" s="284"/>
      <c r="QSM26" s="284"/>
      <c r="QSN26" s="284"/>
      <c r="QSO26" s="284"/>
      <c r="QSP26" s="284"/>
      <c r="QSQ26" s="284"/>
      <c r="QSR26" s="284"/>
      <c r="QSS26" s="284"/>
      <c r="QST26" s="284"/>
      <c r="QSU26" s="284"/>
      <c r="QSV26" s="284"/>
      <c r="QSW26" s="284"/>
      <c r="QSX26" s="284"/>
      <c r="QSY26" s="284"/>
      <c r="QSZ26" s="284"/>
      <c r="QTA26" s="284"/>
      <c r="QTB26" s="284"/>
      <c r="QTC26" s="284"/>
      <c r="QTD26" s="284"/>
      <c r="QTE26" s="284"/>
      <c r="QTF26" s="284"/>
      <c r="QTG26" s="284"/>
      <c r="QTH26" s="284"/>
      <c r="QTI26" s="284"/>
      <c r="QTJ26" s="284"/>
      <c r="QTK26" s="284"/>
      <c r="QTL26" s="284"/>
      <c r="QTM26" s="284"/>
      <c r="QTN26" s="284"/>
      <c r="QTO26" s="284"/>
      <c r="QTP26" s="284"/>
      <c r="QTQ26" s="284"/>
      <c r="QTR26" s="284"/>
      <c r="QTS26" s="284"/>
      <c r="QTT26" s="284"/>
      <c r="QTU26" s="284"/>
      <c r="QTV26" s="284"/>
      <c r="QTW26" s="284"/>
      <c r="QTX26" s="284"/>
      <c r="QTY26" s="284"/>
      <c r="QTZ26" s="284"/>
      <c r="QUA26" s="284"/>
      <c r="QUB26" s="284"/>
      <c r="QUC26" s="284"/>
      <c r="QUD26" s="284"/>
      <c r="QUE26" s="284"/>
      <c r="QUF26" s="284"/>
      <c r="QUG26" s="284"/>
      <c r="QUH26" s="284"/>
      <c r="QUI26" s="284"/>
      <c r="QUJ26" s="284"/>
      <c r="QUK26" s="284"/>
      <c r="QUL26" s="284"/>
      <c r="QUM26" s="284"/>
      <c r="QUN26" s="284"/>
      <c r="QUO26" s="284"/>
      <c r="QUP26" s="284"/>
      <c r="QUQ26" s="284"/>
      <c r="QUR26" s="284"/>
      <c r="QUS26" s="284"/>
      <c r="QUT26" s="284"/>
      <c r="QUU26" s="284"/>
      <c r="QUV26" s="284"/>
      <c r="QUW26" s="284"/>
      <c r="QUX26" s="284"/>
      <c r="QUY26" s="284"/>
      <c r="QUZ26" s="284"/>
      <c r="QVA26" s="284"/>
      <c r="QVB26" s="284"/>
      <c r="QVC26" s="284"/>
      <c r="QVD26" s="284"/>
      <c r="QVE26" s="284"/>
      <c r="QVF26" s="284"/>
      <c r="QVG26" s="284"/>
      <c r="QVH26" s="284"/>
      <c r="QVI26" s="284"/>
      <c r="QVJ26" s="284"/>
      <c r="QVK26" s="284"/>
      <c r="QVL26" s="284"/>
      <c r="QVM26" s="284"/>
      <c r="QVN26" s="284"/>
      <c r="QVO26" s="284"/>
      <c r="QVP26" s="284"/>
      <c r="QVQ26" s="284"/>
      <c r="QVR26" s="284"/>
      <c r="QVS26" s="284"/>
      <c r="QVT26" s="284"/>
      <c r="QVU26" s="284"/>
      <c r="QVV26" s="284"/>
      <c r="QVW26" s="284"/>
      <c r="QVX26" s="284"/>
      <c r="QVY26" s="284"/>
      <c r="QVZ26" s="284"/>
      <c r="QWA26" s="284"/>
      <c r="QWB26" s="284"/>
      <c r="QWC26" s="284"/>
      <c r="QWD26" s="284"/>
      <c r="QWE26" s="284"/>
      <c r="QWF26" s="284"/>
      <c r="QWG26" s="284"/>
      <c r="QWH26" s="284"/>
      <c r="QWI26" s="284"/>
      <c r="QWJ26" s="284"/>
      <c r="QWK26" s="284"/>
      <c r="QWL26" s="284"/>
      <c r="QWM26" s="284"/>
      <c r="QWN26" s="284"/>
      <c r="QWO26" s="284"/>
      <c r="QWP26" s="284"/>
      <c r="QWQ26" s="284"/>
      <c r="QWR26" s="284"/>
      <c r="QWS26" s="284"/>
      <c r="QWT26" s="284"/>
      <c r="QWU26" s="284"/>
      <c r="QWV26" s="284"/>
      <c r="QWW26" s="284"/>
      <c r="QWX26" s="284"/>
      <c r="QWY26" s="284"/>
      <c r="QWZ26" s="284"/>
      <c r="QXA26" s="284"/>
      <c r="QXB26" s="284"/>
      <c r="QXC26" s="284"/>
      <c r="QXD26" s="284"/>
      <c r="QXE26" s="284"/>
      <c r="QXF26" s="284"/>
      <c r="QXG26" s="284"/>
      <c r="QXH26" s="284"/>
      <c r="QXI26" s="284"/>
      <c r="QXJ26" s="284"/>
      <c r="QXK26" s="284"/>
      <c r="QXL26" s="284"/>
      <c r="QXM26" s="284"/>
      <c r="QXN26" s="284"/>
      <c r="QXO26" s="284"/>
      <c r="QXP26" s="284"/>
      <c r="QXQ26" s="284"/>
      <c r="QXR26" s="284"/>
      <c r="QXS26" s="284"/>
      <c r="QXT26" s="284"/>
      <c r="QXU26" s="284"/>
      <c r="QXV26" s="284"/>
      <c r="QXW26" s="284"/>
      <c r="QXX26" s="284"/>
      <c r="QXY26" s="284"/>
      <c r="QXZ26" s="284"/>
      <c r="QYA26" s="284"/>
      <c r="QYB26" s="284"/>
      <c r="QYC26" s="284"/>
      <c r="QYD26" s="284"/>
      <c r="QYE26" s="284"/>
      <c r="QYF26" s="284"/>
      <c r="QYG26" s="284"/>
      <c r="QYH26" s="284"/>
      <c r="QYI26" s="284"/>
      <c r="QYJ26" s="284"/>
      <c r="QYK26" s="284"/>
      <c r="QYL26" s="284"/>
      <c r="QYM26" s="284"/>
      <c r="QYN26" s="284"/>
      <c r="QYO26" s="284"/>
      <c r="QYP26" s="284"/>
      <c r="QYQ26" s="284"/>
      <c r="QYR26" s="284"/>
      <c r="QYS26" s="284"/>
      <c r="QYT26" s="284"/>
      <c r="QYU26" s="284"/>
      <c r="QYV26" s="284"/>
      <c r="QYW26" s="284"/>
      <c r="QYX26" s="284"/>
      <c r="QYY26" s="284"/>
      <c r="QYZ26" s="284"/>
      <c r="QZA26" s="284"/>
      <c r="QZB26" s="284"/>
      <c r="QZC26" s="284"/>
      <c r="QZD26" s="284"/>
      <c r="QZE26" s="284"/>
      <c r="QZF26" s="284"/>
      <c r="QZG26" s="284"/>
      <c r="QZH26" s="284"/>
      <c r="QZI26" s="284"/>
      <c r="QZJ26" s="284"/>
      <c r="QZK26" s="284"/>
      <c r="QZL26" s="284"/>
      <c r="QZM26" s="284"/>
      <c r="QZN26" s="284"/>
      <c r="QZO26" s="284"/>
      <c r="QZP26" s="284"/>
      <c r="QZQ26" s="284"/>
      <c r="QZR26" s="284"/>
      <c r="QZS26" s="284"/>
      <c r="QZT26" s="284"/>
      <c r="QZU26" s="284"/>
      <c r="QZV26" s="284"/>
      <c r="QZW26" s="284"/>
      <c r="QZX26" s="284"/>
      <c r="QZY26" s="284"/>
      <c r="QZZ26" s="284"/>
      <c r="RAA26" s="284"/>
      <c r="RAB26" s="284"/>
      <c r="RAC26" s="284"/>
      <c r="RAD26" s="284"/>
      <c r="RAE26" s="284"/>
      <c r="RAF26" s="284"/>
      <c r="RAG26" s="284"/>
      <c r="RAH26" s="284"/>
      <c r="RAI26" s="284"/>
      <c r="RAJ26" s="284"/>
      <c r="RAK26" s="284"/>
      <c r="RAL26" s="284"/>
      <c r="RAM26" s="284"/>
      <c r="RAN26" s="284"/>
      <c r="RAO26" s="284"/>
      <c r="RAP26" s="284"/>
      <c r="RAQ26" s="284"/>
      <c r="RAR26" s="284"/>
      <c r="RAS26" s="284"/>
      <c r="RAT26" s="284"/>
      <c r="RAU26" s="284"/>
      <c r="RAV26" s="284"/>
      <c r="RAW26" s="284"/>
      <c r="RAX26" s="284"/>
      <c r="RAY26" s="284"/>
      <c r="RAZ26" s="284"/>
      <c r="RBA26" s="284"/>
      <c r="RBB26" s="284"/>
      <c r="RBC26" s="284"/>
      <c r="RBD26" s="284"/>
      <c r="RBE26" s="284"/>
      <c r="RBF26" s="284"/>
      <c r="RBG26" s="284"/>
      <c r="RBH26" s="284"/>
      <c r="RBI26" s="284"/>
      <c r="RBJ26" s="284"/>
      <c r="RBK26" s="284"/>
      <c r="RBL26" s="284"/>
      <c r="RBM26" s="284"/>
      <c r="RBN26" s="284"/>
      <c r="RBO26" s="284"/>
      <c r="RBP26" s="284"/>
      <c r="RBQ26" s="284"/>
      <c r="RBR26" s="284"/>
      <c r="RBS26" s="284"/>
      <c r="RBT26" s="284"/>
      <c r="RBU26" s="284"/>
      <c r="RBV26" s="284"/>
      <c r="RBW26" s="284"/>
      <c r="RBX26" s="284"/>
      <c r="RBY26" s="284"/>
      <c r="RBZ26" s="284"/>
      <c r="RCA26" s="284"/>
      <c r="RCB26" s="284"/>
      <c r="RCC26" s="284"/>
      <c r="RCD26" s="284"/>
      <c r="RCE26" s="284"/>
      <c r="RCF26" s="284"/>
      <c r="RCG26" s="284"/>
      <c r="RCH26" s="284"/>
      <c r="RCI26" s="284"/>
      <c r="RCJ26" s="284"/>
      <c r="RCK26" s="284"/>
      <c r="RCL26" s="284"/>
      <c r="RCM26" s="284"/>
      <c r="RCN26" s="284"/>
      <c r="RCO26" s="284"/>
      <c r="RCP26" s="284"/>
      <c r="RCQ26" s="284"/>
      <c r="RCR26" s="284"/>
      <c r="RCS26" s="284"/>
      <c r="RCT26" s="284"/>
      <c r="RCU26" s="284"/>
      <c r="RCV26" s="284"/>
      <c r="RCW26" s="284"/>
      <c r="RCX26" s="284"/>
      <c r="RCY26" s="284"/>
      <c r="RCZ26" s="284"/>
      <c r="RDA26" s="284"/>
      <c r="RDB26" s="284"/>
      <c r="RDC26" s="284"/>
      <c r="RDD26" s="284"/>
      <c r="RDE26" s="284"/>
      <c r="RDF26" s="284"/>
      <c r="RDG26" s="284"/>
      <c r="RDH26" s="284"/>
      <c r="RDI26" s="284"/>
      <c r="RDJ26" s="284"/>
      <c r="RDK26" s="284"/>
      <c r="RDL26" s="284"/>
      <c r="RDM26" s="284"/>
      <c r="RDN26" s="284"/>
      <c r="RDO26" s="284"/>
      <c r="RDP26" s="284"/>
      <c r="RDQ26" s="284"/>
      <c r="RDR26" s="284"/>
      <c r="RDS26" s="284"/>
      <c r="RDT26" s="284"/>
      <c r="RDU26" s="284"/>
      <c r="RDV26" s="284"/>
      <c r="RDW26" s="284"/>
      <c r="RDX26" s="284"/>
      <c r="RDY26" s="284"/>
      <c r="RDZ26" s="284"/>
      <c r="REA26" s="284"/>
      <c r="REB26" s="284"/>
      <c r="REC26" s="284"/>
      <c r="RED26" s="284"/>
      <c r="REE26" s="284"/>
      <c r="REF26" s="284"/>
      <c r="REG26" s="284"/>
      <c r="REH26" s="284"/>
      <c r="REI26" s="284"/>
      <c r="REJ26" s="284"/>
      <c r="REK26" s="284"/>
      <c r="REL26" s="284"/>
      <c r="REM26" s="284"/>
      <c r="REN26" s="284"/>
      <c r="REO26" s="284"/>
      <c r="REP26" s="284"/>
      <c r="REQ26" s="284"/>
      <c r="RER26" s="284"/>
      <c r="RES26" s="284"/>
      <c r="RET26" s="284"/>
      <c r="REU26" s="284"/>
      <c r="REV26" s="284"/>
      <c r="REW26" s="284"/>
      <c r="REX26" s="284"/>
      <c r="REY26" s="284"/>
      <c r="REZ26" s="284"/>
      <c r="RFA26" s="284"/>
      <c r="RFB26" s="284"/>
      <c r="RFC26" s="284"/>
      <c r="RFD26" s="284"/>
      <c r="RFE26" s="284"/>
      <c r="RFF26" s="284"/>
      <c r="RFG26" s="284"/>
      <c r="RFH26" s="284"/>
      <c r="RFI26" s="284"/>
      <c r="RFJ26" s="284"/>
      <c r="RFK26" s="284"/>
      <c r="RFL26" s="284"/>
      <c r="RFM26" s="284"/>
      <c r="RFN26" s="284"/>
      <c r="RFO26" s="284"/>
      <c r="RFP26" s="284"/>
      <c r="RFQ26" s="284"/>
      <c r="RFR26" s="284"/>
      <c r="RFS26" s="284"/>
      <c r="RFT26" s="284"/>
      <c r="RFU26" s="284"/>
      <c r="RFV26" s="284"/>
      <c r="RFW26" s="284"/>
      <c r="RFX26" s="284"/>
      <c r="RFY26" s="284"/>
      <c r="RFZ26" s="284"/>
      <c r="RGA26" s="284"/>
      <c r="RGB26" s="284"/>
      <c r="RGC26" s="284"/>
      <c r="RGD26" s="284"/>
      <c r="RGE26" s="284"/>
      <c r="RGF26" s="284"/>
      <c r="RGG26" s="284"/>
      <c r="RGH26" s="284"/>
      <c r="RGI26" s="284"/>
      <c r="RGJ26" s="284"/>
      <c r="RGK26" s="284"/>
      <c r="RGL26" s="284"/>
      <c r="RGM26" s="284"/>
      <c r="RGN26" s="284"/>
      <c r="RGO26" s="284"/>
      <c r="RGP26" s="284"/>
      <c r="RGQ26" s="284"/>
      <c r="RGR26" s="284"/>
      <c r="RGS26" s="284"/>
      <c r="RGT26" s="284"/>
      <c r="RGU26" s="284"/>
      <c r="RGV26" s="284"/>
      <c r="RGW26" s="284"/>
      <c r="RGX26" s="284"/>
      <c r="RGY26" s="284"/>
      <c r="RGZ26" s="284"/>
      <c r="RHA26" s="284"/>
      <c r="RHB26" s="284"/>
      <c r="RHC26" s="284"/>
      <c r="RHD26" s="284"/>
      <c r="RHE26" s="284"/>
      <c r="RHF26" s="284"/>
      <c r="RHG26" s="284"/>
      <c r="RHH26" s="284"/>
      <c r="RHI26" s="284"/>
      <c r="RHJ26" s="284"/>
      <c r="RHK26" s="284"/>
      <c r="RHL26" s="284"/>
      <c r="RHM26" s="284"/>
      <c r="RHN26" s="284"/>
      <c r="RHO26" s="284"/>
      <c r="RHP26" s="284"/>
      <c r="RHQ26" s="284"/>
      <c r="RHR26" s="284"/>
      <c r="RHS26" s="284"/>
      <c r="RHT26" s="284"/>
      <c r="RHU26" s="284"/>
      <c r="RHV26" s="284"/>
      <c r="RHW26" s="284"/>
      <c r="RHX26" s="284"/>
      <c r="RHY26" s="284"/>
      <c r="RHZ26" s="284"/>
      <c r="RIA26" s="284"/>
      <c r="RIB26" s="284"/>
      <c r="RIC26" s="284"/>
      <c r="RID26" s="284"/>
      <c r="RIE26" s="284"/>
      <c r="RIF26" s="284"/>
      <c r="RIG26" s="284"/>
      <c r="RIH26" s="284"/>
      <c r="RII26" s="284"/>
      <c r="RIJ26" s="284"/>
      <c r="RIK26" s="284"/>
      <c r="RIL26" s="284"/>
      <c r="RIM26" s="284"/>
      <c r="RIN26" s="284"/>
      <c r="RIO26" s="284"/>
      <c r="RIP26" s="284"/>
      <c r="RIQ26" s="284"/>
      <c r="RIR26" s="284"/>
      <c r="RIS26" s="284"/>
      <c r="RIT26" s="284"/>
      <c r="RIU26" s="284"/>
      <c r="RIV26" s="284"/>
      <c r="RIW26" s="284"/>
      <c r="RIX26" s="284"/>
      <c r="RIY26" s="284"/>
      <c r="RIZ26" s="284"/>
      <c r="RJA26" s="284"/>
      <c r="RJB26" s="284"/>
      <c r="RJC26" s="284"/>
      <c r="RJD26" s="284"/>
      <c r="RJE26" s="284"/>
      <c r="RJF26" s="284"/>
      <c r="RJG26" s="284"/>
      <c r="RJH26" s="284"/>
      <c r="RJI26" s="284"/>
      <c r="RJJ26" s="284"/>
      <c r="RJK26" s="284"/>
      <c r="RJL26" s="284"/>
      <c r="RJM26" s="284"/>
      <c r="RJN26" s="284"/>
      <c r="RJO26" s="284"/>
      <c r="RJP26" s="284"/>
      <c r="RJQ26" s="284"/>
      <c r="RJR26" s="284"/>
      <c r="RJS26" s="284"/>
      <c r="RJT26" s="284"/>
      <c r="RJU26" s="284"/>
      <c r="RJV26" s="284"/>
      <c r="RJW26" s="284"/>
      <c r="RJX26" s="284"/>
      <c r="RJY26" s="284"/>
      <c r="RJZ26" s="284"/>
      <c r="RKA26" s="284"/>
      <c r="RKB26" s="284"/>
      <c r="RKC26" s="284"/>
      <c r="RKD26" s="284"/>
      <c r="RKE26" s="284"/>
      <c r="RKF26" s="284"/>
      <c r="RKG26" s="284"/>
      <c r="RKH26" s="284"/>
      <c r="RKI26" s="284"/>
      <c r="RKJ26" s="284"/>
      <c r="RKK26" s="284"/>
      <c r="RKL26" s="284"/>
      <c r="RKM26" s="284"/>
      <c r="RKN26" s="284"/>
      <c r="RKO26" s="284"/>
      <c r="RKP26" s="284"/>
      <c r="RKQ26" s="284"/>
      <c r="RKR26" s="284"/>
      <c r="RKS26" s="284"/>
      <c r="RKT26" s="284"/>
      <c r="RKU26" s="284"/>
      <c r="RKV26" s="284"/>
      <c r="RKW26" s="284"/>
      <c r="RKX26" s="284"/>
      <c r="RKY26" s="284"/>
      <c r="RKZ26" s="284"/>
      <c r="RLA26" s="284"/>
      <c r="RLB26" s="284"/>
      <c r="RLC26" s="284"/>
      <c r="RLD26" s="284"/>
      <c r="RLE26" s="284"/>
      <c r="RLF26" s="284"/>
      <c r="RLG26" s="284"/>
      <c r="RLH26" s="284"/>
      <c r="RLI26" s="284"/>
      <c r="RLJ26" s="284"/>
      <c r="RLK26" s="284"/>
      <c r="RLL26" s="284"/>
      <c r="RLM26" s="284"/>
      <c r="RLN26" s="284"/>
      <c r="RLO26" s="284"/>
      <c r="RLP26" s="284"/>
      <c r="RLQ26" s="284"/>
      <c r="RLR26" s="284"/>
      <c r="RLS26" s="284"/>
      <c r="RLT26" s="284"/>
      <c r="RLU26" s="284"/>
      <c r="RLV26" s="284"/>
      <c r="RLW26" s="284"/>
      <c r="RLX26" s="284"/>
      <c r="RLY26" s="284"/>
      <c r="RLZ26" s="284"/>
      <c r="RMA26" s="284"/>
      <c r="RMB26" s="284"/>
      <c r="RMC26" s="284"/>
      <c r="RMD26" s="284"/>
      <c r="RME26" s="284"/>
      <c r="RMF26" s="284"/>
      <c r="RMG26" s="284"/>
      <c r="RMH26" s="284"/>
      <c r="RMI26" s="284"/>
      <c r="RMJ26" s="284"/>
      <c r="RMK26" s="284"/>
      <c r="RML26" s="284"/>
      <c r="RMM26" s="284"/>
      <c r="RMN26" s="284"/>
      <c r="RMO26" s="284"/>
      <c r="RMP26" s="284"/>
      <c r="RMQ26" s="284"/>
      <c r="RMR26" s="284"/>
      <c r="RMS26" s="284"/>
      <c r="RMT26" s="284"/>
      <c r="RMU26" s="284"/>
      <c r="RMV26" s="284"/>
      <c r="RMW26" s="284"/>
      <c r="RMX26" s="284"/>
      <c r="RMY26" s="284"/>
      <c r="RMZ26" s="284"/>
      <c r="RNA26" s="284"/>
      <c r="RNB26" s="284"/>
      <c r="RNC26" s="284"/>
      <c r="RND26" s="284"/>
      <c r="RNE26" s="284"/>
      <c r="RNF26" s="284"/>
      <c r="RNG26" s="284"/>
      <c r="RNH26" s="284"/>
      <c r="RNI26" s="284"/>
      <c r="RNJ26" s="284"/>
      <c r="RNK26" s="284"/>
      <c r="RNL26" s="284"/>
      <c r="RNM26" s="284"/>
      <c r="RNN26" s="284"/>
      <c r="RNO26" s="284"/>
      <c r="RNP26" s="284"/>
      <c r="RNQ26" s="284"/>
      <c r="RNR26" s="284"/>
      <c r="RNS26" s="284"/>
      <c r="RNT26" s="284"/>
      <c r="RNU26" s="284"/>
      <c r="RNV26" s="284"/>
      <c r="RNW26" s="284"/>
      <c r="RNX26" s="284"/>
      <c r="RNY26" s="284"/>
      <c r="RNZ26" s="284"/>
      <c r="ROA26" s="284"/>
      <c r="ROB26" s="284"/>
      <c r="ROC26" s="284"/>
      <c r="ROD26" s="284"/>
      <c r="ROE26" s="284"/>
      <c r="ROF26" s="284"/>
      <c r="ROG26" s="284"/>
      <c r="ROH26" s="284"/>
      <c r="ROI26" s="284"/>
      <c r="ROJ26" s="284"/>
      <c r="ROK26" s="284"/>
      <c r="ROL26" s="284"/>
      <c r="ROM26" s="284"/>
      <c r="RON26" s="284"/>
      <c r="ROO26" s="284"/>
      <c r="ROP26" s="284"/>
      <c r="ROQ26" s="284"/>
      <c r="ROR26" s="284"/>
      <c r="ROS26" s="284"/>
      <c r="ROT26" s="284"/>
      <c r="ROU26" s="284"/>
      <c r="ROV26" s="284"/>
      <c r="ROW26" s="284"/>
      <c r="ROX26" s="284"/>
      <c r="ROY26" s="284"/>
      <c r="ROZ26" s="284"/>
      <c r="RPA26" s="284"/>
      <c r="RPB26" s="284"/>
      <c r="RPC26" s="284"/>
      <c r="RPD26" s="284"/>
      <c r="RPE26" s="284"/>
      <c r="RPF26" s="284"/>
      <c r="RPG26" s="284"/>
      <c r="RPH26" s="284"/>
      <c r="RPI26" s="284"/>
      <c r="RPJ26" s="284"/>
      <c r="RPK26" s="284"/>
      <c r="RPL26" s="284"/>
      <c r="RPM26" s="284"/>
      <c r="RPN26" s="284"/>
      <c r="RPO26" s="284"/>
      <c r="RPP26" s="284"/>
      <c r="RPQ26" s="284"/>
      <c r="RPR26" s="284"/>
      <c r="RPS26" s="284"/>
      <c r="RPT26" s="284"/>
      <c r="RPU26" s="284"/>
      <c r="RPV26" s="284"/>
      <c r="RPW26" s="284"/>
      <c r="RPX26" s="284"/>
      <c r="RPY26" s="284"/>
      <c r="RPZ26" s="284"/>
      <c r="RQA26" s="284"/>
      <c r="RQB26" s="284"/>
      <c r="RQC26" s="284"/>
      <c r="RQD26" s="284"/>
      <c r="RQE26" s="284"/>
      <c r="RQF26" s="284"/>
      <c r="RQG26" s="284"/>
      <c r="RQH26" s="284"/>
      <c r="RQI26" s="284"/>
      <c r="RQJ26" s="284"/>
      <c r="RQK26" s="284"/>
      <c r="RQL26" s="284"/>
      <c r="RQM26" s="284"/>
      <c r="RQN26" s="284"/>
      <c r="RQO26" s="284"/>
      <c r="RQP26" s="284"/>
      <c r="RQQ26" s="284"/>
      <c r="RQR26" s="284"/>
      <c r="RQS26" s="284"/>
      <c r="RQT26" s="284"/>
      <c r="RQU26" s="284"/>
      <c r="RQV26" s="284"/>
      <c r="RQW26" s="284"/>
      <c r="RQX26" s="284"/>
      <c r="RQY26" s="284"/>
      <c r="RQZ26" s="284"/>
      <c r="RRA26" s="284"/>
      <c r="RRB26" s="284"/>
      <c r="RRC26" s="284"/>
      <c r="RRD26" s="284"/>
      <c r="RRE26" s="284"/>
      <c r="RRF26" s="284"/>
      <c r="RRG26" s="284"/>
      <c r="RRH26" s="284"/>
      <c r="RRI26" s="284"/>
      <c r="RRJ26" s="284"/>
      <c r="RRK26" s="284"/>
      <c r="RRL26" s="284"/>
      <c r="RRM26" s="284"/>
      <c r="RRN26" s="284"/>
      <c r="RRO26" s="284"/>
      <c r="RRP26" s="284"/>
      <c r="RRQ26" s="284"/>
      <c r="RRR26" s="284"/>
      <c r="RRS26" s="284"/>
      <c r="RRT26" s="284"/>
      <c r="RRU26" s="284"/>
      <c r="RRV26" s="284"/>
      <c r="RRW26" s="284"/>
      <c r="RRX26" s="284"/>
      <c r="RRY26" s="284"/>
      <c r="RRZ26" s="284"/>
      <c r="RSA26" s="284"/>
      <c r="RSB26" s="284"/>
      <c r="RSC26" s="284"/>
      <c r="RSD26" s="284"/>
      <c r="RSE26" s="284"/>
      <c r="RSF26" s="284"/>
      <c r="RSG26" s="284"/>
      <c r="RSH26" s="284"/>
      <c r="RSI26" s="284"/>
      <c r="RSJ26" s="284"/>
      <c r="RSK26" s="284"/>
      <c r="RSL26" s="284"/>
      <c r="RSM26" s="284"/>
      <c r="RSN26" s="284"/>
      <c r="RSO26" s="284"/>
      <c r="RSP26" s="284"/>
      <c r="RSQ26" s="284"/>
      <c r="RSR26" s="284"/>
      <c r="RSS26" s="284"/>
      <c r="RST26" s="284"/>
      <c r="RSU26" s="284"/>
      <c r="RSV26" s="284"/>
      <c r="RSW26" s="284"/>
      <c r="RSX26" s="284"/>
      <c r="RSY26" s="284"/>
      <c r="RSZ26" s="284"/>
      <c r="RTA26" s="284"/>
      <c r="RTB26" s="284"/>
      <c r="RTC26" s="284"/>
      <c r="RTD26" s="284"/>
      <c r="RTE26" s="284"/>
      <c r="RTF26" s="284"/>
      <c r="RTG26" s="284"/>
      <c r="RTH26" s="284"/>
      <c r="RTI26" s="284"/>
      <c r="RTJ26" s="284"/>
      <c r="RTK26" s="284"/>
      <c r="RTL26" s="284"/>
      <c r="RTM26" s="284"/>
      <c r="RTN26" s="284"/>
      <c r="RTO26" s="284"/>
      <c r="RTP26" s="284"/>
      <c r="RTQ26" s="284"/>
      <c r="RTR26" s="284"/>
      <c r="RTS26" s="284"/>
      <c r="RTT26" s="284"/>
      <c r="RTU26" s="284"/>
      <c r="RTV26" s="284"/>
      <c r="RTW26" s="284"/>
      <c r="RTX26" s="284"/>
      <c r="RTY26" s="284"/>
      <c r="RTZ26" s="284"/>
      <c r="RUA26" s="284"/>
      <c r="RUB26" s="284"/>
      <c r="RUC26" s="284"/>
      <c r="RUD26" s="284"/>
      <c r="RUE26" s="284"/>
      <c r="RUF26" s="284"/>
      <c r="RUG26" s="284"/>
      <c r="RUH26" s="284"/>
      <c r="RUI26" s="284"/>
      <c r="RUJ26" s="284"/>
      <c r="RUK26" s="284"/>
      <c r="RUL26" s="284"/>
      <c r="RUM26" s="284"/>
      <c r="RUN26" s="284"/>
      <c r="RUO26" s="284"/>
      <c r="RUP26" s="284"/>
      <c r="RUQ26" s="284"/>
      <c r="RUR26" s="284"/>
      <c r="RUS26" s="284"/>
      <c r="RUT26" s="284"/>
      <c r="RUU26" s="284"/>
      <c r="RUV26" s="284"/>
      <c r="RUW26" s="284"/>
      <c r="RUX26" s="284"/>
      <c r="RUY26" s="284"/>
      <c r="RUZ26" s="284"/>
      <c r="RVA26" s="284"/>
      <c r="RVB26" s="284"/>
      <c r="RVC26" s="284"/>
      <c r="RVD26" s="284"/>
      <c r="RVE26" s="284"/>
      <c r="RVF26" s="284"/>
      <c r="RVG26" s="284"/>
      <c r="RVH26" s="284"/>
      <c r="RVI26" s="284"/>
      <c r="RVJ26" s="284"/>
      <c r="RVK26" s="284"/>
      <c r="RVL26" s="284"/>
      <c r="RVM26" s="284"/>
      <c r="RVN26" s="284"/>
      <c r="RVO26" s="284"/>
      <c r="RVP26" s="284"/>
      <c r="RVQ26" s="284"/>
      <c r="RVR26" s="284"/>
      <c r="RVS26" s="284"/>
      <c r="RVT26" s="284"/>
      <c r="RVU26" s="284"/>
      <c r="RVV26" s="284"/>
      <c r="RVW26" s="284"/>
      <c r="RVX26" s="284"/>
      <c r="RVY26" s="284"/>
      <c r="RVZ26" s="284"/>
      <c r="RWA26" s="284"/>
      <c r="RWB26" s="284"/>
      <c r="RWC26" s="284"/>
      <c r="RWD26" s="284"/>
      <c r="RWE26" s="284"/>
      <c r="RWF26" s="284"/>
      <c r="RWG26" s="284"/>
      <c r="RWH26" s="284"/>
      <c r="RWI26" s="284"/>
      <c r="RWJ26" s="284"/>
      <c r="RWK26" s="284"/>
      <c r="RWL26" s="284"/>
      <c r="RWM26" s="284"/>
      <c r="RWN26" s="284"/>
      <c r="RWO26" s="284"/>
      <c r="RWP26" s="284"/>
      <c r="RWQ26" s="284"/>
      <c r="RWR26" s="284"/>
      <c r="RWS26" s="284"/>
      <c r="RWT26" s="284"/>
      <c r="RWU26" s="284"/>
      <c r="RWV26" s="284"/>
      <c r="RWW26" s="284"/>
      <c r="RWX26" s="284"/>
      <c r="RWY26" s="284"/>
      <c r="RWZ26" s="284"/>
      <c r="RXA26" s="284"/>
      <c r="RXB26" s="284"/>
      <c r="RXC26" s="284"/>
      <c r="RXD26" s="284"/>
      <c r="RXE26" s="284"/>
      <c r="RXF26" s="284"/>
      <c r="RXG26" s="284"/>
      <c r="RXH26" s="284"/>
      <c r="RXI26" s="284"/>
      <c r="RXJ26" s="284"/>
      <c r="RXK26" s="284"/>
      <c r="RXL26" s="284"/>
      <c r="RXM26" s="284"/>
      <c r="RXN26" s="284"/>
      <c r="RXO26" s="284"/>
      <c r="RXP26" s="284"/>
      <c r="RXQ26" s="284"/>
      <c r="RXR26" s="284"/>
      <c r="RXS26" s="284"/>
      <c r="RXT26" s="284"/>
      <c r="RXU26" s="284"/>
      <c r="RXV26" s="284"/>
      <c r="RXW26" s="284"/>
      <c r="RXX26" s="284"/>
      <c r="RXY26" s="284"/>
      <c r="RXZ26" s="284"/>
      <c r="RYA26" s="284"/>
      <c r="RYB26" s="284"/>
      <c r="RYC26" s="284"/>
      <c r="RYD26" s="284"/>
      <c r="RYE26" s="284"/>
      <c r="RYF26" s="284"/>
      <c r="RYG26" s="284"/>
      <c r="RYH26" s="284"/>
      <c r="RYI26" s="284"/>
      <c r="RYJ26" s="284"/>
      <c r="RYK26" s="284"/>
      <c r="RYL26" s="284"/>
      <c r="RYM26" s="284"/>
      <c r="RYN26" s="284"/>
      <c r="RYO26" s="284"/>
      <c r="RYP26" s="284"/>
      <c r="RYQ26" s="284"/>
      <c r="RYR26" s="284"/>
      <c r="RYS26" s="284"/>
      <c r="RYT26" s="284"/>
      <c r="RYU26" s="284"/>
      <c r="RYV26" s="284"/>
      <c r="RYW26" s="284"/>
      <c r="RYX26" s="284"/>
      <c r="RYY26" s="284"/>
      <c r="RYZ26" s="284"/>
      <c r="RZA26" s="284"/>
      <c r="RZB26" s="284"/>
      <c r="RZC26" s="284"/>
      <c r="RZD26" s="284"/>
      <c r="RZE26" s="284"/>
      <c r="RZF26" s="284"/>
      <c r="RZG26" s="284"/>
      <c r="RZH26" s="284"/>
      <c r="RZI26" s="284"/>
      <c r="RZJ26" s="284"/>
      <c r="RZK26" s="284"/>
      <c r="RZL26" s="284"/>
      <c r="RZM26" s="284"/>
      <c r="RZN26" s="284"/>
      <c r="RZO26" s="284"/>
      <c r="RZP26" s="284"/>
      <c r="RZQ26" s="284"/>
      <c r="RZR26" s="284"/>
      <c r="RZS26" s="284"/>
      <c r="RZT26" s="284"/>
      <c r="RZU26" s="284"/>
      <c r="RZV26" s="284"/>
      <c r="RZW26" s="284"/>
      <c r="RZX26" s="284"/>
      <c r="RZY26" s="284"/>
      <c r="RZZ26" s="284"/>
      <c r="SAA26" s="284"/>
      <c r="SAB26" s="284"/>
      <c r="SAC26" s="284"/>
      <c r="SAD26" s="284"/>
      <c r="SAE26" s="284"/>
      <c r="SAF26" s="284"/>
      <c r="SAG26" s="284"/>
      <c r="SAH26" s="284"/>
      <c r="SAI26" s="284"/>
      <c r="SAJ26" s="284"/>
      <c r="SAK26" s="284"/>
      <c r="SAL26" s="284"/>
      <c r="SAM26" s="284"/>
      <c r="SAN26" s="284"/>
      <c r="SAO26" s="284"/>
      <c r="SAP26" s="284"/>
      <c r="SAQ26" s="284"/>
      <c r="SAR26" s="284"/>
      <c r="SAS26" s="284"/>
      <c r="SAT26" s="284"/>
      <c r="SAU26" s="284"/>
      <c r="SAV26" s="284"/>
      <c r="SAW26" s="284"/>
      <c r="SAX26" s="284"/>
      <c r="SAY26" s="284"/>
      <c r="SAZ26" s="284"/>
      <c r="SBA26" s="284"/>
      <c r="SBB26" s="284"/>
      <c r="SBC26" s="284"/>
      <c r="SBD26" s="284"/>
      <c r="SBE26" s="284"/>
      <c r="SBF26" s="284"/>
      <c r="SBG26" s="284"/>
      <c r="SBH26" s="284"/>
      <c r="SBI26" s="284"/>
      <c r="SBJ26" s="284"/>
      <c r="SBK26" s="284"/>
      <c r="SBL26" s="284"/>
      <c r="SBM26" s="284"/>
      <c r="SBN26" s="284"/>
      <c r="SBO26" s="284"/>
      <c r="SBP26" s="284"/>
      <c r="SBQ26" s="284"/>
      <c r="SBR26" s="284"/>
      <c r="SBS26" s="284"/>
      <c r="SBT26" s="284"/>
      <c r="SBU26" s="284"/>
      <c r="SBV26" s="284"/>
      <c r="SBW26" s="284"/>
      <c r="SBX26" s="284"/>
      <c r="SBY26" s="284"/>
      <c r="SBZ26" s="284"/>
      <c r="SCA26" s="284"/>
      <c r="SCB26" s="284"/>
      <c r="SCC26" s="284"/>
      <c r="SCD26" s="284"/>
      <c r="SCE26" s="284"/>
      <c r="SCF26" s="284"/>
      <c r="SCG26" s="284"/>
      <c r="SCH26" s="284"/>
      <c r="SCI26" s="284"/>
      <c r="SCJ26" s="284"/>
      <c r="SCK26" s="284"/>
      <c r="SCL26" s="284"/>
      <c r="SCM26" s="284"/>
      <c r="SCN26" s="284"/>
      <c r="SCO26" s="284"/>
      <c r="SCP26" s="284"/>
      <c r="SCQ26" s="284"/>
      <c r="SCR26" s="284"/>
      <c r="SCS26" s="284"/>
      <c r="SCT26" s="284"/>
      <c r="SCU26" s="284"/>
      <c r="SCV26" s="284"/>
      <c r="SCW26" s="284"/>
      <c r="SCX26" s="284"/>
      <c r="SCY26" s="284"/>
      <c r="SCZ26" s="284"/>
      <c r="SDA26" s="284"/>
      <c r="SDB26" s="284"/>
      <c r="SDC26" s="284"/>
      <c r="SDD26" s="284"/>
      <c r="SDE26" s="284"/>
      <c r="SDF26" s="284"/>
      <c r="SDG26" s="284"/>
      <c r="SDH26" s="284"/>
      <c r="SDI26" s="284"/>
      <c r="SDJ26" s="284"/>
      <c r="SDK26" s="284"/>
      <c r="SDL26" s="284"/>
      <c r="SDM26" s="284"/>
      <c r="SDN26" s="284"/>
      <c r="SDO26" s="284"/>
      <c r="SDP26" s="284"/>
      <c r="SDQ26" s="284"/>
      <c r="SDR26" s="284"/>
      <c r="SDS26" s="284"/>
      <c r="SDT26" s="284"/>
      <c r="SDU26" s="284"/>
      <c r="SDV26" s="284"/>
      <c r="SDW26" s="284"/>
      <c r="SDX26" s="284"/>
      <c r="SDY26" s="284"/>
      <c r="SDZ26" s="284"/>
      <c r="SEA26" s="284"/>
      <c r="SEB26" s="284"/>
      <c r="SEC26" s="284"/>
      <c r="SED26" s="284"/>
      <c r="SEE26" s="284"/>
      <c r="SEF26" s="284"/>
      <c r="SEG26" s="284"/>
      <c r="SEH26" s="284"/>
      <c r="SEI26" s="284"/>
      <c r="SEJ26" s="284"/>
      <c r="SEK26" s="284"/>
      <c r="SEL26" s="284"/>
      <c r="SEM26" s="284"/>
      <c r="SEN26" s="284"/>
      <c r="SEO26" s="284"/>
      <c r="SEP26" s="284"/>
      <c r="SEQ26" s="284"/>
      <c r="SER26" s="284"/>
      <c r="SES26" s="284"/>
      <c r="SET26" s="284"/>
      <c r="SEU26" s="284"/>
      <c r="SEV26" s="284"/>
      <c r="SEW26" s="284"/>
      <c r="SEX26" s="284"/>
      <c r="SEY26" s="284"/>
      <c r="SEZ26" s="284"/>
      <c r="SFA26" s="284"/>
      <c r="SFB26" s="284"/>
      <c r="SFC26" s="284"/>
      <c r="SFD26" s="284"/>
      <c r="SFE26" s="284"/>
      <c r="SFF26" s="284"/>
      <c r="SFG26" s="284"/>
      <c r="SFH26" s="284"/>
      <c r="SFI26" s="284"/>
      <c r="SFJ26" s="284"/>
      <c r="SFK26" s="284"/>
      <c r="SFL26" s="284"/>
      <c r="SFM26" s="284"/>
      <c r="SFN26" s="284"/>
      <c r="SFO26" s="284"/>
      <c r="SFP26" s="284"/>
      <c r="SFQ26" s="284"/>
      <c r="SFR26" s="284"/>
      <c r="SFS26" s="284"/>
      <c r="SFT26" s="284"/>
      <c r="SFU26" s="284"/>
      <c r="SFV26" s="284"/>
      <c r="SFW26" s="284"/>
      <c r="SFX26" s="284"/>
      <c r="SFY26" s="284"/>
      <c r="SFZ26" s="284"/>
      <c r="SGA26" s="284"/>
      <c r="SGB26" s="284"/>
      <c r="SGC26" s="284"/>
      <c r="SGD26" s="284"/>
      <c r="SGE26" s="284"/>
      <c r="SGF26" s="284"/>
      <c r="SGG26" s="284"/>
      <c r="SGH26" s="284"/>
      <c r="SGI26" s="284"/>
      <c r="SGJ26" s="284"/>
      <c r="SGK26" s="284"/>
      <c r="SGL26" s="284"/>
      <c r="SGM26" s="284"/>
      <c r="SGN26" s="284"/>
      <c r="SGO26" s="284"/>
      <c r="SGP26" s="284"/>
      <c r="SGQ26" s="284"/>
      <c r="SGR26" s="284"/>
      <c r="SGS26" s="284"/>
      <c r="SGT26" s="284"/>
      <c r="SGU26" s="284"/>
      <c r="SGV26" s="284"/>
      <c r="SGW26" s="284"/>
      <c r="SGX26" s="284"/>
      <c r="SGY26" s="284"/>
      <c r="SGZ26" s="284"/>
      <c r="SHA26" s="284"/>
      <c r="SHB26" s="284"/>
      <c r="SHC26" s="284"/>
      <c r="SHD26" s="284"/>
      <c r="SHE26" s="284"/>
      <c r="SHF26" s="284"/>
      <c r="SHG26" s="284"/>
      <c r="SHH26" s="284"/>
      <c r="SHI26" s="284"/>
      <c r="SHJ26" s="284"/>
      <c r="SHK26" s="284"/>
      <c r="SHL26" s="284"/>
      <c r="SHM26" s="284"/>
      <c r="SHN26" s="284"/>
      <c r="SHO26" s="284"/>
      <c r="SHP26" s="284"/>
      <c r="SHQ26" s="284"/>
      <c r="SHR26" s="284"/>
      <c r="SHS26" s="284"/>
      <c r="SHT26" s="284"/>
      <c r="SHU26" s="284"/>
      <c r="SHV26" s="284"/>
      <c r="SHW26" s="284"/>
      <c r="SHX26" s="284"/>
      <c r="SHY26" s="284"/>
      <c r="SHZ26" s="284"/>
      <c r="SIA26" s="284"/>
      <c r="SIB26" s="284"/>
      <c r="SIC26" s="284"/>
      <c r="SID26" s="284"/>
      <c r="SIE26" s="284"/>
      <c r="SIF26" s="284"/>
      <c r="SIG26" s="284"/>
      <c r="SIH26" s="284"/>
      <c r="SII26" s="284"/>
      <c r="SIJ26" s="284"/>
      <c r="SIK26" s="284"/>
      <c r="SIL26" s="284"/>
      <c r="SIM26" s="284"/>
      <c r="SIN26" s="284"/>
      <c r="SIO26" s="284"/>
      <c r="SIP26" s="284"/>
      <c r="SIQ26" s="284"/>
      <c r="SIR26" s="284"/>
      <c r="SIS26" s="284"/>
      <c r="SIT26" s="284"/>
      <c r="SIU26" s="284"/>
      <c r="SIV26" s="284"/>
      <c r="SIW26" s="284"/>
      <c r="SIX26" s="284"/>
      <c r="SIY26" s="284"/>
      <c r="SIZ26" s="284"/>
      <c r="SJA26" s="284"/>
      <c r="SJB26" s="284"/>
      <c r="SJC26" s="284"/>
      <c r="SJD26" s="284"/>
      <c r="SJE26" s="284"/>
      <c r="SJF26" s="284"/>
      <c r="SJG26" s="284"/>
      <c r="SJH26" s="284"/>
      <c r="SJI26" s="284"/>
      <c r="SJJ26" s="284"/>
      <c r="SJK26" s="284"/>
      <c r="SJL26" s="284"/>
      <c r="SJM26" s="284"/>
      <c r="SJN26" s="284"/>
      <c r="SJO26" s="284"/>
      <c r="SJP26" s="284"/>
      <c r="SJQ26" s="284"/>
      <c r="SJR26" s="284"/>
      <c r="SJS26" s="284"/>
      <c r="SJT26" s="284"/>
      <c r="SJU26" s="284"/>
      <c r="SJV26" s="284"/>
      <c r="SJW26" s="284"/>
      <c r="SJX26" s="284"/>
      <c r="SJY26" s="284"/>
      <c r="SJZ26" s="284"/>
      <c r="SKA26" s="284"/>
      <c r="SKB26" s="284"/>
      <c r="SKC26" s="284"/>
      <c r="SKD26" s="284"/>
      <c r="SKE26" s="284"/>
      <c r="SKF26" s="284"/>
      <c r="SKG26" s="284"/>
      <c r="SKH26" s="284"/>
      <c r="SKI26" s="284"/>
      <c r="SKJ26" s="284"/>
      <c r="SKK26" s="284"/>
      <c r="SKL26" s="284"/>
      <c r="SKM26" s="284"/>
      <c r="SKN26" s="284"/>
      <c r="SKO26" s="284"/>
      <c r="SKP26" s="284"/>
      <c r="SKQ26" s="284"/>
      <c r="SKR26" s="284"/>
      <c r="SKS26" s="284"/>
      <c r="SKT26" s="284"/>
      <c r="SKU26" s="284"/>
      <c r="SKV26" s="284"/>
      <c r="SKW26" s="284"/>
      <c r="SKX26" s="284"/>
      <c r="SKY26" s="284"/>
      <c r="SKZ26" s="284"/>
      <c r="SLA26" s="284"/>
      <c r="SLB26" s="284"/>
      <c r="SLC26" s="284"/>
      <c r="SLD26" s="284"/>
      <c r="SLE26" s="284"/>
      <c r="SLF26" s="284"/>
      <c r="SLG26" s="284"/>
      <c r="SLH26" s="284"/>
      <c r="SLI26" s="284"/>
      <c r="SLJ26" s="284"/>
      <c r="SLK26" s="284"/>
      <c r="SLL26" s="284"/>
      <c r="SLM26" s="284"/>
      <c r="SLN26" s="284"/>
      <c r="SLO26" s="284"/>
      <c r="SLP26" s="284"/>
      <c r="SLQ26" s="284"/>
      <c r="SLR26" s="284"/>
      <c r="SLS26" s="284"/>
      <c r="SLT26" s="284"/>
      <c r="SLU26" s="284"/>
      <c r="SLV26" s="284"/>
      <c r="SLW26" s="284"/>
      <c r="SLX26" s="284"/>
      <c r="SLY26" s="284"/>
      <c r="SLZ26" s="284"/>
      <c r="SMA26" s="284"/>
      <c r="SMB26" s="284"/>
      <c r="SMC26" s="284"/>
      <c r="SMD26" s="284"/>
      <c r="SME26" s="284"/>
      <c r="SMF26" s="284"/>
      <c r="SMG26" s="284"/>
      <c r="SMH26" s="284"/>
      <c r="SMI26" s="284"/>
      <c r="SMJ26" s="284"/>
      <c r="SMK26" s="284"/>
      <c r="SML26" s="284"/>
      <c r="SMM26" s="284"/>
      <c r="SMN26" s="284"/>
      <c r="SMO26" s="284"/>
      <c r="SMP26" s="284"/>
      <c r="SMQ26" s="284"/>
      <c r="SMR26" s="284"/>
      <c r="SMS26" s="284"/>
      <c r="SMT26" s="284"/>
      <c r="SMU26" s="284"/>
      <c r="SMV26" s="284"/>
      <c r="SMW26" s="284"/>
      <c r="SMX26" s="284"/>
      <c r="SMY26" s="284"/>
      <c r="SMZ26" s="284"/>
      <c r="SNA26" s="284"/>
      <c r="SNB26" s="284"/>
      <c r="SNC26" s="284"/>
      <c r="SND26" s="284"/>
      <c r="SNE26" s="284"/>
      <c r="SNF26" s="284"/>
      <c r="SNG26" s="284"/>
      <c r="SNH26" s="284"/>
      <c r="SNI26" s="284"/>
      <c r="SNJ26" s="284"/>
      <c r="SNK26" s="284"/>
      <c r="SNL26" s="284"/>
      <c r="SNM26" s="284"/>
      <c r="SNN26" s="284"/>
      <c r="SNO26" s="284"/>
      <c r="SNP26" s="284"/>
      <c r="SNQ26" s="284"/>
      <c r="SNR26" s="284"/>
      <c r="SNS26" s="284"/>
      <c r="SNT26" s="284"/>
      <c r="SNU26" s="284"/>
      <c r="SNV26" s="284"/>
      <c r="SNW26" s="284"/>
      <c r="SNX26" s="284"/>
      <c r="SNY26" s="284"/>
      <c r="SNZ26" s="284"/>
      <c r="SOA26" s="284"/>
      <c r="SOB26" s="284"/>
      <c r="SOC26" s="284"/>
      <c r="SOD26" s="284"/>
      <c r="SOE26" s="284"/>
      <c r="SOF26" s="284"/>
      <c r="SOG26" s="284"/>
      <c r="SOH26" s="284"/>
      <c r="SOI26" s="284"/>
      <c r="SOJ26" s="284"/>
      <c r="SOK26" s="284"/>
      <c r="SOL26" s="284"/>
      <c r="SOM26" s="284"/>
      <c r="SON26" s="284"/>
      <c r="SOO26" s="284"/>
      <c r="SOP26" s="284"/>
      <c r="SOQ26" s="284"/>
      <c r="SOR26" s="284"/>
      <c r="SOS26" s="284"/>
      <c r="SOT26" s="284"/>
      <c r="SOU26" s="284"/>
      <c r="SOV26" s="284"/>
      <c r="SOW26" s="284"/>
      <c r="SOX26" s="284"/>
      <c r="SOY26" s="284"/>
      <c r="SOZ26" s="284"/>
      <c r="SPA26" s="284"/>
      <c r="SPB26" s="284"/>
      <c r="SPC26" s="284"/>
      <c r="SPD26" s="284"/>
      <c r="SPE26" s="284"/>
      <c r="SPF26" s="284"/>
      <c r="SPG26" s="284"/>
      <c r="SPH26" s="284"/>
      <c r="SPI26" s="284"/>
      <c r="SPJ26" s="284"/>
      <c r="SPK26" s="284"/>
      <c r="SPL26" s="284"/>
      <c r="SPM26" s="284"/>
      <c r="SPN26" s="284"/>
      <c r="SPO26" s="284"/>
      <c r="SPP26" s="284"/>
      <c r="SPQ26" s="284"/>
      <c r="SPR26" s="284"/>
      <c r="SPS26" s="284"/>
      <c r="SPT26" s="284"/>
      <c r="SPU26" s="284"/>
      <c r="SPV26" s="284"/>
      <c r="SPW26" s="284"/>
      <c r="SPX26" s="284"/>
      <c r="SPY26" s="284"/>
      <c r="SPZ26" s="284"/>
      <c r="SQA26" s="284"/>
      <c r="SQB26" s="284"/>
      <c r="SQC26" s="284"/>
      <c r="SQD26" s="284"/>
      <c r="SQE26" s="284"/>
      <c r="SQF26" s="284"/>
      <c r="SQG26" s="284"/>
      <c r="SQH26" s="284"/>
      <c r="SQI26" s="284"/>
      <c r="SQJ26" s="284"/>
      <c r="SQK26" s="284"/>
      <c r="SQL26" s="284"/>
      <c r="SQM26" s="284"/>
      <c r="SQN26" s="284"/>
      <c r="SQO26" s="284"/>
      <c r="SQP26" s="284"/>
      <c r="SQQ26" s="284"/>
      <c r="SQR26" s="284"/>
      <c r="SQS26" s="284"/>
      <c r="SQT26" s="284"/>
      <c r="SQU26" s="284"/>
      <c r="SQV26" s="284"/>
      <c r="SQW26" s="284"/>
      <c r="SQX26" s="284"/>
      <c r="SQY26" s="284"/>
      <c r="SQZ26" s="284"/>
      <c r="SRA26" s="284"/>
      <c r="SRB26" s="284"/>
      <c r="SRC26" s="284"/>
      <c r="SRD26" s="284"/>
      <c r="SRE26" s="284"/>
      <c r="SRF26" s="284"/>
      <c r="SRG26" s="284"/>
      <c r="SRH26" s="284"/>
      <c r="SRI26" s="284"/>
      <c r="SRJ26" s="284"/>
      <c r="SRK26" s="284"/>
      <c r="SRL26" s="284"/>
      <c r="SRM26" s="284"/>
      <c r="SRN26" s="284"/>
      <c r="SRO26" s="284"/>
      <c r="SRP26" s="284"/>
      <c r="SRQ26" s="284"/>
      <c r="SRR26" s="284"/>
      <c r="SRS26" s="284"/>
      <c r="SRT26" s="284"/>
      <c r="SRU26" s="284"/>
      <c r="SRV26" s="284"/>
      <c r="SRW26" s="284"/>
      <c r="SRX26" s="284"/>
      <c r="SRY26" s="284"/>
      <c r="SRZ26" s="284"/>
      <c r="SSA26" s="284"/>
      <c r="SSB26" s="284"/>
      <c r="SSC26" s="284"/>
      <c r="SSD26" s="284"/>
      <c r="SSE26" s="284"/>
      <c r="SSF26" s="284"/>
      <c r="SSG26" s="284"/>
      <c r="SSH26" s="284"/>
      <c r="SSI26" s="284"/>
      <c r="SSJ26" s="284"/>
      <c r="SSK26" s="284"/>
      <c r="SSL26" s="284"/>
      <c r="SSM26" s="284"/>
      <c r="SSN26" s="284"/>
      <c r="SSO26" s="284"/>
      <c r="SSP26" s="284"/>
      <c r="SSQ26" s="284"/>
      <c r="SSR26" s="284"/>
      <c r="SSS26" s="284"/>
      <c r="SST26" s="284"/>
      <c r="SSU26" s="284"/>
      <c r="SSV26" s="284"/>
      <c r="SSW26" s="284"/>
      <c r="SSX26" s="284"/>
      <c r="SSY26" s="284"/>
      <c r="SSZ26" s="284"/>
      <c r="STA26" s="284"/>
      <c r="STB26" s="284"/>
      <c r="STC26" s="284"/>
      <c r="STD26" s="284"/>
      <c r="STE26" s="284"/>
      <c r="STF26" s="284"/>
      <c r="STG26" s="284"/>
      <c r="STH26" s="284"/>
      <c r="STI26" s="284"/>
      <c r="STJ26" s="284"/>
      <c r="STK26" s="284"/>
      <c r="STL26" s="284"/>
      <c r="STM26" s="284"/>
      <c r="STN26" s="284"/>
      <c r="STO26" s="284"/>
      <c r="STP26" s="284"/>
      <c r="STQ26" s="284"/>
      <c r="STR26" s="284"/>
      <c r="STS26" s="284"/>
      <c r="STT26" s="284"/>
      <c r="STU26" s="284"/>
      <c r="STV26" s="284"/>
      <c r="STW26" s="284"/>
      <c r="STX26" s="284"/>
      <c r="STY26" s="284"/>
      <c r="STZ26" s="284"/>
      <c r="SUA26" s="284"/>
      <c r="SUB26" s="284"/>
      <c r="SUC26" s="284"/>
      <c r="SUD26" s="284"/>
      <c r="SUE26" s="284"/>
      <c r="SUF26" s="284"/>
      <c r="SUG26" s="284"/>
      <c r="SUH26" s="284"/>
      <c r="SUI26" s="284"/>
      <c r="SUJ26" s="284"/>
      <c r="SUK26" s="284"/>
      <c r="SUL26" s="284"/>
      <c r="SUM26" s="284"/>
      <c r="SUN26" s="284"/>
      <c r="SUO26" s="284"/>
      <c r="SUP26" s="284"/>
      <c r="SUQ26" s="284"/>
      <c r="SUR26" s="284"/>
      <c r="SUS26" s="284"/>
      <c r="SUT26" s="284"/>
      <c r="SUU26" s="284"/>
      <c r="SUV26" s="284"/>
      <c r="SUW26" s="284"/>
      <c r="SUX26" s="284"/>
      <c r="SUY26" s="284"/>
      <c r="SUZ26" s="284"/>
      <c r="SVA26" s="284"/>
      <c r="SVB26" s="284"/>
      <c r="SVC26" s="284"/>
      <c r="SVD26" s="284"/>
      <c r="SVE26" s="284"/>
      <c r="SVF26" s="284"/>
      <c r="SVG26" s="284"/>
      <c r="SVH26" s="284"/>
      <c r="SVI26" s="284"/>
      <c r="SVJ26" s="284"/>
      <c r="SVK26" s="284"/>
      <c r="SVL26" s="284"/>
      <c r="SVM26" s="284"/>
      <c r="SVN26" s="284"/>
      <c r="SVO26" s="284"/>
      <c r="SVP26" s="284"/>
      <c r="SVQ26" s="284"/>
      <c r="SVR26" s="284"/>
      <c r="SVS26" s="284"/>
      <c r="SVT26" s="284"/>
      <c r="SVU26" s="284"/>
      <c r="SVV26" s="284"/>
      <c r="SVW26" s="284"/>
      <c r="SVX26" s="284"/>
      <c r="SVY26" s="284"/>
      <c r="SVZ26" s="284"/>
      <c r="SWA26" s="284"/>
      <c r="SWB26" s="284"/>
      <c r="SWC26" s="284"/>
      <c r="SWD26" s="284"/>
      <c r="SWE26" s="284"/>
      <c r="SWF26" s="284"/>
      <c r="SWG26" s="284"/>
      <c r="SWH26" s="284"/>
      <c r="SWI26" s="284"/>
      <c r="SWJ26" s="284"/>
      <c r="SWK26" s="284"/>
      <c r="SWL26" s="284"/>
      <c r="SWM26" s="284"/>
      <c r="SWN26" s="284"/>
      <c r="SWO26" s="284"/>
      <c r="SWP26" s="284"/>
      <c r="SWQ26" s="284"/>
      <c r="SWR26" s="284"/>
      <c r="SWS26" s="284"/>
      <c r="SWT26" s="284"/>
      <c r="SWU26" s="284"/>
      <c r="SWV26" s="284"/>
      <c r="SWW26" s="284"/>
      <c r="SWX26" s="284"/>
      <c r="SWY26" s="284"/>
      <c r="SWZ26" s="284"/>
      <c r="SXA26" s="284"/>
      <c r="SXB26" s="284"/>
      <c r="SXC26" s="284"/>
      <c r="SXD26" s="284"/>
      <c r="SXE26" s="284"/>
      <c r="SXF26" s="284"/>
      <c r="SXG26" s="284"/>
      <c r="SXH26" s="284"/>
      <c r="SXI26" s="284"/>
      <c r="SXJ26" s="284"/>
      <c r="SXK26" s="284"/>
      <c r="SXL26" s="284"/>
      <c r="SXM26" s="284"/>
      <c r="SXN26" s="284"/>
      <c r="SXO26" s="284"/>
      <c r="SXP26" s="284"/>
      <c r="SXQ26" s="284"/>
      <c r="SXR26" s="284"/>
      <c r="SXS26" s="284"/>
      <c r="SXT26" s="284"/>
      <c r="SXU26" s="284"/>
      <c r="SXV26" s="284"/>
      <c r="SXW26" s="284"/>
      <c r="SXX26" s="284"/>
      <c r="SXY26" s="284"/>
      <c r="SXZ26" s="284"/>
      <c r="SYA26" s="284"/>
      <c r="SYB26" s="284"/>
      <c r="SYC26" s="284"/>
      <c r="SYD26" s="284"/>
      <c r="SYE26" s="284"/>
      <c r="SYF26" s="284"/>
      <c r="SYG26" s="284"/>
      <c r="SYH26" s="284"/>
      <c r="SYI26" s="284"/>
      <c r="SYJ26" s="284"/>
      <c r="SYK26" s="284"/>
      <c r="SYL26" s="284"/>
      <c r="SYM26" s="284"/>
      <c r="SYN26" s="284"/>
      <c r="SYO26" s="284"/>
      <c r="SYP26" s="284"/>
      <c r="SYQ26" s="284"/>
      <c r="SYR26" s="284"/>
      <c r="SYS26" s="284"/>
      <c r="SYT26" s="284"/>
      <c r="SYU26" s="284"/>
      <c r="SYV26" s="284"/>
      <c r="SYW26" s="284"/>
      <c r="SYX26" s="284"/>
      <c r="SYY26" s="284"/>
      <c r="SYZ26" s="284"/>
      <c r="SZA26" s="284"/>
      <c r="SZB26" s="284"/>
      <c r="SZC26" s="284"/>
      <c r="SZD26" s="284"/>
      <c r="SZE26" s="284"/>
      <c r="SZF26" s="284"/>
      <c r="SZG26" s="284"/>
      <c r="SZH26" s="284"/>
      <c r="SZI26" s="284"/>
      <c r="SZJ26" s="284"/>
      <c r="SZK26" s="284"/>
      <c r="SZL26" s="284"/>
      <c r="SZM26" s="284"/>
      <c r="SZN26" s="284"/>
      <c r="SZO26" s="284"/>
      <c r="SZP26" s="284"/>
      <c r="SZQ26" s="284"/>
      <c r="SZR26" s="284"/>
      <c r="SZS26" s="284"/>
      <c r="SZT26" s="284"/>
      <c r="SZU26" s="284"/>
      <c r="SZV26" s="284"/>
      <c r="SZW26" s="284"/>
      <c r="SZX26" s="284"/>
      <c r="SZY26" s="284"/>
      <c r="SZZ26" s="284"/>
      <c r="TAA26" s="284"/>
      <c r="TAB26" s="284"/>
      <c r="TAC26" s="284"/>
      <c r="TAD26" s="284"/>
      <c r="TAE26" s="284"/>
      <c r="TAF26" s="284"/>
      <c r="TAG26" s="284"/>
      <c r="TAH26" s="284"/>
      <c r="TAI26" s="284"/>
      <c r="TAJ26" s="284"/>
      <c r="TAK26" s="284"/>
      <c r="TAL26" s="284"/>
      <c r="TAM26" s="284"/>
      <c r="TAN26" s="284"/>
      <c r="TAO26" s="284"/>
      <c r="TAP26" s="284"/>
      <c r="TAQ26" s="284"/>
      <c r="TAR26" s="284"/>
      <c r="TAS26" s="284"/>
      <c r="TAT26" s="284"/>
      <c r="TAU26" s="284"/>
      <c r="TAV26" s="284"/>
      <c r="TAW26" s="284"/>
      <c r="TAX26" s="284"/>
      <c r="TAY26" s="284"/>
      <c r="TAZ26" s="284"/>
      <c r="TBA26" s="284"/>
      <c r="TBB26" s="284"/>
      <c r="TBC26" s="284"/>
      <c r="TBD26" s="284"/>
      <c r="TBE26" s="284"/>
      <c r="TBF26" s="284"/>
      <c r="TBG26" s="284"/>
      <c r="TBH26" s="284"/>
      <c r="TBI26" s="284"/>
      <c r="TBJ26" s="284"/>
      <c r="TBK26" s="284"/>
      <c r="TBL26" s="284"/>
      <c r="TBM26" s="284"/>
      <c r="TBN26" s="284"/>
      <c r="TBO26" s="284"/>
      <c r="TBP26" s="284"/>
      <c r="TBQ26" s="284"/>
      <c r="TBR26" s="284"/>
      <c r="TBS26" s="284"/>
      <c r="TBT26" s="284"/>
      <c r="TBU26" s="284"/>
      <c r="TBV26" s="284"/>
      <c r="TBW26" s="284"/>
      <c r="TBX26" s="284"/>
      <c r="TBY26" s="284"/>
      <c r="TBZ26" s="284"/>
      <c r="TCA26" s="284"/>
      <c r="TCB26" s="284"/>
      <c r="TCC26" s="284"/>
      <c r="TCD26" s="284"/>
      <c r="TCE26" s="284"/>
      <c r="TCF26" s="284"/>
      <c r="TCG26" s="284"/>
      <c r="TCH26" s="284"/>
      <c r="TCI26" s="284"/>
      <c r="TCJ26" s="284"/>
      <c r="TCK26" s="284"/>
      <c r="TCL26" s="284"/>
      <c r="TCM26" s="284"/>
      <c r="TCN26" s="284"/>
      <c r="TCO26" s="284"/>
      <c r="TCP26" s="284"/>
      <c r="TCQ26" s="284"/>
      <c r="TCR26" s="284"/>
      <c r="TCS26" s="284"/>
      <c r="TCT26" s="284"/>
      <c r="TCU26" s="284"/>
      <c r="TCV26" s="284"/>
      <c r="TCW26" s="284"/>
      <c r="TCX26" s="284"/>
      <c r="TCY26" s="284"/>
      <c r="TCZ26" s="284"/>
      <c r="TDA26" s="284"/>
      <c r="TDB26" s="284"/>
      <c r="TDC26" s="284"/>
      <c r="TDD26" s="284"/>
      <c r="TDE26" s="284"/>
      <c r="TDF26" s="284"/>
      <c r="TDG26" s="284"/>
      <c r="TDH26" s="284"/>
      <c r="TDI26" s="284"/>
      <c r="TDJ26" s="284"/>
      <c r="TDK26" s="284"/>
      <c r="TDL26" s="284"/>
      <c r="TDM26" s="284"/>
      <c r="TDN26" s="284"/>
      <c r="TDO26" s="284"/>
      <c r="TDP26" s="284"/>
      <c r="TDQ26" s="284"/>
      <c r="TDR26" s="284"/>
      <c r="TDS26" s="284"/>
      <c r="TDT26" s="284"/>
      <c r="TDU26" s="284"/>
      <c r="TDV26" s="284"/>
      <c r="TDW26" s="284"/>
      <c r="TDX26" s="284"/>
      <c r="TDY26" s="284"/>
      <c r="TDZ26" s="284"/>
      <c r="TEA26" s="284"/>
      <c r="TEB26" s="284"/>
      <c r="TEC26" s="284"/>
      <c r="TED26" s="284"/>
      <c r="TEE26" s="284"/>
      <c r="TEF26" s="284"/>
      <c r="TEG26" s="284"/>
      <c r="TEH26" s="284"/>
      <c r="TEI26" s="284"/>
      <c r="TEJ26" s="284"/>
      <c r="TEK26" s="284"/>
      <c r="TEL26" s="284"/>
      <c r="TEM26" s="284"/>
      <c r="TEN26" s="284"/>
      <c r="TEO26" s="284"/>
      <c r="TEP26" s="284"/>
      <c r="TEQ26" s="284"/>
      <c r="TER26" s="284"/>
      <c r="TES26" s="284"/>
      <c r="TET26" s="284"/>
      <c r="TEU26" s="284"/>
      <c r="TEV26" s="284"/>
      <c r="TEW26" s="284"/>
      <c r="TEX26" s="284"/>
      <c r="TEY26" s="284"/>
      <c r="TEZ26" s="284"/>
      <c r="TFA26" s="284"/>
      <c r="TFB26" s="284"/>
      <c r="TFC26" s="284"/>
      <c r="TFD26" s="284"/>
      <c r="TFE26" s="284"/>
      <c r="TFF26" s="284"/>
      <c r="TFG26" s="284"/>
      <c r="TFH26" s="284"/>
      <c r="TFI26" s="284"/>
      <c r="TFJ26" s="284"/>
      <c r="TFK26" s="284"/>
      <c r="TFL26" s="284"/>
      <c r="TFM26" s="284"/>
      <c r="TFN26" s="284"/>
      <c r="TFO26" s="284"/>
      <c r="TFP26" s="284"/>
      <c r="TFQ26" s="284"/>
      <c r="TFR26" s="284"/>
      <c r="TFS26" s="284"/>
      <c r="TFT26" s="284"/>
      <c r="TFU26" s="284"/>
      <c r="TFV26" s="284"/>
      <c r="TFW26" s="284"/>
      <c r="TFX26" s="284"/>
      <c r="TFY26" s="284"/>
      <c r="TFZ26" s="284"/>
      <c r="TGA26" s="284"/>
      <c r="TGB26" s="284"/>
      <c r="TGC26" s="284"/>
      <c r="TGD26" s="284"/>
      <c r="TGE26" s="284"/>
      <c r="TGF26" s="284"/>
      <c r="TGG26" s="284"/>
      <c r="TGH26" s="284"/>
      <c r="TGI26" s="284"/>
      <c r="TGJ26" s="284"/>
      <c r="TGK26" s="284"/>
      <c r="TGL26" s="284"/>
      <c r="TGM26" s="284"/>
      <c r="TGN26" s="284"/>
      <c r="TGO26" s="284"/>
      <c r="TGP26" s="284"/>
      <c r="TGQ26" s="284"/>
      <c r="TGR26" s="284"/>
      <c r="TGS26" s="284"/>
      <c r="TGT26" s="284"/>
      <c r="TGU26" s="284"/>
      <c r="TGV26" s="284"/>
      <c r="TGW26" s="284"/>
      <c r="TGX26" s="284"/>
      <c r="TGY26" s="284"/>
      <c r="TGZ26" s="284"/>
      <c r="THA26" s="284"/>
      <c r="THB26" s="284"/>
      <c r="THC26" s="284"/>
      <c r="THD26" s="284"/>
      <c r="THE26" s="284"/>
      <c r="THF26" s="284"/>
      <c r="THG26" s="284"/>
      <c r="THH26" s="284"/>
      <c r="THI26" s="284"/>
      <c r="THJ26" s="284"/>
      <c r="THK26" s="284"/>
      <c r="THL26" s="284"/>
      <c r="THM26" s="284"/>
      <c r="THN26" s="284"/>
      <c r="THO26" s="284"/>
      <c r="THP26" s="284"/>
      <c r="THQ26" s="284"/>
      <c r="THR26" s="284"/>
      <c r="THS26" s="284"/>
      <c r="THT26" s="284"/>
      <c r="THU26" s="284"/>
      <c r="THV26" s="284"/>
      <c r="THW26" s="284"/>
      <c r="THX26" s="284"/>
      <c r="THY26" s="284"/>
      <c r="THZ26" s="284"/>
      <c r="TIA26" s="284"/>
      <c r="TIB26" s="284"/>
      <c r="TIC26" s="284"/>
      <c r="TID26" s="284"/>
      <c r="TIE26" s="284"/>
      <c r="TIF26" s="284"/>
      <c r="TIG26" s="284"/>
      <c r="TIH26" s="284"/>
      <c r="TII26" s="284"/>
      <c r="TIJ26" s="284"/>
      <c r="TIK26" s="284"/>
      <c r="TIL26" s="284"/>
      <c r="TIM26" s="284"/>
      <c r="TIN26" s="284"/>
      <c r="TIO26" s="284"/>
      <c r="TIP26" s="284"/>
      <c r="TIQ26" s="284"/>
      <c r="TIR26" s="284"/>
      <c r="TIS26" s="284"/>
      <c r="TIT26" s="284"/>
      <c r="TIU26" s="284"/>
      <c r="TIV26" s="284"/>
      <c r="TIW26" s="284"/>
      <c r="TIX26" s="284"/>
      <c r="TIY26" s="284"/>
      <c r="TIZ26" s="284"/>
      <c r="TJA26" s="284"/>
      <c r="TJB26" s="284"/>
      <c r="TJC26" s="284"/>
      <c r="TJD26" s="284"/>
      <c r="TJE26" s="284"/>
      <c r="TJF26" s="284"/>
      <c r="TJG26" s="284"/>
      <c r="TJH26" s="284"/>
      <c r="TJI26" s="284"/>
      <c r="TJJ26" s="284"/>
      <c r="TJK26" s="284"/>
      <c r="TJL26" s="284"/>
      <c r="TJM26" s="284"/>
      <c r="TJN26" s="284"/>
      <c r="TJO26" s="284"/>
      <c r="TJP26" s="284"/>
      <c r="TJQ26" s="284"/>
      <c r="TJR26" s="284"/>
      <c r="TJS26" s="284"/>
      <c r="TJT26" s="284"/>
      <c r="TJU26" s="284"/>
      <c r="TJV26" s="284"/>
      <c r="TJW26" s="284"/>
      <c r="TJX26" s="284"/>
      <c r="TJY26" s="284"/>
      <c r="TJZ26" s="284"/>
      <c r="TKA26" s="284"/>
      <c r="TKB26" s="284"/>
      <c r="TKC26" s="284"/>
      <c r="TKD26" s="284"/>
      <c r="TKE26" s="284"/>
      <c r="TKF26" s="284"/>
      <c r="TKG26" s="284"/>
      <c r="TKH26" s="284"/>
      <c r="TKI26" s="284"/>
      <c r="TKJ26" s="284"/>
      <c r="TKK26" s="284"/>
      <c r="TKL26" s="284"/>
      <c r="TKM26" s="284"/>
      <c r="TKN26" s="284"/>
      <c r="TKO26" s="284"/>
      <c r="TKP26" s="284"/>
      <c r="TKQ26" s="284"/>
      <c r="TKR26" s="284"/>
      <c r="TKS26" s="284"/>
      <c r="TKT26" s="284"/>
      <c r="TKU26" s="284"/>
      <c r="TKV26" s="284"/>
      <c r="TKW26" s="284"/>
      <c r="TKX26" s="284"/>
      <c r="TKY26" s="284"/>
      <c r="TKZ26" s="284"/>
      <c r="TLA26" s="284"/>
      <c r="TLB26" s="284"/>
      <c r="TLC26" s="284"/>
      <c r="TLD26" s="284"/>
      <c r="TLE26" s="284"/>
      <c r="TLF26" s="284"/>
      <c r="TLG26" s="284"/>
      <c r="TLH26" s="284"/>
      <c r="TLI26" s="284"/>
      <c r="TLJ26" s="284"/>
      <c r="TLK26" s="284"/>
      <c r="TLL26" s="284"/>
      <c r="TLM26" s="284"/>
      <c r="TLN26" s="284"/>
      <c r="TLO26" s="284"/>
      <c r="TLP26" s="284"/>
      <c r="TLQ26" s="284"/>
      <c r="TLR26" s="284"/>
      <c r="TLS26" s="284"/>
      <c r="TLT26" s="284"/>
      <c r="TLU26" s="284"/>
      <c r="TLV26" s="284"/>
      <c r="TLW26" s="284"/>
      <c r="TLX26" s="284"/>
      <c r="TLY26" s="284"/>
      <c r="TLZ26" s="284"/>
      <c r="TMA26" s="284"/>
      <c r="TMB26" s="284"/>
      <c r="TMC26" s="284"/>
      <c r="TMD26" s="284"/>
      <c r="TME26" s="284"/>
      <c r="TMF26" s="284"/>
      <c r="TMG26" s="284"/>
      <c r="TMH26" s="284"/>
      <c r="TMI26" s="284"/>
      <c r="TMJ26" s="284"/>
      <c r="TMK26" s="284"/>
      <c r="TML26" s="284"/>
      <c r="TMM26" s="284"/>
      <c r="TMN26" s="284"/>
      <c r="TMO26" s="284"/>
      <c r="TMP26" s="284"/>
      <c r="TMQ26" s="284"/>
      <c r="TMR26" s="284"/>
      <c r="TMS26" s="284"/>
      <c r="TMT26" s="284"/>
      <c r="TMU26" s="284"/>
      <c r="TMV26" s="284"/>
      <c r="TMW26" s="284"/>
      <c r="TMX26" s="284"/>
      <c r="TMY26" s="284"/>
      <c r="TMZ26" s="284"/>
      <c r="TNA26" s="284"/>
      <c r="TNB26" s="284"/>
      <c r="TNC26" s="284"/>
      <c r="TND26" s="284"/>
      <c r="TNE26" s="284"/>
      <c r="TNF26" s="284"/>
      <c r="TNG26" s="284"/>
      <c r="TNH26" s="284"/>
      <c r="TNI26" s="284"/>
      <c r="TNJ26" s="284"/>
      <c r="TNK26" s="284"/>
      <c r="TNL26" s="284"/>
      <c r="TNM26" s="284"/>
      <c r="TNN26" s="284"/>
      <c r="TNO26" s="284"/>
      <c r="TNP26" s="284"/>
      <c r="TNQ26" s="284"/>
      <c r="TNR26" s="284"/>
      <c r="TNS26" s="284"/>
      <c r="TNT26" s="284"/>
      <c r="TNU26" s="284"/>
      <c r="TNV26" s="284"/>
      <c r="TNW26" s="284"/>
      <c r="TNX26" s="284"/>
      <c r="TNY26" s="284"/>
      <c r="TNZ26" s="284"/>
      <c r="TOA26" s="284"/>
      <c r="TOB26" s="284"/>
      <c r="TOC26" s="284"/>
      <c r="TOD26" s="284"/>
      <c r="TOE26" s="284"/>
      <c r="TOF26" s="284"/>
      <c r="TOG26" s="284"/>
      <c r="TOH26" s="284"/>
      <c r="TOI26" s="284"/>
      <c r="TOJ26" s="284"/>
      <c r="TOK26" s="284"/>
      <c r="TOL26" s="284"/>
      <c r="TOM26" s="284"/>
      <c r="TON26" s="284"/>
      <c r="TOO26" s="284"/>
      <c r="TOP26" s="284"/>
      <c r="TOQ26" s="284"/>
      <c r="TOR26" s="284"/>
      <c r="TOS26" s="284"/>
      <c r="TOT26" s="284"/>
      <c r="TOU26" s="284"/>
      <c r="TOV26" s="284"/>
      <c r="TOW26" s="284"/>
      <c r="TOX26" s="284"/>
      <c r="TOY26" s="284"/>
      <c r="TOZ26" s="284"/>
      <c r="TPA26" s="284"/>
      <c r="TPB26" s="284"/>
      <c r="TPC26" s="284"/>
      <c r="TPD26" s="284"/>
      <c r="TPE26" s="284"/>
      <c r="TPF26" s="284"/>
      <c r="TPG26" s="284"/>
      <c r="TPH26" s="284"/>
      <c r="TPI26" s="284"/>
      <c r="TPJ26" s="284"/>
      <c r="TPK26" s="284"/>
      <c r="TPL26" s="284"/>
      <c r="TPM26" s="284"/>
      <c r="TPN26" s="284"/>
      <c r="TPO26" s="284"/>
      <c r="TPP26" s="284"/>
      <c r="TPQ26" s="284"/>
      <c r="TPR26" s="284"/>
      <c r="TPS26" s="284"/>
      <c r="TPT26" s="284"/>
      <c r="TPU26" s="284"/>
      <c r="TPV26" s="284"/>
      <c r="TPW26" s="284"/>
      <c r="TPX26" s="284"/>
      <c r="TPY26" s="284"/>
      <c r="TPZ26" s="284"/>
      <c r="TQA26" s="284"/>
      <c r="TQB26" s="284"/>
      <c r="TQC26" s="284"/>
      <c r="TQD26" s="284"/>
      <c r="TQE26" s="284"/>
      <c r="TQF26" s="284"/>
      <c r="TQG26" s="284"/>
      <c r="TQH26" s="284"/>
      <c r="TQI26" s="284"/>
      <c r="TQJ26" s="284"/>
      <c r="TQK26" s="284"/>
      <c r="TQL26" s="284"/>
      <c r="TQM26" s="284"/>
      <c r="TQN26" s="284"/>
      <c r="TQO26" s="284"/>
      <c r="TQP26" s="284"/>
      <c r="TQQ26" s="284"/>
      <c r="TQR26" s="284"/>
      <c r="TQS26" s="284"/>
      <c r="TQT26" s="284"/>
      <c r="TQU26" s="284"/>
      <c r="TQV26" s="284"/>
      <c r="TQW26" s="284"/>
      <c r="TQX26" s="284"/>
      <c r="TQY26" s="284"/>
      <c r="TQZ26" s="284"/>
      <c r="TRA26" s="284"/>
      <c r="TRB26" s="284"/>
      <c r="TRC26" s="284"/>
      <c r="TRD26" s="284"/>
      <c r="TRE26" s="284"/>
      <c r="TRF26" s="284"/>
      <c r="TRG26" s="284"/>
      <c r="TRH26" s="284"/>
      <c r="TRI26" s="284"/>
      <c r="TRJ26" s="284"/>
      <c r="TRK26" s="284"/>
      <c r="TRL26" s="284"/>
      <c r="TRM26" s="284"/>
      <c r="TRN26" s="284"/>
      <c r="TRO26" s="284"/>
      <c r="TRP26" s="284"/>
      <c r="TRQ26" s="284"/>
      <c r="TRR26" s="284"/>
      <c r="TRS26" s="284"/>
      <c r="TRT26" s="284"/>
      <c r="TRU26" s="284"/>
      <c r="TRV26" s="284"/>
      <c r="TRW26" s="284"/>
      <c r="TRX26" s="284"/>
      <c r="TRY26" s="284"/>
      <c r="TRZ26" s="284"/>
      <c r="TSA26" s="284"/>
      <c r="TSB26" s="284"/>
      <c r="TSC26" s="284"/>
      <c r="TSD26" s="284"/>
      <c r="TSE26" s="284"/>
      <c r="TSF26" s="284"/>
      <c r="TSG26" s="284"/>
      <c r="TSH26" s="284"/>
      <c r="TSI26" s="284"/>
      <c r="TSJ26" s="284"/>
      <c r="TSK26" s="284"/>
      <c r="TSL26" s="284"/>
      <c r="TSM26" s="284"/>
      <c r="TSN26" s="284"/>
      <c r="TSO26" s="284"/>
      <c r="TSP26" s="284"/>
      <c r="TSQ26" s="284"/>
      <c r="TSR26" s="284"/>
      <c r="TSS26" s="284"/>
      <c r="TST26" s="284"/>
      <c r="TSU26" s="284"/>
      <c r="TSV26" s="284"/>
      <c r="TSW26" s="284"/>
      <c r="TSX26" s="284"/>
      <c r="TSY26" s="284"/>
      <c r="TSZ26" s="284"/>
      <c r="TTA26" s="284"/>
      <c r="TTB26" s="284"/>
      <c r="TTC26" s="284"/>
      <c r="TTD26" s="284"/>
      <c r="TTE26" s="284"/>
      <c r="TTF26" s="284"/>
      <c r="TTG26" s="284"/>
      <c r="TTH26" s="284"/>
      <c r="TTI26" s="284"/>
      <c r="TTJ26" s="284"/>
      <c r="TTK26" s="284"/>
      <c r="TTL26" s="284"/>
      <c r="TTM26" s="284"/>
      <c r="TTN26" s="284"/>
      <c r="TTO26" s="284"/>
      <c r="TTP26" s="284"/>
      <c r="TTQ26" s="284"/>
      <c r="TTR26" s="284"/>
      <c r="TTS26" s="284"/>
      <c r="TTT26" s="284"/>
      <c r="TTU26" s="284"/>
      <c r="TTV26" s="284"/>
      <c r="TTW26" s="284"/>
      <c r="TTX26" s="284"/>
      <c r="TTY26" s="284"/>
      <c r="TTZ26" s="284"/>
      <c r="TUA26" s="284"/>
      <c r="TUB26" s="284"/>
      <c r="TUC26" s="284"/>
      <c r="TUD26" s="284"/>
      <c r="TUE26" s="284"/>
      <c r="TUF26" s="284"/>
      <c r="TUG26" s="284"/>
      <c r="TUH26" s="284"/>
      <c r="TUI26" s="284"/>
      <c r="TUJ26" s="284"/>
      <c r="TUK26" s="284"/>
      <c r="TUL26" s="284"/>
      <c r="TUM26" s="284"/>
      <c r="TUN26" s="284"/>
      <c r="TUO26" s="284"/>
      <c r="TUP26" s="284"/>
      <c r="TUQ26" s="284"/>
      <c r="TUR26" s="284"/>
      <c r="TUS26" s="284"/>
      <c r="TUT26" s="284"/>
      <c r="TUU26" s="284"/>
      <c r="TUV26" s="284"/>
      <c r="TUW26" s="284"/>
      <c r="TUX26" s="284"/>
      <c r="TUY26" s="284"/>
      <c r="TUZ26" s="284"/>
      <c r="TVA26" s="284"/>
      <c r="TVB26" s="284"/>
      <c r="TVC26" s="284"/>
      <c r="TVD26" s="284"/>
      <c r="TVE26" s="284"/>
      <c r="TVF26" s="284"/>
      <c r="TVG26" s="284"/>
      <c r="TVH26" s="284"/>
      <c r="TVI26" s="284"/>
      <c r="TVJ26" s="284"/>
      <c r="TVK26" s="284"/>
      <c r="TVL26" s="284"/>
      <c r="TVM26" s="284"/>
      <c r="TVN26" s="284"/>
      <c r="TVO26" s="284"/>
      <c r="TVP26" s="284"/>
      <c r="TVQ26" s="284"/>
      <c r="TVR26" s="284"/>
      <c r="TVS26" s="284"/>
      <c r="TVT26" s="284"/>
      <c r="TVU26" s="284"/>
      <c r="TVV26" s="284"/>
      <c r="TVW26" s="284"/>
      <c r="TVX26" s="284"/>
      <c r="TVY26" s="284"/>
      <c r="TVZ26" s="284"/>
      <c r="TWA26" s="284"/>
      <c r="TWB26" s="284"/>
      <c r="TWC26" s="284"/>
      <c r="TWD26" s="284"/>
      <c r="TWE26" s="284"/>
      <c r="TWF26" s="284"/>
      <c r="TWG26" s="284"/>
      <c r="TWH26" s="284"/>
      <c r="TWI26" s="284"/>
      <c r="TWJ26" s="284"/>
      <c r="TWK26" s="284"/>
      <c r="TWL26" s="284"/>
      <c r="TWM26" s="284"/>
      <c r="TWN26" s="284"/>
      <c r="TWO26" s="284"/>
      <c r="TWP26" s="284"/>
      <c r="TWQ26" s="284"/>
      <c r="TWR26" s="284"/>
      <c r="TWS26" s="284"/>
      <c r="TWT26" s="284"/>
      <c r="TWU26" s="284"/>
      <c r="TWV26" s="284"/>
      <c r="TWW26" s="284"/>
      <c r="TWX26" s="284"/>
      <c r="TWY26" s="284"/>
      <c r="TWZ26" s="284"/>
      <c r="TXA26" s="284"/>
      <c r="TXB26" s="284"/>
      <c r="TXC26" s="284"/>
      <c r="TXD26" s="284"/>
      <c r="TXE26" s="284"/>
      <c r="TXF26" s="284"/>
      <c r="TXG26" s="284"/>
      <c r="TXH26" s="284"/>
      <c r="TXI26" s="284"/>
      <c r="TXJ26" s="284"/>
      <c r="TXK26" s="284"/>
      <c r="TXL26" s="284"/>
      <c r="TXM26" s="284"/>
      <c r="TXN26" s="284"/>
      <c r="TXO26" s="284"/>
      <c r="TXP26" s="284"/>
      <c r="TXQ26" s="284"/>
      <c r="TXR26" s="284"/>
      <c r="TXS26" s="284"/>
      <c r="TXT26" s="284"/>
      <c r="TXU26" s="284"/>
      <c r="TXV26" s="284"/>
      <c r="TXW26" s="284"/>
      <c r="TXX26" s="284"/>
      <c r="TXY26" s="284"/>
      <c r="TXZ26" s="284"/>
      <c r="TYA26" s="284"/>
      <c r="TYB26" s="284"/>
      <c r="TYC26" s="284"/>
      <c r="TYD26" s="284"/>
      <c r="TYE26" s="284"/>
      <c r="TYF26" s="284"/>
      <c r="TYG26" s="284"/>
      <c r="TYH26" s="284"/>
      <c r="TYI26" s="284"/>
      <c r="TYJ26" s="284"/>
      <c r="TYK26" s="284"/>
      <c r="TYL26" s="284"/>
      <c r="TYM26" s="284"/>
      <c r="TYN26" s="284"/>
      <c r="TYO26" s="284"/>
      <c r="TYP26" s="284"/>
      <c r="TYQ26" s="284"/>
      <c r="TYR26" s="284"/>
      <c r="TYS26" s="284"/>
      <c r="TYT26" s="284"/>
      <c r="TYU26" s="284"/>
      <c r="TYV26" s="284"/>
      <c r="TYW26" s="284"/>
      <c r="TYX26" s="284"/>
      <c r="TYY26" s="284"/>
      <c r="TYZ26" s="284"/>
      <c r="TZA26" s="284"/>
      <c r="TZB26" s="284"/>
      <c r="TZC26" s="284"/>
      <c r="TZD26" s="284"/>
      <c r="TZE26" s="284"/>
      <c r="TZF26" s="284"/>
      <c r="TZG26" s="284"/>
      <c r="TZH26" s="284"/>
      <c r="TZI26" s="284"/>
      <c r="TZJ26" s="284"/>
      <c r="TZK26" s="284"/>
      <c r="TZL26" s="284"/>
      <c r="TZM26" s="284"/>
      <c r="TZN26" s="284"/>
      <c r="TZO26" s="284"/>
      <c r="TZP26" s="284"/>
      <c r="TZQ26" s="284"/>
      <c r="TZR26" s="284"/>
      <c r="TZS26" s="284"/>
      <c r="TZT26" s="284"/>
      <c r="TZU26" s="284"/>
      <c r="TZV26" s="284"/>
      <c r="TZW26" s="284"/>
      <c r="TZX26" s="284"/>
      <c r="TZY26" s="284"/>
      <c r="TZZ26" s="284"/>
      <c r="UAA26" s="284"/>
      <c r="UAB26" s="284"/>
      <c r="UAC26" s="284"/>
      <c r="UAD26" s="284"/>
      <c r="UAE26" s="284"/>
      <c r="UAF26" s="284"/>
      <c r="UAG26" s="284"/>
      <c r="UAH26" s="284"/>
      <c r="UAI26" s="284"/>
      <c r="UAJ26" s="284"/>
      <c r="UAK26" s="284"/>
      <c r="UAL26" s="284"/>
      <c r="UAM26" s="284"/>
      <c r="UAN26" s="284"/>
      <c r="UAO26" s="284"/>
      <c r="UAP26" s="284"/>
      <c r="UAQ26" s="284"/>
      <c r="UAR26" s="284"/>
      <c r="UAS26" s="284"/>
      <c r="UAT26" s="284"/>
      <c r="UAU26" s="284"/>
      <c r="UAV26" s="284"/>
      <c r="UAW26" s="284"/>
      <c r="UAX26" s="284"/>
      <c r="UAY26" s="284"/>
      <c r="UAZ26" s="284"/>
      <c r="UBA26" s="284"/>
      <c r="UBB26" s="284"/>
      <c r="UBC26" s="284"/>
      <c r="UBD26" s="284"/>
      <c r="UBE26" s="284"/>
      <c r="UBF26" s="284"/>
      <c r="UBG26" s="284"/>
      <c r="UBH26" s="284"/>
      <c r="UBI26" s="284"/>
      <c r="UBJ26" s="284"/>
      <c r="UBK26" s="284"/>
      <c r="UBL26" s="284"/>
      <c r="UBM26" s="284"/>
      <c r="UBN26" s="284"/>
      <c r="UBO26" s="284"/>
      <c r="UBP26" s="284"/>
      <c r="UBQ26" s="284"/>
      <c r="UBR26" s="284"/>
      <c r="UBS26" s="284"/>
      <c r="UBT26" s="284"/>
      <c r="UBU26" s="284"/>
      <c r="UBV26" s="284"/>
      <c r="UBW26" s="284"/>
      <c r="UBX26" s="284"/>
      <c r="UBY26" s="284"/>
      <c r="UBZ26" s="284"/>
      <c r="UCA26" s="284"/>
      <c r="UCB26" s="284"/>
      <c r="UCC26" s="284"/>
      <c r="UCD26" s="284"/>
      <c r="UCE26" s="284"/>
      <c r="UCF26" s="284"/>
      <c r="UCG26" s="284"/>
      <c r="UCH26" s="284"/>
      <c r="UCI26" s="284"/>
      <c r="UCJ26" s="284"/>
      <c r="UCK26" s="284"/>
      <c r="UCL26" s="284"/>
      <c r="UCM26" s="284"/>
      <c r="UCN26" s="284"/>
      <c r="UCO26" s="284"/>
      <c r="UCP26" s="284"/>
      <c r="UCQ26" s="284"/>
      <c r="UCR26" s="284"/>
      <c r="UCS26" s="284"/>
      <c r="UCT26" s="284"/>
      <c r="UCU26" s="284"/>
      <c r="UCV26" s="284"/>
      <c r="UCW26" s="284"/>
      <c r="UCX26" s="284"/>
      <c r="UCY26" s="284"/>
      <c r="UCZ26" s="284"/>
      <c r="UDA26" s="284"/>
      <c r="UDB26" s="284"/>
      <c r="UDC26" s="284"/>
      <c r="UDD26" s="284"/>
      <c r="UDE26" s="284"/>
      <c r="UDF26" s="284"/>
      <c r="UDG26" s="284"/>
      <c r="UDH26" s="284"/>
      <c r="UDI26" s="284"/>
      <c r="UDJ26" s="284"/>
      <c r="UDK26" s="284"/>
      <c r="UDL26" s="284"/>
      <c r="UDM26" s="284"/>
      <c r="UDN26" s="284"/>
      <c r="UDO26" s="284"/>
      <c r="UDP26" s="284"/>
      <c r="UDQ26" s="284"/>
      <c r="UDR26" s="284"/>
      <c r="UDS26" s="284"/>
      <c r="UDT26" s="284"/>
      <c r="UDU26" s="284"/>
      <c r="UDV26" s="284"/>
      <c r="UDW26" s="284"/>
      <c r="UDX26" s="284"/>
      <c r="UDY26" s="284"/>
      <c r="UDZ26" s="284"/>
      <c r="UEA26" s="284"/>
      <c r="UEB26" s="284"/>
      <c r="UEC26" s="284"/>
      <c r="UED26" s="284"/>
      <c r="UEE26" s="284"/>
      <c r="UEF26" s="284"/>
      <c r="UEG26" s="284"/>
      <c r="UEH26" s="284"/>
      <c r="UEI26" s="284"/>
      <c r="UEJ26" s="284"/>
      <c r="UEK26" s="284"/>
      <c r="UEL26" s="284"/>
      <c r="UEM26" s="284"/>
      <c r="UEN26" s="284"/>
      <c r="UEO26" s="284"/>
      <c r="UEP26" s="284"/>
      <c r="UEQ26" s="284"/>
      <c r="UER26" s="284"/>
      <c r="UES26" s="284"/>
      <c r="UET26" s="284"/>
      <c r="UEU26" s="284"/>
      <c r="UEV26" s="284"/>
      <c r="UEW26" s="284"/>
      <c r="UEX26" s="284"/>
      <c r="UEY26" s="284"/>
      <c r="UEZ26" s="284"/>
      <c r="UFA26" s="284"/>
      <c r="UFB26" s="284"/>
      <c r="UFC26" s="284"/>
      <c r="UFD26" s="284"/>
      <c r="UFE26" s="284"/>
      <c r="UFF26" s="284"/>
      <c r="UFG26" s="284"/>
      <c r="UFH26" s="284"/>
      <c r="UFI26" s="284"/>
      <c r="UFJ26" s="284"/>
      <c r="UFK26" s="284"/>
      <c r="UFL26" s="284"/>
      <c r="UFM26" s="284"/>
      <c r="UFN26" s="284"/>
      <c r="UFO26" s="284"/>
      <c r="UFP26" s="284"/>
      <c r="UFQ26" s="284"/>
      <c r="UFR26" s="284"/>
      <c r="UFS26" s="284"/>
      <c r="UFT26" s="284"/>
      <c r="UFU26" s="284"/>
      <c r="UFV26" s="284"/>
      <c r="UFW26" s="284"/>
      <c r="UFX26" s="284"/>
      <c r="UFY26" s="284"/>
      <c r="UFZ26" s="284"/>
      <c r="UGA26" s="284"/>
      <c r="UGB26" s="284"/>
      <c r="UGC26" s="284"/>
      <c r="UGD26" s="284"/>
      <c r="UGE26" s="284"/>
      <c r="UGF26" s="284"/>
      <c r="UGG26" s="284"/>
      <c r="UGH26" s="284"/>
      <c r="UGI26" s="284"/>
      <c r="UGJ26" s="284"/>
      <c r="UGK26" s="284"/>
      <c r="UGL26" s="284"/>
      <c r="UGM26" s="284"/>
      <c r="UGN26" s="284"/>
      <c r="UGO26" s="284"/>
      <c r="UGP26" s="284"/>
      <c r="UGQ26" s="284"/>
      <c r="UGR26" s="284"/>
      <c r="UGS26" s="284"/>
      <c r="UGT26" s="284"/>
      <c r="UGU26" s="284"/>
      <c r="UGV26" s="284"/>
      <c r="UGW26" s="284"/>
      <c r="UGX26" s="284"/>
      <c r="UGY26" s="284"/>
      <c r="UGZ26" s="284"/>
      <c r="UHA26" s="284"/>
      <c r="UHB26" s="284"/>
      <c r="UHC26" s="284"/>
      <c r="UHD26" s="284"/>
      <c r="UHE26" s="284"/>
      <c r="UHF26" s="284"/>
      <c r="UHG26" s="284"/>
      <c r="UHH26" s="284"/>
      <c r="UHI26" s="284"/>
      <c r="UHJ26" s="284"/>
      <c r="UHK26" s="284"/>
      <c r="UHL26" s="284"/>
      <c r="UHM26" s="284"/>
      <c r="UHN26" s="284"/>
      <c r="UHO26" s="284"/>
      <c r="UHP26" s="284"/>
      <c r="UHQ26" s="284"/>
      <c r="UHR26" s="284"/>
      <c r="UHS26" s="284"/>
      <c r="UHT26" s="284"/>
      <c r="UHU26" s="284"/>
      <c r="UHV26" s="284"/>
      <c r="UHW26" s="284"/>
      <c r="UHX26" s="284"/>
      <c r="UHY26" s="284"/>
      <c r="UHZ26" s="284"/>
      <c r="UIA26" s="284"/>
      <c r="UIB26" s="284"/>
      <c r="UIC26" s="284"/>
      <c r="UID26" s="284"/>
      <c r="UIE26" s="284"/>
      <c r="UIF26" s="284"/>
      <c r="UIG26" s="284"/>
      <c r="UIH26" s="284"/>
      <c r="UII26" s="284"/>
      <c r="UIJ26" s="284"/>
      <c r="UIK26" s="284"/>
      <c r="UIL26" s="284"/>
      <c r="UIM26" s="284"/>
      <c r="UIN26" s="284"/>
      <c r="UIO26" s="284"/>
      <c r="UIP26" s="284"/>
      <c r="UIQ26" s="284"/>
      <c r="UIR26" s="284"/>
      <c r="UIS26" s="284"/>
      <c r="UIT26" s="284"/>
      <c r="UIU26" s="284"/>
      <c r="UIV26" s="284"/>
      <c r="UIW26" s="284"/>
      <c r="UIX26" s="284"/>
      <c r="UIY26" s="284"/>
      <c r="UIZ26" s="284"/>
      <c r="UJA26" s="284"/>
      <c r="UJB26" s="284"/>
      <c r="UJC26" s="284"/>
      <c r="UJD26" s="284"/>
      <c r="UJE26" s="284"/>
      <c r="UJF26" s="284"/>
      <c r="UJG26" s="284"/>
      <c r="UJH26" s="284"/>
      <c r="UJI26" s="284"/>
      <c r="UJJ26" s="284"/>
      <c r="UJK26" s="284"/>
      <c r="UJL26" s="284"/>
      <c r="UJM26" s="284"/>
      <c r="UJN26" s="284"/>
      <c r="UJO26" s="284"/>
      <c r="UJP26" s="284"/>
      <c r="UJQ26" s="284"/>
      <c r="UJR26" s="284"/>
      <c r="UJS26" s="284"/>
      <c r="UJT26" s="284"/>
      <c r="UJU26" s="284"/>
      <c r="UJV26" s="284"/>
      <c r="UJW26" s="284"/>
      <c r="UJX26" s="284"/>
      <c r="UJY26" s="284"/>
      <c r="UJZ26" s="284"/>
      <c r="UKA26" s="284"/>
      <c r="UKB26" s="284"/>
      <c r="UKC26" s="284"/>
      <c r="UKD26" s="284"/>
      <c r="UKE26" s="284"/>
      <c r="UKF26" s="284"/>
      <c r="UKG26" s="284"/>
      <c r="UKH26" s="284"/>
      <c r="UKI26" s="284"/>
      <c r="UKJ26" s="284"/>
      <c r="UKK26" s="284"/>
      <c r="UKL26" s="284"/>
      <c r="UKM26" s="284"/>
      <c r="UKN26" s="284"/>
      <c r="UKO26" s="284"/>
      <c r="UKP26" s="284"/>
      <c r="UKQ26" s="284"/>
      <c r="UKR26" s="284"/>
      <c r="UKS26" s="284"/>
      <c r="UKT26" s="284"/>
      <c r="UKU26" s="284"/>
      <c r="UKV26" s="284"/>
      <c r="UKW26" s="284"/>
      <c r="UKX26" s="284"/>
      <c r="UKY26" s="284"/>
      <c r="UKZ26" s="284"/>
      <c r="ULA26" s="284"/>
      <c r="ULB26" s="284"/>
      <c r="ULC26" s="284"/>
      <c r="ULD26" s="284"/>
      <c r="ULE26" s="284"/>
      <c r="ULF26" s="284"/>
      <c r="ULG26" s="284"/>
      <c r="ULH26" s="284"/>
      <c r="ULI26" s="284"/>
      <c r="ULJ26" s="284"/>
      <c r="ULK26" s="284"/>
      <c r="ULL26" s="284"/>
      <c r="ULM26" s="284"/>
      <c r="ULN26" s="284"/>
      <c r="ULO26" s="284"/>
      <c r="ULP26" s="284"/>
      <c r="ULQ26" s="284"/>
      <c r="ULR26" s="284"/>
      <c r="ULS26" s="284"/>
      <c r="ULT26" s="284"/>
      <c r="ULU26" s="284"/>
      <c r="ULV26" s="284"/>
      <c r="ULW26" s="284"/>
      <c r="ULX26" s="284"/>
      <c r="ULY26" s="284"/>
      <c r="ULZ26" s="284"/>
      <c r="UMA26" s="284"/>
      <c r="UMB26" s="284"/>
      <c r="UMC26" s="284"/>
      <c r="UMD26" s="284"/>
      <c r="UME26" s="284"/>
      <c r="UMF26" s="284"/>
      <c r="UMG26" s="284"/>
      <c r="UMH26" s="284"/>
      <c r="UMI26" s="284"/>
      <c r="UMJ26" s="284"/>
      <c r="UMK26" s="284"/>
      <c r="UML26" s="284"/>
      <c r="UMM26" s="284"/>
      <c r="UMN26" s="284"/>
      <c r="UMO26" s="284"/>
      <c r="UMP26" s="284"/>
      <c r="UMQ26" s="284"/>
      <c r="UMR26" s="284"/>
      <c r="UMS26" s="284"/>
      <c r="UMT26" s="284"/>
      <c r="UMU26" s="284"/>
      <c r="UMV26" s="284"/>
      <c r="UMW26" s="284"/>
      <c r="UMX26" s="284"/>
      <c r="UMY26" s="284"/>
      <c r="UMZ26" s="284"/>
      <c r="UNA26" s="284"/>
      <c r="UNB26" s="284"/>
      <c r="UNC26" s="284"/>
      <c r="UND26" s="284"/>
      <c r="UNE26" s="284"/>
      <c r="UNF26" s="284"/>
      <c r="UNG26" s="284"/>
      <c r="UNH26" s="284"/>
      <c r="UNI26" s="284"/>
      <c r="UNJ26" s="284"/>
      <c r="UNK26" s="284"/>
      <c r="UNL26" s="284"/>
      <c r="UNM26" s="284"/>
      <c r="UNN26" s="284"/>
      <c r="UNO26" s="284"/>
      <c r="UNP26" s="284"/>
      <c r="UNQ26" s="284"/>
      <c r="UNR26" s="284"/>
      <c r="UNS26" s="284"/>
      <c r="UNT26" s="284"/>
      <c r="UNU26" s="284"/>
      <c r="UNV26" s="284"/>
      <c r="UNW26" s="284"/>
      <c r="UNX26" s="284"/>
      <c r="UNY26" s="284"/>
      <c r="UNZ26" s="284"/>
      <c r="UOA26" s="284"/>
      <c r="UOB26" s="284"/>
      <c r="UOC26" s="284"/>
      <c r="UOD26" s="284"/>
      <c r="UOE26" s="284"/>
      <c r="UOF26" s="284"/>
      <c r="UOG26" s="284"/>
      <c r="UOH26" s="284"/>
      <c r="UOI26" s="284"/>
      <c r="UOJ26" s="284"/>
      <c r="UOK26" s="284"/>
      <c r="UOL26" s="284"/>
      <c r="UOM26" s="284"/>
      <c r="UON26" s="284"/>
      <c r="UOO26" s="284"/>
      <c r="UOP26" s="284"/>
      <c r="UOQ26" s="284"/>
      <c r="UOR26" s="284"/>
      <c r="UOS26" s="284"/>
      <c r="UOT26" s="284"/>
      <c r="UOU26" s="284"/>
      <c r="UOV26" s="284"/>
      <c r="UOW26" s="284"/>
      <c r="UOX26" s="284"/>
      <c r="UOY26" s="284"/>
      <c r="UOZ26" s="284"/>
      <c r="UPA26" s="284"/>
      <c r="UPB26" s="284"/>
      <c r="UPC26" s="284"/>
      <c r="UPD26" s="284"/>
      <c r="UPE26" s="284"/>
      <c r="UPF26" s="284"/>
      <c r="UPG26" s="284"/>
      <c r="UPH26" s="284"/>
      <c r="UPI26" s="284"/>
      <c r="UPJ26" s="284"/>
      <c r="UPK26" s="284"/>
      <c r="UPL26" s="284"/>
      <c r="UPM26" s="284"/>
      <c r="UPN26" s="284"/>
      <c r="UPO26" s="284"/>
      <c r="UPP26" s="284"/>
      <c r="UPQ26" s="284"/>
      <c r="UPR26" s="284"/>
      <c r="UPS26" s="284"/>
      <c r="UPT26" s="284"/>
      <c r="UPU26" s="284"/>
      <c r="UPV26" s="284"/>
      <c r="UPW26" s="284"/>
      <c r="UPX26" s="284"/>
      <c r="UPY26" s="284"/>
      <c r="UPZ26" s="284"/>
      <c r="UQA26" s="284"/>
      <c r="UQB26" s="284"/>
      <c r="UQC26" s="284"/>
      <c r="UQD26" s="284"/>
      <c r="UQE26" s="284"/>
      <c r="UQF26" s="284"/>
      <c r="UQG26" s="284"/>
      <c r="UQH26" s="284"/>
      <c r="UQI26" s="284"/>
      <c r="UQJ26" s="284"/>
      <c r="UQK26" s="284"/>
      <c r="UQL26" s="284"/>
      <c r="UQM26" s="284"/>
      <c r="UQN26" s="284"/>
      <c r="UQO26" s="284"/>
      <c r="UQP26" s="284"/>
      <c r="UQQ26" s="284"/>
      <c r="UQR26" s="284"/>
      <c r="UQS26" s="284"/>
      <c r="UQT26" s="284"/>
      <c r="UQU26" s="284"/>
      <c r="UQV26" s="284"/>
      <c r="UQW26" s="284"/>
      <c r="UQX26" s="284"/>
      <c r="UQY26" s="284"/>
      <c r="UQZ26" s="284"/>
      <c r="URA26" s="284"/>
      <c r="URB26" s="284"/>
      <c r="URC26" s="284"/>
      <c r="URD26" s="284"/>
      <c r="URE26" s="284"/>
      <c r="URF26" s="284"/>
      <c r="URG26" s="284"/>
      <c r="URH26" s="284"/>
      <c r="URI26" s="284"/>
      <c r="URJ26" s="284"/>
      <c r="URK26" s="284"/>
      <c r="URL26" s="284"/>
      <c r="URM26" s="284"/>
      <c r="URN26" s="284"/>
      <c r="URO26" s="284"/>
      <c r="URP26" s="284"/>
      <c r="URQ26" s="284"/>
      <c r="URR26" s="284"/>
      <c r="URS26" s="284"/>
      <c r="URT26" s="284"/>
      <c r="URU26" s="284"/>
      <c r="URV26" s="284"/>
      <c r="URW26" s="284"/>
      <c r="URX26" s="284"/>
      <c r="URY26" s="284"/>
      <c r="URZ26" s="284"/>
      <c r="USA26" s="284"/>
      <c r="USB26" s="284"/>
      <c r="USC26" s="284"/>
      <c r="USD26" s="284"/>
      <c r="USE26" s="284"/>
      <c r="USF26" s="284"/>
      <c r="USG26" s="284"/>
      <c r="USH26" s="284"/>
      <c r="USI26" s="284"/>
      <c r="USJ26" s="284"/>
      <c r="USK26" s="284"/>
      <c r="USL26" s="284"/>
      <c r="USM26" s="284"/>
      <c r="USN26" s="284"/>
      <c r="USO26" s="284"/>
      <c r="USP26" s="284"/>
      <c r="USQ26" s="284"/>
      <c r="USR26" s="284"/>
      <c r="USS26" s="284"/>
      <c r="UST26" s="284"/>
      <c r="USU26" s="284"/>
      <c r="USV26" s="284"/>
      <c r="USW26" s="284"/>
      <c r="USX26" s="284"/>
      <c r="USY26" s="284"/>
      <c r="USZ26" s="284"/>
      <c r="UTA26" s="284"/>
      <c r="UTB26" s="284"/>
      <c r="UTC26" s="284"/>
      <c r="UTD26" s="284"/>
      <c r="UTE26" s="284"/>
      <c r="UTF26" s="284"/>
      <c r="UTG26" s="284"/>
      <c r="UTH26" s="284"/>
      <c r="UTI26" s="284"/>
      <c r="UTJ26" s="284"/>
      <c r="UTK26" s="284"/>
      <c r="UTL26" s="284"/>
      <c r="UTM26" s="284"/>
      <c r="UTN26" s="284"/>
      <c r="UTO26" s="284"/>
      <c r="UTP26" s="284"/>
      <c r="UTQ26" s="284"/>
      <c r="UTR26" s="284"/>
      <c r="UTS26" s="284"/>
      <c r="UTT26" s="284"/>
      <c r="UTU26" s="284"/>
      <c r="UTV26" s="284"/>
      <c r="UTW26" s="284"/>
      <c r="UTX26" s="284"/>
      <c r="UTY26" s="284"/>
      <c r="UTZ26" s="284"/>
      <c r="UUA26" s="284"/>
      <c r="UUB26" s="284"/>
      <c r="UUC26" s="284"/>
      <c r="UUD26" s="284"/>
      <c r="UUE26" s="284"/>
      <c r="UUF26" s="284"/>
      <c r="UUG26" s="284"/>
      <c r="UUH26" s="284"/>
      <c r="UUI26" s="284"/>
      <c r="UUJ26" s="284"/>
      <c r="UUK26" s="284"/>
      <c r="UUL26" s="284"/>
      <c r="UUM26" s="284"/>
      <c r="UUN26" s="284"/>
      <c r="UUO26" s="284"/>
      <c r="UUP26" s="284"/>
      <c r="UUQ26" s="284"/>
      <c r="UUR26" s="284"/>
      <c r="UUS26" s="284"/>
      <c r="UUT26" s="284"/>
      <c r="UUU26" s="284"/>
      <c r="UUV26" s="284"/>
      <c r="UUW26" s="284"/>
      <c r="UUX26" s="284"/>
      <c r="UUY26" s="284"/>
      <c r="UUZ26" s="284"/>
      <c r="UVA26" s="284"/>
      <c r="UVB26" s="284"/>
      <c r="UVC26" s="284"/>
      <c r="UVD26" s="284"/>
      <c r="UVE26" s="284"/>
      <c r="UVF26" s="284"/>
      <c r="UVG26" s="284"/>
      <c r="UVH26" s="284"/>
      <c r="UVI26" s="284"/>
      <c r="UVJ26" s="284"/>
      <c r="UVK26" s="284"/>
      <c r="UVL26" s="284"/>
      <c r="UVM26" s="284"/>
      <c r="UVN26" s="284"/>
      <c r="UVO26" s="284"/>
      <c r="UVP26" s="284"/>
      <c r="UVQ26" s="284"/>
      <c r="UVR26" s="284"/>
      <c r="UVS26" s="284"/>
      <c r="UVT26" s="284"/>
      <c r="UVU26" s="284"/>
      <c r="UVV26" s="284"/>
      <c r="UVW26" s="284"/>
      <c r="UVX26" s="284"/>
      <c r="UVY26" s="284"/>
      <c r="UVZ26" s="284"/>
      <c r="UWA26" s="284"/>
      <c r="UWB26" s="284"/>
      <c r="UWC26" s="284"/>
      <c r="UWD26" s="284"/>
      <c r="UWE26" s="284"/>
      <c r="UWF26" s="284"/>
      <c r="UWG26" s="284"/>
      <c r="UWH26" s="284"/>
      <c r="UWI26" s="284"/>
      <c r="UWJ26" s="284"/>
      <c r="UWK26" s="284"/>
      <c r="UWL26" s="284"/>
      <c r="UWM26" s="284"/>
      <c r="UWN26" s="284"/>
      <c r="UWO26" s="284"/>
      <c r="UWP26" s="284"/>
      <c r="UWQ26" s="284"/>
      <c r="UWR26" s="284"/>
      <c r="UWS26" s="284"/>
      <c r="UWT26" s="284"/>
      <c r="UWU26" s="284"/>
      <c r="UWV26" s="284"/>
      <c r="UWW26" s="284"/>
      <c r="UWX26" s="284"/>
      <c r="UWY26" s="284"/>
      <c r="UWZ26" s="284"/>
      <c r="UXA26" s="284"/>
      <c r="UXB26" s="284"/>
      <c r="UXC26" s="284"/>
      <c r="UXD26" s="284"/>
      <c r="UXE26" s="284"/>
      <c r="UXF26" s="284"/>
      <c r="UXG26" s="284"/>
      <c r="UXH26" s="284"/>
      <c r="UXI26" s="284"/>
      <c r="UXJ26" s="284"/>
      <c r="UXK26" s="284"/>
      <c r="UXL26" s="284"/>
      <c r="UXM26" s="284"/>
      <c r="UXN26" s="284"/>
      <c r="UXO26" s="284"/>
      <c r="UXP26" s="284"/>
      <c r="UXQ26" s="284"/>
      <c r="UXR26" s="284"/>
      <c r="UXS26" s="284"/>
      <c r="UXT26" s="284"/>
      <c r="UXU26" s="284"/>
      <c r="UXV26" s="284"/>
      <c r="UXW26" s="284"/>
      <c r="UXX26" s="284"/>
      <c r="UXY26" s="284"/>
      <c r="UXZ26" s="284"/>
      <c r="UYA26" s="284"/>
      <c r="UYB26" s="284"/>
      <c r="UYC26" s="284"/>
      <c r="UYD26" s="284"/>
      <c r="UYE26" s="284"/>
      <c r="UYF26" s="284"/>
      <c r="UYG26" s="284"/>
      <c r="UYH26" s="284"/>
      <c r="UYI26" s="284"/>
      <c r="UYJ26" s="284"/>
      <c r="UYK26" s="284"/>
      <c r="UYL26" s="284"/>
      <c r="UYM26" s="284"/>
      <c r="UYN26" s="284"/>
      <c r="UYO26" s="284"/>
      <c r="UYP26" s="284"/>
      <c r="UYQ26" s="284"/>
      <c r="UYR26" s="284"/>
      <c r="UYS26" s="284"/>
      <c r="UYT26" s="284"/>
      <c r="UYU26" s="284"/>
      <c r="UYV26" s="284"/>
      <c r="UYW26" s="284"/>
      <c r="UYX26" s="284"/>
      <c r="UYY26" s="284"/>
      <c r="UYZ26" s="284"/>
      <c r="UZA26" s="284"/>
      <c r="UZB26" s="284"/>
      <c r="UZC26" s="284"/>
      <c r="UZD26" s="284"/>
      <c r="UZE26" s="284"/>
      <c r="UZF26" s="284"/>
      <c r="UZG26" s="284"/>
      <c r="UZH26" s="284"/>
      <c r="UZI26" s="284"/>
      <c r="UZJ26" s="284"/>
      <c r="UZK26" s="284"/>
      <c r="UZL26" s="284"/>
      <c r="UZM26" s="284"/>
      <c r="UZN26" s="284"/>
      <c r="UZO26" s="284"/>
      <c r="UZP26" s="284"/>
      <c r="UZQ26" s="284"/>
      <c r="UZR26" s="284"/>
      <c r="UZS26" s="284"/>
      <c r="UZT26" s="284"/>
      <c r="UZU26" s="284"/>
      <c r="UZV26" s="284"/>
      <c r="UZW26" s="284"/>
      <c r="UZX26" s="284"/>
      <c r="UZY26" s="284"/>
      <c r="UZZ26" s="284"/>
      <c r="VAA26" s="284"/>
      <c r="VAB26" s="284"/>
      <c r="VAC26" s="284"/>
      <c r="VAD26" s="284"/>
      <c r="VAE26" s="284"/>
      <c r="VAF26" s="284"/>
      <c r="VAG26" s="284"/>
      <c r="VAH26" s="284"/>
      <c r="VAI26" s="284"/>
      <c r="VAJ26" s="284"/>
      <c r="VAK26" s="284"/>
      <c r="VAL26" s="284"/>
      <c r="VAM26" s="284"/>
      <c r="VAN26" s="284"/>
      <c r="VAO26" s="284"/>
      <c r="VAP26" s="284"/>
      <c r="VAQ26" s="284"/>
      <c r="VAR26" s="284"/>
      <c r="VAS26" s="284"/>
      <c r="VAT26" s="284"/>
      <c r="VAU26" s="284"/>
      <c r="VAV26" s="284"/>
      <c r="VAW26" s="284"/>
      <c r="VAX26" s="284"/>
      <c r="VAY26" s="284"/>
      <c r="VAZ26" s="284"/>
      <c r="VBA26" s="284"/>
      <c r="VBB26" s="284"/>
      <c r="VBC26" s="284"/>
      <c r="VBD26" s="284"/>
      <c r="VBE26" s="284"/>
      <c r="VBF26" s="284"/>
      <c r="VBG26" s="284"/>
      <c r="VBH26" s="284"/>
      <c r="VBI26" s="284"/>
      <c r="VBJ26" s="284"/>
      <c r="VBK26" s="284"/>
      <c r="VBL26" s="284"/>
      <c r="VBM26" s="284"/>
      <c r="VBN26" s="284"/>
      <c r="VBO26" s="284"/>
      <c r="VBP26" s="284"/>
      <c r="VBQ26" s="284"/>
      <c r="VBR26" s="284"/>
      <c r="VBS26" s="284"/>
      <c r="VBT26" s="284"/>
      <c r="VBU26" s="284"/>
      <c r="VBV26" s="284"/>
      <c r="VBW26" s="284"/>
      <c r="VBX26" s="284"/>
      <c r="VBY26" s="284"/>
      <c r="VBZ26" s="284"/>
      <c r="VCA26" s="284"/>
      <c r="VCB26" s="284"/>
      <c r="VCC26" s="284"/>
      <c r="VCD26" s="284"/>
      <c r="VCE26" s="284"/>
      <c r="VCF26" s="284"/>
      <c r="VCG26" s="284"/>
      <c r="VCH26" s="284"/>
      <c r="VCI26" s="284"/>
      <c r="VCJ26" s="284"/>
      <c r="VCK26" s="284"/>
      <c r="VCL26" s="284"/>
      <c r="VCM26" s="284"/>
      <c r="VCN26" s="284"/>
      <c r="VCO26" s="284"/>
      <c r="VCP26" s="284"/>
      <c r="VCQ26" s="284"/>
      <c r="VCR26" s="284"/>
      <c r="VCS26" s="284"/>
      <c r="VCT26" s="284"/>
      <c r="VCU26" s="284"/>
      <c r="VCV26" s="284"/>
      <c r="VCW26" s="284"/>
      <c r="VCX26" s="284"/>
      <c r="VCY26" s="284"/>
      <c r="VCZ26" s="284"/>
      <c r="VDA26" s="284"/>
      <c r="VDB26" s="284"/>
      <c r="VDC26" s="284"/>
      <c r="VDD26" s="284"/>
      <c r="VDE26" s="284"/>
      <c r="VDF26" s="284"/>
      <c r="VDG26" s="284"/>
      <c r="VDH26" s="284"/>
      <c r="VDI26" s="284"/>
      <c r="VDJ26" s="284"/>
      <c r="VDK26" s="284"/>
      <c r="VDL26" s="284"/>
      <c r="VDM26" s="284"/>
      <c r="VDN26" s="284"/>
      <c r="VDO26" s="284"/>
      <c r="VDP26" s="284"/>
      <c r="VDQ26" s="284"/>
      <c r="VDR26" s="284"/>
      <c r="VDS26" s="284"/>
      <c r="VDT26" s="284"/>
      <c r="VDU26" s="284"/>
      <c r="VDV26" s="284"/>
      <c r="VDW26" s="284"/>
      <c r="VDX26" s="284"/>
      <c r="VDY26" s="284"/>
      <c r="VDZ26" s="284"/>
      <c r="VEA26" s="284"/>
      <c r="VEB26" s="284"/>
      <c r="VEC26" s="284"/>
      <c r="VED26" s="284"/>
      <c r="VEE26" s="284"/>
      <c r="VEF26" s="284"/>
      <c r="VEG26" s="284"/>
      <c r="VEH26" s="284"/>
      <c r="VEI26" s="284"/>
      <c r="VEJ26" s="284"/>
      <c r="VEK26" s="284"/>
      <c r="VEL26" s="284"/>
      <c r="VEM26" s="284"/>
      <c r="VEN26" s="284"/>
      <c r="VEO26" s="284"/>
      <c r="VEP26" s="284"/>
      <c r="VEQ26" s="284"/>
      <c r="VER26" s="284"/>
      <c r="VES26" s="284"/>
      <c r="VET26" s="284"/>
      <c r="VEU26" s="284"/>
      <c r="VEV26" s="284"/>
      <c r="VEW26" s="284"/>
      <c r="VEX26" s="284"/>
      <c r="VEY26" s="284"/>
      <c r="VEZ26" s="284"/>
      <c r="VFA26" s="284"/>
      <c r="VFB26" s="284"/>
      <c r="VFC26" s="284"/>
      <c r="VFD26" s="284"/>
      <c r="VFE26" s="284"/>
      <c r="VFF26" s="284"/>
      <c r="VFG26" s="284"/>
      <c r="VFH26" s="284"/>
      <c r="VFI26" s="284"/>
      <c r="VFJ26" s="284"/>
      <c r="VFK26" s="284"/>
      <c r="VFL26" s="284"/>
      <c r="VFM26" s="284"/>
      <c r="VFN26" s="284"/>
      <c r="VFO26" s="284"/>
      <c r="VFP26" s="284"/>
      <c r="VFQ26" s="284"/>
      <c r="VFR26" s="284"/>
      <c r="VFS26" s="284"/>
      <c r="VFT26" s="284"/>
      <c r="VFU26" s="284"/>
      <c r="VFV26" s="284"/>
      <c r="VFW26" s="284"/>
      <c r="VFX26" s="284"/>
      <c r="VFY26" s="284"/>
      <c r="VFZ26" s="284"/>
      <c r="VGA26" s="284"/>
      <c r="VGB26" s="284"/>
      <c r="VGC26" s="284"/>
      <c r="VGD26" s="284"/>
      <c r="VGE26" s="284"/>
      <c r="VGF26" s="284"/>
      <c r="VGG26" s="284"/>
      <c r="VGH26" s="284"/>
      <c r="VGI26" s="284"/>
      <c r="VGJ26" s="284"/>
      <c r="VGK26" s="284"/>
      <c r="VGL26" s="284"/>
      <c r="VGM26" s="284"/>
      <c r="VGN26" s="284"/>
      <c r="VGO26" s="284"/>
      <c r="VGP26" s="284"/>
      <c r="VGQ26" s="284"/>
      <c r="VGR26" s="284"/>
      <c r="VGS26" s="284"/>
      <c r="VGT26" s="284"/>
      <c r="VGU26" s="284"/>
      <c r="VGV26" s="284"/>
      <c r="VGW26" s="284"/>
      <c r="VGX26" s="284"/>
      <c r="VGY26" s="284"/>
      <c r="VGZ26" s="284"/>
      <c r="VHA26" s="284"/>
      <c r="VHB26" s="284"/>
      <c r="VHC26" s="284"/>
      <c r="VHD26" s="284"/>
      <c r="VHE26" s="284"/>
      <c r="VHF26" s="284"/>
      <c r="VHG26" s="284"/>
      <c r="VHH26" s="284"/>
      <c r="VHI26" s="284"/>
      <c r="VHJ26" s="284"/>
      <c r="VHK26" s="284"/>
      <c r="VHL26" s="284"/>
      <c r="VHM26" s="284"/>
      <c r="VHN26" s="284"/>
      <c r="VHO26" s="284"/>
      <c r="VHP26" s="284"/>
      <c r="VHQ26" s="284"/>
      <c r="VHR26" s="284"/>
      <c r="VHS26" s="284"/>
      <c r="VHT26" s="284"/>
      <c r="VHU26" s="284"/>
      <c r="VHV26" s="284"/>
      <c r="VHW26" s="284"/>
      <c r="VHX26" s="284"/>
      <c r="VHY26" s="284"/>
      <c r="VHZ26" s="284"/>
      <c r="VIA26" s="284"/>
      <c r="VIB26" s="284"/>
      <c r="VIC26" s="284"/>
      <c r="VID26" s="284"/>
      <c r="VIE26" s="284"/>
      <c r="VIF26" s="284"/>
      <c r="VIG26" s="284"/>
      <c r="VIH26" s="284"/>
      <c r="VII26" s="284"/>
      <c r="VIJ26" s="284"/>
      <c r="VIK26" s="284"/>
      <c r="VIL26" s="284"/>
      <c r="VIM26" s="284"/>
      <c r="VIN26" s="284"/>
      <c r="VIO26" s="284"/>
      <c r="VIP26" s="284"/>
      <c r="VIQ26" s="284"/>
      <c r="VIR26" s="284"/>
      <c r="VIS26" s="284"/>
      <c r="VIT26" s="284"/>
      <c r="VIU26" s="284"/>
      <c r="VIV26" s="284"/>
      <c r="VIW26" s="284"/>
      <c r="VIX26" s="284"/>
      <c r="VIY26" s="284"/>
      <c r="VIZ26" s="284"/>
      <c r="VJA26" s="284"/>
      <c r="VJB26" s="284"/>
      <c r="VJC26" s="284"/>
      <c r="VJD26" s="284"/>
      <c r="VJE26" s="284"/>
      <c r="VJF26" s="284"/>
      <c r="VJG26" s="284"/>
      <c r="VJH26" s="284"/>
      <c r="VJI26" s="284"/>
      <c r="VJJ26" s="284"/>
      <c r="VJK26" s="284"/>
      <c r="VJL26" s="284"/>
      <c r="VJM26" s="284"/>
      <c r="VJN26" s="284"/>
      <c r="VJO26" s="284"/>
      <c r="VJP26" s="284"/>
      <c r="VJQ26" s="284"/>
      <c r="VJR26" s="284"/>
      <c r="VJS26" s="284"/>
      <c r="VJT26" s="284"/>
      <c r="VJU26" s="284"/>
      <c r="VJV26" s="284"/>
      <c r="VJW26" s="284"/>
      <c r="VJX26" s="284"/>
      <c r="VJY26" s="284"/>
      <c r="VJZ26" s="284"/>
      <c r="VKA26" s="284"/>
      <c r="VKB26" s="284"/>
      <c r="VKC26" s="284"/>
      <c r="VKD26" s="284"/>
      <c r="VKE26" s="284"/>
      <c r="VKF26" s="284"/>
      <c r="VKG26" s="284"/>
      <c r="VKH26" s="284"/>
      <c r="VKI26" s="284"/>
      <c r="VKJ26" s="284"/>
      <c r="VKK26" s="284"/>
      <c r="VKL26" s="284"/>
      <c r="VKM26" s="284"/>
      <c r="VKN26" s="284"/>
      <c r="VKO26" s="284"/>
      <c r="VKP26" s="284"/>
      <c r="VKQ26" s="284"/>
      <c r="VKR26" s="284"/>
      <c r="VKS26" s="284"/>
      <c r="VKT26" s="284"/>
      <c r="VKU26" s="284"/>
      <c r="VKV26" s="284"/>
      <c r="VKW26" s="284"/>
      <c r="VKX26" s="284"/>
      <c r="VKY26" s="284"/>
      <c r="VKZ26" s="284"/>
      <c r="VLA26" s="284"/>
      <c r="VLB26" s="284"/>
      <c r="VLC26" s="284"/>
      <c r="VLD26" s="284"/>
      <c r="VLE26" s="284"/>
      <c r="VLF26" s="284"/>
      <c r="VLG26" s="284"/>
      <c r="VLH26" s="284"/>
      <c r="VLI26" s="284"/>
      <c r="VLJ26" s="284"/>
      <c r="VLK26" s="284"/>
      <c r="VLL26" s="284"/>
      <c r="VLM26" s="284"/>
      <c r="VLN26" s="284"/>
      <c r="VLO26" s="284"/>
      <c r="VLP26" s="284"/>
      <c r="VLQ26" s="284"/>
      <c r="VLR26" s="284"/>
      <c r="VLS26" s="284"/>
      <c r="VLT26" s="284"/>
      <c r="VLU26" s="284"/>
      <c r="VLV26" s="284"/>
      <c r="VLW26" s="284"/>
      <c r="VLX26" s="284"/>
      <c r="VLY26" s="284"/>
      <c r="VLZ26" s="284"/>
      <c r="VMA26" s="284"/>
      <c r="VMB26" s="284"/>
      <c r="VMC26" s="284"/>
      <c r="VMD26" s="284"/>
      <c r="VME26" s="284"/>
      <c r="VMF26" s="284"/>
      <c r="VMG26" s="284"/>
      <c r="VMH26" s="284"/>
      <c r="VMI26" s="284"/>
      <c r="VMJ26" s="284"/>
      <c r="VMK26" s="284"/>
      <c r="VML26" s="284"/>
      <c r="VMM26" s="284"/>
      <c r="VMN26" s="284"/>
      <c r="VMO26" s="284"/>
      <c r="VMP26" s="284"/>
      <c r="VMQ26" s="284"/>
      <c r="VMR26" s="284"/>
      <c r="VMS26" s="284"/>
      <c r="VMT26" s="284"/>
      <c r="VMU26" s="284"/>
      <c r="VMV26" s="284"/>
      <c r="VMW26" s="284"/>
      <c r="VMX26" s="284"/>
      <c r="VMY26" s="284"/>
      <c r="VMZ26" s="284"/>
      <c r="VNA26" s="284"/>
      <c r="VNB26" s="284"/>
      <c r="VNC26" s="284"/>
      <c r="VND26" s="284"/>
      <c r="VNE26" s="284"/>
      <c r="VNF26" s="284"/>
      <c r="VNG26" s="284"/>
      <c r="VNH26" s="284"/>
      <c r="VNI26" s="284"/>
      <c r="VNJ26" s="284"/>
      <c r="VNK26" s="284"/>
      <c r="VNL26" s="284"/>
      <c r="VNM26" s="284"/>
      <c r="VNN26" s="284"/>
      <c r="VNO26" s="284"/>
      <c r="VNP26" s="284"/>
      <c r="VNQ26" s="284"/>
      <c r="VNR26" s="284"/>
      <c r="VNS26" s="284"/>
      <c r="VNT26" s="284"/>
      <c r="VNU26" s="284"/>
      <c r="VNV26" s="284"/>
      <c r="VNW26" s="284"/>
      <c r="VNX26" s="284"/>
      <c r="VNY26" s="284"/>
      <c r="VNZ26" s="284"/>
      <c r="VOA26" s="284"/>
      <c r="VOB26" s="284"/>
      <c r="VOC26" s="284"/>
      <c r="VOD26" s="284"/>
      <c r="VOE26" s="284"/>
      <c r="VOF26" s="284"/>
      <c r="VOG26" s="284"/>
      <c r="VOH26" s="284"/>
      <c r="VOI26" s="284"/>
      <c r="VOJ26" s="284"/>
      <c r="VOK26" s="284"/>
      <c r="VOL26" s="284"/>
      <c r="VOM26" s="284"/>
      <c r="VON26" s="284"/>
      <c r="VOO26" s="284"/>
      <c r="VOP26" s="284"/>
      <c r="VOQ26" s="284"/>
      <c r="VOR26" s="284"/>
      <c r="VOS26" s="284"/>
      <c r="VOT26" s="284"/>
      <c r="VOU26" s="284"/>
      <c r="VOV26" s="284"/>
      <c r="VOW26" s="284"/>
      <c r="VOX26" s="284"/>
      <c r="VOY26" s="284"/>
      <c r="VOZ26" s="284"/>
      <c r="VPA26" s="284"/>
      <c r="VPB26" s="284"/>
      <c r="VPC26" s="284"/>
      <c r="VPD26" s="284"/>
      <c r="VPE26" s="284"/>
      <c r="VPF26" s="284"/>
      <c r="VPG26" s="284"/>
      <c r="VPH26" s="284"/>
      <c r="VPI26" s="284"/>
      <c r="VPJ26" s="284"/>
      <c r="VPK26" s="284"/>
      <c r="VPL26" s="284"/>
      <c r="VPM26" s="284"/>
      <c r="VPN26" s="284"/>
      <c r="VPO26" s="284"/>
      <c r="VPP26" s="284"/>
      <c r="VPQ26" s="284"/>
      <c r="VPR26" s="284"/>
      <c r="VPS26" s="284"/>
      <c r="VPT26" s="284"/>
      <c r="VPU26" s="284"/>
      <c r="VPV26" s="284"/>
      <c r="VPW26" s="284"/>
      <c r="VPX26" s="284"/>
      <c r="VPY26" s="284"/>
      <c r="VPZ26" s="284"/>
      <c r="VQA26" s="284"/>
      <c r="VQB26" s="284"/>
      <c r="VQC26" s="284"/>
      <c r="VQD26" s="284"/>
      <c r="VQE26" s="284"/>
      <c r="VQF26" s="284"/>
      <c r="VQG26" s="284"/>
      <c r="VQH26" s="284"/>
      <c r="VQI26" s="284"/>
      <c r="VQJ26" s="284"/>
      <c r="VQK26" s="284"/>
      <c r="VQL26" s="284"/>
      <c r="VQM26" s="284"/>
      <c r="VQN26" s="284"/>
      <c r="VQO26" s="284"/>
      <c r="VQP26" s="284"/>
      <c r="VQQ26" s="284"/>
      <c r="VQR26" s="284"/>
      <c r="VQS26" s="284"/>
      <c r="VQT26" s="284"/>
      <c r="VQU26" s="284"/>
      <c r="VQV26" s="284"/>
      <c r="VQW26" s="284"/>
      <c r="VQX26" s="284"/>
      <c r="VQY26" s="284"/>
      <c r="VQZ26" s="284"/>
      <c r="VRA26" s="284"/>
      <c r="VRB26" s="284"/>
      <c r="VRC26" s="284"/>
      <c r="VRD26" s="284"/>
      <c r="VRE26" s="284"/>
      <c r="VRF26" s="284"/>
      <c r="VRG26" s="284"/>
      <c r="VRH26" s="284"/>
      <c r="VRI26" s="284"/>
      <c r="VRJ26" s="284"/>
      <c r="VRK26" s="284"/>
      <c r="VRL26" s="284"/>
      <c r="VRM26" s="284"/>
      <c r="VRN26" s="284"/>
      <c r="VRO26" s="284"/>
      <c r="VRP26" s="284"/>
      <c r="VRQ26" s="284"/>
      <c r="VRR26" s="284"/>
      <c r="VRS26" s="284"/>
      <c r="VRT26" s="284"/>
      <c r="VRU26" s="284"/>
      <c r="VRV26" s="284"/>
      <c r="VRW26" s="284"/>
      <c r="VRX26" s="284"/>
      <c r="VRY26" s="284"/>
      <c r="VRZ26" s="284"/>
      <c r="VSA26" s="284"/>
      <c r="VSB26" s="284"/>
      <c r="VSC26" s="284"/>
      <c r="VSD26" s="284"/>
      <c r="VSE26" s="284"/>
      <c r="VSF26" s="284"/>
      <c r="VSG26" s="284"/>
      <c r="VSH26" s="284"/>
      <c r="VSI26" s="284"/>
      <c r="VSJ26" s="284"/>
      <c r="VSK26" s="284"/>
      <c r="VSL26" s="284"/>
      <c r="VSM26" s="284"/>
      <c r="VSN26" s="284"/>
      <c r="VSO26" s="284"/>
      <c r="VSP26" s="284"/>
      <c r="VSQ26" s="284"/>
      <c r="VSR26" s="284"/>
      <c r="VSS26" s="284"/>
      <c r="VST26" s="284"/>
      <c r="VSU26" s="284"/>
      <c r="VSV26" s="284"/>
      <c r="VSW26" s="284"/>
      <c r="VSX26" s="284"/>
      <c r="VSY26" s="284"/>
      <c r="VSZ26" s="284"/>
      <c r="VTA26" s="284"/>
      <c r="VTB26" s="284"/>
      <c r="VTC26" s="284"/>
      <c r="VTD26" s="284"/>
      <c r="VTE26" s="284"/>
      <c r="VTF26" s="284"/>
      <c r="VTG26" s="284"/>
      <c r="VTH26" s="284"/>
      <c r="VTI26" s="284"/>
      <c r="VTJ26" s="284"/>
      <c r="VTK26" s="284"/>
      <c r="VTL26" s="284"/>
      <c r="VTM26" s="284"/>
      <c r="VTN26" s="284"/>
      <c r="VTO26" s="284"/>
      <c r="VTP26" s="284"/>
      <c r="VTQ26" s="284"/>
      <c r="VTR26" s="284"/>
      <c r="VTS26" s="284"/>
      <c r="VTT26" s="284"/>
      <c r="VTU26" s="284"/>
      <c r="VTV26" s="284"/>
      <c r="VTW26" s="284"/>
      <c r="VTX26" s="284"/>
      <c r="VTY26" s="284"/>
      <c r="VTZ26" s="284"/>
      <c r="VUA26" s="284"/>
      <c r="VUB26" s="284"/>
      <c r="VUC26" s="284"/>
      <c r="VUD26" s="284"/>
      <c r="VUE26" s="284"/>
      <c r="VUF26" s="284"/>
      <c r="VUG26" s="284"/>
      <c r="VUH26" s="284"/>
      <c r="VUI26" s="284"/>
      <c r="VUJ26" s="284"/>
      <c r="VUK26" s="284"/>
      <c r="VUL26" s="284"/>
      <c r="VUM26" s="284"/>
      <c r="VUN26" s="284"/>
      <c r="VUO26" s="284"/>
      <c r="VUP26" s="284"/>
      <c r="VUQ26" s="284"/>
      <c r="VUR26" s="284"/>
      <c r="VUS26" s="284"/>
      <c r="VUT26" s="284"/>
      <c r="VUU26" s="284"/>
      <c r="VUV26" s="284"/>
      <c r="VUW26" s="284"/>
      <c r="VUX26" s="284"/>
      <c r="VUY26" s="284"/>
      <c r="VUZ26" s="284"/>
      <c r="VVA26" s="284"/>
      <c r="VVB26" s="284"/>
      <c r="VVC26" s="284"/>
      <c r="VVD26" s="284"/>
      <c r="VVE26" s="284"/>
      <c r="VVF26" s="284"/>
      <c r="VVG26" s="284"/>
      <c r="VVH26" s="284"/>
      <c r="VVI26" s="284"/>
      <c r="VVJ26" s="284"/>
      <c r="VVK26" s="284"/>
      <c r="VVL26" s="284"/>
      <c r="VVM26" s="284"/>
      <c r="VVN26" s="284"/>
      <c r="VVO26" s="284"/>
      <c r="VVP26" s="284"/>
      <c r="VVQ26" s="284"/>
      <c r="VVR26" s="284"/>
      <c r="VVS26" s="284"/>
      <c r="VVT26" s="284"/>
      <c r="VVU26" s="284"/>
      <c r="VVV26" s="284"/>
      <c r="VVW26" s="284"/>
      <c r="VVX26" s="284"/>
      <c r="VVY26" s="284"/>
      <c r="VVZ26" s="284"/>
      <c r="VWA26" s="284"/>
      <c r="VWB26" s="284"/>
      <c r="VWC26" s="284"/>
      <c r="VWD26" s="284"/>
      <c r="VWE26" s="284"/>
      <c r="VWF26" s="284"/>
      <c r="VWG26" s="284"/>
      <c r="VWH26" s="284"/>
      <c r="VWI26" s="284"/>
      <c r="VWJ26" s="284"/>
      <c r="VWK26" s="284"/>
      <c r="VWL26" s="284"/>
      <c r="VWM26" s="284"/>
      <c r="VWN26" s="284"/>
      <c r="VWO26" s="284"/>
      <c r="VWP26" s="284"/>
      <c r="VWQ26" s="284"/>
      <c r="VWR26" s="284"/>
      <c r="VWS26" s="284"/>
      <c r="VWT26" s="284"/>
      <c r="VWU26" s="284"/>
      <c r="VWV26" s="284"/>
      <c r="VWW26" s="284"/>
      <c r="VWX26" s="284"/>
      <c r="VWY26" s="284"/>
      <c r="VWZ26" s="284"/>
      <c r="VXA26" s="284"/>
      <c r="VXB26" s="284"/>
      <c r="VXC26" s="284"/>
      <c r="VXD26" s="284"/>
      <c r="VXE26" s="284"/>
      <c r="VXF26" s="284"/>
      <c r="VXG26" s="284"/>
      <c r="VXH26" s="284"/>
      <c r="VXI26" s="284"/>
      <c r="VXJ26" s="284"/>
      <c r="VXK26" s="284"/>
      <c r="VXL26" s="284"/>
      <c r="VXM26" s="284"/>
      <c r="VXN26" s="284"/>
      <c r="VXO26" s="284"/>
      <c r="VXP26" s="284"/>
      <c r="VXQ26" s="284"/>
      <c r="VXR26" s="284"/>
      <c r="VXS26" s="284"/>
      <c r="VXT26" s="284"/>
      <c r="VXU26" s="284"/>
      <c r="VXV26" s="284"/>
      <c r="VXW26" s="284"/>
      <c r="VXX26" s="284"/>
      <c r="VXY26" s="284"/>
      <c r="VXZ26" s="284"/>
      <c r="VYA26" s="284"/>
      <c r="VYB26" s="284"/>
      <c r="VYC26" s="284"/>
      <c r="VYD26" s="284"/>
      <c r="VYE26" s="284"/>
      <c r="VYF26" s="284"/>
      <c r="VYG26" s="284"/>
      <c r="VYH26" s="284"/>
      <c r="VYI26" s="284"/>
      <c r="VYJ26" s="284"/>
      <c r="VYK26" s="284"/>
      <c r="VYL26" s="284"/>
      <c r="VYM26" s="284"/>
      <c r="VYN26" s="284"/>
      <c r="VYO26" s="284"/>
      <c r="VYP26" s="284"/>
      <c r="VYQ26" s="284"/>
      <c r="VYR26" s="284"/>
      <c r="VYS26" s="284"/>
      <c r="VYT26" s="284"/>
      <c r="VYU26" s="284"/>
      <c r="VYV26" s="284"/>
      <c r="VYW26" s="284"/>
      <c r="VYX26" s="284"/>
      <c r="VYY26" s="284"/>
      <c r="VYZ26" s="284"/>
      <c r="VZA26" s="284"/>
      <c r="VZB26" s="284"/>
      <c r="VZC26" s="284"/>
      <c r="VZD26" s="284"/>
      <c r="VZE26" s="284"/>
      <c r="VZF26" s="284"/>
      <c r="VZG26" s="284"/>
      <c r="VZH26" s="284"/>
      <c r="VZI26" s="284"/>
      <c r="VZJ26" s="284"/>
      <c r="VZK26" s="284"/>
      <c r="VZL26" s="284"/>
      <c r="VZM26" s="284"/>
      <c r="VZN26" s="284"/>
      <c r="VZO26" s="284"/>
      <c r="VZP26" s="284"/>
      <c r="VZQ26" s="284"/>
      <c r="VZR26" s="284"/>
      <c r="VZS26" s="284"/>
      <c r="VZT26" s="284"/>
      <c r="VZU26" s="284"/>
      <c r="VZV26" s="284"/>
      <c r="VZW26" s="284"/>
      <c r="VZX26" s="284"/>
      <c r="VZY26" s="284"/>
      <c r="VZZ26" s="284"/>
      <c r="WAA26" s="284"/>
      <c r="WAB26" s="284"/>
      <c r="WAC26" s="284"/>
      <c r="WAD26" s="284"/>
      <c r="WAE26" s="284"/>
      <c r="WAF26" s="284"/>
      <c r="WAG26" s="284"/>
      <c r="WAH26" s="284"/>
      <c r="WAI26" s="284"/>
      <c r="WAJ26" s="284"/>
      <c r="WAK26" s="284"/>
      <c r="WAL26" s="284"/>
      <c r="WAM26" s="284"/>
      <c r="WAN26" s="284"/>
      <c r="WAO26" s="284"/>
      <c r="WAP26" s="284"/>
      <c r="WAQ26" s="284"/>
      <c r="WAR26" s="284"/>
      <c r="WAS26" s="284"/>
      <c r="WAT26" s="284"/>
      <c r="WAU26" s="284"/>
      <c r="WAV26" s="284"/>
      <c r="WAW26" s="284"/>
      <c r="WAX26" s="284"/>
      <c r="WAY26" s="284"/>
      <c r="WAZ26" s="284"/>
      <c r="WBA26" s="284"/>
      <c r="WBB26" s="284"/>
      <c r="WBC26" s="284"/>
      <c r="WBD26" s="284"/>
      <c r="WBE26" s="284"/>
      <c r="WBF26" s="284"/>
      <c r="WBG26" s="284"/>
      <c r="WBH26" s="284"/>
      <c r="WBI26" s="284"/>
      <c r="WBJ26" s="284"/>
      <c r="WBK26" s="284"/>
      <c r="WBL26" s="284"/>
      <c r="WBM26" s="284"/>
      <c r="WBN26" s="284"/>
      <c r="WBO26" s="284"/>
      <c r="WBP26" s="284"/>
      <c r="WBQ26" s="284"/>
      <c r="WBR26" s="284"/>
      <c r="WBS26" s="284"/>
      <c r="WBT26" s="284"/>
      <c r="WBU26" s="284"/>
      <c r="WBV26" s="284"/>
      <c r="WBW26" s="284"/>
      <c r="WBX26" s="284"/>
      <c r="WBY26" s="284"/>
      <c r="WBZ26" s="284"/>
      <c r="WCA26" s="284"/>
      <c r="WCB26" s="284"/>
      <c r="WCC26" s="284"/>
      <c r="WCD26" s="284"/>
      <c r="WCE26" s="284"/>
      <c r="WCF26" s="284"/>
      <c r="WCG26" s="284"/>
      <c r="WCH26" s="284"/>
      <c r="WCI26" s="284"/>
      <c r="WCJ26" s="284"/>
      <c r="WCK26" s="284"/>
      <c r="WCL26" s="284"/>
      <c r="WCM26" s="284"/>
      <c r="WCN26" s="284"/>
      <c r="WCO26" s="284"/>
      <c r="WCP26" s="284"/>
      <c r="WCQ26" s="284"/>
      <c r="WCR26" s="284"/>
      <c r="WCS26" s="284"/>
      <c r="WCT26" s="284"/>
      <c r="WCU26" s="284"/>
      <c r="WCV26" s="284"/>
      <c r="WCW26" s="284"/>
      <c r="WCX26" s="284"/>
      <c r="WCY26" s="284"/>
      <c r="WCZ26" s="284"/>
      <c r="WDA26" s="284"/>
      <c r="WDB26" s="284"/>
      <c r="WDC26" s="284"/>
      <c r="WDD26" s="284"/>
      <c r="WDE26" s="284"/>
      <c r="WDF26" s="284"/>
      <c r="WDG26" s="284"/>
      <c r="WDH26" s="284"/>
      <c r="WDI26" s="284"/>
      <c r="WDJ26" s="284"/>
      <c r="WDK26" s="284"/>
      <c r="WDL26" s="284"/>
      <c r="WDM26" s="284"/>
      <c r="WDN26" s="284"/>
      <c r="WDO26" s="284"/>
      <c r="WDP26" s="284"/>
      <c r="WDQ26" s="284"/>
      <c r="WDR26" s="284"/>
      <c r="WDS26" s="284"/>
      <c r="WDT26" s="284"/>
      <c r="WDU26" s="284"/>
      <c r="WDV26" s="284"/>
      <c r="WDW26" s="284"/>
      <c r="WDX26" s="284"/>
      <c r="WDY26" s="284"/>
      <c r="WDZ26" s="284"/>
      <c r="WEA26" s="284"/>
      <c r="WEB26" s="284"/>
      <c r="WEC26" s="284"/>
      <c r="WED26" s="284"/>
      <c r="WEE26" s="284"/>
      <c r="WEF26" s="284"/>
      <c r="WEG26" s="284"/>
      <c r="WEH26" s="284"/>
      <c r="WEI26" s="284"/>
      <c r="WEJ26" s="284"/>
      <c r="WEK26" s="284"/>
      <c r="WEL26" s="284"/>
      <c r="WEM26" s="284"/>
      <c r="WEN26" s="284"/>
      <c r="WEO26" s="284"/>
      <c r="WEP26" s="284"/>
      <c r="WEQ26" s="284"/>
      <c r="WER26" s="284"/>
      <c r="WES26" s="284"/>
      <c r="WET26" s="284"/>
      <c r="WEU26" s="284"/>
      <c r="WEV26" s="284"/>
      <c r="WEW26" s="284"/>
      <c r="WEX26" s="284"/>
      <c r="WEY26" s="284"/>
      <c r="WEZ26" s="284"/>
      <c r="WFA26" s="284"/>
      <c r="WFB26" s="284"/>
      <c r="WFC26" s="284"/>
      <c r="WFD26" s="284"/>
      <c r="WFE26" s="284"/>
      <c r="WFF26" s="284"/>
      <c r="WFG26" s="284"/>
      <c r="WFH26" s="284"/>
      <c r="WFI26" s="284"/>
      <c r="WFJ26" s="284"/>
      <c r="WFK26" s="284"/>
      <c r="WFL26" s="284"/>
      <c r="WFM26" s="284"/>
      <c r="WFN26" s="284"/>
      <c r="WFO26" s="284"/>
      <c r="WFP26" s="284"/>
      <c r="WFQ26" s="284"/>
      <c r="WFR26" s="284"/>
      <c r="WFS26" s="284"/>
      <c r="WFT26" s="284"/>
      <c r="WFU26" s="284"/>
      <c r="WFV26" s="284"/>
      <c r="WFW26" s="284"/>
      <c r="WFX26" s="284"/>
      <c r="WFY26" s="284"/>
      <c r="WFZ26" s="284"/>
      <c r="WGA26" s="284"/>
      <c r="WGB26" s="284"/>
      <c r="WGC26" s="284"/>
      <c r="WGD26" s="284"/>
      <c r="WGE26" s="284"/>
      <c r="WGF26" s="284"/>
      <c r="WGG26" s="284"/>
      <c r="WGH26" s="284"/>
      <c r="WGI26" s="284"/>
      <c r="WGJ26" s="284"/>
      <c r="WGK26" s="284"/>
      <c r="WGL26" s="284"/>
      <c r="WGM26" s="284"/>
      <c r="WGN26" s="284"/>
      <c r="WGO26" s="284"/>
      <c r="WGP26" s="284"/>
      <c r="WGQ26" s="284"/>
      <c r="WGR26" s="284"/>
      <c r="WGS26" s="284"/>
      <c r="WGT26" s="284"/>
      <c r="WGU26" s="284"/>
      <c r="WGV26" s="284"/>
      <c r="WGW26" s="284"/>
      <c r="WGX26" s="284"/>
      <c r="WGY26" s="284"/>
      <c r="WGZ26" s="284"/>
      <c r="WHA26" s="284"/>
      <c r="WHB26" s="284"/>
      <c r="WHC26" s="284"/>
      <c r="WHD26" s="284"/>
      <c r="WHE26" s="284"/>
      <c r="WHF26" s="284"/>
      <c r="WHG26" s="284"/>
      <c r="WHH26" s="284"/>
      <c r="WHI26" s="284"/>
      <c r="WHJ26" s="284"/>
      <c r="WHK26" s="284"/>
      <c r="WHL26" s="284"/>
      <c r="WHM26" s="284"/>
      <c r="WHN26" s="284"/>
      <c r="WHO26" s="284"/>
      <c r="WHP26" s="284"/>
      <c r="WHQ26" s="284"/>
      <c r="WHR26" s="284"/>
      <c r="WHS26" s="284"/>
      <c r="WHT26" s="284"/>
      <c r="WHU26" s="284"/>
      <c r="WHV26" s="284"/>
      <c r="WHW26" s="284"/>
      <c r="WHX26" s="284"/>
      <c r="WHY26" s="284"/>
      <c r="WHZ26" s="284"/>
      <c r="WIA26" s="284"/>
      <c r="WIB26" s="284"/>
      <c r="WIC26" s="284"/>
      <c r="WID26" s="284"/>
      <c r="WIE26" s="284"/>
      <c r="WIF26" s="284"/>
      <c r="WIG26" s="284"/>
      <c r="WIH26" s="284"/>
      <c r="WII26" s="284"/>
      <c r="WIJ26" s="284"/>
      <c r="WIK26" s="284"/>
      <c r="WIL26" s="284"/>
      <c r="WIM26" s="284"/>
      <c r="WIN26" s="284"/>
      <c r="WIO26" s="284"/>
      <c r="WIP26" s="284"/>
      <c r="WIQ26" s="284"/>
      <c r="WIR26" s="284"/>
      <c r="WIS26" s="284"/>
      <c r="WIT26" s="284"/>
      <c r="WIU26" s="284"/>
      <c r="WIV26" s="284"/>
      <c r="WIW26" s="284"/>
      <c r="WIX26" s="284"/>
      <c r="WIY26" s="284"/>
      <c r="WIZ26" s="284"/>
      <c r="WJA26" s="284"/>
      <c r="WJB26" s="284"/>
      <c r="WJC26" s="284"/>
      <c r="WJD26" s="284"/>
      <c r="WJE26" s="284"/>
      <c r="WJF26" s="284"/>
      <c r="WJG26" s="284"/>
      <c r="WJH26" s="284"/>
      <c r="WJI26" s="284"/>
      <c r="WJJ26" s="284"/>
      <c r="WJK26" s="284"/>
      <c r="WJL26" s="284"/>
      <c r="WJM26" s="284"/>
      <c r="WJN26" s="284"/>
      <c r="WJO26" s="284"/>
      <c r="WJP26" s="284"/>
      <c r="WJQ26" s="284"/>
      <c r="WJR26" s="284"/>
      <c r="WJS26" s="284"/>
      <c r="WJT26" s="284"/>
      <c r="WJU26" s="284"/>
      <c r="WJV26" s="284"/>
      <c r="WJW26" s="284"/>
      <c r="WJX26" s="284"/>
      <c r="WJY26" s="284"/>
      <c r="WJZ26" s="284"/>
      <c r="WKA26" s="284"/>
      <c r="WKB26" s="284"/>
      <c r="WKC26" s="284"/>
      <c r="WKD26" s="284"/>
      <c r="WKE26" s="284"/>
      <c r="WKF26" s="284"/>
      <c r="WKG26" s="284"/>
      <c r="WKH26" s="284"/>
      <c r="WKI26" s="284"/>
      <c r="WKJ26" s="284"/>
      <c r="WKK26" s="284"/>
      <c r="WKL26" s="284"/>
      <c r="WKM26" s="284"/>
      <c r="WKN26" s="284"/>
      <c r="WKO26" s="284"/>
      <c r="WKP26" s="284"/>
      <c r="WKQ26" s="284"/>
      <c r="WKR26" s="284"/>
      <c r="WKS26" s="284"/>
      <c r="WKT26" s="284"/>
      <c r="WKU26" s="284"/>
      <c r="WKV26" s="284"/>
      <c r="WKW26" s="284"/>
      <c r="WKX26" s="284"/>
      <c r="WKY26" s="284"/>
      <c r="WKZ26" s="284"/>
      <c r="WLA26" s="284"/>
      <c r="WLB26" s="284"/>
      <c r="WLC26" s="284"/>
      <c r="WLD26" s="284"/>
      <c r="WLE26" s="284"/>
      <c r="WLF26" s="284"/>
      <c r="WLG26" s="284"/>
      <c r="WLH26" s="284"/>
      <c r="WLI26" s="284"/>
      <c r="WLJ26" s="284"/>
      <c r="WLK26" s="284"/>
      <c r="WLL26" s="284"/>
      <c r="WLM26" s="284"/>
      <c r="WLN26" s="284"/>
      <c r="WLO26" s="284"/>
      <c r="WLP26" s="284"/>
      <c r="WLQ26" s="284"/>
      <c r="WLR26" s="284"/>
      <c r="WLS26" s="284"/>
      <c r="WLT26" s="284"/>
      <c r="WLU26" s="284"/>
      <c r="WLV26" s="284"/>
      <c r="WLW26" s="284"/>
      <c r="WLX26" s="284"/>
      <c r="WLY26" s="284"/>
      <c r="WLZ26" s="284"/>
      <c r="WMA26" s="284"/>
      <c r="WMB26" s="284"/>
      <c r="WMC26" s="284"/>
      <c r="WMD26" s="284"/>
      <c r="WME26" s="284"/>
      <c r="WMF26" s="284"/>
      <c r="WMG26" s="284"/>
      <c r="WMH26" s="284"/>
      <c r="WMI26" s="284"/>
      <c r="WMJ26" s="284"/>
      <c r="WMK26" s="284"/>
      <c r="WML26" s="284"/>
      <c r="WMM26" s="284"/>
      <c r="WMN26" s="284"/>
      <c r="WMO26" s="284"/>
      <c r="WMP26" s="284"/>
      <c r="WMQ26" s="284"/>
      <c r="WMR26" s="284"/>
      <c r="WMS26" s="284"/>
      <c r="WMT26" s="284"/>
      <c r="WMU26" s="284"/>
      <c r="WMV26" s="284"/>
      <c r="WMW26" s="284"/>
      <c r="WMX26" s="284"/>
      <c r="WMY26" s="284"/>
      <c r="WMZ26" s="284"/>
      <c r="WNA26" s="284"/>
      <c r="WNB26" s="284"/>
      <c r="WNC26" s="284"/>
      <c r="WND26" s="284"/>
      <c r="WNE26" s="284"/>
      <c r="WNF26" s="284"/>
      <c r="WNG26" s="284"/>
      <c r="WNH26" s="284"/>
      <c r="WNI26" s="284"/>
      <c r="WNJ26" s="284"/>
      <c r="WNK26" s="284"/>
      <c r="WNL26" s="284"/>
      <c r="WNM26" s="284"/>
      <c r="WNN26" s="284"/>
      <c r="WNO26" s="284"/>
      <c r="WNP26" s="284"/>
      <c r="WNQ26" s="284"/>
      <c r="WNR26" s="284"/>
      <c r="WNS26" s="284"/>
      <c r="WNT26" s="284"/>
      <c r="WNU26" s="284"/>
      <c r="WNV26" s="284"/>
      <c r="WNW26" s="284"/>
      <c r="WNX26" s="284"/>
      <c r="WNY26" s="284"/>
      <c r="WNZ26" s="284"/>
      <c r="WOA26" s="284"/>
      <c r="WOB26" s="284"/>
      <c r="WOC26" s="284"/>
      <c r="WOD26" s="284"/>
      <c r="WOE26" s="284"/>
      <c r="WOF26" s="284"/>
      <c r="WOG26" s="284"/>
      <c r="WOH26" s="284"/>
      <c r="WOI26" s="284"/>
      <c r="WOJ26" s="284"/>
      <c r="WOK26" s="284"/>
      <c r="WOL26" s="284"/>
      <c r="WOM26" s="284"/>
      <c r="WON26" s="284"/>
      <c r="WOO26" s="284"/>
      <c r="WOP26" s="284"/>
      <c r="WOQ26" s="284"/>
      <c r="WOR26" s="284"/>
      <c r="WOS26" s="284"/>
      <c r="WOT26" s="284"/>
      <c r="WOU26" s="284"/>
      <c r="WOV26" s="284"/>
      <c r="WOW26" s="284"/>
      <c r="WOX26" s="284"/>
      <c r="WOY26" s="284"/>
      <c r="WOZ26" s="284"/>
      <c r="WPA26" s="284"/>
      <c r="WPB26" s="284"/>
      <c r="WPC26" s="284"/>
      <c r="WPD26" s="284"/>
      <c r="WPE26" s="284"/>
      <c r="WPF26" s="284"/>
      <c r="WPG26" s="284"/>
      <c r="WPH26" s="284"/>
      <c r="WPI26" s="284"/>
      <c r="WPJ26" s="284"/>
      <c r="WPK26" s="284"/>
      <c r="WPL26" s="284"/>
      <c r="WPM26" s="284"/>
      <c r="WPN26" s="284"/>
      <c r="WPO26" s="284"/>
      <c r="WPP26" s="284"/>
      <c r="WPQ26" s="284"/>
      <c r="WPR26" s="284"/>
      <c r="WPS26" s="284"/>
      <c r="WPT26" s="284"/>
      <c r="WPU26" s="284"/>
      <c r="WPV26" s="284"/>
      <c r="WPW26" s="284"/>
      <c r="WPX26" s="284"/>
      <c r="WPY26" s="284"/>
      <c r="WPZ26" s="284"/>
      <c r="WQA26" s="284"/>
      <c r="WQB26" s="284"/>
      <c r="WQC26" s="284"/>
      <c r="WQD26" s="284"/>
      <c r="WQE26" s="284"/>
      <c r="WQF26" s="284"/>
      <c r="WQG26" s="284"/>
      <c r="WQH26" s="284"/>
      <c r="WQI26" s="284"/>
      <c r="WQJ26" s="284"/>
      <c r="WQK26" s="284"/>
      <c r="WQL26" s="284"/>
      <c r="WQM26" s="284"/>
      <c r="WQN26" s="284"/>
      <c r="WQO26" s="284"/>
      <c r="WQP26" s="284"/>
      <c r="WQQ26" s="284"/>
      <c r="WQR26" s="284"/>
      <c r="WQS26" s="284"/>
      <c r="WQT26" s="284"/>
      <c r="WQU26" s="284"/>
      <c r="WQV26" s="284"/>
      <c r="WQW26" s="284"/>
      <c r="WQX26" s="284"/>
      <c r="WQY26" s="284"/>
      <c r="WQZ26" s="284"/>
      <c r="WRA26" s="284"/>
      <c r="WRB26" s="284"/>
      <c r="WRC26" s="284"/>
      <c r="WRD26" s="284"/>
      <c r="WRE26" s="284"/>
      <c r="WRF26" s="284"/>
      <c r="WRG26" s="284"/>
      <c r="WRH26" s="284"/>
      <c r="WRI26" s="284"/>
      <c r="WRJ26" s="284"/>
      <c r="WRK26" s="284"/>
      <c r="WRL26" s="284"/>
      <c r="WRM26" s="284"/>
      <c r="WRN26" s="284"/>
      <c r="WRO26" s="284"/>
      <c r="WRP26" s="284"/>
      <c r="WRQ26" s="284"/>
      <c r="WRR26" s="284"/>
      <c r="WRS26" s="284"/>
      <c r="WRT26" s="284"/>
      <c r="WRU26" s="284"/>
      <c r="WRV26" s="284"/>
      <c r="WRW26" s="284"/>
      <c r="WRX26" s="284"/>
      <c r="WRY26" s="284"/>
      <c r="WRZ26" s="284"/>
      <c r="WSA26" s="284"/>
      <c r="WSB26" s="284"/>
      <c r="WSC26" s="284"/>
      <c r="WSD26" s="284"/>
      <c r="WSE26" s="284"/>
      <c r="WSF26" s="284"/>
      <c r="WSG26" s="284"/>
      <c r="WSH26" s="284"/>
      <c r="WSI26" s="284"/>
      <c r="WSJ26" s="284"/>
      <c r="WSK26" s="284"/>
      <c r="WSL26" s="284"/>
      <c r="WSM26" s="284"/>
      <c r="WSN26" s="284"/>
      <c r="WSO26" s="284"/>
      <c r="WSP26" s="284"/>
      <c r="WSQ26" s="284"/>
      <c r="WSR26" s="284"/>
      <c r="WSS26" s="284"/>
      <c r="WST26" s="284"/>
      <c r="WSU26" s="284"/>
      <c r="WSV26" s="284"/>
      <c r="WSW26" s="284"/>
      <c r="WSX26" s="284"/>
      <c r="WSY26" s="284"/>
      <c r="WSZ26" s="284"/>
      <c r="WTA26" s="284"/>
      <c r="WTB26" s="284"/>
      <c r="WTC26" s="284"/>
      <c r="WTD26" s="284"/>
      <c r="WTE26" s="284"/>
      <c r="WTF26" s="284"/>
      <c r="WTG26" s="284"/>
      <c r="WTH26" s="284"/>
      <c r="WTI26" s="284"/>
      <c r="WTJ26" s="284"/>
      <c r="WTK26" s="284"/>
      <c r="WTL26" s="284"/>
      <c r="WTM26" s="284"/>
      <c r="WTN26" s="284"/>
      <c r="WTO26" s="284"/>
      <c r="WTP26" s="284"/>
      <c r="WTQ26" s="284"/>
      <c r="WTR26" s="284"/>
      <c r="WTS26" s="284"/>
      <c r="WTT26" s="284"/>
      <c r="WTU26" s="284"/>
      <c r="WTV26" s="284"/>
      <c r="WTW26" s="284"/>
      <c r="WTX26" s="284"/>
      <c r="WTY26" s="284"/>
      <c r="WTZ26" s="284"/>
      <c r="WUA26" s="284"/>
      <c r="WUB26" s="284"/>
      <c r="WUC26" s="284"/>
      <c r="WUD26" s="284"/>
      <c r="WUE26" s="284"/>
      <c r="WUF26" s="284"/>
      <c r="WUG26" s="284"/>
      <c r="WUH26" s="284"/>
      <c r="WUI26" s="284"/>
      <c r="WUJ26" s="284"/>
      <c r="WUK26" s="284"/>
      <c r="WUL26" s="284"/>
      <c r="WUM26" s="284"/>
      <c r="WUN26" s="284"/>
      <c r="WUO26" s="284"/>
      <c r="WUP26" s="284"/>
      <c r="WUQ26" s="284"/>
      <c r="WUR26" s="284"/>
      <c r="WUS26" s="284"/>
      <c r="WUT26" s="284"/>
      <c r="WUU26" s="284"/>
      <c r="WUV26" s="284"/>
      <c r="WUW26" s="284"/>
      <c r="WUX26" s="284"/>
      <c r="WUY26" s="284"/>
      <c r="WUZ26" s="284"/>
      <c r="WVA26" s="284"/>
      <c r="WVB26" s="284"/>
      <c r="WVC26" s="284"/>
      <c r="WVD26" s="284"/>
      <c r="WVE26" s="284"/>
      <c r="WVF26" s="284"/>
      <c r="WVG26" s="284"/>
      <c r="WVH26" s="284"/>
      <c r="WVI26" s="284"/>
      <c r="WVJ26" s="284"/>
      <c r="WVK26" s="284"/>
      <c r="WVL26" s="284"/>
      <c r="WVM26" s="284"/>
      <c r="WVN26" s="284"/>
      <c r="WVO26" s="284"/>
      <c r="WVP26" s="284"/>
      <c r="WVQ26" s="284"/>
      <c r="WVR26" s="284"/>
      <c r="WVS26" s="284"/>
      <c r="WVT26" s="284"/>
      <c r="WVU26" s="284"/>
      <c r="WVV26" s="284"/>
      <c r="WVW26" s="284"/>
      <c r="WVX26" s="284"/>
      <c r="WVY26" s="284"/>
      <c r="WVZ26" s="284"/>
      <c r="WWA26" s="284"/>
      <c r="WWB26" s="284"/>
      <c r="WWC26" s="284"/>
      <c r="WWD26" s="284"/>
      <c r="WWE26" s="284"/>
      <c r="WWF26" s="284"/>
      <c r="WWG26" s="284"/>
      <c r="WWH26" s="284"/>
      <c r="WWI26" s="284"/>
      <c r="WWJ26" s="284"/>
      <c r="WWK26" s="284"/>
      <c r="WWL26" s="284"/>
      <c r="WWM26" s="284"/>
      <c r="WWN26" s="284"/>
      <c r="WWO26" s="284"/>
      <c r="WWP26" s="284"/>
      <c r="WWQ26" s="284"/>
      <c r="WWR26" s="284"/>
      <c r="WWS26" s="284"/>
      <c r="WWT26" s="284"/>
      <c r="WWU26" s="284"/>
      <c r="WWV26" s="284"/>
      <c r="WWW26" s="284"/>
      <c r="WWX26" s="284"/>
      <c r="WWY26" s="284"/>
      <c r="WWZ26" s="284"/>
      <c r="WXA26" s="284"/>
      <c r="WXB26" s="284"/>
      <c r="WXC26" s="284"/>
      <c r="WXD26" s="284"/>
      <c r="WXE26" s="284"/>
      <c r="WXF26" s="284"/>
      <c r="WXG26" s="284"/>
      <c r="WXH26" s="284"/>
      <c r="WXI26" s="284"/>
      <c r="WXJ26" s="284"/>
      <c r="WXK26" s="284"/>
      <c r="WXL26" s="284"/>
      <c r="WXM26" s="284"/>
      <c r="WXN26" s="284"/>
      <c r="WXO26" s="284"/>
      <c r="WXP26" s="284"/>
      <c r="WXQ26" s="284"/>
      <c r="WXR26" s="284"/>
      <c r="WXS26" s="284"/>
      <c r="WXT26" s="284"/>
      <c r="WXU26" s="284"/>
      <c r="WXV26" s="284"/>
      <c r="WXW26" s="284"/>
      <c r="WXX26" s="284"/>
      <c r="WXY26" s="284"/>
      <c r="WXZ26" s="284"/>
      <c r="WYA26" s="284"/>
      <c r="WYB26" s="284"/>
      <c r="WYC26" s="284"/>
      <c r="WYD26" s="284"/>
      <c r="WYE26" s="284"/>
      <c r="WYF26" s="284"/>
      <c r="WYG26" s="284"/>
      <c r="WYH26" s="284"/>
      <c r="WYI26" s="284"/>
      <c r="WYJ26" s="284"/>
      <c r="WYK26" s="284"/>
      <c r="WYL26" s="284"/>
      <c r="WYM26" s="284"/>
      <c r="WYN26" s="284"/>
      <c r="WYO26" s="284"/>
      <c r="WYP26" s="284"/>
      <c r="WYQ26" s="284"/>
      <c r="WYR26" s="284"/>
      <c r="WYS26" s="284"/>
      <c r="WYT26" s="284"/>
      <c r="WYU26" s="284"/>
      <c r="WYV26" s="284"/>
      <c r="WYW26" s="284"/>
      <c r="WYX26" s="284"/>
      <c r="WYY26" s="284"/>
      <c r="WYZ26" s="284"/>
      <c r="WZA26" s="284"/>
      <c r="WZB26" s="284"/>
      <c r="WZC26" s="284"/>
      <c r="WZD26" s="284"/>
      <c r="WZE26" s="284"/>
      <c r="WZF26" s="284"/>
      <c r="WZG26" s="284"/>
      <c r="WZH26" s="284"/>
      <c r="WZI26" s="284"/>
      <c r="WZJ26" s="284"/>
      <c r="WZK26" s="284"/>
      <c r="WZL26" s="284"/>
      <c r="WZM26" s="284"/>
      <c r="WZN26" s="284"/>
      <c r="WZO26" s="284"/>
      <c r="WZP26" s="284"/>
      <c r="WZQ26" s="284"/>
      <c r="WZR26" s="284"/>
      <c r="WZS26" s="284"/>
      <c r="WZT26" s="284"/>
      <c r="WZU26" s="284"/>
      <c r="WZV26" s="284"/>
      <c r="WZW26" s="284"/>
      <c r="WZX26" s="284"/>
      <c r="WZY26" s="284"/>
      <c r="WZZ26" s="284"/>
      <c r="XAA26" s="284"/>
      <c r="XAB26" s="284"/>
      <c r="XAC26" s="284"/>
      <c r="XAD26" s="284"/>
      <c r="XAE26" s="284"/>
      <c r="XAF26" s="284"/>
      <c r="XAG26" s="284"/>
      <c r="XAH26" s="284"/>
      <c r="XAI26" s="284"/>
      <c r="XAJ26" s="284"/>
      <c r="XAK26" s="284"/>
      <c r="XAL26" s="284"/>
      <c r="XAM26" s="284"/>
      <c r="XAN26" s="284"/>
      <c r="XAO26" s="284"/>
      <c r="XAP26" s="284"/>
      <c r="XAQ26" s="284"/>
      <c r="XAR26" s="284"/>
      <c r="XAS26" s="284"/>
      <c r="XAT26" s="284"/>
      <c r="XAU26" s="284"/>
      <c r="XAV26" s="284"/>
      <c r="XAW26" s="284"/>
      <c r="XAX26" s="284"/>
      <c r="XAY26" s="284"/>
      <c r="XAZ26" s="284"/>
      <c r="XBA26" s="284"/>
      <c r="XBB26" s="284"/>
      <c r="XBC26" s="284"/>
      <c r="XBD26" s="284"/>
      <c r="XBE26" s="284"/>
      <c r="XBF26" s="284"/>
      <c r="XBG26" s="284"/>
      <c r="XBH26" s="284"/>
      <c r="XBI26" s="284"/>
      <c r="XBJ26" s="284"/>
      <c r="XBK26" s="284"/>
      <c r="XBL26" s="284"/>
      <c r="XBM26" s="284"/>
      <c r="XBN26" s="284"/>
      <c r="XBO26" s="284"/>
      <c r="XBP26" s="284"/>
      <c r="XBQ26" s="284"/>
      <c r="XBR26" s="284"/>
      <c r="XBS26" s="284"/>
      <c r="XBT26" s="284"/>
      <c r="XBU26" s="284"/>
      <c r="XBV26" s="284"/>
      <c r="XBW26" s="284"/>
      <c r="XBX26" s="284"/>
      <c r="XBY26" s="284"/>
      <c r="XBZ26" s="284"/>
      <c r="XCA26" s="284"/>
      <c r="XCB26" s="284"/>
      <c r="XCC26" s="284"/>
      <c r="XCD26" s="284"/>
      <c r="XCE26" s="284"/>
      <c r="XCF26" s="284"/>
      <c r="XCG26" s="284"/>
      <c r="XCH26" s="284"/>
      <c r="XCI26" s="284"/>
      <c r="XCJ26" s="284"/>
      <c r="XCK26" s="284"/>
      <c r="XCL26" s="284"/>
      <c r="XCM26" s="284"/>
      <c r="XCN26" s="284"/>
      <c r="XCO26" s="284"/>
      <c r="XCP26" s="284"/>
      <c r="XCQ26" s="284"/>
      <c r="XCR26" s="284"/>
      <c r="XCS26" s="284"/>
      <c r="XCT26" s="284"/>
      <c r="XCU26" s="284"/>
      <c r="XCV26" s="284"/>
      <c r="XCW26" s="284"/>
      <c r="XCX26" s="284"/>
      <c r="XCY26" s="284"/>
      <c r="XCZ26" s="284"/>
      <c r="XDA26" s="284"/>
      <c r="XDB26" s="284"/>
      <c r="XDC26" s="284"/>
      <c r="XDD26" s="284"/>
      <c r="XDE26" s="284"/>
      <c r="XDF26" s="284"/>
      <c r="XDG26" s="284"/>
      <c r="XDH26" s="284"/>
      <c r="XDI26" s="284"/>
      <c r="XDJ26" s="284"/>
      <c r="XDK26" s="284"/>
      <c r="XDL26" s="284"/>
      <c r="XDM26" s="284"/>
      <c r="XDN26" s="284"/>
      <c r="XDO26" s="284"/>
      <c r="XDP26" s="284"/>
      <c r="XDQ26" s="284"/>
      <c r="XDR26" s="284"/>
      <c r="XDS26" s="284"/>
      <c r="XDT26" s="284"/>
      <c r="XDU26" s="284"/>
      <c r="XDV26" s="284"/>
      <c r="XDW26" s="284"/>
      <c r="XDX26" s="284"/>
      <c r="XDY26" s="284"/>
      <c r="XDZ26" s="284"/>
      <c r="XEA26" s="284"/>
      <c r="XEB26" s="284"/>
      <c r="XEC26" s="284"/>
      <c r="XED26" s="284"/>
      <c r="XEE26" s="284"/>
      <c r="XEF26" s="284"/>
      <c r="XEG26" s="284"/>
      <c r="XEH26" s="284"/>
      <c r="XEI26" s="284"/>
      <c r="XEJ26" s="284"/>
      <c r="XEK26" s="284"/>
      <c r="XEL26" s="284"/>
      <c r="XEM26" s="284"/>
      <c r="XEN26" s="284"/>
      <c r="XEO26" s="284"/>
      <c r="XEP26" s="284"/>
      <c r="XEQ26" s="284"/>
      <c r="XER26" s="284"/>
      <c r="XES26" s="284"/>
      <c r="XET26" s="284"/>
      <c r="XEU26" s="305"/>
      <c r="XEV26" s="306"/>
    </row>
    <row r="27" spans="1:16376" x14ac:dyDescent="0.25">
      <c r="B27" s="290" t="s">
        <v>193</v>
      </c>
      <c r="C27" s="291" t="s">
        <v>190</v>
      </c>
      <c r="D27" s="292"/>
      <c r="E27" s="308">
        <v>0</v>
      </c>
      <c r="F27" s="308">
        <v>0</v>
      </c>
      <c r="G27" s="308"/>
      <c r="H27" s="308"/>
      <c r="I27" s="294"/>
      <c r="J27" s="295">
        <v>0</v>
      </c>
      <c r="K27" s="293">
        <v>0</v>
      </c>
      <c r="L27" s="296">
        <f t="shared" si="5"/>
        <v>0</v>
      </c>
      <c r="M27" s="296">
        <f t="shared" si="5"/>
        <v>0</v>
      </c>
      <c r="N27" s="297"/>
      <c r="O27" s="298">
        <f t="array" ref="O27">SUM(IF('6. Class A Consumption Data'!$D$478:$D$777=B27,'6. Class A Consumption Data'!$F$478:$F$777))</f>
        <v>0</v>
      </c>
      <c r="P27" s="298">
        <f t="array" ref="P27">SUM(IF('6. Class A Consumption Data'!$D$19:$D$468=B27,'6. Class A Consumption Data'!$F$19:$G$468))</f>
        <v>0</v>
      </c>
      <c r="Q27" s="299">
        <f t="shared" si="2"/>
        <v>0</v>
      </c>
      <c r="R27" s="302"/>
      <c r="S27" s="301">
        <f t="shared" ref="S27:S40" si="7">IF(OR(G27=0, ISBLANK(G27)), 0, G27-O27-P27)</f>
        <v>0</v>
      </c>
      <c r="T27" s="296">
        <f t="shared" si="6"/>
        <v>0</v>
      </c>
      <c r="U27" s="302"/>
      <c r="V27" s="302"/>
      <c r="W27" s="302"/>
      <c r="X27" s="302"/>
      <c r="Y27" s="303"/>
      <c r="Z27" s="303"/>
      <c r="AA27" s="303"/>
      <c r="AB27" s="303"/>
      <c r="AC27" s="304"/>
      <c r="AD27" s="304"/>
    </row>
    <row r="28" spans="1:16376" x14ac:dyDescent="0.25">
      <c r="B28" s="290" t="s">
        <v>194</v>
      </c>
      <c r="C28" s="291" t="s">
        <v>126</v>
      </c>
      <c r="D28" s="292">
        <v>825</v>
      </c>
      <c r="E28" s="293">
        <v>40588612.341543451</v>
      </c>
      <c r="F28" s="293">
        <v>0</v>
      </c>
      <c r="G28" s="293">
        <v>118577.55644732343</v>
      </c>
      <c r="H28" s="293"/>
      <c r="I28" s="294"/>
      <c r="J28" s="295">
        <v>0</v>
      </c>
      <c r="K28" s="293">
        <v>0</v>
      </c>
      <c r="L28" s="296">
        <f t="shared" si="5"/>
        <v>40588612.341543451</v>
      </c>
      <c r="M28" s="296">
        <f t="shared" si="5"/>
        <v>0</v>
      </c>
      <c r="N28" s="297"/>
      <c r="O28" s="298">
        <f t="array" ref="O28">SUM(IF('6. Class A Consumption Data'!$D$478:$D$777=B28,'6. Class A Consumption Data'!$F$478:$F$777))</f>
        <v>0</v>
      </c>
      <c r="P28" s="298">
        <f t="array" ref="P28">SUM(IF('6. Class A Consumption Data'!$D$19:$D$468=B28,'6. Class A Consumption Data'!$F$19:$G$468))</f>
        <v>0</v>
      </c>
      <c r="Q28" s="299">
        <f t="shared" si="2"/>
        <v>40588612.341543451</v>
      </c>
      <c r="R28" s="302"/>
      <c r="S28" s="301">
        <f t="shared" si="7"/>
        <v>118577.55644732343</v>
      </c>
      <c r="T28" s="296">
        <f t="shared" si="6"/>
        <v>0</v>
      </c>
      <c r="U28" s="302"/>
      <c r="V28" s="302"/>
      <c r="W28" s="302"/>
      <c r="X28" s="302"/>
      <c r="Y28" s="303"/>
      <c r="Z28" s="303"/>
      <c r="AA28" s="303"/>
      <c r="AB28" s="303"/>
      <c r="AC28" s="304"/>
      <c r="AD28" s="304"/>
    </row>
    <row r="29" spans="1:16376" x14ac:dyDescent="0.25">
      <c r="B29" s="290" t="s">
        <v>195</v>
      </c>
      <c r="C29" s="291" t="s">
        <v>190</v>
      </c>
      <c r="D29" s="292">
        <v>1</v>
      </c>
      <c r="E29" s="293">
        <v>116219745.62343398</v>
      </c>
      <c r="F29" s="293">
        <v>326300</v>
      </c>
      <c r="G29" s="293">
        <v>116219745.62343398</v>
      </c>
      <c r="H29" s="293">
        <v>326300</v>
      </c>
      <c r="I29" s="294"/>
      <c r="J29" s="295">
        <v>0</v>
      </c>
      <c r="K29" s="293">
        <v>0</v>
      </c>
      <c r="L29" s="296">
        <f t="shared" si="5"/>
        <v>116219745.62343398</v>
      </c>
      <c r="M29" s="296">
        <f t="shared" si="5"/>
        <v>326300</v>
      </c>
      <c r="N29" s="297"/>
      <c r="O29" s="298">
        <f t="array" ref="O29">SUM(IF('6. Class A Consumption Data'!$D$478:$D$777=B29,'6. Class A Consumption Data'!$F$478:$F$777))</f>
        <v>0</v>
      </c>
      <c r="P29" s="298">
        <f t="array" ref="P29">SUM(IF('6. Class A Consumption Data'!$D$19:$D$468=B29,'6. Class A Consumption Data'!$F$19:$G$468))</f>
        <v>0</v>
      </c>
      <c r="Q29" s="299">
        <f t="shared" si="2"/>
        <v>116219745.62343398</v>
      </c>
      <c r="R29" s="302"/>
      <c r="S29" s="301">
        <f t="shared" si="7"/>
        <v>116219745.62343398</v>
      </c>
      <c r="T29" s="296">
        <f t="shared" si="6"/>
        <v>326300</v>
      </c>
      <c r="U29" s="303"/>
      <c r="V29" s="302"/>
      <c r="W29" s="302"/>
      <c r="X29" s="302"/>
      <c r="Y29" s="303"/>
      <c r="Z29" s="303"/>
      <c r="AA29" s="303"/>
      <c r="AB29" s="303"/>
      <c r="AC29" s="304"/>
      <c r="AD29" s="304"/>
    </row>
    <row r="30" spans="1:16376" s="307" customFormat="1" hidden="1" x14ac:dyDescent="0.25">
      <c r="A30" s="284"/>
      <c r="B30" s="290"/>
      <c r="C30" s="291"/>
      <c r="D30" s="292"/>
      <c r="E30" s="309"/>
      <c r="F30" s="310"/>
      <c r="G30" s="311"/>
      <c r="H30" s="311"/>
      <c r="I30" s="294"/>
      <c r="J30" s="292"/>
      <c r="K30" s="292"/>
      <c r="L30" s="296">
        <f t="shared" si="5"/>
        <v>0</v>
      </c>
      <c r="M30" s="296">
        <f t="shared" si="5"/>
        <v>0</v>
      </c>
      <c r="N30" s="312"/>
      <c r="O30" s="298">
        <f t="array" ref="O30">SUM(IF('6. Class A Consumption Data'!$D$478:$D$777=B30,'6. Class A Consumption Data'!$F$478:$F$777))</f>
        <v>0</v>
      </c>
      <c r="P30" s="298">
        <f t="array" ref="P30">SUM(IF('6. Class A Consumption Data'!$D$19:$D$468=B30,'6. Class A Consumption Data'!$F$19:$G$468))</f>
        <v>0</v>
      </c>
      <c r="Q30" s="299">
        <f t="shared" si="2"/>
        <v>0</v>
      </c>
      <c r="R30" s="302"/>
      <c r="S30" s="301">
        <f t="shared" si="7"/>
        <v>0</v>
      </c>
      <c r="T30" s="296">
        <f t="shared" ref="T30:T40" si="8">IF(OR(H30=0, ISBLANK(H30)), 0, H30-K30-P30-R30)</f>
        <v>0</v>
      </c>
      <c r="U30" s="303"/>
      <c r="V30" s="302"/>
      <c r="W30" s="302"/>
      <c r="X30" s="302"/>
      <c r="Y30" s="303"/>
      <c r="Z30" s="303"/>
      <c r="AA30" s="303"/>
      <c r="AB30" s="303"/>
      <c r="AC30" s="304"/>
      <c r="AD30" s="304"/>
      <c r="AE30" s="284"/>
      <c r="AF30" s="284"/>
      <c r="AG30" s="284"/>
      <c r="AH30" s="284"/>
      <c r="AI30" s="284"/>
      <c r="AJ30" s="284"/>
      <c r="AK30" s="284"/>
      <c r="AL30" s="284"/>
      <c r="AM30" s="284"/>
      <c r="AN30" s="284"/>
      <c r="AO30" s="284"/>
      <c r="AP30" s="284"/>
      <c r="AQ30" s="284"/>
      <c r="AR30" s="284"/>
      <c r="AS30" s="284"/>
      <c r="AT30" s="284"/>
      <c r="AU30" s="284"/>
      <c r="AV30" s="284"/>
      <c r="AW30" s="284"/>
      <c r="AX30" s="284"/>
      <c r="AY30" s="284"/>
      <c r="AZ30" s="284"/>
      <c r="BA30" s="284"/>
      <c r="BB30" s="284"/>
      <c r="BC30" s="284"/>
      <c r="BD30" s="284"/>
      <c r="BE30" s="284"/>
      <c r="BF30" s="284"/>
      <c r="BG30" s="284"/>
      <c r="BH30" s="284"/>
      <c r="BI30" s="284"/>
      <c r="BJ30" s="284"/>
      <c r="BK30" s="284"/>
      <c r="BL30" s="284"/>
      <c r="BM30" s="284"/>
      <c r="BN30" s="284"/>
      <c r="BO30" s="284"/>
      <c r="BP30" s="284"/>
      <c r="BQ30" s="284"/>
      <c r="BR30" s="284"/>
      <c r="BS30" s="284"/>
      <c r="BT30" s="284"/>
      <c r="BU30" s="284"/>
      <c r="BV30" s="284"/>
      <c r="BW30" s="284"/>
      <c r="BX30" s="284"/>
      <c r="BY30" s="284"/>
      <c r="BZ30" s="284"/>
      <c r="CA30" s="284"/>
      <c r="CB30" s="284"/>
      <c r="CC30" s="284"/>
      <c r="CD30" s="284"/>
      <c r="CE30" s="284"/>
      <c r="CF30" s="284"/>
      <c r="CG30" s="284"/>
      <c r="CH30" s="284"/>
      <c r="CI30" s="284"/>
      <c r="CJ30" s="284"/>
      <c r="CK30" s="284"/>
      <c r="CL30" s="284"/>
      <c r="CM30" s="284"/>
      <c r="CN30" s="284"/>
      <c r="CO30" s="284"/>
      <c r="CP30" s="284"/>
      <c r="CQ30" s="284"/>
      <c r="CR30" s="284"/>
      <c r="CS30" s="284"/>
      <c r="CT30" s="284"/>
      <c r="CU30" s="284"/>
      <c r="CV30" s="284"/>
      <c r="CW30" s="284"/>
      <c r="CX30" s="284"/>
      <c r="CY30" s="284"/>
      <c r="CZ30" s="284"/>
      <c r="DA30" s="284"/>
      <c r="DB30" s="284"/>
      <c r="DC30" s="284"/>
      <c r="DD30" s="284"/>
      <c r="DE30" s="284"/>
      <c r="DF30" s="284"/>
      <c r="DG30" s="284"/>
      <c r="DH30" s="284"/>
      <c r="DI30" s="284"/>
      <c r="DJ30" s="284"/>
      <c r="DK30" s="284"/>
      <c r="DL30" s="284"/>
      <c r="DM30" s="284"/>
      <c r="DN30" s="284"/>
      <c r="DO30" s="284"/>
      <c r="DP30" s="284"/>
      <c r="DQ30" s="284"/>
      <c r="DR30" s="284"/>
      <c r="DS30" s="284"/>
      <c r="DT30" s="284"/>
      <c r="DU30" s="284"/>
      <c r="DV30" s="284"/>
      <c r="DW30" s="284"/>
      <c r="DX30" s="284"/>
      <c r="DY30" s="284"/>
      <c r="DZ30" s="284"/>
      <c r="EA30" s="284"/>
      <c r="EB30" s="284"/>
      <c r="EC30" s="284"/>
      <c r="ED30" s="284"/>
      <c r="EE30" s="284"/>
      <c r="EF30" s="284"/>
      <c r="EG30" s="284"/>
      <c r="EH30" s="284"/>
      <c r="EI30" s="284"/>
      <c r="EJ30" s="284"/>
      <c r="EK30" s="284"/>
      <c r="EL30" s="284"/>
      <c r="EM30" s="284"/>
      <c r="EN30" s="284"/>
      <c r="EO30" s="284"/>
      <c r="EP30" s="284"/>
      <c r="EQ30" s="284"/>
      <c r="ER30" s="284"/>
      <c r="ES30" s="284"/>
      <c r="ET30" s="284"/>
      <c r="EU30" s="284"/>
      <c r="EV30" s="284"/>
      <c r="EW30" s="284"/>
      <c r="EX30" s="284"/>
      <c r="EY30" s="284"/>
      <c r="EZ30" s="284"/>
      <c r="FA30" s="284"/>
      <c r="FB30" s="284"/>
      <c r="FC30" s="284"/>
      <c r="FD30" s="284"/>
      <c r="FE30" s="284"/>
      <c r="FF30" s="284"/>
      <c r="FG30" s="284"/>
      <c r="FH30" s="284"/>
      <c r="FI30" s="284"/>
      <c r="FJ30" s="284"/>
      <c r="FK30" s="284"/>
      <c r="FL30" s="284"/>
      <c r="FM30" s="284"/>
      <c r="FN30" s="284"/>
      <c r="FO30" s="284"/>
      <c r="FP30" s="284"/>
      <c r="FQ30" s="284"/>
      <c r="FR30" s="284"/>
      <c r="FS30" s="284"/>
      <c r="FT30" s="284"/>
      <c r="FU30" s="284"/>
      <c r="FV30" s="284"/>
      <c r="FW30" s="284"/>
      <c r="FX30" s="284"/>
      <c r="FY30" s="284"/>
      <c r="FZ30" s="284"/>
      <c r="GA30" s="284"/>
      <c r="GB30" s="284"/>
      <c r="GC30" s="284"/>
      <c r="GD30" s="284"/>
      <c r="GE30" s="284"/>
      <c r="GF30" s="284"/>
      <c r="GG30" s="284"/>
      <c r="GH30" s="284"/>
      <c r="GI30" s="284"/>
      <c r="GJ30" s="284"/>
      <c r="GK30" s="284"/>
      <c r="GL30" s="284"/>
      <c r="GM30" s="284"/>
      <c r="GN30" s="284"/>
      <c r="GO30" s="284"/>
      <c r="GP30" s="284"/>
      <c r="GQ30" s="284"/>
      <c r="GR30" s="284"/>
      <c r="GS30" s="284"/>
      <c r="GT30" s="284"/>
      <c r="GU30" s="284"/>
      <c r="GV30" s="284"/>
      <c r="GW30" s="284"/>
      <c r="GX30" s="284"/>
      <c r="GY30" s="284"/>
      <c r="GZ30" s="284"/>
      <c r="HA30" s="284"/>
      <c r="HB30" s="284"/>
      <c r="HC30" s="284"/>
      <c r="HD30" s="284"/>
      <c r="HE30" s="284"/>
      <c r="HF30" s="284"/>
      <c r="HG30" s="284"/>
      <c r="HH30" s="284"/>
      <c r="HI30" s="284"/>
      <c r="HJ30" s="284"/>
      <c r="HK30" s="284"/>
      <c r="HL30" s="284"/>
      <c r="HM30" s="284"/>
      <c r="HN30" s="284"/>
      <c r="HO30" s="284"/>
      <c r="HP30" s="284"/>
      <c r="HQ30" s="284"/>
      <c r="HR30" s="284"/>
      <c r="HS30" s="284"/>
      <c r="HT30" s="284"/>
      <c r="HU30" s="284"/>
      <c r="HV30" s="284"/>
      <c r="HW30" s="284"/>
      <c r="HX30" s="284"/>
      <c r="HY30" s="284"/>
      <c r="HZ30" s="284"/>
      <c r="IA30" s="284"/>
      <c r="IB30" s="284"/>
      <c r="IC30" s="284"/>
      <c r="ID30" s="284"/>
      <c r="IE30" s="284"/>
      <c r="IF30" s="284"/>
      <c r="IG30" s="284"/>
      <c r="IH30" s="284"/>
      <c r="II30" s="284"/>
      <c r="IJ30" s="284"/>
      <c r="IK30" s="284"/>
      <c r="IL30" s="284"/>
      <c r="IM30" s="284"/>
      <c r="IN30" s="284"/>
      <c r="IO30" s="284"/>
      <c r="IP30" s="284"/>
      <c r="IQ30" s="284"/>
      <c r="IR30" s="284"/>
      <c r="IS30" s="284"/>
      <c r="IT30" s="284"/>
      <c r="IU30" s="284"/>
      <c r="IV30" s="284"/>
      <c r="IW30" s="284"/>
      <c r="IX30" s="284"/>
      <c r="IY30" s="284"/>
      <c r="IZ30" s="284"/>
      <c r="JA30" s="284"/>
      <c r="JB30" s="284"/>
      <c r="JC30" s="284"/>
      <c r="JD30" s="284"/>
      <c r="JE30" s="284"/>
      <c r="JF30" s="284"/>
      <c r="JG30" s="284"/>
      <c r="JH30" s="284"/>
      <c r="JI30" s="284"/>
      <c r="JJ30" s="284"/>
      <c r="JK30" s="284"/>
      <c r="JL30" s="284"/>
      <c r="JM30" s="284"/>
      <c r="JN30" s="284"/>
      <c r="JO30" s="284"/>
      <c r="JP30" s="284"/>
      <c r="JQ30" s="284"/>
      <c r="JR30" s="284"/>
      <c r="JS30" s="284"/>
      <c r="JT30" s="284"/>
      <c r="JU30" s="284"/>
      <c r="JV30" s="284"/>
      <c r="JW30" s="284"/>
      <c r="JX30" s="284"/>
      <c r="JY30" s="284"/>
      <c r="JZ30" s="284"/>
      <c r="KA30" s="284"/>
      <c r="KB30" s="284"/>
      <c r="KC30" s="284"/>
      <c r="KD30" s="284"/>
      <c r="KE30" s="284"/>
      <c r="KF30" s="284"/>
      <c r="KG30" s="284"/>
      <c r="KH30" s="284"/>
      <c r="KI30" s="284"/>
      <c r="KJ30" s="284"/>
      <c r="KK30" s="284"/>
      <c r="KL30" s="284"/>
      <c r="KM30" s="284"/>
      <c r="KN30" s="284"/>
      <c r="KO30" s="284"/>
      <c r="KP30" s="284"/>
      <c r="KQ30" s="284"/>
      <c r="KR30" s="284"/>
      <c r="KS30" s="284"/>
      <c r="KT30" s="284"/>
      <c r="KU30" s="284"/>
      <c r="KV30" s="284"/>
      <c r="KW30" s="284"/>
      <c r="KX30" s="284"/>
      <c r="KY30" s="284"/>
      <c r="KZ30" s="284"/>
      <c r="LA30" s="284"/>
      <c r="LB30" s="284"/>
      <c r="LC30" s="284"/>
      <c r="LD30" s="284"/>
      <c r="LE30" s="284"/>
      <c r="LF30" s="284"/>
      <c r="LG30" s="284"/>
      <c r="LH30" s="284"/>
      <c r="LI30" s="284"/>
      <c r="LJ30" s="284"/>
      <c r="LK30" s="284"/>
      <c r="LL30" s="284"/>
      <c r="LM30" s="284"/>
      <c r="LN30" s="284"/>
      <c r="LO30" s="284"/>
      <c r="LP30" s="284"/>
      <c r="LQ30" s="284"/>
      <c r="LR30" s="284"/>
      <c r="LS30" s="284"/>
      <c r="LT30" s="284"/>
      <c r="LU30" s="284"/>
      <c r="LV30" s="284"/>
      <c r="LW30" s="284"/>
      <c r="LX30" s="284"/>
      <c r="LY30" s="284"/>
      <c r="LZ30" s="284"/>
      <c r="MA30" s="284"/>
      <c r="MB30" s="284"/>
      <c r="MC30" s="284"/>
      <c r="MD30" s="284"/>
      <c r="ME30" s="284"/>
      <c r="MF30" s="284"/>
      <c r="MG30" s="284"/>
      <c r="MH30" s="284"/>
      <c r="MI30" s="284"/>
      <c r="MJ30" s="284"/>
      <c r="MK30" s="284"/>
      <c r="ML30" s="284"/>
      <c r="MM30" s="284"/>
      <c r="MN30" s="284"/>
      <c r="MO30" s="284"/>
      <c r="MP30" s="284"/>
      <c r="MQ30" s="284"/>
      <c r="MR30" s="284"/>
      <c r="MS30" s="284"/>
      <c r="MT30" s="284"/>
      <c r="MU30" s="284"/>
      <c r="MV30" s="284"/>
      <c r="MW30" s="284"/>
      <c r="MX30" s="284"/>
      <c r="MY30" s="284"/>
      <c r="MZ30" s="284"/>
      <c r="NA30" s="284"/>
      <c r="NB30" s="284"/>
      <c r="NC30" s="284"/>
      <c r="ND30" s="284"/>
      <c r="NE30" s="284"/>
      <c r="NF30" s="284"/>
      <c r="NG30" s="284"/>
      <c r="NH30" s="284"/>
      <c r="NI30" s="284"/>
      <c r="NJ30" s="284"/>
      <c r="NK30" s="284"/>
      <c r="NL30" s="284"/>
      <c r="NM30" s="284"/>
      <c r="NN30" s="284"/>
      <c r="NO30" s="284"/>
      <c r="NP30" s="284"/>
      <c r="NQ30" s="284"/>
      <c r="NR30" s="284"/>
      <c r="NS30" s="284"/>
      <c r="NT30" s="284"/>
      <c r="NU30" s="284"/>
      <c r="NV30" s="284"/>
      <c r="NW30" s="284"/>
      <c r="NX30" s="284"/>
      <c r="NY30" s="284"/>
      <c r="NZ30" s="284"/>
      <c r="OA30" s="284"/>
      <c r="OB30" s="284"/>
      <c r="OC30" s="284"/>
      <c r="OD30" s="284"/>
      <c r="OE30" s="284"/>
      <c r="OF30" s="284"/>
      <c r="OG30" s="284"/>
      <c r="OH30" s="284"/>
      <c r="OI30" s="284"/>
      <c r="OJ30" s="284"/>
      <c r="OK30" s="284"/>
      <c r="OL30" s="284"/>
      <c r="OM30" s="284"/>
      <c r="ON30" s="284"/>
      <c r="OO30" s="284"/>
      <c r="OP30" s="284"/>
      <c r="OQ30" s="284"/>
      <c r="OR30" s="284"/>
      <c r="OS30" s="284"/>
      <c r="OT30" s="284"/>
      <c r="OU30" s="284"/>
      <c r="OV30" s="284"/>
      <c r="OW30" s="284"/>
      <c r="OX30" s="284"/>
      <c r="OY30" s="284"/>
      <c r="OZ30" s="284"/>
      <c r="PA30" s="284"/>
      <c r="PB30" s="284"/>
      <c r="PC30" s="284"/>
      <c r="PD30" s="284"/>
      <c r="PE30" s="284"/>
      <c r="PF30" s="284"/>
      <c r="PG30" s="284"/>
      <c r="PH30" s="284"/>
      <c r="PI30" s="284"/>
      <c r="PJ30" s="284"/>
      <c r="PK30" s="284"/>
      <c r="PL30" s="284"/>
      <c r="PM30" s="284"/>
      <c r="PN30" s="284"/>
      <c r="PO30" s="284"/>
      <c r="PP30" s="284"/>
      <c r="PQ30" s="284"/>
      <c r="PR30" s="284"/>
      <c r="PS30" s="284"/>
      <c r="PT30" s="284"/>
      <c r="PU30" s="284"/>
      <c r="PV30" s="284"/>
      <c r="PW30" s="284"/>
      <c r="PX30" s="284"/>
      <c r="PY30" s="284"/>
      <c r="PZ30" s="284"/>
      <c r="QA30" s="284"/>
      <c r="QB30" s="284"/>
      <c r="QC30" s="284"/>
      <c r="QD30" s="284"/>
      <c r="QE30" s="284"/>
      <c r="QF30" s="284"/>
      <c r="QG30" s="284"/>
      <c r="QH30" s="284"/>
      <c r="QI30" s="284"/>
      <c r="QJ30" s="284"/>
      <c r="QK30" s="284"/>
      <c r="QL30" s="284"/>
      <c r="QM30" s="284"/>
      <c r="QN30" s="284"/>
      <c r="QO30" s="284"/>
      <c r="QP30" s="284"/>
      <c r="QQ30" s="284"/>
      <c r="QR30" s="284"/>
      <c r="QS30" s="284"/>
      <c r="QT30" s="284"/>
      <c r="QU30" s="284"/>
      <c r="QV30" s="284"/>
      <c r="QW30" s="284"/>
      <c r="QX30" s="284"/>
      <c r="QY30" s="284"/>
      <c r="QZ30" s="284"/>
      <c r="RA30" s="284"/>
      <c r="RB30" s="284"/>
      <c r="RC30" s="284"/>
      <c r="RD30" s="284"/>
      <c r="RE30" s="284"/>
      <c r="RF30" s="284"/>
      <c r="RG30" s="284"/>
      <c r="RH30" s="284"/>
      <c r="RI30" s="284"/>
      <c r="RJ30" s="284"/>
      <c r="RK30" s="284"/>
      <c r="RL30" s="284"/>
      <c r="RM30" s="284"/>
      <c r="RN30" s="284"/>
      <c r="RO30" s="284"/>
      <c r="RP30" s="284"/>
      <c r="RQ30" s="284"/>
      <c r="RR30" s="284"/>
      <c r="RS30" s="284"/>
      <c r="RT30" s="284"/>
      <c r="RU30" s="284"/>
      <c r="RV30" s="284"/>
      <c r="RW30" s="284"/>
      <c r="RX30" s="284"/>
      <c r="RY30" s="284"/>
      <c r="RZ30" s="284"/>
      <c r="SA30" s="284"/>
      <c r="SB30" s="284"/>
      <c r="SC30" s="284"/>
      <c r="SD30" s="284"/>
      <c r="SE30" s="284"/>
      <c r="SF30" s="284"/>
      <c r="SG30" s="284"/>
      <c r="SH30" s="284"/>
      <c r="SI30" s="284"/>
      <c r="SJ30" s="284"/>
      <c r="SK30" s="284"/>
      <c r="SL30" s="284"/>
      <c r="SM30" s="284"/>
      <c r="SN30" s="284"/>
      <c r="SO30" s="284"/>
      <c r="SP30" s="284"/>
      <c r="SQ30" s="284"/>
      <c r="SR30" s="284"/>
      <c r="SS30" s="284"/>
      <c r="ST30" s="284"/>
      <c r="SU30" s="284"/>
      <c r="SV30" s="284"/>
      <c r="SW30" s="284"/>
      <c r="SX30" s="284"/>
      <c r="SY30" s="284"/>
      <c r="SZ30" s="284"/>
      <c r="TA30" s="284"/>
      <c r="TB30" s="284"/>
      <c r="TC30" s="284"/>
      <c r="TD30" s="284"/>
      <c r="TE30" s="284"/>
      <c r="TF30" s="284"/>
      <c r="TG30" s="284"/>
      <c r="TH30" s="284"/>
      <c r="TI30" s="284"/>
      <c r="TJ30" s="284"/>
      <c r="TK30" s="284"/>
      <c r="TL30" s="284"/>
      <c r="TM30" s="284"/>
      <c r="TN30" s="284"/>
      <c r="TO30" s="284"/>
      <c r="TP30" s="284"/>
      <c r="TQ30" s="284"/>
      <c r="TR30" s="284"/>
      <c r="TS30" s="284"/>
      <c r="TT30" s="284"/>
      <c r="TU30" s="284"/>
      <c r="TV30" s="284"/>
      <c r="TW30" s="284"/>
      <c r="TX30" s="284"/>
      <c r="TY30" s="284"/>
      <c r="TZ30" s="284"/>
      <c r="UA30" s="284"/>
      <c r="UB30" s="284"/>
      <c r="UC30" s="284"/>
      <c r="UD30" s="284"/>
      <c r="UE30" s="284"/>
      <c r="UF30" s="284"/>
      <c r="UG30" s="284"/>
      <c r="UH30" s="284"/>
      <c r="UI30" s="284"/>
      <c r="UJ30" s="284"/>
      <c r="UK30" s="284"/>
      <c r="UL30" s="284"/>
      <c r="UM30" s="284"/>
      <c r="UN30" s="284"/>
      <c r="UO30" s="284"/>
      <c r="UP30" s="284"/>
      <c r="UQ30" s="284"/>
      <c r="UR30" s="284"/>
      <c r="US30" s="284"/>
      <c r="UT30" s="284"/>
      <c r="UU30" s="284"/>
      <c r="UV30" s="284"/>
      <c r="UW30" s="284"/>
      <c r="UX30" s="284"/>
      <c r="UY30" s="284"/>
      <c r="UZ30" s="284"/>
      <c r="VA30" s="284"/>
      <c r="VB30" s="284"/>
      <c r="VC30" s="284"/>
      <c r="VD30" s="284"/>
      <c r="VE30" s="284"/>
      <c r="VF30" s="284"/>
      <c r="VG30" s="284"/>
      <c r="VH30" s="284"/>
      <c r="VI30" s="284"/>
      <c r="VJ30" s="284"/>
      <c r="VK30" s="284"/>
      <c r="VL30" s="284"/>
      <c r="VM30" s="284"/>
      <c r="VN30" s="284"/>
      <c r="VO30" s="284"/>
      <c r="VP30" s="284"/>
      <c r="VQ30" s="284"/>
      <c r="VR30" s="284"/>
      <c r="VS30" s="284"/>
      <c r="VT30" s="284"/>
      <c r="VU30" s="284"/>
      <c r="VV30" s="284"/>
      <c r="VW30" s="284"/>
      <c r="VX30" s="284"/>
      <c r="VY30" s="284"/>
      <c r="VZ30" s="284"/>
      <c r="WA30" s="284"/>
      <c r="WB30" s="284"/>
      <c r="WC30" s="284"/>
      <c r="WD30" s="284"/>
      <c r="WE30" s="284"/>
      <c r="WF30" s="284"/>
      <c r="WG30" s="284"/>
      <c r="WH30" s="284"/>
      <c r="WI30" s="284"/>
      <c r="WJ30" s="284"/>
      <c r="WK30" s="284"/>
      <c r="WL30" s="284"/>
      <c r="WM30" s="284"/>
      <c r="WN30" s="284"/>
      <c r="WO30" s="284"/>
      <c r="WP30" s="284"/>
      <c r="WQ30" s="284"/>
      <c r="WR30" s="284"/>
      <c r="WS30" s="284"/>
      <c r="WT30" s="284"/>
      <c r="WU30" s="284"/>
      <c r="WV30" s="284"/>
      <c r="WW30" s="284"/>
      <c r="WX30" s="284"/>
      <c r="WY30" s="284"/>
      <c r="WZ30" s="284"/>
      <c r="XA30" s="284"/>
      <c r="XB30" s="284"/>
      <c r="XC30" s="284"/>
      <c r="XD30" s="284"/>
      <c r="XE30" s="284"/>
      <c r="XF30" s="284"/>
      <c r="XG30" s="284"/>
      <c r="XH30" s="284"/>
      <c r="XI30" s="284"/>
      <c r="XJ30" s="284"/>
      <c r="XK30" s="284"/>
      <c r="XL30" s="284"/>
      <c r="XM30" s="284"/>
      <c r="XN30" s="284"/>
      <c r="XO30" s="284"/>
      <c r="XP30" s="284"/>
      <c r="XQ30" s="284"/>
      <c r="XR30" s="284"/>
      <c r="XS30" s="284"/>
      <c r="XT30" s="284"/>
      <c r="XU30" s="284"/>
      <c r="XV30" s="284"/>
      <c r="XW30" s="284"/>
      <c r="XX30" s="284"/>
      <c r="XY30" s="284"/>
      <c r="XZ30" s="284"/>
      <c r="YA30" s="284"/>
      <c r="YB30" s="284"/>
      <c r="YC30" s="284"/>
      <c r="YD30" s="284"/>
      <c r="YE30" s="284"/>
      <c r="YF30" s="284"/>
      <c r="YG30" s="284"/>
      <c r="YH30" s="284"/>
      <c r="YI30" s="284"/>
      <c r="YJ30" s="284"/>
      <c r="YK30" s="284"/>
      <c r="YL30" s="284"/>
      <c r="YM30" s="284"/>
      <c r="YN30" s="284"/>
      <c r="YO30" s="284"/>
      <c r="YP30" s="284"/>
      <c r="YQ30" s="284"/>
      <c r="YR30" s="284"/>
      <c r="YS30" s="284"/>
      <c r="YT30" s="284"/>
      <c r="YU30" s="284"/>
      <c r="YV30" s="284"/>
      <c r="YW30" s="284"/>
      <c r="YX30" s="284"/>
      <c r="YY30" s="284"/>
      <c r="YZ30" s="284"/>
      <c r="ZA30" s="284"/>
      <c r="ZB30" s="284"/>
      <c r="ZC30" s="284"/>
      <c r="ZD30" s="284"/>
      <c r="ZE30" s="284"/>
      <c r="ZF30" s="284"/>
      <c r="ZG30" s="284"/>
      <c r="ZH30" s="284"/>
      <c r="ZI30" s="284"/>
      <c r="ZJ30" s="284"/>
      <c r="ZK30" s="284"/>
      <c r="ZL30" s="284"/>
      <c r="ZM30" s="284"/>
      <c r="ZN30" s="284"/>
      <c r="ZO30" s="284"/>
      <c r="ZP30" s="284"/>
      <c r="ZQ30" s="284"/>
      <c r="ZR30" s="284"/>
      <c r="ZS30" s="284"/>
      <c r="ZT30" s="284"/>
      <c r="ZU30" s="284"/>
      <c r="ZV30" s="284"/>
      <c r="ZW30" s="284"/>
      <c r="ZX30" s="284"/>
      <c r="ZY30" s="284"/>
      <c r="ZZ30" s="284"/>
      <c r="AAA30" s="284"/>
      <c r="AAB30" s="284"/>
      <c r="AAC30" s="284"/>
      <c r="AAD30" s="284"/>
      <c r="AAE30" s="284"/>
      <c r="AAF30" s="284"/>
      <c r="AAG30" s="284"/>
      <c r="AAH30" s="284"/>
      <c r="AAI30" s="284"/>
      <c r="AAJ30" s="284"/>
      <c r="AAK30" s="284"/>
      <c r="AAL30" s="284"/>
      <c r="AAM30" s="284"/>
      <c r="AAN30" s="284"/>
      <c r="AAO30" s="284"/>
      <c r="AAP30" s="284"/>
      <c r="AAQ30" s="284"/>
      <c r="AAR30" s="284"/>
      <c r="AAS30" s="284"/>
      <c r="AAT30" s="284"/>
      <c r="AAU30" s="284"/>
      <c r="AAV30" s="284"/>
      <c r="AAW30" s="284"/>
      <c r="AAX30" s="284"/>
      <c r="AAY30" s="284"/>
      <c r="AAZ30" s="284"/>
      <c r="ABA30" s="284"/>
      <c r="ABB30" s="284"/>
      <c r="ABC30" s="284"/>
      <c r="ABD30" s="284"/>
      <c r="ABE30" s="284"/>
      <c r="ABF30" s="284"/>
      <c r="ABG30" s="284"/>
      <c r="ABH30" s="284"/>
      <c r="ABI30" s="284"/>
      <c r="ABJ30" s="284"/>
      <c r="ABK30" s="284"/>
      <c r="ABL30" s="284"/>
      <c r="ABM30" s="284"/>
      <c r="ABN30" s="284"/>
      <c r="ABO30" s="284"/>
      <c r="ABP30" s="284"/>
      <c r="ABQ30" s="284"/>
      <c r="ABR30" s="284"/>
      <c r="ABS30" s="284"/>
      <c r="ABT30" s="284"/>
      <c r="ABU30" s="284"/>
      <c r="ABV30" s="284"/>
      <c r="ABW30" s="284"/>
      <c r="ABX30" s="284"/>
      <c r="ABY30" s="284"/>
      <c r="ABZ30" s="284"/>
      <c r="ACA30" s="284"/>
      <c r="ACB30" s="284"/>
      <c r="ACC30" s="284"/>
      <c r="ACD30" s="284"/>
      <c r="ACE30" s="284"/>
      <c r="ACF30" s="284"/>
      <c r="ACG30" s="284"/>
      <c r="ACH30" s="284"/>
      <c r="ACI30" s="284"/>
      <c r="ACJ30" s="284"/>
      <c r="ACK30" s="284"/>
      <c r="ACL30" s="284"/>
      <c r="ACM30" s="284"/>
      <c r="ACN30" s="284"/>
      <c r="ACO30" s="284"/>
      <c r="ACP30" s="284"/>
      <c r="ACQ30" s="284"/>
      <c r="ACR30" s="284"/>
      <c r="ACS30" s="284"/>
      <c r="ACT30" s="284"/>
      <c r="ACU30" s="284"/>
      <c r="ACV30" s="284"/>
      <c r="ACW30" s="284"/>
      <c r="ACX30" s="284"/>
      <c r="ACY30" s="284"/>
      <c r="ACZ30" s="284"/>
      <c r="ADA30" s="284"/>
      <c r="ADB30" s="284"/>
      <c r="ADC30" s="284"/>
      <c r="ADD30" s="284"/>
      <c r="ADE30" s="284"/>
      <c r="ADF30" s="284"/>
      <c r="ADG30" s="284"/>
      <c r="ADH30" s="284"/>
      <c r="ADI30" s="284"/>
      <c r="ADJ30" s="284"/>
      <c r="ADK30" s="284"/>
      <c r="ADL30" s="284"/>
      <c r="ADM30" s="284"/>
      <c r="ADN30" s="284"/>
      <c r="ADO30" s="284"/>
      <c r="ADP30" s="284"/>
      <c r="ADQ30" s="284"/>
      <c r="ADR30" s="284"/>
      <c r="ADS30" s="284"/>
      <c r="ADT30" s="284"/>
      <c r="ADU30" s="284"/>
      <c r="ADV30" s="284"/>
      <c r="ADW30" s="284"/>
      <c r="ADX30" s="284"/>
      <c r="ADY30" s="284"/>
      <c r="ADZ30" s="284"/>
      <c r="AEA30" s="284"/>
      <c r="AEB30" s="284"/>
      <c r="AEC30" s="284"/>
      <c r="AED30" s="284"/>
      <c r="AEE30" s="284"/>
      <c r="AEF30" s="284"/>
      <c r="AEG30" s="284"/>
      <c r="AEH30" s="284"/>
      <c r="AEI30" s="284"/>
      <c r="AEJ30" s="284"/>
      <c r="AEK30" s="284"/>
      <c r="AEL30" s="284"/>
      <c r="AEM30" s="284"/>
      <c r="AEN30" s="284"/>
      <c r="AEO30" s="284"/>
      <c r="AEP30" s="284"/>
      <c r="AEQ30" s="284"/>
      <c r="AER30" s="284"/>
      <c r="AES30" s="284"/>
      <c r="AET30" s="284"/>
      <c r="AEU30" s="284"/>
      <c r="AEV30" s="284"/>
      <c r="AEW30" s="284"/>
      <c r="AEX30" s="284"/>
      <c r="AEY30" s="284"/>
      <c r="AEZ30" s="284"/>
      <c r="AFA30" s="284"/>
      <c r="AFB30" s="284"/>
      <c r="AFC30" s="284"/>
      <c r="AFD30" s="284"/>
      <c r="AFE30" s="284"/>
      <c r="AFF30" s="284"/>
      <c r="AFG30" s="284"/>
      <c r="AFH30" s="284"/>
      <c r="AFI30" s="284"/>
      <c r="AFJ30" s="284"/>
      <c r="AFK30" s="284"/>
      <c r="AFL30" s="284"/>
      <c r="AFM30" s="284"/>
      <c r="AFN30" s="284"/>
      <c r="AFO30" s="284"/>
      <c r="AFP30" s="284"/>
      <c r="AFQ30" s="284"/>
      <c r="AFR30" s="284"/>
      <c r="AFS30" s="284"/>
      <c r="AFT30" s="284"/>
      <c r="AFU30" s="284"/>
      <c r="AFV30" s="284"/>
      <c r="AFW30" s="284"/>
      <c r="AFX30" s="284"/>
      <c r="AFY30" s="284"/>
      <c r="AFZ30" s="284"/>
      <c r="AGA30" s="284"/>
      <c r="AGB30" s="284"/>
      <c r="AGC30" s="284"/>
      <c r="AGD30" s="284"/>
      <c r="AGE30" s="284"/>
      <c r="AGF30" s="284"/>
      <c r="AGG30" s="284"/>
      <c r="AGH30" s="284"/>
      <c r="AGI30" s="284"/>
      <c r="AGJ30" s="284"/>
      <c r="AGK30" s="284"/>
      <c r="AGL30" s="284"/>
      <c r="AGM30" s="284"/>
      <c r="AGN30" s="284"/>
      <c r="AGO30" s="284"/>
      <c r="AGP30" s="284"/>
      <c r="AGQ30" s="284"/>
      <c r="AGR30" s="284"/>
      <c r="AGS30" s="284"/>
      <c r="AGT30" s="284"/>
      <c r="AGU30" s="284"/>
      <c r="AGV30" s="284"/>
      <c r="AGW30" s="284"/>
      <c r="AGX30" s="284"/>
      <c r="AGY30" s="284"/>
      <c r="AGZ30" s="284"/>
      <c r="AHA30" s="284"/>
      <c r="AHB30" s="284"/>
      <c r="AHC30" s="284"/>
      <c r="AHD30" s="284"/>
      <c r="AHE30" s="284"/>
      <c r="AHF30" s="284"/>
      <c r="AHG30" s="284"/>
      <c r="AHH30" s="284"/>
      <c r="AHI30" s="284"/>
      <c r="AHJ30" s="284"/>
      <c r="AHK30" s="284"/>
      <c r="AHL30" s="284"/>
      <c r="AHM30" s="284"/>
      <c r="AHN30" s="284"/>
      <c r="AHO30" s="284"/>
      <c r="AHP30" s="284"/>
      <c r="AHQ30" s="284"/>
      <c r="AHR30" s="284"/>
      <c r="AHS30" s="284"/>
      <c r="AHT30" s="284"/>
      <c r="AHU30" s="284"/>
      <c r="AHV30" s="284"/>
      <c r="AHW30" s="284"/>
      <c r="AHX30" s="284"/>
      <c r="AHY30" s="284"/>
      <c r="AHZ30" s="284"/>
      <c r="AIA30" s="284"/>
      <c r="AIB30" s="284"/>
      <c r="AIC30" s="284"/>
      <c r="AID30" s="284"/>
      <c r="AIE30" s="284"/>
      <c r="AIF30" s="284"/>
      <c r="AIG30" s="284"/>
      <c r="AIH30" s="284"/>
      <c r="AII30" s="284"/>
      <c r="AIJ30" s="284"/>
      <c r="AIK30" s="284"/>
      <c r="AIL30" s="284"/>
      <c r="AIM30" s="284"/>
      <c r="AIN30" s="284"/>
      <c r="AIO30" s="284"/>
      <c r="AIP30" s="284"/>
      <c r="AIQ30" s="284"/>
      <c r="AIR30" s="284"/>
      <c r="AIS30" s="284"/>
      <c r="AIT30" s="284"/>
      <c r="AIU30" s="284"/>
      <c r="AIV30" s="284"/>
      <c r="AIW30" s="284"/>
      <c r="AIX30" s="284"/>
      <c r="AIY30" s="284"/>
      <c r="AIZ30" s="284"/>
      <c r="AJA30" s="284"/>
      <c r="AJB30" s="284"/>
      <c r="AJC30" s="284"/>
      <c r="AJD30" s="284"/>
      <c r="AJE30" s="284"/>
      <c r="AJF30" s="284"/>
      <c r="AJG30" s="284"/>
      <c r="AJH30" s="284"/>
      <c r="AJI30" s="284"/>
      <c r="AJJ30" s="284"/>
      <c r="AJK30" s="284"/>
      <c r="AJL30" s="284"/>
      <c r="AJM30" s="284"/>
      <c r="AJN30" s="284"/>
      <c r="AJO30" s="284"/>
      <c r="AJP30" s="284"/>
      <c r="AJQ30" s="284"/>
      <c r="AJR30" s="284"/>
      <c r="AJS30" s="284"/>
      <c r="AJT30" s="284"/>
      <c r="AJU30" s="284"/>
      <c r="AJV30" s="284"/>
      <c r="AJW30" s="284"/>
      <c r="AJX30" s="284"/>
      <c r="AJY30" s="284"/>
      <c r="AJZ30" s="284"/>
      <c r="AKA30" s="284"/>
      <c r="AKB30" s="284"/>
      <c r="AKC30" s="284"/>
      <c r="AKD30" s="284"/>
      <c r="AKE30" s="284"/>
      <c r="AKF30" s="284"/>
      <c r="AKG30" s="284"/>
      <c r="AKH30" s="284"/>
      <c r="AKI30" s="284"/>
      <c r="AKJ30" s="284"/>
      <c r="AKK30" s="284"/>
      <c r="AKL30" s="284"/>
      <c r="AKM30" s="284"/>
      <c r="AKN30" s="284"/>
      <c r="AKO30" s="284"/>
      <c r="AKP30" s="284"/>
      <c r="AKQ30" s="284"/>
      <c r="AKR30" s="284"/>
      <c r="AKS30" s="284"/>
      <c r="AKT30" s="284"/>
      <c r="AKU30" s="284"/>
      <c r="AKV30" s="284"/>
      <c r="AKW30" s="284"/>
      <c r="AKX30" s="284"/>
      <c r="AKY30" s="284"/>
      <c r="AKZ30" s="284"/>
      <c r="ALA30" s="284"/>
      <c r="ALB30" s="284"/>
      <c r="ALC30" s="284"/>
      <c r="ALD30" s="284"/>
      <c r="ALE30" s="284"/>
      <c r="ALF30" s="284"/>
      <c r="ALG30" s="284"/>
      <c r="ALH30" s="284"/>
      <c r="ALI30" s="284"/>
      <c r="ALJ30" s="284"/>
      <c r="ALK30" s="284"/>
      <c r="ALL30" s="284"/>
      <c r="ALM30" s="284"/>
      <c r="ALN30" s="284"/>
      <c r="ALO30" s="284"/>
      <c r="ALP30" s="284"/>
      <c r="ALQ30" s="284"/>
      <c r="ALR30" s="284"/>
      <c r="ALS30" s="284"/>
      <c r="ALT30" s="284"/>
      <c r="ALU30" s="284"/>
      <c r="ALV30" s="284"/>
      <c r="ALW30" s="284"/>
      <c r="ALX30" s="284"/>
      <c r="ALY30" s="284"/>
      <c r="ALZ30" s="284"/>
      <c r="AMA30" s="284"/>
      <c r="AMB30" s="284"/>
      <c r="AMC30" s="284"/>
      <c r="AMD30" s="284"/>
      <c r="AME30" s="284"/>
      <c r="AMF30" s="284"/>
      <c r="AMG30" s="284"/>
      <c r="AMH30" s="284"/>
      <c r="AMI30" s="284"/>
      <c r="AMJ30" s="284"/>
      <c r="AMK30" s="284"/>
      <c r="AML30" s="284"/>
      <c r="AMM30" s="284"/>
      <c r="AMN30" s="284"/>
      <c r="AMO30" s="284"/>
      <c r="AMP30" s="284"/>
      <c r="AMQ30" s="284"/>
      <c r="AMR30" s="284"/>
      <c r="AMS30" s="284"/>
      <c r="AMT30" s="284"/>
      <c r="AMU30" s="284"/>
      <c r="AMV30" s="284"/>
      <c r="AMW30" s="284"/>
      <c r="AMX30" s="284"/>
      <c r="AMY30" s="284"/>
      <c r="AMZ30" s="284"/>
      <c r="ANA30" s="284"/>
      <c r="ANB30" s="284"/>
      <c r="ANC30" s="284"/>
      <c r="AND30" s="284"/>
      <c r="ANE30" s="284"/>
      <c r="ANF30" s="284"/>
      <c r="ANG30" s="284"/>
      <c r="ANH30" s="284"/>
      <c r="ANI30" s="284"/>
      <c r="ANJ30" s="284"/>
      <c r="ANK30" s="284"/>
      <c r="ANL30" s="284"/>
      <c r="ANM30" s="284"/>
      <c r="ANN30" s="284"/>
      <c r="ANO30" s="284"/>
      <c r="ANP30" s="284"/>
      <c r="ANQ30" s="284"/>
      <c r="ANR30" s="284"/>
      <c r="ANS30" s="284"/>
      <c r="ANT30" s="284"/>
      <c r="ANU30" s="284"/>
      <c r="ANV30" s="284"/>
      <c r="ANW30" s="284"/>
      <c r="ANX30" s="284"/>
      <c r="ANY30" s="284"/>
      <c r="ANZ30" s="284"/>
      <c r="AOA30" s="284"/>
      <c r="AOB30" s="284"/>
      <c r="AOC30" s="284"/>
      <c r="AOD30" s="284"/>
      <c r="AOE30" s="284"/>
      <c r="AOF30" s="284"/>
      <c r="AOG30" s="284"/>
      <c r="AOH30" s="284"/>
      <c r="AOI30" s="284"/>
      <c r="AOJ30" s="284"/>
      <c r="AOK30" s="284"/>
      <c r="AOL30" s="284"/>
      <c r="AOM30" s="284"/>
      <c r="AON30" s="284"/>
      <c r="AOO30" s="284"/>
      <c r="AOP30" s="284"/>
      <c r="AOQ30" s="284"/>
      <c r="AOR30" s="284"/>
      <c r="AOS30" s="284"/>
      <c r="AOT30" s="284"/>
      <c r="AOU30" s="284"/>
      <c r="AOV30" s="284"/>
      <c r="AOW30" s="284"/>
      <c r="AOX30" s="284"/>
      <c r="AOY30" s="284"/>
      <c r="AOZ30" s="284"/>
      <c r="APA30" s="284"/>
      <c r="APB30" s="284"/>
      <c r="APC30" s="284"/>
      <c r="APD30" s="284"/>
      <c r="APE30" s="284"/>
      <c r="APF30" s="284"/>
      <c r="APG30" s="284"/>
      <c r="APH30" s="284"/>
      <c r="API30" s="284"/>
      <c r="APJ30" s="284"/>
      <c r="APK30" s="284"/>
      <c r="APL30" s="284"/>
      <c r="APM30" s="284"/>
      <c r="APN30" s="284"/>
      <c r="APO30" s="284"/>
      <c r="APP30" s="284"/>
      <c r="APQ30" s="284"/>
      <c r="APR30" s="284"/>
      <c r="APS30" s="284"/>
      <c r="APT30" s="284"/>
      <c r="APU30" s="284"/>
      <c r="APV30" s="284"/>
      <c r="APW30" s="284"/>
      <c r="APX30" s="284"/>
      <c r="APY30" s="284"/>
      <c r="APZ30" s="284"/>
      <c r="AQA30" s="284"/>
      <c r="AQB30" s="284"/>
      <c r="AQC30" s="284"/>
      <c r="AQD30" s="284"/>
      <c r="AQE30" s="284"/>
      <c r="AQF30" s="284"/>
      <c r="AQG30" s="284"/>
      <c r="AQH30" s="284"/>
      <c r="AQI30" s="284"/>
      <c r="AQJ30" s="284"/>
      <c r="AQK30" s="284"/>
      <c r="AQL30" s="284"/>
      <c r="AQM30" s="284"/>
      <c r="AQN30" s="284"/>
      <c r="AQO30" s="284"/>
      <c r="AQP30" s="284"/>
      <c r="AQQ30" s="284"/>
      <c r="AQR30" s="284"/>
      <c r="AQS30" s="284"/>
      <c r="AQT30" s="284"/>
      <c r="AQU30" s="284"/>
      <c r="AQV30" s="284"/>
      <c r="AQW30" s="284"/>
      <c r="AQX30" s="284"/>
      <c r="AQY30" s="284"/>
      <c r="AQZ30" s="284"/>
      <c r="ARA30" s="284"/>
      <c r="ARB30" s="284"/>
      <c r="ARC30" s="284"/>
      <c r="ARD30" s="284"/>
      <c r="ARE30" s="284"/>
      <c r="ARF30" s="284"/>
      <c r="ARG30" s="284"/>
      <c r="ARH30" s="284"/>
      <c r="ARI30" s="284"/>
      <c r="ARJ30" s="284"/>
      <c r="ARK30" s="284"/>
      <c r="ARL30" s="284"/>
      <c r="ARM30" s="284"/>
      <c r="ARN30" s="284"/>
      <c r="ARO30" s="284"/>
      <c r="ARP30" s="284"/>
      <c r="ARQ30" s="284"/>
      <c r="ARR30" s="284"/>
      <c r="ARS30" s="284"/>
      <c r="ART30" s="284"/>
      <c r="ARU30" s="284"/>
      <c r="ARV30" s="284"/>
      <c r="ARW30" s="284"/>
      <c r="ARX30" s="284"/>
      <c r="ARY30" s="284"/>
      <c r="ARZ30" s="284"/>
      <c r="ASA30" s="284"/>
      <c r="ASB30" s="284"/>
      <c r="ASC30" s="284"/>
      <c r="ASD30" s="284"/>
      <c r="ASE30" s="284"/>
      <c r="ASF30" s="284"/>
      <c r="ASG30" s="284"/>
      <c r="ASH30" s="284"/>
      <c r="ASI30" s="284"/>
      <c r="ASJ30" s="284"/>
      <c r="ASK30" s="284"/>
      <c r="ASL30" s="284"/>
      <c r="ASM30" s="284"/>
      <c r="ASN30" s="284"/>
      <c r="ASO30" s="284"/>
      <c r="ASP30" s="284"/>
      <c r="ASQ30" s="284"/>
      <c r="ASR30" s="284"/>
      <c r="ASS30" s="284"/>
      <c r="AST30" s="284"/>
      <c r="ASU30" s="284"/>
      <c r="ASV30" s="284"/>
      <c r="ASW30" s="284"/>
      <c r="ASX30" s="284"/>
      <c r="ASY30" s="284"/>
      <c r="ASZ30" s="284"/>
      <c r="ATA30" s="284"/>
      <c r="ATB30" s="284"/>
      <c r="ATC30" s="284"/>
      <c r="ATD30" s="284"/>
      <c r="ATE30" s="284"/>
      <c r="ATF30" s="284"/>
      <c r="ATG30" s="284"/>
      <c r="ATH30" s="284"/>
      <c r="ATI30" s="284"/>
      <c r="ATJ30" s="284"/>
      <c r="ATK30" s="284"/>
      <c r="ATL30" s="284"/>
      <c r="ATM30" s="284"/>
      <c r="ATN30" s="284"/>
      <c r="ATO30" s="284"/>
      <c r="ATP30" s="284"/>
      <c r="ATQ30" s="284"/>
      <c r="ATR30" s="284"/>
      <c r="ATS30" s="284"/>
      <c r="ATT30" s="284"/>
      <c r="ATU30" s="284"/>
      <c r="ATV30" s="284"/>
      <c r="ATW30" s="284"/>
      <c r="ATX30" s="284"/>
      <c r="ATY30" s="284"/>
      <c r="ATZ30" s="284"/>
      <c r="AUA30" s="284"/>
      <c r="AUB30" s="284"/>
      <c r="AUC30" s="284"/>
      <c r="AUD30" s="284"/>
      <c r="AUE30" s="284"/>
      <c r="AUF30" s="284"/>
      <c r="AUG30" s="284"/>
      <c r="AUH30" s="284"/>
      <c r="AUI30" s="284"/>
      <c r="AUJ30" s="284"/>
      <c r="AUK30" s="284"/>
      <c r="AUL30" s="284"/>
      <c r="AUM30" s="284"/>
      <c r="AUN30" s="284"/>
      <c r="AUO30" s="284"/>
      <c r="AUP30" s="284"/>
      <c r="AUQ30" s="284"/>
      <c r="AUR30" s="284"/>
      <c r="AUS30" s="284"/>
      <c r="AUT30" s="284"/>
      <c r="AUU30" s="284"/>
      <c r="AUV30" s="284"/>
      <c r="AUW30" s="284"/>
      <c r="AUX30" s="284"/>
      <c r="AUY30" s="284"/>
      <c r="AUZ30" s="284"/>
      <c r="AVA30" s="284"/>
      <c r="AVB30" s="284"/>
      <c r="AVC30" s="284"/>
      <c r="AVD30" s="284"/>
      <c r="AVE30" s="284"/>
      <c r="AVF30" s="284"/>
      <c r="AVG30" s="284"/>
      <c r="AVH30" s="284"/>
      <c r="AVI30" s="284"/>
      <c r="AVJ30" s="284"/>
      <c r="AVK30" s="284"/>
      <c r="AVL30" s="284"/>
      <c r="AVM30" s="284"/>
      <c r="AVN30" s="284"/>
      <c r="AVO30" s="284"/>
      <c r="AVP30" s="284"/>
      <c r="AVQ30" s="284"/>
      <c r="AVR30" s="284"/>
      <c r="AVS30" s="284"/>
      <c r="AVT30" s="284"/>
      <c r="AVU30" s="284"/>
      <c r="AVV30" s="284"/>
      <c r="AVW30" s="284"/>
      <c r="AVX30" s="284"/>
      <c r="AVY30" s="284"/>
      <c r="AVZ30" s="284"/>
      <c r="AWA30" s="284"/>
      <c r="AWB30" s="284"/>
      <c r="AWC30" s="284"/>
      <c r="AWD30" s="284"/>
      <c r="AWE30" s="284"/>
      <c r="AWF30" s="284"/>
      <c r="AWG30" s="284"/>
      <c r="AWH30" s="284"/>
      <c r="AWI30" s="284"/>
      <c r="AWJ30" s="284"/>
      <c r="AWK30" s="284"/>
      <c r="AWL30" s="284"/>
      <c r="AWM30" s="284"/>
      <c r="AWN30" s="284"/>
      <c r="AWO30" s="284"/>
      <c r="AWP30" s="284"/>
      <c r="AWQ30" s="284"/>
      <c r="AWR30" s="284"/>
      <c r="AWS30" s="284"/>
      <c r="AWT30" s="284"/>
      <c r="AWU30" s="284"/>
      <c r="AWV30" s="284"/>
      <c r="AWW30" s="284"/>
      <c r="AWX30" s="284"/>
      <c r="AWY30" s="284"/>
      <c r="AWZ30" s="284"/>
      <c r="AXA30" s="284"/>
      <c r="AXB30" s="284"/>
      <c r="AXC30" s="284"/>
      <c r="AXD30" s="284"/>
      <c r="AXE30" s="284"/>
      <c r="AXF30" s="284"/>
      <c r="AXG30" s="284"/>
      <c r="AXH30" s="284"/>
      <c r="AXI30" s="284"/>
      <c r="AXJ30" s="284"/>
      <c r="AXK30" s="284"/>
      <c r="AXL30" s="284"/>
      <c r="AXM30" s="284"/>
      <c r="AXN30" s="284"/>
      <c r="AXO30" s="284"/>
      <c r="AXP30" s="284"/>
      <c r="AXQ30" s="284"/>
      <c r="AXR30" s="284"/>
      <c r="AXS30" s="284"/>
      <c r="AXT30" s="284"/>
      <c r="AXU30" s="284"/>
      <c r="AXV30" s="284"/>
      <c r="AXW30" s="284"/>
      <c r="AXX30" s="284"/>
      <c r="AXY30" s="284"/>
      <c r="AXZ30" s="284"/>
      <c r="AYA30" s="284"/>
      <c r="AYB30" s="284"/>
      <c r="AYC30" s="284"/>
      <c r="AYD30" s="284"/>
      <c r="AYE30" s="284"/>
      <c r="AYF30" s="284"/>
      <c r="AYG30" s="284"/>
      <c r="AYH30" s="284"/>
      <c r="AYI30" s="284"/>
      <c r="AYJ30" s="284"/>
      <c r="AYK30" s="284"/>
      <c r="AYL30" s="284"/>
      <c r="AYM30" s="284"/>
      <c r="AYN30" s="284"/>
      <c r="AYO30" s="284"/>
      <c r="AYP30" s="284"/>
      <c r="AYQ30" s="284"/>
      <c r="AYR30" s="284"/>
      <c r="AYS30" s="284"/>
      <c r="AYT30" s="284"/>
      <c r="AYU30" s="284"/>
      <c r="AYV30" s="284"/>
      <c r="AYW30" s="284"/>
      <c r="AYX30" s="284"/>
      <c r="AYY30" s="284"/>
      <c r="AYZ30" s="284"/>
      <c r="AZA30" s="284"/>
      <c r="AZB30" s="284"/>
      <c r="AZC30" s="284"/>
      <c r="AZD30" s="284"/>
      <c r="AZE30" s="284"/>
      <c r="AZF30" s="284"/>
      <c r="AZG30" s="284"/>
      <c r="AZH30" s="284"/>
      <c r="AZI30" s="284"/>
      <c r="AZJ30" s="284"/>
      <c r="AZK30" s="284"/>
      <c r="AZL30" s="284"/>
      <c r="AZM30" s="284"/>
      <c r="AZN30" s="284"/>
      <c r="AZO30" s="284"/>
      <c r="AZP30" s="284"/>
      <c r="AZQ30" s="284"/>
      <c r="AZR30" s="284"/>
      <c r="AZS30" s="284"/>
      <c r="AZT30" s="284"/>
      <c r="AZU30" s="284"/>
      <c r="AZV30" s="284"/>
      <c r="AZW30" s="284"/>
      <c r="AZX30" s="284"/>
      <c r="AZY30" s="284"/>
      <c r="AZZ30" s="284"/>
      <c r="BAA30" s="284"/>
      <c r="BAB30" s="284"/>
      <c r="BAC30" s="284"/>
      <c r="BAD30" s="284"/>
      <c r="BAE30" s="284"/>
      <c r="BAF30" s="284"/>
      <c r="BAG30" s="284"/>
      <c r="BAH30" s="284"/>
      <c r="BAI30" s="284"/>
      <c r="BAJ30" s="284"/>
      <c r="BAK30" s="284"/>
      <c r="BAL30" s="284"/>
      <c r="BAM30" s="284"/>
      <c r="BAN30" s="284"/>
      <c r="BAO30" s="284"/>
      <c r="BAP30" s="284"/>
      <c r="BAQ30" s="284"/>
      <c r="BAR30" s="284"/>
      <c r="BAS30" s="284"/>
      <c r="BAT30" s="284"/>
      <c r="BAU30" s="284"/>
      <c r="BAV30" s="284"/>
      <c r="BAW30" s="284"/>
      <c r="BAX30" s="284"/>
      <c r="BAY30" s="284"/>
      <c r="BAZ30" s="284"/>
      <c r="BBA30" s="284"/>
      <c r="BBB30" s="284"/>
      <c r="BBC30" s="284"/>
      <c r="BBD30" s="284"/>
      <c r="BBE30" s="284"/>
      <c r="BBF30" s="284"/>
      <c r="BBG30" s="284"/>
      <c r="BBH30" s="284"/>
      <c r="BBI30" s="284"/>
      <c r="BBJ30" s="284"/>
      <c r="BBK30" s="284"/>
      <c r="BBL30" s="284"/>
      <c r="BBM30" s="284"/>
      <c r="BBN30" s="284"/>
      <c r="BBO30" s="284"/>
      <c r="BBP30" s="284"/>
      <c r="BBQ30" s="284"/>
      <c r="BBR30" s="284"/>
      <c r="BBS30" s="284"/>
      <c r="BBT30" s="284"/>
      <c r="BBU30" s="284"/>
      <c r="BBV30" s="284"/>
      <c r="BBW30" s="284"/>
      <c r="BBX30" s="284"/>
      <c r="BBY30" s="284"/>
      <c r="BBZ30" s="284"/>
      <c r="BCA30" s="284"/>
      <c r="BCB30" s="284"/>
      <c r="BCC30" s="284"/>
      <c r="BCD30" s="284"/>
      <c r="BCE30" s="284"/>
      <c r="BCF30" s="284"/>
      <c r="BCG30" s="284"/>
      <c r="BCH30" s="284"/>
      <c r="BCI30" s="284"/>
      <c r="BCJ30" s="284"/>
      <c r="BCK30" s="284"/>
      <c r="BCL30" s="284"/>
      <c r="BCM30" s="284"/>
      <c r="BCN30" s="284"/>
      <c r="BCO30" s="284"/>
      <c r="BCP30" s="284"/>
      <c r="BCQ30" s="284"/>
      <c r="BCR30" s="284"/>
      <c r="BCS30" s="284"/>
      <c r="BCT30" s="284"/>
      <c r="BCU30" s="284"/>
      <c r="BCV30" s="284"/>
      <c r="BCW30" s="284"/>
      <c r="BCX30" s="284"/>
      <c r="BCY30" s="284"/>
      <c r="BCZ30" s="284"/>
      <c r="BDA30" s="284"/>
      <c r="BDB30" s="284"/>
      <c r="BDC30" s="284"/>
      <c r="BDD30" s="284"/>
      <c r="BDE30" s="284"/>
      <c r="BDF30" s="284"/>
      <c r="BDG30" s="284"/>
      <c r="BDH30" s="284"/>
      <c r="BDI30" s="284"/>
      <c r="BDJ30" s="284"/>
      <c r="BDK30" s="284"/>
      <c r="BDL30" s="284"/>
      <c r="BDM30" s="284"/>
      <c r="BDN30" s="284"/>
      <c r="BDO30" s="284"/>
      <c r="BDP30" s="284"/>
      <c r="BDQ30" s="284"/>
      <c r="BDR30" s="284"/>
      <c r="BDS30" s="284"/>
      <c r="BDT30" s="284"/>
      <c r="BDU30" s="284"/>
      <c r="BDV30" s="284"/>
      <c r="BDW30" s="284"/>
      <c r="BDX30" s="284"/>
      <c r="BDY30" s="284"/>
      <c r="BDZ30" s="284"/>
      <c r="BEA30" s="284"/>
      <c r="BEB30" s="284"/>
      <c r="BEC30" s="284"/>
      <c r="BED30" s="284"/>
      <c r="BEE30" s="284"/>
      <c r="BEF30" s="284"/>
      <c r="BEG30" s="284"/>
      <c r="BEH30" s="284"/>
      <c r="BEI30" s="284"/>
      <c r="BEJ30" s="284"/>
      <c r="BEK30" s="284"/>
      <c r="BEL30" s="284"/>
      <c r="BEM30" s="284"/>
      <c r="BEN30" s="284"/>
      <c r="BEO30" s="284"/>
      <c r="BEP30" s="284"/>
      <c r="BEQ30" s="284"/>
      <c r="BER30" s="284"/>
      <c r="BES30" s="284"/>
      <c r="BET30" s="284"/>
      <c r="BEU30" s="284"/>
      <c r="BEV30" s="284"/>
      <c r="BEW30" s="284"/>
      <c r="BEX30" s="284"/>
      <c r="BEY30" s="284"/>
      <c r="BEZ30" s="284"/>
      <c r="BFA30" s="284"/>
      <c r="BFB30" s="284"/>
      <c r="BFC30" s="284"/>
      <c r="BFD30" s="284"/>
      <c r="BFE30" s="284"/>
      <c r="BFF30" s="284"/>
      <c r="BFG30" s="284"/>
      <c r="BFH30" s="284"/>
      <c r="BFI30" s="284"/>
      <c r="BFJ30" s="284"/>
      <c r="BFK30" s="284"/>
      <c r="BFL30" s="284"/>
      <c r="BFM30" s="284"/>
      <c r="BFN30" s="284"/>
      <c r="BFO30" s="284"/>
      <c r="BFP30" s="284"/>
      <c r="BFQ30" s="284"/>
      <c r="BFR30" s="284"/>
      <c r="BFS30" s="284"/>
      <c r="BFT30" s="284"/>
      <c r="BFU30" s="284"/>
      <c r="BFV30" s="284"/>
      <c r="BFW30" s="284"/>
      <c r="BFX30" s="284"/>
      <c r="BFY30" s="284"/>
      <c r="BFZ30" s="284"/>
      <c r="BGA30" s="284"/>
      <c r="BGB30" s="284"/>
      <c r="BGC30" s="284"/>
      <c r="BGD30" s="284"/>
      <c r="BGE30" s="284"/>
      <c r="BGF30" s="284"/>
      <c r="BGG30" s="284"/>
      <c r="BGH30" s="284"/>
      <c r="BGI30" s="284"/>
      <c r="BGJ30" s="284"/>
      <c r="BGK30" s="284"/>
      <c r="BGL30" s="284"/>
      <c r="BGM30" s="284"/>
      <c r="BGN30" s="284"/>
      <c r="BGO30" s="284"/>
      <c r="BGP30" s="284"/>
      <c r="BGQ30" s="284"/>
      <c r="BGR30" s="284"/>
      <c r="BGS30" s="284"/>
      <c r="BGT30" s="284"/>
      <c r="BGU30" s="284"/>
      <c r="BGV30" s="284"/>
      <c r="BGW30" s="284"/>
      <c r="BGX30" s="284"/>
      <c r="BGY30" s="284"/>
      <c r="BGZ30" s="284"/>
      <c r="BHA30" s="284"/>
      <c r="BHB30" s="284"/>
      <c r="BHC30" s="284"/>
      <c r="BHD30" s="284"/>
      <c r="BHE30" s="284"/>
      <c r="BHF30" s="284"/>
      <c r="BHG30" s="284"/>
      <c r="BHH30" s="284"/>
      <c r="BHI30" s="284"/>
      <c r="BHJ30" s="284"/>
      <c r="BHK30" s="284"/>
      <c r="BHL30" s="284"/>
      <c r="BHM30" s="284"/>
      <c r="BHN30" s="284"/>
      <c r="BHO30" s="284"/>
      <c r="BHP30" s="284"/>
      <c r="BHQ30" s="284"/>
      <c r="BHR30" s="284"/>
      <c r="BHS30" s="284"/>
      <c r="BHT30" s="284"/>
      <c r="BHU30" s="284"/>
      <c r="BHV30" s="284"/>
      <c r="BHW30" s="284"/>
      <c r="BHX30" s="284"/>
      <c r="BHY30" s="284"/>
      <c r="BHZ30" s="284"/>
      <c r="BIA30" s="284"/>
      <c r="BIB30" s="284"/>
      <c r="BIC30" s="284"/>
      <c r="BID30" s="284"/>
      <c r="BIE30" s="284"/>
      <c r="BIF30" s="284"/>
      <c r="BIG30" s="284"/>
      <c r="BIH30" s="284"/>
      <c r="BII30" s="284"/>
      <c r="BIJ30" s="284"/>
      <c r="BIK30" s="284"/>
      <c r="BIL30" s="284"/>
      <c r="BIM30" s="284"/>
      <c r="BIN30" s="284"/>
      <c r="BIO30" s="284"/>
      <c r="BIP30" s="284"/>
      <c r="BIQ30" s="284"/>
      <c r="BIR30" s="284"/>
      <c r="BIS30" s="284"/>
      <c r="BIT30" s="284"/>
      <c r="BIU30" s="284"/>
      <c r="BIV30" s="284"/>
      <c r="BIW30" s="284"/>
      <c r="BIX30" s="284"/>
      <c r="BIY30" s="284"/>
      <c r="BIZ30" s="284"/>
      <c r="BJA30" s="284"/>
      <c r="BJB30" s="284"/>
      <c r="BJC30" s="284"/>
      <c r="BJD30" s="284"/>
      <c r="BJE30" s="284"/>
      <c r="BJF30" s="284"/>
      <c r="BJG30" s="284"/>
      <c r="BJH30" s="284"/>
      <c r="BJI30" s="284"/>
      <c r="BJJ30" s="284"/>
      <c r="BJK30" s="284"/>
      <c r="BJL30" s="284"/>
      <c r="BJM30" s="284"/>
      <c r="BJN30" s="284"/>
      <c r="BJO30" s="284"/>
      <c r="BJP30" s="284"/>
      <c r="BJQ30" s="284"/>
      <c r="BJR30" s="284"/>
      <c r="BJS30" s="284"/>
      <c r="BJT30" s="284"/>
      <c r="BJU30" s="284"/>
      <c r="BJV30" s="284"/>
      <c r="BJW30" s="284"/>
      <c r="BJX30" s="284"/>
      <c r="BJY30" s="284"/>
      <c r="BJZ30" s="284"/>
      <c r="BKA30" s="284"/>
      <c r="BKB30" s="284"/>
      <c r="BKC30" s="284"/>
      <c r="BKD30" s="284"/>
      <c r="BKE30" s="284"/>
      <c r="BKF30" s="284"/>
      <c r="BKG30" s="284"/>
      <c r="BKH30" s="284"/>
      <c r="BKI30" s="284"/>
      <c r="BKJ30" s="284"/>
      <c r="BKK30" s="284"/>
      <c r="BKL30" s="284"/>
      <c r="BKM30" s="284"/>
      <c r="BKN30" s="284"/>
      <c r="BKO30" s="284"/>
      <c r="BKP30" s="284"/>
      <c r="BKQ30" s="284"/>
      <c r="BKR30" s="284"/>
      <c r="BKS30" s="284"/>
      <c r="BKT30" s="284"/>
      <c r="BKU30" s="284"/>
      <c r="BKV30" s="284"/>
      <c r="BKW30" s="284"/>
      <c r="BKX30" s="284"/>
      <c r="BKY30" s="284"/>
      <c r="BKZ30" s="284"/>
      <c r="BLA30" s="284"/>
      <c r="BLB30" s="284"/>
      <c r="BLC30" s="284"/>
      <c r="BLD30" s="284"/>
      <c r="BLE30" s="284"/>
      <c r="BLF30" s="284"/>
      <c r="BLG30" s="284"/>
      <c r="BLH30" s="284"/>
      <c r="BLI30" s="284"/>
      <c r="BLJ30" s="284"/>
      <c r="BLK30" s="284"/>
      <c r="BLL30" s="284"/>
      <c r="BLM30" s="284"/>
      <c r="BLN30" s="284"/>
      <c r="BLO30" s="284"/>
      <c r="BLP30" s="284"/>
      <c r="BLQ30" s="284"/>
      <c r="BLR30" s="284"/>
      <c r="BLS30" s="284"/>
      <c r="BLT30" s="284"/>
      <c r="BLU30" s="284"/>
      <c r="BLV30" s="284"/>
      <c r="BLW30" s="284"/>
      <c r="BLX30" s="284"/>
      <c r="BLY30" s="284"/>
      <c r="BLZ30" s="284"/>
      <c r="BMA30" s="284"/>
      <c r="BMB30" s="284"/>
      <c r="BMC30" s="284"/>
      <c r="BMD30" s="284"/>
      <c r="BME30" s="284"/>
      <c r="BMF30" s="284"/>
      <c r="BMG30" s="284"/>
      <c r="BMH30" s="284"/>
      <c r="BMI30" s="284"/>
      <c r="BMJ30" s="284"/>
      <c r="BMK30" s="284"/>
      <c r="BML30" s="284"/>
      <c r="BMM30" s="284"/>
      <c r="BMN30" s="284"/>
      <c r="BMO30" s="284"/>
      <c r="BMP30" s="284"/>
      <c r="BMQ30" s="284"/>
      <c r="BMR30" s="284"/>
      <c r="BMS30" s="284"/>
      <c r="BMT30" s="284"/>
      <c r="BMU30" s="284"/>
      <c r="BMV30" s="284"/>
      <c r="BMW30" s="284"/>
      <c r="BMX30" s="284"/>
      <c r="BMY30" s="284"/>
      <c r="BMZ30" s="284"/>
      <c r="BNA30" s="284"/>
      <c r="BNB30" s="284"/>
      <c r="BNC30" s="284"/>
      <c r="BND30" s="284"/>
      <c r="BNE30" s="284"/>
      <c r="BNF30" s="284"/>
      <c r="BNG30" s="284"/>
      <c r="BNH30" s="284"/>
      <c r="BNI30" s="284"/>
      <c r="BNJ30" s="284"/>
      <c r="BNK30" s="284"/>
      <c r="BNL30" s="284"/>
      <c r="BNM30" s="284"/>
      <c r="BNN30" s="284"/>
      <c r="BNO30" s="284"/>
      <c r="BNP30" s="284"/>
      <c r="BNQ30" s="284"/>
      <c r="BNR30" s="284"/>
      <c r="BNS30" s="284"/>
      <c r="BNT30" s="284"/>
      <c r="BNU30" s="284"/>
      <c r="BNV30" s="284"/>
      <c r="BNW30" s="284"/>
      <c r="BNX30" s="284"/>
      <c r="BNY30" s="284"/>
      <c r="BNZ30" s="284"/>
      <c r="BOA30" s="284"/>
      <c r="BOB30" s="284"/>
      <c r="BOC30" s="284"/>
      <c r="BOD30" s="284"/>
      <c r="BOE30" s="284"/>
      <c r="BOF30" s="284"/>
      <c r="BOG30" s="284"/>
      <c r="BOH30" s="284"/>
      <c r="BOI30" s="284"/>
      <c r="BOJ30" s="284"/>
      <c r="BOK30" s="284"/>
      <c r="BOL30" s="284"/>
      <c r="BOM30" s="284"/>
      <c r="BON30" s="284"/>
      <c r="BOO30" s="284"/>
      <c r="BOP30" s="284"/>
      <c r="BOQ30" s="284"/>
      <c r="BOR30" s="284"/>
      <c r="BOS30" s="284"/>
      <c r="BOT30" s="284"/>
      <c r="BOU30" s="284"/>
      <c r="BOV30" s="284"/>
      <c r="BOW30" s="284"/>
      <c r="BOX30" s="284"/>
      <c r="BOY30" s="284"/>
      <c r="BOZ30" s="284"/>
      <c r="BPA30" s="284"/>
      <c r="BPB30" s="284"/>
      <c r="BPC30" s="284"/>
      <c r="BPD30" s="284"/>
      <c r="BPE30" s="284"/>
      <c r="BPF30" s="284"/>
      <c r="BPG30" s="284"/>
      <c r="BPH30" s="284"/>
      <c r="BPI30" s="284"/>
      <c r="BPJ30" s="284"/>
      <c r="BPK30" s="284"/>
      <c r="BPL30" s="284"/>
      <c r="BPM30" s="284"/>
      <c r="BPN30" s="284"/>
      <c r="BPO30" s="284"/>
      <c r="BPP30" s="284"/>
      <c r="BPQ30" s="284"/>
      <c r="BPR30" s="284"/>
      <c r="BPS30" s="284"/>
      <c r="BPT30" s="284"/>
      <c r="BPU30" s="284"/>
      <c r="BPV30" s="284"/>
      <c r="BPW30" s="284"/>
      <c r="BPX30" s="284"/>
      <c r="BPY30" s="284"/>
      <c r="BPZ30" s="284"/>
      <c r="BQA30" s="284"/>
      <c r="BQB30" s="284"/>
      <c r="BQC30" s="284"/>
      <c r="BQD30" s="284"/>
      <c r="BQE30" s="284"/>
      <c r="BQF30" s="284"/>
      <c r="BQG30" s="284"/>
      <c r="BQH30" s="284"/>
      <c r="BQI30" s="284"/>
      <c r="BQJ30" s="284"/>
      <c r="BQK30" s="284"/>
      <c r="BQL30" s="284"/>
      <c r="BQM30" s="284"/>
      <c r="BQN30" s="284"/>
      <c r="BQO30" s="284"/>
      <c r="BQP30" s="284"/>
      <c r="BQQ30" s="284"/>
      <c r="BQR30" s="284"/>
      <c r="BQS30" s="284"/>
      <c r="BQT30" s="284"/>
      <c r="BQU30" s="284"/>
      <c r="BQV30" s="284"/>
      <c r="BQW30" s="284"/>
      <c r="BQX30" s="284"/>
      <c r="BQY30" s="284"/>
      <c r="BQZ30" s="284"/>
      <c r="BRA30" s="284"/>
      <c r="BRB30" s="284"/>
      <c r="BRC30" s="284"/>
      <c r="BRD30" s="284"/>
      <c r="BRE30" s="284"/>
      <c r="BRF30" s="284"/>
      <c r="BRG30" s="284"/>
      <c r="BRH30" s="284"/>
      <c r="BRI30" s="284"/>
      <c r="BRJ30" s="284"/>
      <c r="BRK30" s="284"/>
      <c r="BRL30" s="284"/>
      <c r="BRM30" s="284"/>
      <c r="BRN30" s="284"/>
      <c r="BRO30" s="284"/>
      <c r="BRP30" s="284"/>
      <c r="BRQ30" s="284"/>
      <c r="BRR30" s="284"/>
      <c r="BRS30" s="284"/>
      <c r="BRT30" s="284"/>
      <c r="BRU30" s="284"/>
      <c r="BRV30" s="284"/>
      <c r="BRW30" s="284"/>
      <c r="BRX30" s="284"/>
      <c r="BRY30" s="284"/>
      <c r="BRZ30" s="284"/>
      <c r="BSA30" s="284"/>
      <c r="BSB30" s="284"/>
      <c r="BSC30" s="284"/>
      <c r="BSD30" s="284"/>
      <c r="BSE30" s="284"/>
      <c r="BSF30" s="284"/>
      <c r="BSG30" s="284"/>
      <c r="BSH30" s="284"/>
      <c r="BSI30" s="284"/>
      <c r="BSJ30" s="284"/>
      <c r="BSK30" s="284"/>
      <c r="BSL30" s="284"/>
      <c r="BSM30" s="284"/>
      <c r="BSN30" s="284"/>
      <c r="BSO30" s="284"/>
      <c r="BSP30" s="284"/>
      <c r="BSQ30" s="284"/>
      <c r="BSR30" s="284"/>
      <c r="BSS30" s="284"/>
      <c r="BST30" s="284"/>
      <c r="BSU30" s="284"/>
      <c r="BSV30" s="284"/>
      <c r="BSW30" s="284"/>
      <c r="BSX30" s="284"/>
      <c r="BSY30" s="284"/>
      <c r="BSZ30" s="284"/>
      <c r="BTA30" s="284"/>
      <c r="BTB30" s="284"/>
      <c r="BTC30" s="284"/>
      <c r="BTD30" s="284"/>
      <c r="BTE30" s="284"/>
      <c r="BTF30" s="284"/>
      <c r="BTG30" s="284"/>
      <c r="BTH30" s="284"/>
      <c r="BTI30" s="284"/>
      <c r="BTJ30" s="284"/>
      <c r="BTK30" s="284"/>
      <c r="BTL30" s="284"/>
      <c r="BTM30" s="284"/>
      <c r="BTN30" s="284"/>
      <c r="BTO30" s="284"/>
      <c r="BTP30" s="284"/>
      <c r="BTQ30" s="284"/>
      <c r="BTR30" s="284"/>
      <c r="BTS30" s="284"/>
      <c r="BTT30" s="284"/>
      <c r="BTU30" s="284"/>
      <c r="BTV30" s="284"/>
      <c r="BTW30" s="284"/>
      <c r="BTX30" s="284"/>
      <c r="BTY30" s="284"/>
      <c r="BTZ30" s="284"/>
      <c r="BUA30" s="284"/>
      <c r="BUB30" s="284"/>
      <c r="BUC30" s="284"/>
      <c r="BUD30" s="284"/>
      <c r="BUE30" s="284"/>
      <c r="BUF30" s="284"/>
      <c r="BUG30" s="284"/>
      <c r="BUH30" s="284"/>
      <c r="BUI30" s="284"/>
      <c r="BUJ30" s="284"/>
      <c r="BUK30" s="284"/>
      <c r="BUL30" s="284"/>
      <c r="BUM30" s="284"/>
      <c r="BUN30" s="284"/>
      <c r="BUO30" s="284"/>
      <c r="BUP30" s="284"/>
      <c r="BUQ30" s="284"/>
      <c r="BUR30" s="284"/>
      <c r="BUS30" s="284"/>
      <c r="BUT30" s="284"/>
      <c r="BUU30" s="284"/>
      <c r="BUV30" s="284"/>
      <c r="BUW30" s="284"/>
      <c r="BUX30" s="284"/>
      <c r="BUY30" s="284"/>
      <c r="BUZ30" s="284"/>
      <c r="BVA30" s="284"/>
      <c r="BVB30" s="284"/>
      <c r="BVC30" s="284"/>
      <c r="BVD30" s="284"/>
      <c r="BVE30" s="284"/>
      <c r="BVF30" s="284"/>
      <c r="BVG30" s="284"/>
      <c r="BVH30" s="284"/>
      <c r="BVI30" s="284"/>
      <c r="BVJ30" s="284"/>
      <c r="BVK30" s="284"/>
      <c r="BVL30" s="284"/>
      <c r="BVM30" s="284"/>
      <c r="BVN30" s="284"/>
      <c r="BVO30" s="284"/>
      <c r="BVP30" s="284"/>
      <c r="BVQ30" s="284"/>
      <c r="BVR30" s="284"/>
      <c r="BVS30" s="284"/>
      <c r="BVT30" s="284"/>
      <c r="BVU30" s="284"/>
      <c r="BVV30" s="284"/>
      <c r="BVW30" s="284"/>
      <c r="BVX30" s="284"/>
      <c r="BVY30" s="284"/>
      <c r="BVZ30" s="284"/>
      <c r="BWA30" s="284"/>
      <c r="BWB30" s="284"/>
      <c r="BWC30" s="284"/>
      <c r="BWD30" s="284"/>
      <c r="BWE30" s="284"/>
      <c r="BWF30" s="284"/>
      <c r="BWG30" s="284"/>
      <c r="BWH30" s="284"/>
      <c r="BWI30" s="284"/>
      <c r="BWJ30" s="284"/>
      <c r="BWK30" s="284"/>
      <c r="BWL30" s="284"/>
      <c r="BWM30" s="284"/>
      <c r="BWN30" s="284"/>
      <c r="BWO30" s="284"/>
      <c r="BWP30" s="284"/>
      <c r="BWQ30" s="284"/>
      <c r="BWR30" s="284"/>
      <c r="BWS30" s="284"/>
      <c r="BWT30" s="284"/>
      <c r="BWU30" s="284"/>
      <c r="BWV30" s="284"/>
      <c r="BWW30" s="284"/>
      <c r="BWX30" s="284"/>
      <c r="BWY30" s="284"/>
      <c r="BWZ30" s="284"/>
      <c r="BXA30" s="284"/>
      <c r="BXB30" s="284"/>
      <c r="BXC30" s="284"/>
      <c r="BXD30" s="284"/>
      <c r="BXE30" s="284"/>
      <c r="BXF30" s="284"/>
      <c r="BXG30" s="284"/>
      <c r="BXH30" s="284"/>
      <c r="BXI30" s="284"/>
      <c r="BXJ30" s="284"/>
      <c r="BXK30" s="284"/>
      <c r="BXL30" s="284"/>
      <c r="BXM30" s="284"/>
      <c r="BXN30" s="284"/>
      <c r="BXO30" s="284"/>
      <c r="BXP30" s="284"/>
      <c r="BXQ30" s="284"/>
      <c r="BXR30" s="284"/>
      <c r="BXS30" s="284"/>
      <c r="BXT30" s="284"/>
      <c r="BXU30" s="284"/>
      <c r="BXV30" s="284"/>
      <c r="BXW30" s="284"/>
      <c r="BXX30" s="284"/>
      <c r="BXY30" s="284"/>
      <c r="BXZ30" s="284"/>
      <c r="BYA30" s="284"/>
      <c r="BYB30" s="284"/>
      <c r="BYC30" s="284"/>
      <c r="BYD30" s="284"/>
      <c r="BYE30" s="284"/>
      <c r="BYF30" s="284"/>
      <c r="BYG30" s="284"/>
      <c r="BYH30" s="284"/>
      <c r="BYI30" s="284"/>
      <c r="BYJ30" s="284"/>
      <c r="BYK30" s="284"/>
      <c r="BYL30" s="284"/>
      <c r="BYM30" s="284"/>
      <c r="BYN30" s="284"/>
      <c r="BYO30" s="284"/>
      <c r="BYP30" s="284"/>
      <c r="BYQ30" s="284"/>
      <c r="BYR30" s="284"/>
      <c r="BYS30" s="284"/>
      <c r="BYT30" s="284"/>
      <c r="BYU30" s="284"/>
      <c r="BYV30" s="284"/>
      <c r="BYW30" s="284"/>
      <c r="BYX30" s="284"/>
      <c r="BYY30" s="284"/>
      <c r="BYZ30" s="284"/>
      <c r="BZA30" s="284"/>
      <c r="BZB30" s="284"/>
      <c r="BZC30" s="284"/>
      <c r="BZD30" s="284"/>
      <c r="BZE30" s="284"/>
      <c r="BZF30" s="284"/>
      <c r="BZG30" s="284"/>
      <c r="BZH30" s="284"/>
      <c r="BZI30" s="284"/>
      <c r="BZJ30" s="284"/>
      <c r="BZK30" s="284"/>
      <c r="BZL30" s="284"/>
      <c r="BZM30" s="284"/>
      <c r="BZN30" s="284"/>
      <c r="BZO30" s="284"/>
      <c r="BZP30" s="284"/>
      <c r="BZQ30" s="284"/>
      <c r="BZR30" s="284"/>
      <c r="BZS30" s="284"/>
      <c r="BZT30" s="284"/>
      <c r="BZU30" s="284"/>
      <c r="BZV30" s="284"/>
      <c r="BZW30" s="284"/>
      <c r="BZX30" s="284"/>
      <c r="BZY30" s="284"/>
      <c r="BZZ30" s="284"/>
      <c r="CAA30" s="284"/>
      <c r="CAB30" s="284"/>
      <c r="CAC30" s="284"/>
      <c r="CAD30" s="284"/>
      <c r="CAE30" s="284"/>
      <c r="CAF30" s="284"/>
      <c r="CAG30" s="284"/>
      <c r="CAH30" s="284"/>
      <c r="CAI30" s="284"/>
      <c r="CAJ30" s="284"/>
      <c r="CAK30" s="284"/>
      <c r="CAL30" s="284"/>
      <c r="CAM30" s="284"/>
      <c r="CAN30" s="284"/>
      <c r="CAO30" s="284"/>
      <c r="CAP30" s="284"/>
      <c r="CAQ30" s="284"/>
      <c r="CAR30" s="284"/>
      <c r="CAS30" s="284"/>
      <c r="CAT30" s="284"/>
      <c r="CAU30" s="284"/>
      <c r="CAV30" s="284"/>
      <c r="CAW30" s="284"/>
      <c r="CAX30" s="284"/>
      <c r="CAY30" s="284"/>
      <c r="CAZ30" s="284"/>
      <c r="CBA30" s="284"/>
      <c r="CBB30" s="284"/>
      <c r="CBC30" s="284"/>
      <c r="CBD30" s="284"/>
      <c r="CBE30" s="284"/>
      <c r="CBF30" s="284"/>
      <c r="CBG30" s="284"/>
      <c r="CBH30" s="284"/>
      <c r="CBI30" s="284"/>
      <c r="CBJ30" s="284"/>
      <c r="CBK30" s="284"/>
      <c r="CBL30" s="284"/>
      <c r="CBM30" s="284"/>
      <c r="CBN30" s="284"/>
      <c r="CBO30" s="284"/>
      <c r="CBP30" s="284"/>
      <c r="CBQ30" s="284"/>
      <c r="CBR30" s="284"/>
      <c r="CBS30" s="284"/>
      <c r="CBT30" s="284"/>
      <c r="CBU30" s="284"/>
      <c r="CBV30" s="284"/>
      <c r="CBW30" s="284"/>
      <c r="CBX30" s="284"/>
      <c r="CBY30" s="284"/>
      <c r="CBZ30" s="284"/>
      <c r="CCA30" s="284"/>
      <c r="CCB30" s="284"/>
      <c r="CCC30" s="284"/>
      <c r="CCD30" s="284"/>
      <c r="CCE30" s="284"/>
      <c r="CCF30" s="284"/>
      <c r="CCG30" s="284"/>
      <c r="CCH30" s="284"/>
      <c r="CCI30" s="284"/>
      <c r="CCJ30" s="284"/>
      <c r="CCK30" s="284"/>
      <c r="CCL30" s="284"/>
      <c r="CCM30" s="284"/>
      <c r="CCN30" s="284"/>
      <c r="CCO30" s="284"/>
      <c r="CCP30" s="284"/>
      <c r="CCQ30" s="284"/>
      <c r="CCR30" s="284"/>
      <c r="CCS30" s="284"/>
      <c r="CCT30" s="284"/>
      <c r="CCU30" s="284"/>
      <c r="CCV30" s="284"/>
      <c r="CCW30" s="284"/>
      <c r="CCX30" s="284"/>
      <c r="CCY30" s="284"/>
      <c r="CCZ30" s="284"/>
      <c r="CDA30" s="284"/>
      <c r="CDB30" s="284"/>
      <c r="CDC30" s="284"/>
      <c r="CDD30" s="284"/>
      <c r="CDE30" s="284"/>
      <c r="CDF30" s="284"/>
      <c r="CDG30" s="284"/>
      <c r="CDH30" s="284"/>
      <c r="CDI30" s="284"/>
      <c r="CDJ30" s="284"/>
      <c r="CDK30" s="284"/>
      <c r="CDL30" s="284"/>
      <c r="CDM30" s="284"/>
      <c r="CDN30" s="284"/>
      <c r="CDO30" s="284"/>
      <c r="CDP30" s="284"/>
      <c r="CDQ30" s="284"/>
      <c r="CDR30" s="284"/>
      <c r="CDS30" s="284"/>
      <c r="CDT30" s="284"/>
      <c r="CDU30" s="284"/>
      <c r="CDV30" s="284"/>
      <c r="CDW30" s="284"/>
      <c r="CDX30" s="284"/>
      <c r="CDY30" s="284"/>
      <c r="CDZ30" s="284"/>
      <c r="CEA30" s="284"/>
      <c r="CEB30" s="284"/>
      <c r="CEC30" s="284"/>
      <c r="CED30" s="284"/>
      <c r="CEE30" s="284"/>
      <c r="CEF30" s="284"/>
      <c r="CEG30" s="284"/>
      <c r="CEH30" s="284"/>
      <c r="CEI30" s="284"/>
      <c r="CEJ30" s="284"/>
      <c r="CEK30" s="284"/>
      <c r="CEL30" s="284"/>
      <c r="CEM30" s="284"/>
      <c r="CEN30" s="284"/>
      <c r="CEO30" s="284"/>
      <c r="CEP30" s="284"/>
      <c r="CEQ30" s="284"/>
      <c r="CER30" s="284"/>
      <c r="CES30" s="284"/>
      <c r="CET30" s="284"/>
      <c r="CEU30" s="284"/>
      <c r="CEV30" s="284"/>
      <c r="CEW30" s="284"/>
      <c r="CEX30" s="284"/>
      <c r="CEY30" s="284"/>
      <c r="CEZ30" s="284"/>
      <c r="CFA30" s="284"/>
      <c r="CFB30" s="284"/>
      <c r="CFC30" s="284"/>
      <c r="CFD30" s="284"/>
      <c r="CFE30" s="284"/>
      <c r="CFF30" s="284"/>
      <c r="CFG30" s="284"/>
      <c r="CFH30" s="284"/>
      <c r="CFI30" s="284"/>
      <c r="CFJ30" s="284"/>
      <c r="CFK30" s="284"/>
      <c r="CFL30" s="284"/>
      <c r="CFM30" s="284"/>
      <c r="CFN30" s="284"/>
      <c r="CFO30" s="284"/>
      <c r="CFP30" s="284"/>
      <c r="CFQ30" s="284"/>
      <c r="CFR30" s="284"/>
      <c r="CFS30" s="284"/>
      <c r="CFT30" s="284"/>
      <c r="CFU30" s="284"/>
      <c r="CFV30" s="284"/>
      <c r="CFW30" s="284"/>
      <c r="CFX30" s="284"/>
      <c r="CFY30" s="284"/>
      <c r="CFZ30" s="284"/>
      <c r="CGA30" s="284"/>
      <c r="CGB30" s="284"/>
      <c r="CGC30" s="284"/>
      <c r="CGD30" s="284"/>
      <c r="CGE30" s="284"/>
      <c r="CGF30" s="284"/>
      <c r="CGG30" s="284"/>
      <c r="CGH30" s="284"/>
      <c r="CGI30" s="284"/>
      <c r="CGJ30" s="284"/>
      <c r="CGK30" s="284"/>
      <c r="CGL30" s="284"/>
      <c r="CGM30" s="284"/>
      <c r="CGN30" s="284"/>
      <c r="CGO30" s="284"/>
      <c r="CGP30" s="284"/>
      <c r="CGQ30" s="284"/>
      <c r="CGR30" s="284"/>
      <c r="CGS30" s="284"/>
      <c r="CGT30" s="284"/>
      <c r="CGU30" s="284"/>
      <c r="CGV30" s="284"/>
      <c r="CGW30" s="284"/>
      <c r="CGX30" s="284"/>
      <c r="CGY30" s="284"/>
      <c r="CGZ30" s="284"/>
      <c r="CHA30" s="284"/>
      <c r="CHB30" s="284"/>
      <c r="CHC30" s="284"/>
      <c r="CHD30" s="284"/>
      <c r="CHE30" s="284"/>
      <c r="CHF30" s="284"/>
      <c r="CHG30" s="284"/>
      <c r="CHH30" s="284"/>
      <c r="CHI30" s="284"/>
      <c r="CHJ30" s="284"/>
      <c r="CHK30" s="284"/>
      <c r="CHL30" s="284"/>
      <c r="CHM30" s="284"/>
      <c r="CHN30" s="284"/>
      <c r="CHO30" s="284"/>
      <c r="CHP30" s="284"/>
      <c r="CHQ30" s="284"/>
      <c r="CHR30" s="284"/>
      <c r="CHS30" s="284"/>
      <c r="CHT30" s="284"/>
      <c r="CHU30" s="284"/>
      <c r="CHV30" s="284"/>
      <c r="CHW30" s="284"/>
      <c r="CHX30" s="284"/>
      <c r="CHY30" s="284"/>
      <c r="CHZ30" s="284"/>
      <c r="CIA30" s="284"/>
      <c r="CIB30" s="284"/>
      <c r="CIC30" s="284"/>
      <c r="CID30" s="284"/>
      <c r="CIE30" s="284"/>
      <c r="CIF30" s="284"/>
      <c r="CIG30" s="284"/>
      <c r="CIH30" s="284"/>
      <c r="CII30" s="284"/>
      <c r="CIJ30" s="284"/>
      <c r="CIK30" s="284"/>
      <c r="CIL30" s="284"/>
      <c r="CIM30" s="284"/>
      <c r="CIN30" s="284"/>
      <c r="CIO30" s="284"/>
      <c r="CIP30" s="284"/>
      <c r="CIQ30" s="284"/>
      <c r="CIR30" s="284"/>
      <c r="CIS30" s="284"/>
      <c r="CIT30" s="284"/>
      <c r="CIU30" s="284"/>
      <c r="CIV30" s="284"/>
      <c r="CIW30" s="284"/>
      <c r="CIX30" s="284"/>
      <c r="CIY30" s="284"/>
      <c r="CIZ30" s="284"/>
      <c r="CJA30" s="284"/>
      <c r="CJB30" s="284"/>
      <c r="CJC30" s="284"/>
      <c r="CJD30" s="284"/>
      <c r="CJE30" s="284"/>
      <c r="CJF30" s="284"/>
      <c r="CJG30" s="284"/>
      <c r="CJH30" s="284"/>
      <c r="CJI30" s="284"/>
      <c r="CJJ30" s="284"/>
      <c r="CJK30" s="284"/>
      <c r="CJL30" s="284"/>
      <c r="CJM30" s="284"/>
      <c r="CJN30" s="284"/>
      <c r="CJO30" s="284"/>
      <c r="CJP30" s="284"/>
      <c r="CJQ30" s="284"/>
      <c r="CJR30" s="284"/>
      <c r="CJS30" s="284"/>
      <c r="CJT30" s="284"/>
      <c r="CJU30" s="284"/>
      <c r="CJV30" s="284"/>
      <c r="CJW30" s="284"/>
      <c r="CJX30" s="284"/>
      <c r="CJY30" s="284"/>
      <c r="CJZ30" s="284"/>
      <c r="CKA30" s="284"/>
      <c r="CKB30" s="284"/>
      <c r="CKC30" s="284"/>
      <c r="CKD30" s="284"/>
      <c r="CKE30" s="284"/>
      <c r="CKF30" s="284"/>
      <c r="CKG30" s="284"/>
      <c r="CKH30" s="284"/>
      <c r="CKI30" s="284"/>
      <c r="CKJ30" s="284"/>
      <c r="CKK30" s="284"/>
      <c r="CKL30" s="284"/>
      <c r="CKM30" s="284"/>
      <c r="CKN30" s="284"/>
      <c r="CKO30" s="284"/>
      <c r="CKP30" s="284"/>
      <c r="CKQ30" s="284"/>
      <c r="CKR30" s="284"/>
      <c r="CKS30" s="284"/>
      <c r="CKT30" s="284"/>
      <c r="CKU30" s="284"/>
      <c r="CKV30" s="284"/>
      <c r="CKW30" s="284"/>
      <c r="CKX30" s="284"/>
      <c r="CKY30" s="284"/>
      <c r="CKZ30" s="284"/>
      <c r="CLA30" s="284"/>
      <c r="CLB30" s="284"/>
      <c r="CLC30" s="284"/>
      <c r="CLD30" s="284"/>
      <c r="CLE30" s="284"/>
      <c r="CLF30" s="284"/>
      <c r="CLG30" s="284"/>
      <c r="CLH30" s="284"/>
      <c r="CLI30" s="284"/>
      <c r="CLJ30" s="284"/>
      <c r="CLK30" s="284"/>
      <c r="CLL30" s="284"/>
      <c r="CLM30" s="284"/>
      <c r="CLN30" s="284"/>
      <c r="CLO30" s="284"/>
      <c r="CLP30" s="284"/>
      <c r="CLQ30" s="284"/>
      <c r="CLR30" s="284"/>
      <c r="CLS30" s="284"/>
      <c r="CLT30" s="284"/>
      <c r="CLU30" s="284"/>
      <c r="CLV30" s="284"/>
      <c r="CLW30" s="284"/>
      <c r="CLX30" s="284"/>
      <c r="CLY30" s="284"/>
      <c r="CLZ30" s="284"/>
      <c r="CMA30" s="284"/>
      <c r="CMB30" s="284"/>
      <c r="CMC30" s="284"/>
      <c r="CMD30" s="284"/>
      <c r="CME30" s="284"/>
      <c r="CMF30" s="284"/>
      <c r="CMG30" s="284"/>
      <c r="CMH30" s="284"/>
      <c r="CMI30" s="284"/>
      <c r="CMJ30" s="284"/>
      <c r="CMK30" s="284"/>
      <c r="CML30" s="284"/>
      <c r="CMM30" s="284"/>
      <c r="CMN30" s="284"/>
      <c r="CMO30" s="284"/>
      <c r="CMP30" s="284"/>
      <c r="CMQ30" s="284"/>
      <c r="CMR30" s="284"/>
      <c r="CMS30" s="284"/>
      <c r="CMT30" s="284"/>
      <c r="CMU30" s="284"/>
      <c r="CMV30" s="284"/>
      <c r="CMW30" s="284"/>
      <c r="CMX30" s="284"/>
      <c r="CMY30" s="284"/>
      <c r="CMZ30" s="284"/>
      <c r="CNA30" s="284"/>
      <c r="CNB30" s="284"/>
      <c r="CNC30" s="284"/>
      <c r="CND30" s="284"/>
      <c r="CNE30" s="284"/>
      <c r="CNF30" s="284"/>
      <c r="CNG30" s="284"/>
      <c r="CNH30" s="284"/>
      <c r="CNI30" s="284"/>
      <c r="CNJ30" s="284"/>
      <c r="CNK30" s="284"/>
      <c r="CNL30" s="284"/>
      <c r="CNM30" s="284"/>
      <c r="CNN30" s="284"/>
      <c r="CNO30" s="284"/>
      <c r="CNP30" s="284"/>
      <c r="CNQ30" s="284"/>
      <c r="CNR30" s="284"/>
      <c r="CNS30" s="284"/>
      <c r="CNT30" s="284"/>
      <c r="CNU30" s="284"/>
      <c r="CNV30" s="284"/>
      <c r="CNW30" s="284"/>
      <c r="CNX30" s="284"/>
      <c r="CNY30" s="284"/>
      <c r="CNZ30" s="284"/>
      <c r="COA30" s="284"/>
      <c r="COB30" s="284"/>
      <c r="COC30" s="284"/>
      <c r="COD30" s="284"/>
      <c r="COE30" s="284"/>
      <c r="COF30" s="284"/>
      <c r="COG30" s="284"/>
      <c r="COH30" s="284"/>
      <c r="COI30" s="284"/>
      <c r="COJ30" s="284"/>
      <c r="COK30" s="284"/>
      <c r="COL30" s="284"/>
      <c r="COM30" s="284"/>
      <c r="CON30" s="284"/>
      <c r="COO30" s="284"/>
      <c r="COP30" s="284"/>
      <c r="COQ30" s="284"/>
      <c r="COR30" s="284"/>
      <c r="COS30" s="284"/>
      <c r="COT30" s="284"/>
      <c r="COU30" s="284"/>
      <c r="COV30" s="284"/>
      <c r="COW30" s="284"/>
      <c r="COX30" s="284"/>
      <c r="COY30" s="284"/>
      <c r="COZ30" s="284"/>
      <c r="CPA30" s="284"/>
      <c r="CPB30" s="284"/>
      <c r="CPC30" s="284"/>
      <c r="CPD30" s="284"/>
      <c r="CPE30" s="284"/>
      <c r="CPF30" s="284"/>
      <c r="CPG30" s="284"/>
      <c r="CPH30" s="284"/>
      <c r="CPI30" s="284"/>
      <c r="CPJ30" s="284"/>
      <c r="CPK30" s="284"/>
      <c r="CPL30" s="284"/>
      <c r="CPM30" s="284"/>
      <c r="CPN30" s="284"/>
      <c r="CPO30" s="284"/>
      <c r="CPP30" s="284"/>
      <c r="CPQ30" s="284"/>
      <c r="CPR30" s="284"/>
      <c r="CPS30" s="284"/>
      <c r="CPT30" s="284"/>
      <c r="CPU30" s="284"/>
      <c r="CPV30" s="284"/>
      <c r="CPW30" s="284"/>
      <c r="CPX30" s="284"/>
      <c r="CPY30" s="284"/>
      <c r="CPZ30" s="284"/>
      <c r="CQA30" s="284"/>
      <c r="CQB30" s="284"/>
      <c r="CQC30" s="284"/>
      <c r="CQD30" s="284"/>
      <c r="CQE30" s="284"/>
      <c r="CQF30" s="284"/>
      <c r="CQG30" s="284"/>
      <c r="CQH30" s="284"/>
      <c r="CQI30" s="284"/>
      <c r="CQJ30" s="284"/>
      <c r="CQK30" s="284"/>
      <c r="CQL30" s="284"/>
      <c r="CQM30" s="284"/>
      <c r="CQN30" s="284"/>
      <c r="CQO30" s="284"/>
      <c r="CQP30" s="284"/>
      <c r="CQQ30" s="284"/>
      <c r="CQR30" s="284"/>
      <c r="CQS30" s="284"/>
      <c r="CQT30" s="284"/>
      <c r="CQU30" s="284"/>
      <c r="CQV30" s="284"/>
      <c r="CQW30" s="284"/>
      <c r="CQX30" s="284"/>
      <c r="CQY30" s="284"/>
      <c r="CQZ30" s="284"/>
      <c r="CRA30" s="284"/>
      <c r="CRB30" s="284"/>
      <c r="CRC30" s="284"/>
      <c r="CRD30" s="284"/>
      <c r="CRE30" s="284"/>
      <c r="CRF30" s="284"/>
      <c r="CRG30" s="284"/>
      <c r="CRH30" s="284"/>
      <c r="CRI30" s="284"/>
      <c r="CRJ30" s="284"/>
      <c r="CRK30" s="284"/>
      <c r="CRL30" s="284"/>
      <c r="CRM30" s="284"/>
      <c r="CRN30" s="284"/>
      <c r="CRO30" s="284"/>
      <c r="CRP30" s="284"/>
      <c r="CRQ30" s="284"/>
      <c r="CRR30" s="284"/>
      <c r="CRS30" s="284"/>
      <c r="CRT30" s="284"/>
      <c r="CRU30" s="284"/>
      <c r="CRV30" s="284"/>
      <c r="CRW30" s="284"/>
      <c r="CRX30" s="284"/>
      <c r="CRY30" s="284"/>
      <c r="CRZ30" s="284"/>
      <c r="CSA30" s="284"/>
      <c r="CSB30" s="284"/>
      <c r="CSC30" s="284"/>
      <c r="CSD30" s="284"/>
      <c r="CSE30" s="284"/>
      <c r="CSF30" s="284"/>
      <c r="CSG30" s="284"/>
      <c r="CSH30" s="284"/>
      <c r="CSI30" s="284"/>
      <c r="CSJ30" s="284"/>
      <c r="CSK30" s="284"/>
      <c r="CSL30" s="284"/>
      <c r="CSM30" s="284"/>
      <c r="CSN30" s="284"/>
      <c r="CSO30" s="284"/>
      <c r="CSP30" s="284"/>
      <c r="CSQ30" s="284"/>
      <c r="CSR30" s="284"/>
      <c r="CSS30" s="284"/>
      <c r="CST30" s="284"/>
      <c r="CSU30" s="284"/>
      <c r="CSV30" s="284"/>
      <c r="CSW30" s="284"/>
      <c r="CSX30" s="284"/>
      <c r="CSY30" s="284"/>
      <c r="CSZ30" s="284"/>
      <c r="CTA30" s="284"/>
      <c r="CTB30" s="284"/>
      <c r="CTC30" s="284"/>
      <c r="CTD30" s="284"/>
      <c r="CTE30" s="284"/>
      <c r="CTF30" s="284"/>
      <c r="CTG30" s="284"/>
      <c r="CTH30" s="284"/>
      <c r="CTI30" s="284"/>
      <c r="CTJ30" s="284"/>
      <c r="CTK30" s="284"/>
      <c r="CTL30" s="284"/>
      <c r="CTM30" s="284"/>
      <c r="CTN30" s="284"/>
      <c r="CTO30" s="284"/>
      <c r="CTP30" s="284"/>
      <c r="CTQ30" s="284"/>
      <c r="CTR30" s="284"/>
      <c r="CTS30" s="284"/>
      <c r="CTT30" s="284"/>
      <c r="CTU30" s="284"/>
      <c r="CTV30" s="284"/>
      <c r="CTW30" s="284"/>
      <c r="CTX30" s="284"/>
      <c r="CTY30" s="284"/>
      <c r="CTZ30" s="284"/>
      <c r="CUA30" s="284"/>
      <c r="CUB30" s="284"/>
      <c r="CUC30" s="284"/>
      <c r="CUD30" s="284"/>
      <c r="CUE30" s="284"/>
      <c r="CUF30" s="284"/>
      <c r="CUG30" s="284"/>
      <c r="CUH30" s="284"/>
      <c r="CUI30" s="284"/>
      <c r="CUJ30" s="284"/>
      <c r="CUK30" s="284"/>
      <c r="CUL30" s="284"/>
      <c r="CUM30" s="284"/>
      <c r="CUN30" s="284"/>
      <c r="CUO30" s="284"/>
      <c r="CUP30" s="284"/>
      <c r="CUQ30" s="284"/>
      <c r="CUR30" s="284"/>
      <c r="CUS30" s="284"/>
      <c r="CUT30" s="284"/>
      <c r="CUU30" s="284"/>
      <c r="CUV30" s="284"/>
      <c r="CUW30" s="284"/>
      <c r="CUX30" s="284"/>
      <c r="CUY30" s="284"/>
      <c r="CUZ30" s="284"/>
      <c r="CVA30" s="284"/>
      <c r="CVB30" s="284"/>
      <c r="CVC30" s="284"/>
      <c r="CVD30" s="284"/>
      <c r="CVE30" s="284"/>
      <c r="CVF30" s="284"/>
      <c r="CVG30" s="284"/>
      <c r="CVH30" s="284"/>
      <c r="CVI30" s="284"/>
      <c r="CVJ30" s="284"/>
      <c r="CVK30" s="284"/>
      <c r="CVL30" s="284"/>
      <c r="CVM30" s="284"/>
      <c r="CVN30" s="284"/>
      <c r="CVO30" s="284"/>
      <c r="CVP30" s="284"/>
      <c r="CVQ30" s="284"/>
      <c r="CVR30" s="284"/>
      <c r="CVS30" s="284"/>
      <c r="CVT30" s="284"/>
      <c r="CVU30" s="284"/>
      <c r="CVV30" s="284"/>
      <c r="CVW30" s="284"/>
      <c r="CVX30" s="284"/>
      <c r="CVY30" s="284"/>
      <c r="CVZ30" s="284"/>
      <c r="CWA30" s="284"/>
      <c r="CWB30" s="284"/>
      <c r="CWC30" s="284"/>
      <c r="CWD30" s="284"/>
      <c r="CWE30" s="284"/>
      <c r="CWF30" s="284"/>
      <c r="CWG30" s="284"/>
      <c r="CWH30" s="284"/>
      <c r="CWI30" s="284"/>
      <c r="CWJ30" s="284"/>
      <c r="CWK30" s="284"/>
      <c r="CWL30" s="284"/>
      <c r="CWM30" s="284"/>
      <c r="CWN30" s="284"/>
      <c r="CWO30" s="284"/>
      <c r="CWP30" s="284"/>
      <c r="CWQ30" s="284"/>
      <c r="CWR30" s="284"/>
      <c r="CWS30" s="284"/>
      <c r="CWT30" s="284"/>
      <c r="CWU30" s="284"/>
      <c r="CWV30" s="284"/>
      <c r="CWW30" s="284"/>
      <c r="CWX30" s="284"/>
      <c r="CWY30" s="284"/>
      <c r="CWZ30" s="284"/>
      <c r="CXA30" s="284"/>
      <c r="CXB30" s="284"/>
      <c r="CXC30" s="284"/>
      <c r="CXD30" s="284"/>
      <c r="CXE30" s="284"/>
      <c r="CXF30" s="284"/>
      <c r="CXG30" s="284"/>
      <c r="CXH30" s="284"/>
      <c r="CXI30" s="284"/>
      <c r="CXJ30" s="284"/>
      <c r="CXK30" s="284"/>
      <c r="CXL30" s="284"/>
      <c r="CXM30" s="284"/>
      <c r="CXN30" s="284"/>
      <c r="CXO30" s="284"/>
      <c r="CXP30" s="284"/>
      <c r="CXQ30" s="284"/>
      <c r="CXR30" s="284"/>
      <c r="CXS30" s="284"/>
      <c r="CXT30" s="284"/>
      <c r="CXU30" s="284"/>
      <c r="CXV30" s="284"/>
      <c r="CXW30" s="284"/>
      <c r="CXX30" s="284"/>
      <c r="CXY30" s="284"/>
      <c r="CXZ30" s="284"/>
      <c r="CYA30" s="284"/>
      <c r="CYB30" s="284"/>
      <c r="CYC30" s="284"/>
      <c r="CYD30" s="284"/>
      <c r="CYE30" s="284"/>
      <c r="CYF30" s="284"/>
      <c r="CYG30" s="284"/>
      <c r="CYH30" s="284"/>
      <c r="CYI30" s="284"/>
      <c r="CYJ30" s="284"/>
      <c r="CYK30" s="284"/>
      <c r="CYL30" s="284"/>
      <c r="CYM30" s="284"/>
      <c r="CYN30" s="284"/>
      <c r="CYO30" s="284"/>
      <c r="CYP30" s="284"/>
      <c r="CYQ30" s="284"/>
      <c r="CYR30" s="284"/>
      <c r="CYS30" s="284"/>
      <c r="CYT30" s="284"/>
      <c r="CYU30" s="284"/>
      <c r="CYV30" s="284"/>
      <c r="CYW30" s="284"/>
      <c r="CYX30" s="284"/>
      <c r="CYY30" s="284"/>
      <c r="CYZ30" s="284"/>
      <c r="CZA30" s="284"/>
      <c r="CZB30" s="284"/>
      <c r="CZC30" s="284"/>
      <c r="CZD30" s="284"/>
      <c r="CZE30" s="284"/>
      <c r="CZF30" s="284"/>
      <c r="CZG30" s="284"/>
      <c r="CZH30" s="284"/>
      <c r="CZI30" s="284"/>
      <c r="CZJ30" s="284"/>
      <c r="CZK30" s="284"/>
      <c r="CZL30" s="284"/>
      <c r="CZM30" s="284"/>
      <c r="CZN30" s="284"/>
      <c r="CZO30" s="284"/>
      <c r="CZP30" s="284"/>
      <c r="CZQ30" s="284"/>
      <c r="CZR30" s="284"/>
      <c r="CZS30" s="284"/>
      <c r="CZT30" s="284"/>
      <c r="CZU30" s="284"/>
      <c r="CZV30" s="284"/>
      <c r="CZW30" s="284"/>
      <c r="CZX30" s="284"/>
      <c r="CZY30" s="284"/>
      <c r="CZZ30" s="284"/>
      <c r="DAA30" s="284"/>
      <c r="DAB30" s="284"/>
      <c r="DAC30" s="284"/>
      <c r="DAD30" s="284"/>
      <c r="DAE30" s="284"/>
      <c r="DAF30" s="284"/>
      <c r="DAG30" s="284"/>
      <c r="DAH30" s="284"/>
      <c r="DAI30" s="284"/>
      <c r="DAJ30" s="284"/>
      <c r="DAK30" s="284"/>
      <c r="DAL30" s="284"/>
      <c r="DAM30" s="284"/>
      <c r="DAN30" s="284"/>
      <c r="DAO30" s="284"/>
      <c r="DAP30" s="284"/>
      <c r="DAQ30" s="284"/>
      <c r="DAR30" s="284"/>
      <c r="DAS30" s="284"/>
      <c r="DAT30" s="284"/>
      <c r="DAU30" s="284"/>
      <c r="DAV30" s="284"/>
      <c r="DAW30" s="284"/>
      <c r="DAX30" s="284"/>
      <c r="DAY30" s="284"/>
      <c r="DAZ30" s="284"/>
      <c r="DBA30" s="284"/>
      <c r="DBB30" s="284"/>
      <c r="DBC30" s="284"/>
      <c r="DBD30" s="284"/>
      <c r="DBE30" s="284"/>
      <c r="DBF30" s="284"/>
      <c r="DBG30" s="284"/>
      <c r="DBH30" s="284"/>
      <c r="DBI30" s="284"/>
      <c r="DBJ30" s="284"/>
      <c r="DBK30" s="284"/>
      <c r="DBL30" s="284"/>
      <c r="DBM30" s="284"/>
      <c r="DBN30" s="284"/>
      <c r="DBO30" s="284"/>
      <c r="DBP30" s="284"/>
      <c r="DBQ30" s="284"/>
      <c r="DBR30" s="284"/>
      <c r="DBS30" s="284"/>
      <c r="DBT30" s="284"/>
      <c r="DBU30" s="284"/>
      <c r="DBV30" s="284"/>
      <c r="DBW30" s="284"/>
      <c r="DBX30" s="284"/>
      <c r="DBY30" s="284"/>
      <c r="DBZ30" s="284"/>
      <c r="DCA30" s="284"/>
      <c r="DCB30" s="284"/>
      <c r="DCC30" s="284"/>
      <c r="DCD30" s="284"/>
      <c r="DCE30" s="284"/>
      <c r="DCF30" s="284"/>
      <c r="DCG30" s="284"/>
      <c r="DCH30" s="284"/>
      <c r="DCI30" s="284"/>
      <c r="DCJ30" s="284"/>
      <c r="DCK30" s="284"/>
      <c r="DCL30" s="284"/>
      <c r="DCM30" s="284"/>
      <c r="DCN30" s="284"/>
      <c r="DCO30" s="284"/>
      <c r="DCP30" s="284"/>
      <c r="DCQ30" s="284"/>
      <c r="DCR30" s="284"/>
      <c r="DCS30" s="284"/>
      <c r="DCT30" s="284"/>
      <c r="DCU30" s="284"/>
      <c r="DCV30" s="284"/>
      <c r="DCW30" s="284"/>
      <c r="DCX30" s="284"/>
      <c r="DCY30" s="284"/>
      <c r="DCZ30" s="284"/>
      <c r="DDA30" s="284"/>
      <c r="DDB30" s="284"/>
      <c r="DDC30" s="284"/>
      <c r="DDD30" s="284"/>
      <c r="DDE30" s="284"/>
      <c r="DDF30" s="284"/>
      <c r="DDG30" s="284"/>
      <c r="DDH30" s="284"/>
      <c r="DDI30" s="284"/>
      <c r="DDJ30" s="284"/>
      <c r="DDK30" s="284"/>
      <c r="DDL30" s="284"/>
      <c r="DDM30" s="284"/>
      <c r="DDN30" s="284"/>
      <c r="DDO30" s="284"/>
      <c r="DDP30" s="284"/>
      <c r="DDQ30" s="284"/>
      <c r="DDR30" s="284"/>
      <c r="DDS30" s="284"/>
      <c r="DDT30" s="284"/>
      <c r="DDU30" s="284"/>
      <c r="DDV30" s="284"/>
      <c r="DDW30" s="284"/>
      <c r="DDX30" s="284"/>
      <c r="DDY30" s="284"/>
      <c r="DDZ30" s="284"/>
      <c r="DEA30" s="284"/>
      <c r="DEB30" s="284"/>
      <c r="DEC30" s="284"/>
      <c r="DED30" s="284"/>
      <c r="DEE30" s="284"/>
      <c r="DEF30" s="284"/>
      <c r="DEG30" s="284"/>
      <c r="DEH30" s="284"/>
      <c r="DEI30" s="284"/>
      <c r="DEJ30" s="284"/>
      <c r="DEK30" s="284"/>
      <c r="DEL30" s="284"/>
      <c r="DEM30" s="284"/>
      <c r="DEN30" s="284"/>
      <c r="DEO30" s="284"/>
      <c r="DEP30" s="284"/>
      <c r="DEQ30" s="284"/>
      <c r="DER30" s="284"/>
      <c r="DES30" s="284"/>
      <c r="DET30" s="284"/>
      <c r="DEU30" s="284"/>
      <c r="DEV30" s="284"/>
      <c r="DEW30" s="284"/>
      <c r="DEX30" s="284"/>
      <c r="DEY30" s="284"/>
      <c r="DEZ30" s="284"/>
      <c r="DFA30" s="284"/>
      <c r="DFB30" s="284"/>
      <c r="DFC30" s="284"/>
      <c r="DFD30" s="284"/>
      <c r="DFE30" s="284"/>
      <c r="DFF30" s="284"/>
      <c r="DFG30" s="284"/>
      <c r="DFH30" s="284"/>
      <c r="DFI30" s="284"/>
      <c r="DFJ30" s="284"/>
      <c r="DFK30" s="284"/>
      <c r="DFL30" s="284"/>
      <c r="DFM30" s="284"/>
      <c r="DFN30" s="284"/>
      <c r="DFO30" s="284"/>
      <c r="DFP30" s="284"/>
      <c r="DFQ30" s="284"/>
      <c r="DFR30" s="284"/>
      <c r="DFS30" s="284"/>
      <c r="DFT30" s="284"/>
      <c r="DFU30" s="284"/>
      <c r="DFV30" s="284"/>
      <c r="DFW30" s="284"/>
      <c r="DFX30" s="284"/>
      <c r="DFY30" s="284"/>
      <c r="DFZ30" s="284"/>
      <c r="DGA30" s="284"/>
      <c r="DGB30" s="284"/>
      <c r="DGC30" s="284"/>
      <c r="DGD30" s="284"/>
      <c r="DGE30" s="284"/>
      <c r="DGF30" s="284"/>
      <c r="DGG30" s="284"/>
      <c r="DGH30" s="284"/>
      <c r="DGI30" s="284"/>
      <c r="DGJ30" s="284"/>
      <c r="DGK30" s="284"/>
      <c r="DGL30" s="284"/>
      <c r="DGM30" s="284"/>
      <c r="DGN30" s="284"/>
      <c r="DGO30" s="284"/>
      <c r="DGP30" s="284"/>
      <c r="DGQ30" s="284"/>
      <c r="DGR30" s="284"/>
      <c r="DGS30" s="284"/>
      <c r="DGT30" s="284"/>
      <c r="DGU30" s="284"/>
      <c r="DGV30" s="284"/>
      <c r="DGW30" s="284"/>
      <c r="DGX30" s="284"/>
      <c r="DGY30" s="284"/>
      <c r="DGZ30" s="284"/>
      <c r="DHA30" s="284"/>
      <c r="DHB30" s="284"/>
      <c r="DHC30" s="284"/>
      <c r="DHD30" s="284"/>
      <c r="DHE30" s="284"/>
      <c r="DHF30" s="284"/>
      <c r="DHG30" s="284"/>
      <c r="DHH30" s="284"/>
      <c r="DHI30" s="284"/>
      <c r="DHJ30" s="284"/>
      <c r="DHK30" s="284"/>
      <c r="DHL30" s="284"/>
      <c r="DHM30" s="284"/>
      <c r="DHN30" s="284"/>
      <c r="DHO30" s="284"/>
      <c r="DHP30" s="284"/>
      <c r="DHQ30" s="284"/>
      <c r="DHR30" s="284"/>
      <c r="DHS30" s="284"/>
      <c r="DHT30" s="284"/>
      <c r="DHU30" s="284"/>
      <c r="DHV30" s="284"/>
      <c r="DHW30" s="284"/>
      <c r="DHX30" s="284"/>
      <c r="DHY30" s="284"/>
      <c r="DHZ30" s="284"/>
      <c r="DIA30" s="284"/>
      <c r="DIB30" s="284"/>
      <c r="DIC30" s="284"/>
      <c r="DID30" s="284"/>
      <c r="DIE30" s="284"/>
      <c r="DIF30" s="284"/>
      <c r="DIG30" s="284"/>
      <c r="DIH30" s="284"/>
      <c r="DII30" s="284"/>
      <c r="DIJ30" s="284"/>
      <c r="DIK30" s="284"/>
      <c r="DIL30" s="284"/>
      <c r="DIM30" s="284"/>
      <c r="DIN30" s="284"/>
      <c r="DIO30" s="284"/>
      <c r="DIP30" s="284"/>
      <c r="DIQ30" s="284"/>
      <c r="DIR30" s="284"/>
      <c r="DIS30" s="284"/>
      <c r="DIT30" s="284"/>
      <c r="DIU30" s="284"/>
      <c r="DIV30" s="284"/>
      <c r="DIW30" s="284"/>
      <c r="DIX30" s="284"/>
      <c r="DIY30" s="284"/>
      <c r="DIZ30" s="284"/>
      <c r="DJA30" s="284"/>
      <c r="DJB30" s="284"/>
      <c r="DJC30" s="284"/>
      <c r="DJD30" s="284"/>
      <c r="DJE30" s="284"/>
      <c r="DJF30" s="284"/>
      <c r="DJG30" s="284"/>
      <c r="DJH30" s="284"/>
      <c r="DJI30" s="284"/>
      <c r="DJJ30" s="284"/>
      <c r="DJK30" s="284"/>
      <c r="DJL30" s="284"/>
      <c r="DJM30" s="284"/>
      <c r="DJN30" s="284"/>
      <c r="DJO30" s="284"/>
      <c r="DJP30" s="284"/>
      <c r="DJQ30" s="284"/>
      <c r="DJR30" s="284"/>
      <c r="DJS30" s="284"/>
      <c r="DJT30" s="284"/>
      <c r="DJU30" s="284"/>
      <c r="DJV30" s="284"/>
      <c r="DJW30" s="284"/>
      <c r="DJX30" s="284"/>
      <c r="DJY30" s="284"/>
      <c r="DJZ30" s="284"/>
      <c r="DKA30" s="284"/>
      <c r="DKB30" s="284"/>
      <c r="DKC30" s="284"/>
      <c r="DKD30" s="284"/>
      <c r="DKE30" s="284"/>
      <c r="DKF30" s="284"/>
      <c r="DKG30" s="284"/>
      <c r="DKH30" s="284"/>
      <c r="DKI30" s="284"/>
      <c r="DKJ30" s="284"/>
      <c r="DKK30" s="284"/>
      <c r="DKL30" s="284"/>
      <c r="DKM30" s="284"/>
      <c r="DKN30" s="284"/>
      <c r="DKO30" s="284"/>
      <c r="DKP30" s="284"/>
      <c r="DKQ30" s="284"/>
      <c r="DKR30" s="284"/>
      <c r="DKS30" s="284"/>
      <c r="DKT30" s="284"/>
      <c r="DKU30" s="284"/>
      <c r="DKV30" s="284"/>
      <c r="DKW30" s="284"/>
      <c r="DKX30" s="284"/>
      <c r="DKY30" s="284"/>
      <c r="DKZ30" s="284"/>
      <c r="DLA30" s="284"/>
      <c r="DLB30" s="284"/>
      <c r="DLC30" s="284"/>
      <c r="DLD30" s="284"/>
      <c r="DLE30" s="284"/>
      <c r="DLF30" s="284"/>
      <c r="DLG30" s="284"/>
      <c r="DLH30" s="284"/>
      <c r="DLI30" s="284"/>
      <c r="DLJ30" s="284"/>
      <c r="DLK30" s="284"/>
      <c r="DLL30" s="284"/>
      <c r="DLM30" s="284"/>
      <c r="DLN30" s="284"/>
      <c r="DLO30" s="284"/>
      <c r="DLP30" s="284"/>
      <c r="DLQ30" s="284"/>
      <c r="DLR30" s="284"/>
      <c r="DLS30" s="284"/>
      <c r="DLT30" s="284"/>
      <c r="DLU30" s="284"/>
      <c r="DLV30" s="284"/>
      <c r="DLW30" s="284"/>
      <c r="DLX30" s="284"/>
      <c r="DLY30" s="284"/>
      <c r="DLZ30" s="284"/>
      <c r="DMA30" s="284"/>
      <c r="DMB30" s="284"/>
      <c r="DMC30" s="284"/>
      <c r="DMD30" s="284"/>
      <c r="DME30" s="284"/>
      <c r="DMF30" s="284"/>
      <c r="DMG30" s="284"/>
      <c r="DMH30" s="284"/>
      <c r="DMI30" s="284"/>
      <c r="DMJ30" s="284"/>
      <c r="DMK30" s="284"/>
      <c r="DML30" s="284"/>
      <c r="DMM30" s="284"/>
      <c r="DMN30" s="284"/>
      <c r="DMO30" s="284"/>
      <c r="DMP30" s="284"/>
      <c r="DMQ30" s="284"/>
      <c r="DMR30" s="284"/>
      <c r="DMS30" s="284"/>
      <c r="DMT30" s="284"/>
      <c r="DMU30" s="284"/>
      <c r="DMV30" s="284"/>
      <c r="DMW30" s="284"/>
      <c r="DMX30" s="284"/>
      <c r="DMY30" s="284"/>
      <c r="DMZ30" s="284"/>
      <c r="DNA30" s="284"/>
      <c r="DNB30" s="284"/>
      <c r="DNC30" s="284"/>
      <c r="DND30" s="284"/>
      <c r="DNE30" s="284"/>
      <c r="DNF30" s="284"/>
      <c r="DNG30" s="284"/>
      <c r="DNH30" s="284"/>
      <c r="DNI30" s="284"/>
      <c r="DNJ30" s="284"/>
      <c r="DNK30" s="284"/>
      <c r="DNL30" s="284"/>
      <c r="DNM30" s="284"/>
      <c r="DNN30" s="284"/>
      <c r="DNO30" s="284"/>
      <c r="DNP30" s="284"/>
      <c r="DNQ30" s="284"/>
      <c r="DNR30" s="284"/>
      <c r="DNS30" s="284"/>
      <c r="DNT30" s="284"/>
      <c r="DNU30" s="284"/>
      <c r="DNV30" s="284"/>
      <c r="DNW30" s="284"/>
      <c r="DNX30" s="284"/>
      <c r="DNY30" s="284"/>
      <c r="DNZ30" s="284"/>
      <c r="DOA30" s="284"/>
      <c r="DOB30" s="284"/>
      <c r="DOC30" s="284"/>
      <c r="DOD30" s="284"/>
      <c r="DOE30" s="284"/>
      <c r="DOF30" s="284"/>
      <c r="DOG30" s="284"/>
      <c r="DOH30" s="284"/>
      <c r="DOI30" s="284"/>
      <c r="DOJ30" s="284"/>
      <c r="DOK30" s="284"/>
      <c r="DOL30" s="284"/>
      <c r="DOM30" s="284"/>
      <c r="DON30" s="284"/>
      <c r="DOO30" s="284"/>
      <c r="DOP30" s="284"/>
      <c r="DOQ30" s="284"/>
      <c r="DOR30" s="284"/>
      <c r="DOS30" s="284"/>
      <c r="DOT30" s="284"/>
      <c r="DOU30" s="284"/>
      <c r="DOV30" s="284"/>
      <c r="DOW30" s="284"/>
      <c r="DOX30" s="284"/>
      <c r="DOY30" s="284"/>
      <c r="DOZ30" s="284"/>
      <c r="DPA30" s="284"/>
      <c r="DPB30" s="284"/>
      <c r="DPC30" s="284"/>
      <c r="DPD30" s="284"/>
      <c r="DPE30" s="284"/>
      <c r="DPF30" s="284"/>
      <c r="DPG30" s="284"/>
      <c r="DPH30" s="284"/>
      <c r="DPI30" s="284"/>
      <c r="DPJ30" s="284"/>
      <c r="DPK30" s="284"/>
      <c r="DPL30" s="284"/>
      <c r="DPM30" s="284"/>
      <c r="DPN30" s="284"/>
      <c r="DPO30" s="284"/>
      <c r="DPP30" s="284"/>
      <c r="DPQ30" s="284"/>
      <c r="DPR30" s="284"/>
      <c r="DPS30" s="284"/>
      <c r="DPT30" s="284"/>
      <c r="DPU30" s="284"/>
      <c r="DPV30" s="284"/>
      <c r="DPW30" s="284"/>
      <c r="DPX30" s="284"/>
      <c r="DPY30" s="284"/>
      <c r="DPZ30" s="284"/>
      <c r="DQA30" s="284"/>
      <c r="DQB30" s="284"/>
      <c r="DQC30" s="284"/>
      <c r="DQD30" s="284"/>
      <c r="DQE30" s="284"/>
      <c r="DQF30" s="284"/>
      <c r="DQG30" s="284"/>
      <c r="DQH30" s="284"/>
      <c r="DQI30" s="284"/>
      <c r="DQJ30" s="284"/>
      <c r="DQK30" s="284"/>
      <c r="DQL30" s="284"/>
      <c r="DQM30" s="284"/>
      <c r="DQN30" s="284"/>
      <c r="DQO30" s="284"/>
      <c r="DQP30" s="284"/>
      <c r="DQQ30" s="284"/>
      <c r="DQR30" s="284"/>
      <c r="DQS30" s="284"/>
      <c r="DQT30" s="284"/>
      <c r="DQU30" s="284"/>
      <c r="DQV30" s="284"/>
      <c r="DQW30" s="284"/>
      <c r="DQX30" s="284"/>
      <c r="DQY30" s="284"/>
      <c r="DQZ30" s="284"/>
      <c r="DRA30" s="284"/>
      <c r="DRB30" s="284"/>
      <c r="DRC30" s="284"/>
      <c r="DRD30" s="284"/>
      <c r="DRE30" s="284"/>
      <c r="DRF30" s="284"/>
      <c r="DRG30" s="284"/>
      <c r="DRH30" s="284"/>
      <c r="DRI30" s="284"/>
      <c r="DRJ30" s="284"/>
      <c r="DRK30" s="284"/>
      <c r="DRL30" s="284"/>
      <c r="DRM30" s="284"/>
      <c r="DRN30" s="284"/>
      <c r="DRO30" s="284"/>
      <c r="DRP30" s="284"/>
      <c r="DRQ30" s="284"/>
      <c r="DRR30" s="284"/>
      <c r="DRS30" s="284"/>
      <c r="DRT30" s="284"/>
      <c r="DRU30" s="284"/>
      <c r="DRV30" s="284"/>
      <c r="DRW30" s="284"/>
      <c r="DRX30" s="284"/>
      <c r="DRY30" s="284"/>
      <c r="DRZ30" s="284"/>
      <c r="DSA30" s="284"/>
      <c r="DSB30" s="284"/>
      <c r="DSC30" s="284"/>
      <c r="DSD30" s="284"/>
      <c r="DSE30" s="284"/>
      <c r="DSF30" s="284"/>
      <c r="DSG30" s="284"/>
      <c r="DSH30" s="284"/>
      <c r="DSI30" s="284"/>
      <c r="DSJ30" s="284"/>
      <c r="DSK30" s="284"/>
      <c r="DSL30" s="284"/>
      <c r="DSM30" s="284"/>
      <c r="DSN30" s="284"/>
      <c r="DSO30" s="284"/>
      <c r="DSP30" s="284"/>
      <c r="DSQ30" s="284"/>
      <c r="DSR30" s="284"/>
      <c r="DSS30" s="284"/>
      <c r="DST30" s="284"/>
      <c r="DSU30" s="284"/>
      <c r="DSV30" s="284"/>
      <c r="DSW30" s="284"/>
      <c r="DSX30" s="284"/>
      <c r="DSY30" s="284"/>
      <c r="DSZ30" s="284"/>
      <c r="DTA30" s="284"/>
      <c r="DTB30" s="284"/>
      <c r="DTC30" s="284"/>
      <c r="DTD30" s="284"/>
      <c r="DTE30" s="284"/>
      <c r="DTF30" s="284"/>
      <c r="DTG30" s="284"/>
      <c r="DTH30" s="284"/>
      <c r="DTI30" s="284"/>
      <c r="DTJ30" s="284"/>
      <c r="DTK30" s="284"/>
      <c r="DTL30" s="284"/>
      <c r="DTM30" s="284"/>
      <c r="DTN30" s="284"/>
      <c r="DTO30" s="284"/>
      <c r="DTP30" s="284"/>
      <c r="DTQ30" s="284"/>
      <c r="DTR30" s="284"/>
      <c r="DTS30" s="284"/>
      <c r="DTT30" s="284"/>
      <c r="DTU30" s="284"/>
      <c r="DTV30" s="284"/>
      <c r="DTW30" s="284"/>
      <c r="DTX30" s="284"/>
      <c r="DTY30" s="284"/>
      <c r="DTZ30" s="284"/>
      <c r="DUA30" s="284"/>
      <c r="DUB30" s="284"/>
      <c r="DUC30" s="284"/>
      <c r="DUD30" s="284"/>
      <c r="DUE30" s="284"/>
      <c r="DUF30" s="284"/>
      <c r="DUG30" s="284"/>
      <c r="DUH30" s="284"/>
      <c r="DUI30" s="284"/>
      <c r="DUJ30" s="284"/>
      <c r="DUK30" s="284"/>
      <c r="DUL30" s="284"/>
      <c r="DUM30" s="284"/>
      <c r="DUN30" s="284"/>
      <c r="DUO30" s="284"/>
      <c r="DUP30" s="284"/>
      <c r="DUQ30" s="284"/>
      <c r="DUR30" s="284"/>
      <c r="DUS30" s="284"/>
      <c r="DUT30" s="284"/>
      <c r="DUU30" s="284"/>
      <c r="DUV30" s="284"/>
      <c r="DUW30" s="284"/>
      <c r="DUX30" s="284"/>
      <c r="DUY30" s="284"/>
      <c r="DUZ30" s="284"/>
      <c r="DVA30" s="284"/>
      <c r="DVB30" s="284"/>
      <c r="DVC30" s="284"/>
      <c r="DVD30" s="284"/>
      <c r="DVE30" s="284"/>
      <c r="DVF30" s="284"/>
      <c r="DVG30" s="284"/>
      <c r="DVH30" s="284"/>
      <c r="DVI30" s="284"/>
      <c r="DVJ30" s="284"/>
      <c r="DVK30" s="284"/>
      <c r="DVL30" s="284"/>
      <c r="DVM30" s="284"/>
      <c r="DVN30" s="284"/>
      <c r="DVO30" s="284"/>
      <c r="DVP30" s="284"/>
      <c r="DVQ30" s="284"/>
      <c r="DVR30" s="284"/>
      <c r="DVS30" s="284"/>
      <c r="DVT30" s="284"/>
      <c r="DVU30" s="284"/>
      <c r="DVV30" s="284"/>
      <c r="DVW30" s="284"/>
      <c r="DVX30" s="284"/>
      <c r="DVY30" s="284"/>
      <c r="DVZ30" s="284"/>
      <c r="DWA30" s="284"/>
      <c r="DWB30" s="284"/>
      <c r="DWC30" s="284"/>
      <c r="DWD30" s="284"/>
      <c r="DWE30" s="284"/>
      <c r="DWF30" s="284"/>
      <c r="DWG30" s="284"/>
      <c r="DWH30" s="284"/>
      <c r="DWI30" s="284"/>
      <c r="DWJ30" s="284"/>
      <c r="DWK30" s="284"/>
      <c r="DWL30" s="284"/>
      <c r="DWM30" s="284"/>
      <c r="DWN30" s="284"/>
      <c r="DWO30" s="284"/>
      <c r="DWP30" s="284"/>
      <c r="DWQ30" s="284"/>
      <c r="DWR30" s="284"/>
      <c r="DWS30" s="284"/>
      <c r="DWT30" s="284"/>
      <c r="DWU30" s="284"/>
      <c r="DWV30" s="284"/>
      <c r="DWW30" s="284"/>
      <c r="DWX30" s="284"/>
      <c r="DWY30" s="284"/>
      <c r="DWZ30" s="284"/>
      <c r="DXA30" s="284"/>
      <c r="DXB30" s="284"/>
      <c r="DXC30" s="284"/>
      <c r="DXD30" s="284"/>
      <c r="DXE30" s="284"/>
      <c r="DXF30" s="284"/>
      <c r="DXG30" s="284"/>
      <c r="DXH30" s="284"/>
      <c r="DXI30" s="284"/>
      <c r="DXJ30" s="284"/>
      <c r="DXK30" s="284"/>
      <c r="DXL30" s="284"/>
      <c r="DXM30" s="284"/>
      <c r="DXN30" s="284"/>
      <c r="DXO30" s="284"/>
      <c r="DXP30" s="284"/>
      <c r="DXQ30" s="284"/>
      <c r="DXR30" s="284"/>
      <c r="DXS30" s="284"/>
      <c r="DXT30" s="284"/>
      <c r="DXU30" s="284"/>
      <c r="DXV30" s="284"/>
      <c r="DXW30" s="284"/>
      <c r="DXX30" s="284"/>
      <c r="DXY30" s="284"/>
      <c r="DXZ30" s="284"/>
      <c r="DYA30" s="284"/>
      <c r="DYB30" s="284"/>
      <c r="DYC30" s="284"/>
      <c r="DYD30" s="284"/>
      <c r="DYE30" s="284"/>
      <c r="DYF30" s="284"/>
      <c r="DYG30" s="284"/>
      <c r="DYH30" s="284"/>
      <c r="DYI30" s="284"/>
      <c r="DYJ30" s="284"/>
      <c r="DYK30" s="284"/>
      <c r="DYL30" s="284"/>
      <c r="DYM30" s="284"/>
      <c r="DYN30" s="284"/>
      <c r="DYO30" s="284"/>
      <c r="DYP30" s="284"/>
      <c r="DYQ30" s="284"/>
      <c r="DYR30" s="284"/>
      <c r="DYS30" s="284"/>
      <c r="DYT30" s="284"/>
      <c r="DYU30" s="284"/>
      <c r="DYV30" s="284"/>
      <c r="DYW30" s="284"/>
      <c r="DYX30" s="284"/>
      <c r="DYY30" s="284"/>
      <c r="DYZ30" s="284"/>
      <c r="DZA30" s="284"/>
      <c r="DZB30" s="284"/>
      <c r="DZC30" s="284"/>
      <c r="DZD30" s="284"/>
      <c r="DZE30" s="284"/>
      <c r="DZF30" s="284"/>
      <c r="DZG30" s="284"/>
      <c r="DZH30" s="284"/>
      <c r="DZI30" s="284"/>
      <c r="DZJ30" s="284"/>
      <c r="DZK30" s="284"/>
      <c r="DZL30" s="284"/>
      <c r="DZM30" s="284"/>
      <c r="DZN30" s="284"/>
      <c r="DZO30" s="284"/>
      <c r="DZP30" s="284"/>
      <c r="DZQ30" s="284"/>
      <c r="DZR30" s="284"/>
      <c r="DZS30" s="284"/>
      <c r="DZT30" s="284"/>
      <c r="DZU30" s="284"/>
      <c r="DZV30" s="284"/>
      <c r="DZW30" s="284"/>
      <c r="DZX30" s="284"/>
      <c r="DZY30" s="284"/>
      <c r="DZZ30" s="284"/>
      <c r="EAA30" s="284"/>
      <c r="EAB30" s="284"/>
      <c r="EAC30" s="284"/>
      <c r="EAD30" s="284"/>
      <c r="EAE30" s="284"/>
      <c r="EAF30" s="284"/>
      <c r="EAG30" s="284"/>
      <c r="EAH30" s="284"/>
      <c r="EAI30" s="284"/>
      <c r="EAJ30" s="284"/>
      <c r="EAK30" s="284"/>
      <c r="EAL30" s="284"/>
      <c r="EAM30" s="284"/>
      <c r="EAN30" s="284"/>
      <c r="EAO30" s="284"/>
      <c r="EAP30" s="284"/>
      <c r="EAQ30" s="284"/>
      <c r="EAR30" s="284"/>
      <c r="EAS30" s="284"/>
      <c r="EAT30" s="284"/>
      <c r="EAU30" s="284"/>
      <c r="EAV30" s="284"/>
      <c r="EAW30" s="284"/>
      <c r="EAX30" s="284"/>
      <c r="EAY30" s="284"/>
      <c r="EAZ30" s="284"/>
      <c r="EBA30" s="284"/>
      <c r="EBB30" s="284"/>
      <c r="EBC30" s="284"/>
      <c r="EBD30" s="284"/>
      <c r="EBE30" s="284"/>
      <c r="EBF30" s="284"/>
      <c r="EBG30" s="284"/>
      <c r="EBH30" s="284"/>
      <c r="EBI30" s="284"/>
      <c r="EBJ30" s="284"/>
      <c r="EBK30" s="284"/>
      <c r="EBL30" s="284"/>
      <c r="EBM30" s="284"/>
      <c r="EBN30" s="284"/>
      <c r="EBO30" s="284"/>
      <c r="EBP30" s="284"/>
      <c r="EBQ30" s="284"/>
      <c r="EBR30" s="284"/>
      <c r="EBS30" s="284"/>
      <c r="EBT30" s="284"/>
      <c r="EBU30" s="284"/>
      <c r="EBV30" s="284"/>
      <c r="EBW30" s="284"/>
      <c r="EBX30" s="284"/>
      <c r="EBY30" s="284"/>
      <c r="EBZ30" s="284"/>
      <c r="ECA30" s="284"/>
      <c r="ECB30" s="284"/>
      <c r="ECC30" s="284"/>
      <c r="ECD30" s="284"/>
      <c r="ECE30" s="284"/>
      <c r="ECF30" s="284"/>
      <c r="ECG30" s="284"/>
      <c r="ECH30" s="284"/>
      <c r="ECI30" s="284"/>
      <c r="ECJ30" s="284"/>
      <c r="ECK30" s="284"/>
      <c r="ECL30" s="284"/>
      <c r="ECM30" s="284"/>
      <c r="ECN30" s="284"/>
      <c r="ECO30" s="284"/>
      <c r="ECP30" s="284"/>
      <c r="ECQ30" s="284"/>
      <c r="ECR30" s="284"/>
      <c r="ECS30" s="284"/>
      <c r="ECT30" s="284"/>
      <c r="ECU30" s="284"/>
      <c r="ECV30" s="284"/>
      <c r="ECW30" s="284"/>
      <c r="ECX30" s="284"/>
      <c r="ECY30" s="284"/>
      <c r="ECZ30" s="284"/>
      <c r="EDA30" s="284"/>
      <c r="EDB30" s="284"/>
      <c r="EDC30" s="284"/>
      <c r="EDD30" s="284"/>
      <c r="EDE30" s="284"/>
      <c r="EDF30" s="284"/>
      <c r="EDG30" s="284"/>
      <c r="EDH30" s="284"/>
      <c r="EDI30" s="284"/>
      <c r="EDJ30" s="284"/>
      <c r="EDK30" s="284"/>
      <c r="EDL30" s="284"/>
      <c r="EDM30" s="284"/>
      <c r="EDN30" s="284"/>
      <c r="EDO30" s="284"/>
      <c r="EDP30" s="284"/>
      <c r="EDQ30" s="284"/>
      <c r="EDR30" s="284"/>
      <c r="EDS30" s="284"/>
      <c r="EDT30" s="284"/>
      <c r="EDU30" s="284"/>
      <c r="EDV30" s="284"/>
      <c r="EDW30" s="284"/>
      <c r="EDX30" s="284"/>
      <c r="EDY30" s="284"/>
      <c r="EDZ30" s="284"/>
      <c r="EEA30" s="284"/>
      <c r="EEB30" s="284"/>
      <c r="EEC30" s="284"/>
      <c r="EED30" s="284"/>
      <c r="EEE30" s="284"/>
      <c r="EEF30" s="284"/>
      <c r="EEG30" s="284"/>
      <c r="EEH30" s="284"/>
      <c r="EEI30" s="284"/>
      <c r="EEJ30" s="284"/>
      <c r="EEK30" s="284"/>
      <c r="EEL30" s="284"/>
      <c r="EEM30" s="284"/>
      <c r="EEN30" s="284"/>
      <c r="EEO30" s="284"/>
      <c r="EEP30" s="284"/>
      <c r="EEQ30" s="284"/>
      <c r="EER30" s="284"/>
      <c r="EES30" s="284"/>
      <c r="EET30" s="284"/>
      <c r="EEU30" s="284"/>
      <c r="EEV30" s="284"/>
      <c r="EEW30" s="284"/>
      <c r="EEX30" s="284"/>
      <c r="EEY30" s="284"/>
      <c r="EEZ30" s="284"/>
      <c r="EFA30" s="284"/>
      <c r="EFB30" s="284"/>
      <c r="EFC30" s="284"/>
      <c r="EFD30" s="284"/>
      <c r="EFE30" s="284"/>
      <c r="EFF30" s="284"/>
      <c r="EFG30" s="284"/>
      <c r="EFH30" s="284"/>
      <c r="EFI30" s="284"/>
      <c r="EFJ30" s="284"/>
      <c r="EFK30" s="284"/>
      <c r="EFL30" s="284"/>
      <c r="EFM30" s="284"/>
      <c r="EFN30" s="284"/>
      <c r="EFO30" s="284"/>
      <c r="EFP30" s="284"/>
      <c r="EFQ30" s="284"/>
      <c r="EFR30" s="284"/>
      <c r="EFS30" s="284"/>
      <c r="EFT30" s="284"/>
      <c r="EFU30" s="284"/>
      <c r="EFV30" s="284"/>
      <c r="EFW30" s="284"/>
      <c r="EFX30" s="284"/>
      <c r="EFY30" s="284"/>
      <c r="EFZ30" s="284"/>
      <c r="EGA30" s="284"/>
      <c r="EGB30" s="284"/>
      <c r="EGC30" s="284"/>
      <c r="EGD30" s="284"/>
      <c r="EGE30" s="284"/>
      <c r="EGF30" s="284"/>
      <c r="EGG30" s="284"/>
      <c r="EGH30" s="284"/>
      <c r="EGI30" s="284"/>
      <c r="EGJ30" s="284"/>
      <c r="EGK30" s="284"/>
      <c r="EGL30" s="284"/>
      <c r="EGM30" s="284"/>
      <c r="EGN30" s="284"/>
      <c r="EGO30" s="284"/>
      <c r="EGP30" s="284"/>
      <c r="EGQ30" s="284"/>
      <c r="EGR30" s="284"/>
      <c r="EGS30" s="284"/>
      <c r="EGT30" s="284"/>
      <c r="EGU30" s="284"/>
      <c r="EGV30" s="284"/>
      <c r="EGW30" s="284"/>
      <c r="EGX30" s="284"/>
      <c r="EGY30" s="284"/>
      <c r="EGZ30" s="284"/>
      <c r="EHA30" s="284"/>
      <c r="EHB30" s="284"/>
      <c r="EHC30" s="284"/>
      <c r="EHD30" s="284"/>
      <c r="EHE30" s="284"/>
      <c r="EHF30" s="284"/>
      <c r="EHG30" s="284"/>
      <c r="EHH30" s="284"/>
      <c r="EHI30" s="284"/>
      <c r="EHJ30" s="284"/>
      <c r="EHK30" s="284"/>
      <c r="EHL30" s="284"/>
      <c r="EHM30" s="284"/>
      <c r="EHN30" s="284"/>
      <c r="EHO30" s="284"/>
      <c r="EHP30" s="284"/>
      <c r="EHQ30" s="284"/>
      <c r="EHR30" s="284"/>
      <c r="EHS30" s="284"/>
      <c r="EHT30" s="284"/>
      <c r="EHU30" s="284"/>
      <c r="EHV30" s="284"/>
      <c r="EHW30" s="284"/>
      <c r="EHX30" s="284"/>
      <c r="EHY30" s="284"/>
      <c r="EHZ30" s="284"/>
      <c r="EIA30" s="284"/>
      <c r="EIB30" s="284"/>
      <c r="EIC30" s="284"/>
      <c r="EID30" s="284"/>
      <c r="EIE30" s="284"/>
      <c r="EIF30" s="284"/>
      <c r="EIG30" s="284"/>
      <c r="EIH30" s="284"/>
      <c r="EII30" s="284"/>
      <c r="EIJ30" s="284"/>
      <c r="EIK30" s="284"/>
      <c r="EIL30" s="284"/>
      <c r="EIM30" s="284"/>
      <c r="EIN30" s="284"/>
      <c r="EIO30" s="284"/>
      <c r="EIP30" s="284"/>
      <c r="EIQ30" s="284"/>
      <c r="EIR30" s="284"/>
      <c r="EIS30" s="284"/>
      <c r="EIT30" s="284"/>
      <c r="EIU30" s="284"/>
      <c r="EIV30" s="284"/>
      <c r="EIW30" s="284"/>
      <c r="EIX30" s="284"/>
      <c r="EIY30" s="284"/>
      <c r="EIZ30" s="284"/>
      <c r="EJA30" s="284"/>
      <c r="EJB30" s="284"/>
      <c r="EJC30" s="284"/>
      <c r="EJD30" s="284"/>
      <c r="EJE30" s="284"/>
      <c r="EJF30" s="284"/>
      <c r="EJG30" s="284"/>
      <c r="EJH30" s="284"/>
      <c r="EJI30" s="284"/>
      <c r="EJJ30" s="284"/>
      <c r="EJK30" s="284"/>
      <c r="EJL30" s="284"/>
      <c r="EJM30" s="284"/>
      <c r="EJN30" s="284"/>
      <c r="EJO30" s="284"/>
      <c r="EJP30" s="284"/>
      <c r="EJQ30" s="284"/>
      <c r="EJR30" s="284"/>
      <c r="EJS30" s="284"/>
      <c r="EJT30" s="284"/>
      <c r="EJU30" s="284"/>
      <c r="EJV30" s="284"/>
      <c r="EJW30" s="284"/>
      <c r="EJX30" s="284"/>
      <c r="EJY30" s="284"/>
      <c r="EJZ30" s="284"/>
      <c r="EKA30" s="284"/>
      <c r="EKB30" s="284"/>
      <c r="EKC30" s="284"/>
      <c r="EKD30" s="284"/>
      <c r="EKE30" s="284"/>
      <c r="EKF30" s="284"/>
      <c r="EKG30" s="284"/>
      <c r="EKH30" s="284"/>
      <c r="EKI30" s="284"/>
      <c r="EKJ30" s="284"/>
      <c r="EKK30" s="284"/>
      <c r="EKL30" s="284"/>
      <c r="EKM30" s="284"/>
      <c r="EKN30" s="284"/>
      <c r="EKO30" s="284"/>
      <c r="EKP30" s="284"/>
      <c r="EKQ30" s="284"/>
      <c r="EKR30" s="284"/>
      <c r="EKS30" s="284"/>
      <c r="EKT30" s="284"/>
      <c r="EKU30" s="284"/>
      <c r="EKV30" s="284"/>
      <c r="EKW30" s="284"/>
      <c r="EKX30" s="284"/>
      <c r="EKY30" s="284"/>
      <c r="EKZ30" s="284"/>
      <c r="ELA30" s="284"/>
      <c r="ELB30" s="284"/>
      <c r="ELC30" s="284"/>
      <c r="ELD30" s="284"/>
      <c r="ELE30" s="284"/>
      <c r="ELF30" s="284"/>
      <c r="ELG30" s="284"/>
      <c r="ELH30" s="284"/>
      <c r="ELI30" s="284"/>
      <c r="ELJ30" s="284"/>
      <c r="ELK30" s="284"/>
      <c r="ELL30" s="284"/>
      <c r="ELM30" s="284"/>
      <c r="ELN30" s="284"/>
      <c r="ELO30" s="284"/>
      <c r="ELP30" s="284"/>
      <c r="ELQ30" s="284"/>
      <c r="ELR30" s="284"/>
      <c r="ELS30" s="284"/>
      <c r="ELT30" s="284"/>
      <c r="ELU30" s="284"/>
      <c r="ELV30" s="284"/>
      <c r="ELW30" s="284"/>
      <c r="ELX30" s="284"/>
      <c r="ELY30" s="284"/>
      <c r="ELZ30" s="284"/>
      <c r="EMA30" s="284"/>
      <c r="EMB30" s="284"/>
      <c r="EMC30" s="284"/>
      <c r="EMD30" s="284"/>
      <c r="EME30" s="284"/>
      <c r="EMF30" s="284"/>
      <c r="EMG30" s="284"/>
      <c r="EMH30" s="284"/>
      <c r="EMI30" s="284"/>
      <c r="EMJ30" s="284"/>
      <c r="EMK30" s="284"/>
      <c r="EML30" s="284"/>
      <c r="EMM30" s="284"/>
      <c r="EMN30" s="284"/>
      <c r="EMO30" s="284"/>
      <c r="EMP30" s="284"/>
      <c r="EMQ30" s="284"/>
      <c r="EMR30" s="284"/>
      <c r="EMS30" s="284"/>
      <c r="EMT30" s="284"/>
      <c r="EMU30" s="284"/>
      <c r="EMV30" s="284"/>
      <c r="EMW30" s="284"/>
      <c r="EMX30" s="284"/>
      <c r="EMY30" s="284"/>
      <c r="EMZ30" s="284"/>
      <c r="ENA30" s="284"/>
      <c r="ENB30" s="284"/>
      <c r="ENC30" s="284"/>
      <c r="END30" s="284"/>
      <c r="ENE30" s="284"/>
      <c r="ENF30" s="284"/>
      <c r="ENG30" s="284"/>
      <c r="ENH30" s="284"/>
      <c r="ENI30" s="284"/>
      <c r="ENJ30" s="284"/>
      <c r="ENK30" s="284"/>
      <c r="ENL30" s="284"/>
      <c r="ENM30" s="284"/>
      <c r="ENN30" s="284"/>
      <c r="ENO30" s="284"/>
      <c r="ENP30" s="284"/>
      <c r="ENQ30" s="284"/>
      <c r="ENR30" s="284"/>
      <c r="ENS30" s="284"/>
      <c r="ENT30" s="284"/>
      <c r="ENU30" s="284"/>
      <c r="ENV30" s="284"/>
      <c r="ENW30" s="284"/>
      <c r="ENX30" s="284"/>
      <c r="ENY30" s="284"/>
      <c r="ENZ30" s="284"/>
      <c r="EOA30" s="284"/>
      <c r="EOB30" s="284"/>
      <c r="EOC30" s="284"/>
      <c r="EOD30" s="284"/>
      <c r="EOE30" s="284"/>
      <c r="EOF30" s="284"/>
      <c r="EOG30" s="284"/>
      <c r="EOH30" s="284"/>
      <c r="EOI30" s="284"/>
      <c r="EOJ30" s="284"/>
      <c r="EOK30" s="284"/>
      <c r="EOL30" s="284"/>
      <c r="EOM30" s="284"/>
      <c r="EON30" s="284"/>
      <c r="EOO30" s="284"/>
      <c r="EOP30" s="284"/>
      <c r="EOQ30" s="284"/>
      <c r="EOR30" s="284"/>
      <c r="EOS30" s="284"/>
      <c r="EOT30" s="284"/>
      <c r="EOU30" s="284"/>
      <c r="EOV30" s="284"/>
      <c r="EOW30" s="284"/>
      <c r="EOX30" s="284"/>
      <c r="EOY30" s="284"/>
      <c r="EOZ30" s="284"/>
      <c r="EPA30" s="284"/>
      <c r="EPB30" s="284"/>
      <c r="EPC30" s="284"/>
      <c r="EPD30" s="284"/>
      <c r="EPE30" s="284"/>
      <c r="EPF30" s="284"/>
      <c r="EPG30" s="284"/>
      <c r="EPH30" s="284"/>
      <c r="EPI30" s="284"/>
      <c r="EPJ30" s="284"/>
      <c r="EPK30" s="284"/>
      <c r="EPL30" s="284"/>
      <c r="EPM30" s="284"/>
      <c r="EPN30" s="284"/>
      <c r="EPO30" s="284"/>
      <c r="EPP30" s="284"/>
      <c r="EPQ30" s="284"/>
      <c r="EPR30" s="284"/>
      <c r="EPS30" s="284"/>
      <c r="EPT30" s="284"/>
      <c r="EPU30" s="284"/>
      <c r="EPV30" s="284"/>
      <c r="EPW30" s="284"/>
      <c r="EPX30" s="284"/>
      <c r="EPY30" s="284"/>
      <c r="EPZ30" s="284"/>
      <c r="EQA30" s="284"/>
      <c r="EQB30" s="284"/>
      <c r="EQC30" s="284"/>
      <c r="EQD30" s="284"/>
      <c r="EQE30" s="284"/>
      <c r="EQF30" s="284"/>
      <c r="EQG30" s="284"/>
      <c r="EQH30" s="284"/>
      <c r="EQI30" s="284"/>
      <c r="EQJ30" s="284"/>
      <c r="EQK30" s="284"/>
      <c r="EQL30" s="284"/>
      <c r="EQM30" s="284"/>
      <c r="EQN30" s="284"/>
      <c r="EQO30" s="284"/>
      <c r="EQP30" s="284"/>
      <c r="EQQ30" s="284"/>
      <c r="EQR30" s="284"/>
      <c r="EQS30" s="284"/>
      <c r="EQT30" s="284"/>
      <c r="EQU30" s="284"/>
      <c r="EQV30" s="284"/>
      <c r="EQW30" s="284"/>
      <c r="EQX30" s="284"/>
      <c r="EQY30" s="284"/>
      <c r="EQZ30" s="284"/>
      <c r="ERA30" s="284"/>
      <c r="ERB30" s="284"/>
      <c r="ERC30" s="284"/>
      <c r="ERD30" s="284"/>
      <c r="ERE30" s="284"/>
      <c r="ERF30" s="284"/>
      <c r="ERG30" s="284"/>
      <c r="ERH30" s="284"/>
      <c r="ERI30" s="284"/>
      <c r="ERJ30" s="284"/>
      <c r="ERK30" s="284"/>
      <c r="ERL30" s="284"/>
      <c r="ERM30" s="284"/>
      <c r="ERN30" s="284"/>
      <c r="ERO30" s="284"/>
      <c r="ERP30" s="284"/>
      <c r="ERQ30" s="284"/>
      <c r="ERR30" s="284"/>
      <c r="ERS30" s="284"/>
      <c r="ERT30" s="284"/>
      <c r="ERU30" s="284"/>
      <c r="ERV30" s="284"/>
      <c r="ERW30" s="284"/>
      <c r="ERX30" s="284"/>
      <c r="ERY30" s="284"/>
      <c r="ERZ30" s="284"/>
      <c r="ESA30" s="284"/>
      <c r="ESB30" s="284"/>
      <c r="ESC30" s="284"/>
      <c r="ESD30" s="284"/>
      <c r="ESE30" s="284"/>
      <c r="ESF30" s="284"/>
      <c r="ESG30" s="284"/>
      <c r="ESH30" s="284"/>
      <c r="ESI30" s="284"/>
      <c r="ESJ30" s="284"/>
      <c r="ESK30" s="284"/>
      <c r="ESL30" s="284"/>
      <c r="ESM30" s="284"/>
      <c r="ESN30" s="284"/>
      <c r="ESO30" s="284"/>
      <c r="ESP30" s="284"/>
      <c r="ESQ30" s="284"/>
      <c r="ESR30" s="284"/>
      <c r="ESS30" s="284"/>
      <c r="EST30" s="284"/>
      <c r="ESU30" s="284"/>
      <c r="ESV30" s="284"/>
      <c r="ESW30" s="284"/>
      <c r="ESX30" s="284"/>
      <c r="ESY30" s="284"/>
      <c r="ESZ30" s="284"/>
      <c r="ETA30" s="284"/>
      <c r="ETB30" s="284"/>
      <c r="ETC30" s="284"/>
      <c r="ETD30" s="284"/>
      <c r="ETE30" s="284"/>
      <c r="ETF30" s="284"/>
      <c r="ETG30" s="284"/>
      <c r="ETH30" s="284"/>
      <c r="ETI30" s="284"/>
      <c r="ETJ30" s="284"/>
      <c r="ETK30" s="284"/>
      <c r="ETL30" s="284"/>
      <c r="ETM30" s="284"/>
      <c r="ETN30" s="284"/>
      <c r="ETO30" s="284"/>
      <c r="ETP30" s="284"/>
      <c r="ETQ30" s="284"/>
      <c r="ETR30" s="284"/>
      <c r="ETS30" s="284"/>
      <c r="ETT30" s="284"/>
      <c r="ETU30" s="284"/>
      <c r="ETV30" s="284"/>
      <c r="ETW30" s="284"/>
      <c r="ETX30" s="284"/>
      <c r="ETY30" s="284"/>
      <c r="ETZ30" s="284"/>
      <c r="EUA30" s="284"/>
      <c r="EUB30" s="284"/>
      <c r="EUC30" s="284"/>
      <c r="EUD30" s="284"/>
      <c r="EUE30" s="284"/>
      <c r="EUF30" s="284"/>
      <c r="EUG30" s="284"/>
      <c r="EUH30" s="284"/>
      <c r="EUI30" s="284"/>
      <c r="EUJ30" s="284"/>
      <c r="EUK30" s="284"/>
      <c r="EUL30" s="284"/>
      <c r="EUM30" s="284"/>
      <c r="EUN30" s="284"/>
      <c r="EUO30" s="284"/>
      <c r="EUP30" s="284"/>
      <c r="EUQ30" s="284"/>
      <c r="EUR30" s="284"/>
      <c r="EUS30" s="284"/>
      <c r="EUT30" s="284"/>
      <c r="EUU30" s="284"/>
      <c r="EUV30" s="284"/>
      <c r="EUW30" s="284"/>
      <c r="EUX30" s="284"/>
      <c r="EUY30" s="284"/>
      <c r="EUZ30" s="284"/>
      <c r="EVA30" s="284"/>
      <c r="EVB30" s="284"/>
      <c r="EVC30" s="284"/>
      <c r="EVD30" s="284"/>
      <c r="EVE30" s="284"/>
      <c r="EVF30" s="284"/>
      <c r="EVG30" s="284"/>
      <c r="EVH30" s="284"/>
      <c r="EVI30" s="284"/>
      <c r="EVJ30" s="284"/>
      <c r="EVK30" s="284"/>
      <c r="EVL30" s="284"/>
      <c r="EVM30" s="284"/>
      <c r="EVN30" s="284"/>
      <c r="EVO30" s="284"/>
      <c r="EVP30" s="284"/>
      <c r="EVQ30" s="284"/>
      <c r="EVR30" s="284"/>
      <c r="EVS30" s="284"/>
      <c r="EVT30" s="284"/>
      <c r="EVU30" s="284"/>
      <c r="EVV30" s="284"/>
      <c r="EVW30" s="284"/>
      <c r="EVX30" s="284"/>
      <c r="EVY30" s="284"/>
      <c r="EVZ30" s="284"/>
      <c r="EWA30" s="284"/>
      <c r="EWB30" s="284"/>
      <c r="EWC30" s="284"/>
      <c r="EWD30" s="284"/>
      <c r="EWE30" s="284"/>
      <c r="EWF30" s="284"/>
      <c r="EWG30" s="284"/>
      <c r="EWH30" s="284"/>
      <c r="EWI30" s="284"/>
      <c r="EWJ30" s="284"/>
      <c r="EWK30" s="284"/>
      <c r="EWL30" s="284"/>
      <c r="EWM30" s="284"/>
      <c r="EWN30" s="284"/>
      <c r="EWO30" s="284"/>
      <c r="EWP30" s="284"/>
      <c r="EWQ30" s="284"/>
      <c r="EWR30" s="284"/>
      <c r="EWS30" s="284"/>
      <c r="EWT30" s="284"/>
      <c r="EWU30" s="284"/>
      <c r="EWV30" s="284"/>
      <c r="EWW30" s="284"/>
      <c r="EWX30" s="284"/>
      <c r="EWY30" s="284"/>
      <c r="EWZ30" s="284"/>
      <c r="EXA30" s="284"/>
      <c r="EXB30" s="284"/>
      <c r="EXC30" s="284"/>
      <c r="EXD30" s="284"/>
      <c r="EXE30" s="284"/>
      <c r="EXF30" s="284"/>
      <c r="EXG30" s="284"/>
      <c r="EXH30" s="284"/>
      <c r="EXI30" s="284"/>
      <c r="EXJ30" s="284"/>
      <c r="EXK30" s="284"/>
      <c r="EXL30" s="284"/>
      <c r="EXM30" s="284"/>
      <c r="EXN30" s="284"/>
      <c r="EXO30" s="284"/>
      <c r="EXP30" s="284"/>
      <c r="EXQ30" s="284"/>
      <c r="EXR30" s="284"/>
      <c r="EXS30" s="284"/>
      <c r="EXT30" s="284"/>
      <c r="EXU30" s="284"/>
      <c r="EXV30" s="284"/>
      <c r="EXW30" s="284"/>
      <c r="EXX30" s="284"/>
      <c r="EXY30" s="284"/>
      <c r="EXZ30" s="284"/>
      <c r="EYA30" s="284"/>
      <c r="EYB30" s="284"/>
      <c r="EYC30" s="284"/>
      <c r="EYD30" s="284"/>
      <c r="EYE30" s="284"/>
      <c r="EYF30" s="284"/>
      <c r="EYG30" s="284"/>
      <c r="EYH30" s="284"/>
      <c r="EYI30" s="284"/>
      <c r="EYJ30" s="284"/>
      <c r="EYK30" s="284"/>
      <c r="EYL30" s="284"/>
      <c r="EYM30" s="284"/>
      <c r="EYN30" s="284"/>
      <c r="EYO30" s="284"/>
      <c r="EYP30" s="284"/>
      <c r="EYQ30" s="284"/>
      <c r="EYR30" s="284"/>
      <c r="EYS30" s="284"/>
      <c r="EYT30" s="284"/>
      <c r="EYU30" s="284"/>
      <c r="EYV30" s="284"/>
      <c r="EYW30" s="284"/>
      <c r="EYX30" s="284"/>
      <c r="EYY30" s="284"/>
      <c r="EYZ30" s="284"/>
      <c r="EZA30" s="284"/>
      <c r="EZB30" s="284"/>
      <c r="EZC30" s="284"/>
      <c r="EZD30" s="284"/>
      <c r="EZE30" s="284"/>
      <c r="EZF30" s="284"/>
      <c r="EZG30" s="284"/>
      <c r="EZH30" s="284"/>
      <c r="EZI30" s="284"/>
      <c r="EZJ30" s="284"/>
      <c r="EZK30" s="284"/>
      <c r="EZL30" s="284"/>
      <c r="EZM30" s="284"/>
      <c r="EZN30" s="284"/>
      <c r="EZO30" s="284"/>
      <c r="EZP30" s="284"/>
      <c r="EZQ30" s="284"/>
      <c r="EZR30" s="284"/>
      <c r="EZS30" s="284"/>
      <c r="EZT30" s="284"/>
      <c r="EZU30" s="284"/>
      <c r="EZV30" s="284"/>
      <c r="EZW30" s="284"/>
      <c r="EZX30" s="284"/>
      <c r="EZY30" s="284"/>
      <c r="EZZ30" s="284"/>
      <c r="FAA30" s="284"/>
      <c r="FAB30" s="284"/>
      <c r="FAC30" s="284"/>
      <c r="FAD30" s="284"/>
      <c r="FAE30" s="284"/>
      <c r="FAF30" s="284"/>
      <c r="FAG30" s="284"/>
      <c r="FAH30" s="284"/>
      <c r="FAI30" s="284"/>
      <c r="FAJ30" s="284"/>
      <c r="FAK30" s="284"/>
      <c r="FAL30" s="284"/>
      <c r="FAM30" s="284"/>
      <c r="FAN30" s="284"/>
      <c r="FAO30" s="284"/>
      <c r="FAP30" s="284"/>
      <c r="FAQ30" s="284"/>
      <c r="FAR30" s="284"/>
      <c r="FAS30" s="284"/>
      <c r="FAT30" s="284"/>
      <c r="FAU30" s="284"/>
      <c r="FAV30" s="284"/>
      <c r="FAW30" s="284"/>
      <c r="FAX30" s="284"/>
      <c r="FAY30" s="284"/>
      <c r="FAZ30" s="284"/>
      <c r="FBA30" s="284"/>
      <c r="FBB30" s="284"/>
      <c r="FBC30" s="284"/>
      <c r="FBD30" s="284"/>
      <c r="FBE30" s="284"/>
      <c r="FBF30" s="284"/>
      <c r="FBG30" s="284"/>
      <c r="FBH30" s="284"/>
      <c r="FBI30" s="284"/>
      <c r="FBJ30" s="284"/>
      <c r="FBK30" s="284"/>
      <c r="FBL30" s="284"/>
      <c r="FBM30" s="284"/>
      <c r="FBN30" s="284"/>
      <c r="FBO30" s="284"/>
      <c r="FBP30" s="284"/>
      <c r="FBQ30" s="284"/>
      <c r="FBR30" s="284"/>
      <c r="FBS30" s="284"/>
      <c r="FBT30" s="284"/>
      <c r="FBU30" s="284"/>
      <c r="FBV30" s="284"/>
      <c r="FBW30" s="284"/>
      <c r="FBX30" s="284"/>
      <c r="FBY30" s="284"/>
      <c r="FBZ30" s="284"/>
      <c r="FCA30" s="284"/>
      <c r="FCB30" s="284"/>
      <c r="FCC30" s="284"/>
      <c r="FCD30" s="284"/>
      <c r="FCE30" s="284"/>
      <c r="FCF30" s="284"/>
      <c r="FCG30" s="284"/>
      <c r="FCH30" s="284"/>
      <c r="FCI30" s="284"/>
      <c r="FCJ30" s="284"/>
      <c r="FCK30" s="284"/>
      <c r="FCL30" s="284"/>
      <c r="FCM30" s="284"/>
      <c r="FCN30" s="284"/>
      <c r="FCO30" s="284"/>
      <c r="FCP30" s="284"/>
      <c r="FCQ30" s="284"/>
      <c r="FCR30" s="284"/>
      <c r="FCS30" s="284"/>
      <c r="FCT30" s="284"/>
      <c r="FCU30" s="284"/>
      <c r="FCV30" s="284"/>
      <c r="FCW30" s="284"/>
      <c r="FCX30" s="284"/>
      <c r="FCY30" s="284"/>
      <c r="FCZ30" s="284"/>
      <c r="FDA30" s="284"/>
      <c r="FDB30" s="284"/>
      <c r="FDC30" s="284"/>
      <c r="FDD30" s="284"/>
      <c r="FDE30" s="284"/>
      <c r="FDF30" s="284"/>
      <c r="FDG30" s="284"/>
      <c r="FDH30" s="284"/>
      <c r="FDI30" s="284"/>
      <c r="FDJ30" s="284"/>
      <c r="FDK30" s="284"/>
      <c r="FDL30" s="284"/>
      <c r="FDM30" s="284"/>
      <c r="FDN30" s="284"/>
      <c r="FDO30" s="284"/>
      <c r="FDP30" s="284"/>
      <c r="FDQ30" s="284"/>
      <c r="FDR30" s="284"/>
      <c r="FDS30" s="284"/>
      <c r="FDT30" s="284"/>
      <c r="FDU30" s="284"/>
      <c r="FDV30" s="284"/>
      <c r="FDW30" s="284"/>
      <c r="FDX30" s="284"/>
      <c r="FDY30" s="284"/>
      <c r="FDZ30" s="284"/>
      <c r="FEA30" s="284"/>
      <c r="FEB30" s="284"/>
      <c r="FEC30" s="284"/>
      <c r="FED30" s="284"/>
      <c r="FEE30" s="284"/>
      <c r="FEF30" s="284"/>
      <c r="FEG30" s="284"/>
      <c r="FEH30" s="284"/>
      <c r="FEI30" s="284"/>
      <c r="FEJ30" s="284"/>
      <c r="FEK30" s="284"/>
      <c r="FEL30" s="284"/>
      <c r="FEM30" s="284"/>
      <c r="FEN30" s="284"/>
      <c r="FEO30" s="284"/>
      <c r="FEP30" s="284"/>
      <c r="FEQ30" s="284"/>
      <c r="FER30" s="284"/>
      <c r="FES30" s="284"/>
      <c r="FET30" s="284"/>
      <c r="FEU30" s="284"/>
      <c r="FEV30" s="284"/>
      <c r="FEW30" s="284"/>
      <c r="FEX30" s="284"/>
      <c r="FEY30" s="284"/>
      <c r="FEZ30" s="284"/>
      <c r="FFA30" s="284"/>
      <c r="FFB30" s="284"/>
      <c r="FFC30" s="284"/>
      <c r="FFD30" s="284"/>
      <c r="FFE30" s="284"/>
      <c r="FFF30" s="284"/>
      <c r="FFG30" s="284"/>
      <c r="FFH30" s="284"/>
      <c r="FFI30" s="284"/>
      <c r="FFJ30" s="284"/>
      <c r="FFK30" s="284"/>
      <c r="FFL30" s="284"/>
      <c r="FFM30" s="284"/>
      <c r="FFN30" s="284"/>
      <c r="FFO30" s="284"/>
      <c r="FFP30" s="284"/>
      <c r="FFQ30" s="284"/>
      <c r="FFR30" s="284"/>
      <c r="FFS30" s="284"/>
      <c r="FFT30" s="284"/>
      <c r="FFU30" s="284"/>
      <c r="FFV30" s="284"/>
      <c r="FFW30" s="284"/>
      <c r="FFX30" s="284"/>
      <c r="FFY30" s="284"/>
      <c r="FFZ30" s="284"/>
      <c r="FGA30" s="284"/>
      <c r="FGB30" s="284"/>
      <c r="FGC30" s="284"/>
      <c r="FGD30" s="284"/>
      <c r="FGE30" s="284"/>
      <c r="FGF30" s="284"/>
      <c r="FGG30" s="284"/>
      <c r="FGH30" s="284"/>
      <c r="FGI30" s="284"/>
      <c r="FGJ30" s="284"/>
      <c r="FGK30" s="284"/>
      <c r="FGL30" s="284"/>
      <c r="FGM30" s="284"/>
      <c r="FGN30" s="284"/>
      <c r="FGO30" s="284"/>
      <c r="FGP30" s="284"/>
      <c r="FGQ30" s="284"/>
      <c r="FGR30" s="284"/>
      <c r="FGS30" s="284"/>
      <c r="FGT30" s="284"/>
      <c r="FGU30" s="284"/>
      <c r="FGV30" s="284"/>
      <c r="FGW30" s="284"/>
      <c r="FGX30" s="284"/>
      <c r="FGY30" s="284"/>
      <c r="FGZ30" s="284"/>
      <c r="FHA30" s="284"/>
      <c r="FHB30" s="284"/>
      <c r="FHC30" s="284"/>
      <c r="FHD30" s="284"/>
      <c r="FHE30" s="284"/>
      <c r="FHF30" s="284"/>
      <c r="FHG30" s="284"/>
      <c r="FHH30" s="284"/>
      <c r="FHI30" s="284"/>
      <c r="FHJ30" s="284"/>
      <c r="FHK30" s="284"/>
      <c r="FHL30" s="284"/>
      <c r="FHM30" s="284"/>
      <c r="FHN30" s="284"/>
      <c r="FHO30" s="284"/>
      <c r="FHP30" s="284"/>
      <c r="FHQ30" s="284"/>
      <c r="FHR30" s="284"/>
      <c r="FHS30" s="284"/>
      <c r="FHT30" s="284"/>
      <c r="FHU30" s="284"/>
      <c r="FHV30" s="284"/>
      <c r="FHW30" s="284"/>
      <c r="FHX30" s="284"/>
      <c r="FHY30" s="284"/>
      <c r="FHZ30" s="284"/>
      <c r="FIA30" s="284"/>
      <c r="FIB30" s="284"/>
      <c r="FIC30" s="284"/>
      <c r="FID30" s="284"/>
      <c r="FIE30" s="284"/>
      <c r="FIF30" s="284"/>
      <c r="FIG30" s="284"/>
      <c r="FIH30" s="284"/>
      <c r="FII30" s="284"/>
      <c r="FIJ30" s="284"/>
      <c r="FIK30" s="284"/>
      <c r="FIL30" s="284"/>
      <c r="FIM30" s="284"/>
      <c r="FIN30" s="284"/>
      <c r="FIO30" s="284"/>
      <c r="FIP30" s="284"/>
      <c r="FIQ30" s="284"/>
      <c r="FIR30" s="284"/>
      <c r="FIS30" s="284"/>
      <c r="FIT30" s="284"/>
      <c r="FIU30" s="284"/>
      <c r="FIV30" s="284"/>
      <c r="FIW30" s="284"/>
      <c r="FIX30" s="284"/>
      <c r="FIY30" s="284"/>
      <c r="FIZ30" s="284"/>
      <c r="FJA30" s="284"/>
      <c r="FJB30" s="284"/>
      <c r="FJC30" s="284"/>
      <c r="FJD30" s="284"/>
      <c r="FJE30" s="284"/>
      <c r="FJF30" s="284"/>
      <c r="FJG30" s="284"/>
      <c r="FJH30" s="284"/>
      <c r="FJI30" s="284"/>
      <c r="FJJ30" s="284"/>
      <c r="FJK30" s="284"/>
      <c r="FJL30" s="284"/>
      <c r="FJM30" s="284"/>
      <c r="FJN30" s="284"/>
      <c r="FJO30" s="284"/>
      <c r="FJP30" s="284"/>
      <c r="FJQ30" s="284"/>
      <c r="FJR30" s="284"/>
      <c r="FJS30" s="284"/>
      <c r="FJT30" s="284"/>
      <c r="FJU30" s="284"/>
      <c r="FJV30" s="284"/>
      <c r="FJW30" s="284"/>
      <c r="FJX30" s="284"/>
      <c r="FJY30" s="284"/>
      <c r="FJZ30" s="284"/>
      <c r="FKA30" s="284"/>
      <c r="FKB30" s="284"/>
      <c r="FKC30" s="284"/>
      <c r="FKD30" s="284"/>
      <c r="FKE30" s="284"/>
      <c r="FKF30" s="284"/>
      <c r="FKG30" s="284"/>
      <c r="FKH30" s="284"/>
      <c r="FKI30" s="284"/>
      <c r="FKJ30" s="284"/>
      <c r="FKK30" s="284"/>
      <c r="FKL30" s="284"/>
      <c r="FKM30" s="284"/>
      <c r="FKN30" s="284"/>
      <c r="FKO30" s="284"/>
      <c r="FKP30" s="284"/>
      <c r="FKQ30" s="284"/>
      <c r="FKR30" s="284"/>
      <c r="FKS30" s="284"/>
      <c r="FKT30" s="284"/>
      <c r="FKU30" s="284"/>
      <c r="FKV30" s="284"/>
      <c r="FKW30" s="284"/>
      <c r="FKX30" s="284"/>
      <c r="FKY30" s="284"/>
      <c r="FKZ30" s="284"/>
      <c r="FLA30" s="284"/>
      <c r="FLB30" s="284"/>
      <c r="FLC30" s="284"/>
      <c r="FLD30" s="284"/>
      <c r="FLE30" s="284"/>
      <c r="FLF30" s="284"/>
      <c r="FLG30" s="284"/>
      <c r="FLH30" s="284"/>
      <c r="FLI30" s="284"/>
      <c r="FLJ30" s="284"/>
      <c r="FLK30" s="284"/>
      <c r="FLL30" s="284"/>
      <c r="FLM30" s="284"/>
      <c r="FLN30" s="284"/>
      <c r="FLO30" s="284"/>
      <c r="FLP30" s="284"/>
      <c r="FLQ30" s="284"/>
      <c r="FLR30" s="284"/>
      <c r="FLS30" s="284"/>
      <c r="FLT30" s="284"/>
      <c r="FLU30" s="284"/>
      <c r="FLV30" s="284"/>
      <c r="FLW30" s="284"/>
      <c r="FLX30" s="284"/>
      <c r="FLY30" s="284"/>
      <c r="FLZ30" s="284"/>
      <c r="FMA30" s="284"/>
      <c r="FMB30" s="284"/>
      <c r="FMC30" s="284"/>
      <c r="FMD30" s="284"/>
      <c r="FME30" s="284"/>
      <c r="FMF30" s="284"/>
      <c r="FMG30" s="284"/>
      <c r="FMH30" s="284"/>
      <c r="FMI30" s="284"/>
      <c r="FMJ30" s="284"/>
      <c r="FMK30" s="284"/>
      <c r="FML30" s="284"/>
      <c r="FMM30" s="284"/>
      <c r="FMN30" s="284"/>
      <c r="FMO30" s="284"/>
      <c r="FMP30" s="284"/>
      <c r="FMQ30" s="284"/>
      <c r="FMR30" s="284"/>
      <c r="FMS30" s="284"/>
      <c r="FMT30" s="284"/>
      <c r="FMU30" s="284"/>
      <c r="FMV30" s="284"/>
      <c r="FMW30" s="284"/>
      <c r="FMX30" s="284"/>
      <c r="FMY30" s="284"/>
      <c r="FMZ30" s="284"/>
      <c r="FNA30" s="284"/>
      <c r="FNB30" s="284"/>
      <c r="FNC30" s="284"/>
      <c r="FND30" s="284"/>
      <c r="FNE30" s="284"/>
      <c r="FNF30" s="284"/>
      <c r="FNG30" s="284"/>
      <c r="FNH30" s="284"/>
      <c r="FNI30" s="284"/>
      <c r="FNJ30" s="284"/>
      <c r="FNK30" s="284"/>
      <c r="FNL30" s="284"/>
      <c r="FNM30" s="284"/>
      <c r="FNN30" s="284"/>
      <c r="FNO30" s="284"/>
      <c r="FNP30" s="284"/>
      <c r="FNQ30" s="284"/>
      <c r="FNR30" s="284"/>
      <c r="FNS30" s="284"/>
      <c r="FNT30" s="284"/>
      <c r="FNU30" s="284"/>
      <c r="FNV30" s="284"/>
      <c r="FNW30" s="284"/>
      <c r="FNX30" s="284"/>
      <c r="FNY30" s="284"/>
      <c r="FNZ30" s="284"/>
      <c r="FOA30" s="284"/>
      <c r="FOB30" s="284"/>
      <c r="FOC30" s="284"/>
      <c r="FOD30" s="284"/>
      <c r="FOE30" s="284"/>
      <c r="FOF30" s="284"/>
      <c r="FOG30" s="284"/>
      <c r="FOH30" s="284"/>
      <c r="FOI30" s="284"/>
      <c r="FOJ30" s="284"/>
      <c r="FOK30" s="284"/>
      <c r="FOL30" s="284"/>
      <c r="FOM30" s="284"/>
      <c r="FON30" s="284"/>
      <c r="FOO30" s="284"/>
      <c r="FOP30" s="284"/>
      <c r="FOQ30" s="284"/>
      <c r="FOR30" s="284"/>
      <c r="FOS30" s="284"/>
      <c r="FOT30" s="284"/>
      <c r="FOU30" s="284"/>
      <c r="FOV30" s="284"/>
      <c r="FOW30" s="284"/>
      <c r="FOX30" s="284"/>
      <c r="FOY30" s="284"/>
      <c r="FOZ30" s="284"/>
      <c r="FPA30" s="284"/>
      <c r="FPB30" s="284"/>
      <c r="FPC30" s="284"/>
      <c r="FPD30" s="284"/>
      <c r="FPE30" s="284"/>
      <c r="FPF30" s="284"/>
      <c r="FPG30" s="284"/>
      <c r="FPH30" s="284"/>
      <c r="FPI30" s="284"/>
      <c r="FPJ30" s="284"/>
      <c r="FPK30" s="284"/>
      <c r="FPL30" s="284"/>
      <c r="FPM30" s="284"/>
      <c r="FPN30" s="284"/>
      <c r="FPO30" s="284"/>
      <c r="FPP30" s="284"/>
      <c r="FPQ30" s="284"/>
      <c r="FPR30" s="284"/>
      <c r="FPS30" s="284"/>
      <c r="FPT30" s="284"/>
      <c r="FPU30" s="284"/>
      <c r="FPV30" s="284"/>
      <c r="FPW30" s="284"/>
      <c r="FPX30" s="284"/>
      <c r="FPY30" s="284"/>
      <c r="FPZ30" s="284"/>
      <c r="FQA30" s="284"/>
      <c r="FQB30" s="284"/>
      <c r="FQC30" s="284"/>
      <c r="FQD30" s="284"/>
      <c r="FQE30" s="284"/>
      <c r="FQF30" s="284"/>
      <c r="FQG30" s="284"/>
      <c r="FQH30" s="284"/>
      <c r="FQI30" s="284"/>
      <c r="FQJ30" s="284"/>
      <c r="FQK30" s="284"/>
      <c r="FQL30" s="284"/>
      <c r="FQM30" s="284"/>
      <c r="FQN30" s="284"/>
      <c r="FQO30" s="284"/>
      <c r="FQP30" s="284"/>
      <c r="FQQ30" s="284"/>
      <c r="FQR30" s="284"/>
      <c r="FQS30" s="284"/>
      <c r="FQT30" s="284"/>
      <c r="FQU30" s="284"/>
      <c r="FQV30" s="284"/>
      <c r="FQW30" s="284"/>
      <c r="FQX30" s="284"/>
      <c r="FQY30" s="284"/>
      <c r="FQZ30" s="284"/>
      <c r="FRA30" s="284"/>
      <c r="FRB30" s="284"/>
      <c r="FRC30" s="284"/>
      <c r="FRD30" s="284"/>
      <c r="FRE30" s="284"/>
      <c r="FRF30" s="284"/>
      <c r="FRG30" s="284"/>
      <c r="FRH30" s="284"/>
      <c r="FRI30" s="284"/>
      <c r="FRJ30" s="284"/>
      <c r="FRK30" s="284"/>
      <c r="FRL30" s="284"/>
      <c r="FRM30" s="284"/>
      <c r="FRN30" s="284"/>
      <c r="FRO30" s="284"/>
      <c r="FRP30" s="284"/>
      <c r="FRQ30" s="284"/>
      <c r="FRR30" s="284"/>
      <c r="FRS30" s="284"/>
      <c r="FRT30" s="284"/>
      <c r="FRU30" s="284"/>
      <c r="FRV30" s="284"/>
      <c r="FRW30" s="284"/>
      <c r="FRX30" s="284"/>
      <c r="FRY30" s="284"/>
      <c r="FRZ30" s="284"/>
      <c r="FSA30" s="284"/>
      <c r="FSB30" s="284"/>
      <c r="FSC30" s="284"/>
      <c r="FSD30" s="284"/>
      <c r="FSE30" s="284"/>
      <c r="FSF30" s="284"/>
      <c r="FSG30" s="284"/>
      <c r="FSH30" s="284"/>
      <c r="FSI30" s="284"/>
      <c r="FSJ30" s="284"/>
      <c r="FSK30" s="284"/>
      <c r="FSL30" s="284"/>
      <c r="FSM30" s="284"/>
      <c r="FSN30" s="284"/>
      <c r="FSO30" s="284"/>
      <c r="FSP30" s="284"/>
      <c r="FSQ30" s="284"/>
      <c r="FSR30" s="284"/>
      <c r="FSS30" s="284"/>
      <c r="FST30" s="284"/>
      <c r="FSU30" s="284"/>
      <c r="FSV30" s="284"/>
      <c r="FSW30" s="284"/>
      <c r="FSX30" s="284"/>
      <c r="FSY30" s="284"/>
      <c r="FSZ30" s="284"/>
      <c r="FTA30" s="284"/>
      <c r="FTB30" s="284"/>
      <c r="FTC30" s="284"/>
      <c r="FTD30" s="284"/>
      <c r="FTE30" s="284"/>
      <c r="FTF30" s="284"/>
      <c r="FTG30" s="284"/>
      <c r="FTH30" s="284"/>
      <c r="FTI30" s="284"/>
      <c r="FTJ30" s="284"/>
      <c r="FTK30" s="284"/>
      <c r="FTL30" s="284"/>
      <c r="FTM30" s="284"/>
      <c r="FTN30" s="284"/>
      <c r="FTO30" s="284"/>
      <c r="FTP30" s="284"/>
      <c r="FTQ30" s="284"/>
      <c r="FTR30" s="284"/>
      <c r="FTS30" s="284"/>
      <c r="FTT30" s="284"/>
      <c r="FTU30" s="284"/>
      <c r="FTV30" s="284"/>
      <c r="FTW30" s="284"/>
      <c r="FTX30" s="284"/>
      <c r="FTY30" s="284"/>
      <c r="FTZ30" s="284"/>
      <c r="FUA30" s="284"/>
      <c r="FUB30" s="284"/>
      <c r="FUC30" s="284"/>
      <c r="FUD30" s="284"/>
      <c r="FUE30" s="284"/>
      <c r="FUF30" s="284"/>
      <c r="FUG30" s="284"/>
      <c r="FUH30" s="284"/>
      <c r="FUI30" s="284"/>
      <c r="FUJ30" s="284"/>
      <c r="FUK30" s="284"/>
      <c r="FUL30" s="284"/>
      <c r="FUM30" s="284"/>
      <c r="FUN30" s="284"/>
      <c r="FUO30" s="284"/>
      <c r="FUP30" s="284"/>
      <c r="FUQ30" s="284"/>
      <c r="FUR30" s="284"/>
      <c r="FUS30" s="284"/>
      <c r="FUT30" s="284"/>
      <c r="FUU30" s="284"/>
      <c r="FUV30" s="284"/>
      <c r="FUW30" s="284"/>
      <c r="FUX30" s="284"/>
      <c r="FUY30" s="284"/>
      <c r="FUZ30" s="284"/>
      <c r="FVA30" s="284"/>
      <c r="FVB30" s="284"/>
      <c r="FVC30" s="284"/>
      <c r="FVD30" s="284"/>
      <c r="FVE30" s="284"/>
      <c r="FVF30" s="284"/>
      <c r="FVG30" s="284"/>
      <c r="FVH30" s="284"/>
      <c r="FVI30" s="284"/>
      <c r="FVJ30" s="284"/>
      <c r="FVK30" s="284"/>
      <c r="FVL30" s="284"/>
      <c r="FVM30" s="284"/>
      <c r="FVN30" s="284"/>
      <c r="FVO30" s="284"/>
      <c r="FVP30" s="284"/>
      <c r="FVQ30" s="284"/>
      <c r="FVR30" s="284"/>
      <c r="FVS30" s="284"/>
      <c r="FVT30" s="284"/>
      <c r="FVU30" s="284"/>
      <c r="FVV30" s="284"/>
      <c r="FVW30" s="284"/>
      <c r="FVX30" s="284"/>
      <c r="FVY30" s="284"/>
      <c r="FVZ30" s="284"/>
      <c r="FWA30" s="284"/>
      <c r="FWB30" s="284"/>
      <c r="FWC30" s="284"/>
      <c r="FWD30" s="284"/>
      <c r="FWE30" s="284"/>
      <c r="FWF30" s="284"/>
      <c r="FWG30" s="284"/>
      <c r="FWH30" s="284"/>
      <c r="FWI30" s="284"/>
      <c r="FWJ30" s="284"/>
      <c r="FWK30" s="284"/>
      <c r="FWL30" s="284"/>
      <c r="FWM30" s="284"/>
      <c r="FWN30" s="284"/>
      <c r="FWO30" s="284"/>
      <c r="FWP30" s="284"/>
      <c r="FWQ30" s="284"/>
      <c r="FWR30" s="284"/>
      <c r="FWS30" s="284"/>
      <c r="FWT30" s="284"/>
      <c r="FWU30" s="284"/>
      <c r="FWV30" s="284"/>
      <c r="FWW30" s="284"/>
      <c r="FWX30" s="284"/>
      <c r="FWY30" s="284"/>
      <c r="FWZ30" s="284"/>
      <c r="FXA30" s="284"/>
      <c r="FXB30" s="284"/>
      <c r="FXC30" s="284"/>
      <c r="FXD30" s="284"/>
      <c r="FXE30" s="284"/>
      <c r="FXF30" s="284"/>
      <c r="FXG30" s="284"/>
      <c r="FXH30" s="284"/>
      <c r="FXI30" s="284"/>
      <c r="FXJ30" s="284"/>
      <c r="FXK30" s="284"/>
      <c r="FXL30" s="284"/>
      <c r="FXM30" s="284"/>
      <c r="FXN30" s="284"/>
      <c r="FXO30" s="284"/>
      <c r="FXP30" s="284"/>
      <c r="FXQ30" s="284"/>
      <c r="FXR30" s="284"/>
      <c r="FXS30" s="284"/>
      <c r="FXT30" s="284"/>
      <c r="FXU30" s="284"/>
      <c r="FXV30" s="284"/>
      <c r="FXW30" s="284"/>
      <c r="FXX30" s="284"/>
      <c r="FXY30" s="284"/>
      <c r="FXZ30" s="284"/>
      <c r="FYA30" s="284"/>
      <c r="FYB30" s="284"/>
      <c r="FYC30" s="284"/>
      <c r="FYD30" s="284"/>
      <c r="FYE30" s="284"/>
      <c r="FYF30" s="284"/>
      <c r="FYG30" s="284"/>
      <c r="FYH30" s="284"/>
      <c r="FYI30" s="284"/>
      <c r="FYJ30" s="284"/>
      <c r="FYK30" s="284"/>
      <c r="FYL30" s="284"/>
      <c r="FYM30" s="284"/>
      <c r="FYN30" s="284"/>
      <c r="FYO30" s="284"/>
      <c r="FYP30" s="284"/>
      <c r="FYQ30" s="284"/>
      <c r="FYR30" s="284"/>
      <c r="FYS30" s="284"/>
      <c r="FYT30" s="284"/>
      <c r="FYU30" s="284"/>
      <c r="FYV30" s="284"/>
      <c r="FYW30" s="284"/>
      <c r="FYX30" s="284"/>
      <c r="FYY30" s="284"/>
      <c r="FYZ30" s="284"/>
      <c r="FZA30" s="284"/>
      <c r="FZB30" s="284"/>
      <c r="FZC30" s="284"/>
      <c r="FZD30" s="284"/>
      <c r="FZE30" s="284"/>
      <c r="FZF30" s="284"/>
      <c r="FZG30" s="284"/>
      <c r="FZH30" s="284"/>
      <c r="FZI30" s="284"/>
      <c r="FZJ30" s="284"/>
      <c r="FZK30" s="284"/>
      <c r="FZL30" s="284"/>
      <c r="FZM30" s="284"/>
      <c r="FZN30" s="284"/>
      <c r="FZO30" s="284"/>
      <c r="FZP30" s="284"/>
      <c r="FZQ30" s="284"/>
      <c r="FZR30" s="284"/>
      <c r="FZS30" s="284"/>
      <c r="FZT30" s="284"/>
      <c r="FZU30" s="284"/>
      <c r="FZV30" s="284"/>
      <c r="FZW30" s="284"/>
      <c r="FZX30" s="284"/>
      <c r="FZY30" s="284"/>
      <c r="FZZ30" s="284"/>
      <c r="GAA30" s="284"/>
      <c r="GAB30" s="284"/>
      <c r="GAC30" s="284"/>
      <c r="GAD30" s="284"/>
      <c r="GAE30" s="284"/>
      <c r="GAF30" s="284"/>
      <c r="GAG30" s="284"/>
      <c r="GAH30" s="284"/>
      <c r="GAI30" s="284"/>
      <c r="GAJ30" s="284"/>
      <c r="GAK30" s="284"/>
      <c r="GAL30" s="284"/>
      <c r="GAM30" s="284"/>
      <c r="GAN30" s="284"/>
      <c r="GAO30" s="284"/>
      <c r="GAP30" s="284"/>
      <c r="GAQ30" s="284"/>
      <c r="GAR30" s="284"/>
      <c r="GAS30" s="284"/>
      <c r="GAT30" s="284"/>
      <c r="GAU30" s="284"/>
      <c r="GAV30" s="284"/>
      <c r="GAW30" s="284"/>
      <c r="GAX30" s="284"/>
      <c r="GAY30" s="284"/>
      <c r="GAZ30" s="284"/>
      <c r="GBA30" s="284"/>
      <c r="GBB30" s="284"/>
      <c r="GBC30" s="284"/>
      <c r="GBD30" s="284"/>
      <c r="GBE30" s="284"/>
      <c r="GBF30" s="284"/>
      <c r="GBG30" s="284"/>
      <c r="GBH30" s="284"/>
      <c r="GBI30" s="284"/>
      <c r="GBJ30" s="284"/>
      <c r="GBK30" s="284"/>
      <c r="GBL30" s="284"/>
      <c r="GBM30" s="284"/>
      <c r="GBN30" s="284"/>
      <c r="GBO30" s="284"/>
      <c r="GBP30" s="284"/>
      <c r="GBQ30" s="284"/>
      <c r="GBR30" s="284"/>
      <c r="GBS30" s="284"/>
      <c r="GBT30" s="284"/>
      <c r="GBU30" s="284"/>
      <c r="GBV30" s="284"/>
      <c r="GBW30" s="284"/>
      <c r="GBX30" s="284"/>
      <c r="GBY30" s="284"/>
      <c r="GBZ30" s="284"/>
      <c r="GCA30" s="284"/>
      <c r="GCB30" s="284"/>
      <c r="GCC30" s="284"/>
      <c r="GCD30" s="284"/>
      <c r="GCE30" s="284"/>
      <c r="GCF30" s="284"/>
      <c r="GCG30" s="284"/>
      <c r="GCH30" s="284"/>
      <c r="GCI30" s="284"/>
      <c r="GCJ30" s="284"/>
      <c r="GCK30" s="284"/>
      <c r="GCL30" s="284"/>
      <c r="GCM30" s="284"/>
      <c r="GCN30" s="284"/>
      <c r="GCO30" s="284"/>
      <c r="GCP30" s="284"/>
      <c r="GCQ30" s="284"/>
      <c r="GCR30" s="284"/>
      <c r="GCS30" s="284"/>
      <c r="GCT30" s="284"/>
      <c r="GCU30" s="284"/>
      <c r="GCV30" s="284"/>
      <c r="GCW30" s="284"/>
      <c r="GCX30" s="284"/>
      <c r="GCY30" s="284"/>
      <c r="GCZ30" s="284"/>
      <c r="GDA30" s="284"/>
      <c r="GDB30" s="284"/>
      <c r="GDC30" s="284"/>
      <c r="GDD30" s="284"/>
      <c r="GDE30" s="284"/>
      <c r="GDF30" s="284"/>
      <c r="GDG30" s="284"/>
      <c r="GDH30" s="284"/>
      <c r="GDI30" s="284"/>
      <c r="GDJ30" s="284"/>
      <c r="GDK30" s="284"/>
      <c r="GDL30" s="284"/>
      <c r="GDM30" s="284"/>
      <c r="GDN30" s="284"/>
      <c r="GDO30" s="284"/>
      <c r="GDP30" s="284"/>
      <c r="GDQ30" s="284"/>
      <c r="GDR30" s="284"/>
      <c r="GDS30" s="284"/>
      <c r="GDT30" s="284"/>
      <c r="GDU30" s="284"/>
      <c r="GDV30" s="284"/>
      <c r="GDW30" s="284"/>
      <c r="GDX30" s="284"/>
      <c r="GDY30" s="284"/>
      <c r="GDZ30" s="284"/>
      <c r="GEA30" s="284"/>
      <c r="GEB30" s="284"/>
      <c r="GEC30" s="284"/>
      <c r="GED30" s="284"/>
      <c r="GEE30" s="284"/>
      <c r="GEF30" s="284"/>
      <c r="GEG30" s="284"/>
      <c r="GEH30" s="284"/>
      <c r="GEI30" s="284"/>
      <c r="GEJ30" s="284"/>
      <c r="GEK30" s="284"/>
      <c r="GEL30" s="284"/>
      <c r="GEM30" s="284"/>
      <c r="GEN30" s="284"/>
      <c r="GEO30" s="284"/>
      <c r="GEP30" s="284"/>
      <c r="GEQ30" s="284"/>
      <c r="GER30" s="284"/>
      <c r="GES30" s="284"/>
      <c r="GET30" s="284"/>
      <c r="GEU30" s="284"/>
      <c r="GEV30" s="284"/>
      <c r="GEW30" s="284"/>
      <c r="GEX30" s="284"/>
      <c r="GEY30" s="284"/>
      <c r="GEZ30" s="284"/>
      <c r="GFA30" s="284"/>
      <c r="GFB30" s="284"/>
      <c r="GFC30" s="284"/>
      <c r="GFD30" s="284"/>
      <c r="GFE30" s="284"/>
      <c r="GFF30" s="284"/>
      <c r="GFG30" s="284"/>
      <c r="GFH30" s="284"/>
      <c r="GFI30" s="284"/>
      <c r="GFJ30" s="284"/>
      <c r="GFK30" s="284"/>
      <c r="GFL30" s="284"/>
      <c r="GFM30" s="284"/>
      <c r="GFN30" s="284"/>
      <c r="GFO30" s="284"/>
      <c r="GFP30" s="284"/>
      <c r="GFQ30" s="284"/>
      <c r="GFR30" s="284"/>
      <c r="GFS30" s="284"/>
      <c r="GFT30" s="284"/>
      <c r="GFU30" s="284"/>
      <c r="GFV30" s="284"/>
      <c r="GFW30" s="284"/>
      <c r="GFX30" s="284"/>
      <c r="GFY30" s="284"/>
      <c r="GFZ30" s="284"/>
      <c r="GGA30" s="284"/>
      <c r="GGB30" s="284"/>
      <c r="GGC30" s="284"/>
      <c r="GGD30" s="284"/>
      <c r="GGE30" s="284"/>
      <c r="GGF30" s="284"/>
      <c r="GGG30" s="284"/>
      <c r="GGH30" s="284"/>
      <c r="GGI30" s="284"/>
      <c r="GGJ30" s="284"/>
      <c r="GGK30" s="284"/>
      <c r="GGL30" s="284"/>
      <c r="GGM30" s="284"/>
      <c r="GGN30" s="284"/>
      <c r="GGO30" s="284"/>
      <c r="GGP30" s="284"/>
      <c r="GGQ30" s="284"/>
      <c r="GGR30" s="284"/>
      <c r="GGS30" s="284"/>
      <c r="GGT30" s="284"/>
      <c r="GGU30" s="284"/>
      <c r="GGV30" s="284"/>
      <c r="GGW30" s="284"/>
      <c r="GGX30" s="284"/>
      <c r="GGY30" s="284"/>
      <c r="GGZ30" s="284"/>
      <c r="GHA30" s="284"/>
      <c r="GHB30" s="284"/>
      <c r="GHC30" s="284"/>
      <c r="GHD30" s="284"/>
      <c r="GHE30" s="284"/>
      <c r="GHF30" s="284"/>
      <c r="GHG30" s="284"/>
      <c r="GHH30" s="284"/>
      <c r="GHI30" s="284"/>
      <c r="GHJ30" s="284"/>
      <c r="GHK30" s="284"/>
      <c r="GHL30" s="284"/>
      <c r="GHM30" s="284"/>
      <c r="GHN30" s="284"/>
      <c r="GHO30" s="284"/>
      <c r="GHP30" s="284"/>
      <c r="GHQ30" s="284"/>
      <c r="GHR30" s="284"/>
      <c r="GHS30" s="284"/>
      <c r="GHT30" s="284"/>
      <c r="GHU30" s="284"/>
      <c r="GHV30" s="284"/>
      <c r="GHW30" s="284"/>
      <c r="GHX30" s="284"/>
      <c r="GHY30" s="284"/>
      <c r="GHZ30" s="284"/>
      <c r="GIA30" s="284"/>
      <c r="GIB30" s="284"/>
      <c r="GIC30" s="284"/>
      <c r="GID30" s="284"/>
      <c r="GIE30" s="284"/>
      <c r="GIF30" s="284"/>
      <c r="GIG30" s="284"/>
      <c r="GIH30" s="284"/>
      <c r="GII30" s="284"/>
      <c r="GIJ30" s="284"/>
      <c r="GIK30" s="284"/>
      <c r="GIL30" s="284"/>
      <c r="GIM30" s="284"/>
      <c r="GIN30" s="284"/>
      <c r="GIO30" s="284"/>
      <c r="GIP30" s="284"/>
      <c r="GIQ30" s="284"/>
      <c r="GIR30" s="284"/>
      <c r="GIS30" s="284"/>
      <c r="GIT30" s="284"/>
      <c r="GIU30" s="284"/>
      <c r="GIV30" s="284"/>
      <c r="GIW30" s="284"/>
      <c r="GIX30" s="284"/>
      <c r="GIY30" s="284"/>
      <c r="GIZ30" s="284"/>
      <c r="GJA30" s="284"/>
      <c r="GJB30" s="284"/>
      <c r="GJC30" s="284"/>
      <c r="GJD30" s="284"/>
      <c r="GJE30" s="284"/>
      <c r="GJF30" s="284"/>
      <c r="GJG30" s="284"/>
      <c r="GJH30" s="284"/>
      <c r="GJI30" s="284"/>
      <c r="GJJ30" s="284"/>
      <c r="GJK30" s="284"/>
      <c r="GJL30" s="284"/>
      <c r="GJM30" s="284"/>
      <c r="GJN30" s="284"/>
      <c r="GJO30" s="284"/>
      <c r="GJP30" s="284"/>
      <c r="GJQ30" s="284"/>
      <c r="GJR30" s="284"/>
      <c r="GJS30" s="284"/>
      <c r="GJT30" s="284"/>
      <c r="GJU30" s="284"/>
      <c r="GJV30" s="284"/>
      <c r="GJW30" s="284"/>
      <c r="GJX30" s="284"/>
      <c r="GJY30" s="284"/>
      <c r="GJZ30" s="284"/>
      <c r="GKA30" s="284"/>
      <c r="GKB30" s="284"/>
      <c r="GKC30" s="284"/>
      <c r="GKD30" s="284"/>
      <c r="GKE30" s="284"/>
      <c r="GKF30" s="284"/>
      <c r="GKG30" s="284"/>
      <c r="GKH30" s="284"/>
      <c r="GKI30" s="284"/>
      <c r="GKJ30" s="284"/>
      <c r="GKK30" s="284"/>
      <c r="GKL30" s="284"/>
      <c r="GKM30" s="284"/>
      <c r="GKN30" s="284"/>
      <c r="GKO30" s="284"/>
      <c r="GKP30" s="284"/>
      <c r="GKQ30" s="284"/>
      <c r="GKR30" s="284"/>
      <c r="GKS30" s="284"/>
      <c r="GKT30" s="284"/>
      <c r="GKU30" s="284"/>
      <c r="GKV30" s="284"/>
      <c r="GKW30" s="284"/>
      <c r="GKX30" s="284"/>
      <c r="GKY30" s="284"/>
      <c r="GKZ30" s="284"/>
      <c r="GLA30" s="284"/>
      <c r="GLB30" s="284"/>
      <c r="GLC30" s="284"/>
      <c r="GLD30" s="284"/>
      <c r="GLE30" s="284"/>
      <c r="GLF30" s="284"/>
      <c r="GLG30" s="284"/>
      <c r="GLH30" s="284"/>
      <c r="GLI30" s="284"/>
      <c r="GLJ30" s="284"/>
      <c r="GLK30" s="284"/>
      <c r="GLL30" s="284"/>
      <c r="GLM30" s="284"/>
      <c r="GLN30" s="284"/>
      <c r="GLO30" s="284"/>
      <c r="GLP30" s="284"/>
      <c r="GLQ30" s="284"/>
      <c r="GLR30" s="284"/>
      <c r="GLS30" s="284"/>
      <c r="GLT30" s="284"/>
      <c r="GLU30" s="284"/>
      <c r="GLV30" s="284"/>
      <c r="GLW30" s="284"/>
      <c r="GLX30" s="284"/>
      <c r="GLY30" s="284"/>
      <c r="GLZ30" s="284"/>
      <c r="GMA30" s="284"/>
      <c r="GMB30" s="284"/>
      <c r="GMC30" s="284"/>
      <c r="GMD30" s="284"/>
      <c r="GME30" s="284"/>
      <c r="GMF30" s="284"/>
      <c r="GMG30" s="284"/>
      <c r="GMH30" s="284"/>
      <c r="GMI30" s="284"/>
      <c r="GMJ30" s="284"/>
      <c r="GMK30" s="284"/>
      <c r="GML30" s="284"/>
      <c r="GMM30" s="284"/>
      <c r="GMN30" s="284"/>
      <c r="GMO30" s="284"/>
      <c r="GMP30" s="284"/>
      <c r="GMQ30" s="284"/>
      <c r="GMR30" s="284"/>
      <c r="GMS30" s="284"/>
      <c r="GMT30" s="284"/>
      <c r="GMU30" s="284"/>
      <c r="GMV30" s="284"/>
      <c r="GMW30" s="284"/>
      <c r="GMX30" s="284"/>
      <c r="GMY30" s="284"/>
      <c r="GMZ30" s="284"/>
      <c r="GNA30" s="284"/>
      <c r="GNB30" s="284"/>
      <c r="GNC30" s="284"/>
      <c r="GND30" s="284"/>
      <c r="GNE30" s="284"/>
      <c r="GNF30" s="284"/>
      <c r="GNG30" s="284"/>
      <c r="GNH30" s="284"/>
      <c r="GNI30" s="284"/>
      <c r="GNJ30" s="284"/>
      <c r="GNK30" s="284"/>
      <c r="GNL30" s="284"/>
      <c r="GNM30" s="284"/>
      <c r="GNN30" s="284"/>
      <c r="GNO30" s="284"/>
      <c r="GNP30" s="284"/>
      <c r="GNQ30" s="284"/>
      <c r="GNR30" s="284"/>
      <c r="GNS30" s="284"/>
      <c r="GNT30" s="284"/>
      <c r="GNU30" s="284"/>
      <c r="GNV30" s="284"/>
      <c r="GNW30" s="284"/>
      <c r="GNX30" s="284"/>
      <c r="GNY30" s="284"/>
      <c r="GNZ30" s="284"/>
      <c r="GOA30" s="284"/>
      <c r="GOB30" s="284"/>
      <c r="GOC30" s="284"/>
      <c r="GOD30" s="284"/>
      <c r="GOE30" s="284"/>
      <c r="GOF30" s="284"/>
      <c r="GOG30" s="284"/>
      <c r="GOH30" s="284"/>
      <c r="GOI30" s="284"/>
      <c r="GOJ30" s="284"/>
      <c r="GOK30" s="284"/>
      <c r="GOL30" s="284"/>
      <c r="GOM30" s="284"/>
      <c r="GON30" s="284"/>
      <c r="GOO30" s="284"/>
      <c r="GOP30" s="284"/>
      <c r="GOQ30" s="284"/>
      <c r="GOR30" s="284"/>
      <c r="GOS30" s="284"/>
      <c r="GOT30" s="284"/>
      <c r="GOU30" s="284"/>
      <c r="GOV30" s="284"/>
      <c r="GOW30" s="284"/>
      <c r="GOX30" s="284"/>
      <c r="GOY30" s="284"/>
      <c r="GOZ30" s="284"/>
      <c r="GPA30" s="284"/>
      <c r="GPB30" s="284"/>
      <c r="GPC30" s="284"/>
      <c r="GPD30" s="284"/>
      <c r="GPE30" s="284"/>
      <c r="GPF30" s="284"/>
      <c r="GPG30" s="284"/>
      <c r="GPH30" s="284"/>
      <c r="GPI30" s="284"/>
      <c r="GPJ30" s="284"/>
      <c r="GPK30" s="284"/>
      <c r="GPL30" s="284"/>
      <c r="GPM30" s="284"/>
      <c r="GPN30" s="284"/>
      <c r="GPO30" s="284"/>
      <c r="GPP30" s="284"/>
      <c r="GPQ30" s="284"/>
      <c r="GPR30" s="284"/>
      <c r="GPS30" s="284"/>
      <c r="GPT30" s="284"/>
      <c r="GPU30" s="284"/>
      <c r="GPV30" s="284"/>
      <c r="GPW30" s="284"/>
      <c r="GPX30" s="284"/>
      <c r="GPY30" s="284"/>
      <c r="GPZ30" s="284"/>
      <c r="GQA30" s="284"/>
      <c r="GQB30" s="284"/>
      <c r="GQC30" s="284"/>
      <c r="GQD30" s="284"/>
      <c r="GQE30" s="284"/>
      <c r="GQF30" s="284"/>
      <c r="GQG30" s="284"/>
      <c r="GQH30" s="284"/>
      <c r="GQI30" s="284"/>
      <c r="GQJ30" s="284"/>
      <c r="GQK30" s="284"/>
      <c r="GQL30" s="284"/>
      <c r="GQM30" s="284"/>
      <c r="GQN30" s="284"/>
      <c r="GQO30" s="284"/>
      <c r="GQP30" s="284"/>
      <c r="GQQ30" s="284"/>
      <c r="GQR30" s="284"/>
      <c r="GQS30" s="284"/>
      <c r="GQT30" s="284"/>
      <c r="GQU30" s="284"/>
      <c r="GQV30" s="284"/>
      <c r="GQW30" s="284"/>
      <c r="GQX30" s="284"/>
      <c r="GQY30" s="284"/>
      <c r="GQZ30" s="284"/>
      <c r="GRA30" s="284"/>
      <c r="GRB30" s="284"/>
      <c r="GRC30" s="284"/>
      <c r="GRD30" s="284"/>
      <c r="GRE30" s="284"/>
      <c r="GRF30" s="284"/>
      <c r="GRG30" s="284"/>
      <c r="GRH30" s="284"/>
      <c r="GRI30" s="284"/>
      <c r="GRJ30" s="284"/>
      <c r="GRK30" s="284"/>
      <c r="GRL30" s="284"/>
      <c r="GRM30" s="284"/>
      <c r="GRN30" s="284"/>
      <c r="GRO30" s="284"/>
      <c r="GRP30" s="284"/>
      <c r="GRQ30" s="284"/>
      <c r="GRR30" s="284"/>
      <c r="GRS30" s="284"/>
      <c r="GRT30" s="284"/>
      <c r="GRU30" s="284"/>
      <c r="GRV30" s="284"/>
      <c r="GRW30" s="284"/>
      <c r="GRX30" s="284"/>
      <c r="GRY30" s="284"/>
      <c r="GRZ30" s="284"/>
      <c r="GSA30" s="284"/>
      <c r="GSB30" s="284"/>
      <c r="GSC30" s="284"/>
      <c r="GSD30" s="284"/>
      <c r="GSE30" s="284"/>
      <c r="GSF30" s="284"/>
      <c r="GSG30" s="284"/>
      <c r="GSH30" s="284"/>
      <c r="GSI30" s="284"/>
      <c r="GSJ30" s="284"/>
      <c r="GSK30" s="284"/>
      <c r="GSL30" s="284"/>
      <c r="GSM30" s="284"/>
      <c r="GSN30" s="284"/>
      <c r="GSO30" s="284"/>
      <c r="GSP30" s="284"/>
      <c r="GSQ30" s="284"/>
      <c r="GSR30" s="284"/>
      <c r="GSS30" s="284"/>
      <c r="GST30" s="284"/>
      <c r="GSU30" s="284"/>
      <c r="GSV30" s="284"/>
      <c r="GSW30" s="284"/>
      <c r="GSX30" s="284"/>
      <c r="GSY30" s="284"/>
      <c r="GSZ30" s="284"/>
      <c r="GTA30" s="284"/>
      <c r="GTB30" s="284"/>
      <c r="GTC30" s="284"/>
      <c r="GTD30" s="284"/>
      <c r="GTE30" s="284"/>
      <c r="GTF30" s="284"/>
      <c r="GTG30" s="284"/>
      <c r="GTH30" s="284"/>
      <c r="GTI30" s="284"/>
      <c r="GTJ30" s="284"/>
      <c r="GTK30" s="284"/>
      <c r="GTL30" s="284"/>
      <c r="GTM30" s="284"/>
      <c r="GTN30" s="284"/>
      <c r="GTO30" s="284"/>
      <c r="GTP30" s="284"/>
      <c r="GTQ30" s="284"/>
      <c r="GTR30" s="284"/>
      <c r="GTS30" s="284"/>
      <c r="GTT30" s="284"/>
      <c r="GTU30" s="284"/>
      <c r="GTV30" s="284"/>
      <c r="GTW30" s="284"/>
      <c r="GTX30" s="284"/>
      <c r="GTY30" s="284"/>
      <c r="GTZ30" s="284"/>
      <c r="GUA30" s="284"/>
      <c r="GUB30" s="284"/>
      <c r="GUC30" s="284"/>
      <c r="GUD30" s="284"/>
      <c r="GUE30" s="284"/>
      <c r="GUF30" s="284"/>
      <c r="GUG30" s="284"/>
      <c r="GUH30" s="284"/>
      <c r="GUI30" s="284"/>
      <c r="GUJ30" s="284"/>
      <c r="GUK30" s="284"/>
      <c r="GUL30" s="284"/>
      <c r="GUM30" s="284"/>
      <c r="GUN30" s="284"/>
      <c r="GUO30" s="284"/>
      <c r="GUP30" s="284"/>
      <c r="GUQ30" s="284"/>
      <c r="GUR30" s="284"/>
      <c r="GUS30" s="284"/>
      <c r="GUT30" s="284"/>
      <c r="GUU30" s="284"/>
      <c r="GUV30" s="284"/>
      <c r="GUW30" s="284"/>
      <c r="GUX30" s="284"/>
      <c r="GUY30" s="284"/>
      <c r="GUZ30" s="284"/>
      <c r="GVA30" s="284"/>
      <c r="GVB30" s="284"/>
      <c r="GVC30" s="284"/>
      <c r="GVD30" s="284"/>
      <c r="GVE30" s="284"/>
      <c r="GVF30" s="284"/>
      <c r="GVG30" s="284"/>
      <c r="GVH30" s="284"/>
      <c r="GVI30" s="284"/>
      <c r="GVJ30" s="284"/>
      <c r="GVK30" s="284"/>
      <c r="GVL30" s="284"/>
      <c r="GVM30" s="284"/>
      <c r="GVN30" s="284"/>
      <c r="GVO30" s="284"/>
      <c r="GVP30" s="284"/>
      <c r="GVQ30" s="284"/>
      <c r="GVR30" s="284"/>
      <c r="GVS30" s="284"/>
      <c r="GVT30" s="284"/>
      <c r="GVU30" s="284"/>
      <c r="GVV30" s="284"/>
      <c r="GVW30" s="284"/>
      <c r="GVX30" s="284"/>
      <c r="GVY30" s="284"/>
      <c r="GVZ30" s="284"/>
      <c r="GWA30" s="284"/>
      <c r="GWB30" s="284"/>
      <c r="GWC30" s="284"/>
      <c r="GWD30" s="284"/>
      <c r="GWE30" s="284"/>
      <c r="GWF30" s="284"/>
      <c r="GWG30" s="284"/>
      <c r="GWH30" s="284"/>
      <c r="GWI30" s="284"/>
      <c r="GWJ30" s="284"/>
      <c r="GWK30" s="284"/>
      <c r="GWL30" s="284"/>
      <c r="GWM30" s="284"/>
      <c r="GWN30" s="284"/>
      <c r="GWO30" s="284"/>
      <c r="GWP30" s="284"/>
      <c r="GWQ30" s="284"/>
      <c r="GWR30" s="284"/>
      <c r="GWS30" s="284"/>
      <c r="GWT30" s="284"/>
      <c r="GWU30" s="284"/>
      <c r="GWV30" s="284"/>
      <c r="GWW30" s="284"/>
      <c r="GWX30" s="284"/>
      <c r="GWY30" s="284"/>
      <c r="GWZ30" s="284"/>
      <c r="GXA30" s="284"/>
      <c r="GXB30" s="284"/>
      <c r="GXC30" s="284"/>
      <c r="GXD30" s="284"/>
      <c r="GXE30" s="284"/>
      <c r="GXF30" s="284"/>
      <c r="GXG30" s="284"/>
      <c r="GXH30" s="284"/>
      <c r="GXI30" s="284"/>
      <c r="GXJ30" s="284"/>
      <c r="GXK30" s="284"/>
      <c r="GXL30" s="284"/>
      <c r="GXM30" s="284"/>
      <c r="GXN30" s="284"/>
      <c r="GXO30" s="284"/>
      <c r="GXP30" s="284"/>
      <c r="GXQ30" s="284"/>
      <c r="GXR30" s="284"/>
      <c r="GXS30" s="284"/>
      <c r="GXT30" s="284"/>
      <c r="GXU30" s="284"/>
      <c r="GXV30" s="284"/>
      <c r="GXW30" s="284"/>
      <c r="GXX30" s="284"/>
      <c r="GXY30" s="284"/>
      <c r="GXZ30" s="284"/>
      <c r="GYA30" s="284"/>
      <c r="GYB30" s="284"/>
      <c r="GYC30" s="284"/>
      <c r="GYD30" s="284"/>
      <c r="GYE30" s="284"/>
      <c r="GYF30" s="284"/>
      <c r="GYG30" s="284"/>
      <c r="GYH30" s="284"/>
      <c r="GYI30" s="284"/>
      <c r="GYJ30" s="284"/>
      <c r="GYK30" s="284"/>
      <c r="GYL30" s="284"/>
      <c r="GYM30" s="284"/>
      <c r="GYN30" s="284"/>
      <c r="GYO30" s="284"/>
      <c r="GYP30" s="284"/>
      <c r="GYQ30" s="284"/>
      <c r="GYR30" s="284"/>
      <c r="GYS30" s="284"/>
      <c r="GYT30" s="284"/>
      <c r="GYU30" s="284"/>
      <c r="GYV30" s="284"/>
      <c r="GYW30" s="284"/>
      <c r="GYX30" s="284"/>
      <c r="GYY30" s="284"/>
      <c r="GYZ30" s="284"/>
      <c r="GZA30" s="284"/>
      <c r="GZB30" s="284"/>
      <c r="GZC30" s="284"/>
      <c r="GZD30" s="284"/>
      <c r="GZE30" s="284"/>
      <c r="GZF30" s="284"/>
      <c r="GZG30" s="284"/>
      <c r="GZH30" s="284"/>
      <c r="GZI30" s="284"/>
      <c r="GZJ30" s="284"/>
      <c r="GZK30" s="284"/>
      <c r="GZL30" s="284"/>
      <c r="GZM30" s="284"/>
      <c r="GZN30" s="284"/>
      <c r="GZO30" s="284"/>
      <c r="GZP30" s="284"/>
      <c r="GZQ30" s="284"/>
      <c r="GZR30" s="284"/>
      <c r="GZS30" s="284"/>
      <c r="GZT30" s="284"/>
      <c r="GZU30" s="284"/>
      <c r="GZV30" s="284"/>
      <c r="GZW30" s="284"/>
      <c r="GZX30" s="284"/>
      <c r="GZY30" s="284"/>
      <c r="GZZ30" s="284"/>
      <c r="HAA30" s="284"/>
      <c r="HAB30" s="284"/>
      <c r="HAC30" s="284"/>
      <c r="HAD30" s="284"/>
      <c r="HAE30" s="284"/>
      <c r="HAF30" s="284"/>
      <c r="HAG30" s="284"/>
      <c r="HAH30" s="284"/>
      <c r="HAI30" s="284"/>
      <c r="HAJ30" s="284"/>
      <c r="HAK30" s="284"/>
      <c r="HAL30" s="284"/>
      <c r="HAM30" s="284"/>
      <c r="HAN30" s="284"/>
      <c r="HAO30" s="284"/>
      <c r="HAP30" s="284"/>
      <c r="HAQ30" s="284"/>
      <c r="HAR30" s="284"/>
      <c r="HAS30" s="284"/>
      <c r="HAT30" s="284"/>
      <c r="HAU30" s="284"/>
      <c r="HAV30" s="284"/>
      <c r="HAW30" s="284"/>
      <c r="HAX30" s="284"/>
      <c r="HAY30" s="284"/>
      <c r="HAZ30" s="284"/>
      <c r="HBA30" s="284"/>
      <c r="HBB30" s="284"/>
      <c r="HBC30" s="284"/>
      <c r="HBD30" s="284"/>
      <c r="HBE30" s="284"/>
      <c r="HBF30" s="284"/>
      <c r="HBG30" s="284"/>
      <c r="HBH30" s="284"/>
      <c r="HBI30" s="284"/>
      <c r="HBJ30" s="284"/>
      <c r="HBK30" s="284"/>
      <c r="HBL30" s="284"/>
      <c r="HBM30" s="284"/>
      <c r="HBN30" s="284"/>
      <c r="HBO30" s="284"/>
      <c r="HBP30" s="284"/>
      <c r="HBQ30" s="284"/>
      <c r="HBR30" s="284"/>
      <c r="HBS30" s="284"/>
      <c r="HBT30" s="284"/>
      <c r="HBU30" s="284"/>
      <c r="HBV30" s="284"/>
      <c r="HBW30" s="284"/>
      <c r="HBX30" s="284"/>
      <c r="HBY30" s="284"/>
      <c r="HBZ30" s="284"/>
      <c r="HCA30" s="284"/>
      <c r="HCB30" s="284"/>
      <c r="HCC30" s="284"/>
      <c r="HCD30" s="284"/>
      <c r="HCE30" s="284"/>
      <c r="HCF30" s="284"/>
      <c r="HCG30" s="284"/>
      <c r="HCH30" s="284"/>
      <c r="HCI30" s="284"/>
      <c r="HCJ30" s="284"/>
      <c r="HCK30" s="284"/>
      <c r="HCL30" s="284"/>
      <c r="HCM30" s="284"/>
      <c r="HCN30" s="284"/>
      <c r="HCO30" s="284"/>
      <c r="HCP30" s="284"/>
      <c r="HCQ30" s="284"/>
      <c r="HCR30" s="284"/>
      <c r="HCS30" s="284"/>
      <c r="HCT30" s="284"/>
      <c r="HCU30" s="284"/>
      <c r="HCV30" s="284"/>
      <c r="HCW30" s="284"/>
      <c r="HCX30" s="284"/>
      <c r="HCY30" s="284"/>
      <c r="HCZ30" s="284"/>
      <c r="HDA30" s="284"/>
      <c r="HDB30" s="284"/>
      <c r="HDC30" s="284"/>
      <c r="HDD30" s="284"/>
      <c r="HDE30" s="284"/>
      <c r="HDF30" s="284"/>
      <c r="HDG30" s="284"/>
      <c r="HDH30" s="284"/>
      <c r="HDI30" s="284"/>
      <c r="HDJ30" s="284"/>
      <c r="HDK30" s="284"/>
      <c r="HDL30" s="284"/>
      <c r="HDM30" s="284"/>
      <c r="HDN30" s="284"/>
      <c r="HDO30" s="284"/>
      <c r="HDP30" s="284"/>
      <c r="HDQ30" s="284"/>
      <c r="HDR30" s="284"/>
      <c r="HDS30" s="284"/>
      <c r="HDT30" s="284"/>
      <c r="HDU30" s="284"/>
      <c r="HDV30" s="284"/>
      <c r="HDW30" s="284"/>
      <c r="HDX30" s="284"/>
      <c r="HDY30" s="284"/>
      <c r="HDZ30" s="284"/>
      <c r="HEA30" s="284"/>
      <c r="HEB30" s="284"/>
      <c r="HEC30" s="284"/>
      <c r="HED30" s="284"/>
      <c r="HEE30" s="284"/>
      <c r="HEF30" s="284"/>
      <c r="HEG30" s="284"/>
      <c r="HEH30" s="284"/>
      <c r="HEI30" s="284"/>
      <c r="HEJ30" s="284"/>
      <c r="HEK30" s="284"/>
      <c r="HEL30" s="284"/>
      <c r="HEM30" s="284"/>
      <c r="HEN30" s="284"/>
      <c r="HEO30" s="284"/>
      <c r="HEP30" s="284"/>
      <c r="HEQ30" s="284"/>
      <c r="HER30" s="284"/>
      <c r="HES30" s="284"/>
      <c r="HET30" s="284"/>
      <c r="HEU30" s="284"/>
      <c r="HEV30" s="284"/>
      <c r="HEW30" s="284"/>
      <c r="HEX30" s="284"/>
      <c r="HEY30" s="284"/>
      <c r="HEZ30" s="284"/>
      <c r="HFA30" s="284"/>
      <c r="HFB30" s="284"/>
      <c r="HFC30" s="284"/>
      <c r="HFD30" s="284"/>
      <c r="HFE30" s="284"/>
      <c r="HFF30" s="284"/>
      <c r="HFG30" s="284"/>
      <c r="HFH30" s="284"/>
      <c r="HFI30" s="284"/>
      <c r="HFJ30" s="284"/>
      <c r="HFK30" s="284"/>
      <c r="HFL30" s="284"/>
      <c r="HFM30" s="284"/>
      <c r="HFN30" s="284"/>
      <c r="HFO30" s="284"/>
      <c r="HFP30" s="284"/>
      <c r="HFQ30" s="284"/>
      <c r="HFR30" s="284"/>
      <c r="HFS30" s="284"/>
      <c r="HFT30" s="284"/>
      <c r="HFU30" s="284"/>
      <c r="HFV30" s="284"/>
      <c r="HFW30" s="284"/>
      <c r="HFX30" s="284"/>
      <c r="HFY30" s="284"/>
      <c r="HFZ30" s="284"/>
      <c r="HGA30" s="284"/>
      <c r="HGB30" s="284"/>
      <c r="HGC30" s="284"/>
      <c r="HGD30" s="284"/>
      <c r="HGE30" s="284"/>
      <c r="HGF30" s="284"/>
      <c r="HGG30" s="284"/>
      <c r="HGH30" s="284"/>
      <c r="HGI30" s="284"/>
      <c r="HGJ30" s="284"/>
      <c r="HGK30" s="284"/>
      <c r="HGL30" s="284"/>
      <c r="HGM30" s="284"/>
      <c r="HGN30" s="284"/>
      <c r="HGO30" s="284"/>
      <c r="HGP30" s="284"/>
      <c r="HGQ30" s="284"/>
      <c r="HGR30" s="284"/>
      <c r="HGS30" s="284"/>
      <c r="HGT30" s="284"/>
      <c r="HGU30" s="284"/>
      <c r="HGV30" s="284"/>
      <c r="HGW30" s="284"/>
      <c r="HGX30" s="284"/>
      <c r="HGY30" s="284"/>
      <c r="HGZ30" s="284"/>
      <c r="HHA30" s="284"/>
      <c r="HHB30" s="284"/>
      <c r="HHC30" s="284"/>
      <c r="HHD30" s="284"/>
      <c r="HHE30" s="284"/>
      <c r="HHF30" s="284"/>
      <c r="HHG30" s="284"/>
      <c r="HHH30" s="284"/>
      <c r="HHI30" s="284"/>
      <c r="HHJ30" s="284"/>
      <c r="HHK30" s="284"/>
      <c r="HHL30" s="284"/>
      <c r="HHM30" s="284"/>
      <c r="HHN30" s="284"/>
      <c r="HHO30" s="284"/>
      <c r="HHP30" s="284"/>
      <c r="HHQ30" s="284"/>
      <c r="HHR30" s="284"/>
      <c r="HHS30" s="284"/>
      <c r="HHT30" s="284"/>
      <c r="HHU30" s="284"/>
      <c r="HHV30" s="284"/>
      <c r="HHW30" s="284"/>
      <c r="HHX30" s="284"/>
      <c r="HHY30" s="284"/>
      <c r="HHZ30" s="284"/>
      <c r="HIA30" s="284"/>
      <c r="HIB30" s="284"/>
      <c r="HIC30" s="284"/>
      <c r="HID30" s="284"/>
      <c r="HIE30" s="284"/>
      <c r="HIF30" s="284"/>
      <c r="HIG30" s="284"/>
      <c r="HIH30" s="284"/>
      <c r="HII30" s="284"/>
      <c r="HIJ30" s="284"/>
      <c r="HIK30" s="284"/>
      <c r="HIL30" s="284"/>
      <c r="HIM30" s="284"/>
      <c r="HIN30" s="284"/>
      <c r="HIO30" s="284"/>
      <c r="HIP30" s="284"/>
      <c r="HIQ30" s="284"/>
      <c r="HIR30" s="284"/>
      <c r="HIS30" s="284"/>
      <c r="HIT30" s="284"/>
      <c r="HIU30" s="284"/>
      <c r="HIV30" s="284"/>
      <c r="HIW30" s="284"/>
      <c r="HIX30" s="284"/>
      <c r="HIY30" s="284"/>
      <c r="HIZ30" s="284"/>
      <c r="HJA30" s="284"/>
      <c r="HJB30" s="284"/>
      <c r="HJC30" s="284"/>
      <c r="HJD30" s="284"/>
      <c r="HJE30" s="284"/>
      <c r="HJF30" s="284"/>
      <c r="HJG30" s="284"/>
      <c r="HJH30" s="284"/>
      <c r="HJI30" s="284"/>
      <c r="HJJ30" s="284"/>
      <c r="HJK30" s="284"/>
      <c r="HJL30" s="284"/>
      <c r="HJM30" s="284"/>
      <c r="HJN30" s="284"/>
      <c r="HJO30" s="284"/>
      <c r="HJP30" s="284"/>
      <c r="HJQ30" s="284"/>
      <c r="HJR30" s="284"/>
      <c r="HJS30" s="284"/>
      <c r="HJT30" s="284"/>
      <c r="HJU30" s="284"/>
      <c r="HJV30" s="284"/>
      <c r="HJW30" s="284"/>
      <c r="HJX30" s="284"/>
      <c r="HJY30" s="284"/>
      <c r="HJZ30" s="284"/>
      <c r="HKA30" s="284"/>
      <c r="HKB30" s="284"/>
      <c r="HKC30" s="284"/>
      <c r="HKD30" s="284"/>
      <c r="HKE30" s="284"/>
      <c r="HKF30" s="284"/>
      <c r="HKG30" s="284"/>
      <c r="HKH30" s="284"/>
      <c r="HKI30" s="284"/>
      <c r="HKJ30" s="284"/>
      <c r="HKK30" s="284"/>
      <c r="HKL30" s="284"/>
      <c r="HKM30" s="284"/>
      <c r="HKN30" s="284"/>
      <c r="HKO30" s="284"/>
      <c r="HKP30" s="284"/>
      <c r="HKQ30" s="284"/>
      <c r="HKR30" s="284"/>
      <c r="HKS30" s="284"/>
      <c r="HKT30" s="284"/>
      <c r="HKU30" s="284"/>
      <c r="HKV30" s="284"/>
      <c r="HKW30" s="284"/>
      <c r="HKX30" s="284"/>
      <c r="HKY30" s="284"/>
      <c r="HKZ30" s="284"/>
      <c r="HLA30" s="284"/>
      <c r="HLB30" s="284"/>
      <c r="HLC30" s="284"/>
      <c r="HLD30" s="284"/>
      <c r="HLE30" s="284"/>
      <c r="HLF30" s="284"/>
      <c r="HLG30" s="284"/>
      <c r="HLH30" s="284"/>
      <c r="HLI30" s="284"/>
      <c r="HLJ30" s="284"/>
      <c r="HLK30" s="284"/>
      <c r="HLL30" s="284"/>
      <c r="HLM30" s="284"/>
      <c r="HLN30" s="284"/>
      <c r="HLO30" s="284"/>
      <c r="HLP30" s="284"/>
      <c r="HLQ30" s="284"/>
      <c r="HLR30" s="284"/>
      <c r="HLS30" s="284"/>
      <c r="HLT30" s="284"/>
      <c r="HLU30" s="284"/>
      <c r="HLV30" s="284"/>
      <c r="HLW30" s="284"/>
      <c r="HLX30" s="284"/>
      <c r="HLY30" s="284"/>
      <c r="HLZ30" s="284"/>
      <c r="HMA30" s="284"/>
      <c r="HMB30" s="284"/>
      <c r="HMC30" s="284"/>
      <c r="HMD30" s="284"/>
      <c r="HME30" s="284"/>
      <c r="HMF30" s="284"/>
      <c r="HMG30" s="284"/>
      <c r="HMH30" s="284"/>
      <c r="HMI30" s="284"/>
      <c r="HMJ30" s="284"/>
      <c r="HMK30" s="284"/>
      <c r="HML30" s="284"/>
      <c r="HMM30" s="284"/>
      <c r="HMN30" s="284"/>
      <c r="HMO30" s="284"/>
      <c r="HMP30" s="284"/>
      <c r="HMQ30" s="284"/>
      <c r="HMR30" s="284"/>
      <c r="HMS30" s="284"/>
      <c r="HMT30" s="284"/>
      <c r="HMU30" s="284"/>
      <c r="HMV30" s="284"/>
      <c r="HMW30" s="284"/>
      <c r="HMX30" s="284"/>
      <c r="HMY30" s="284"/>
      <c r="HMZ30" s="284"/>
      <c r="HNA30" s="284"/>
      <c r="HNB30" s="284"/>
      <c r="HNC30" s="284"/>
      <c r="HND30" s="284"/>
      <c r="HNE30" s="284"/>
      <c r="HNF30" s="284"/>
      <c r="HNG30" s="284"/>
      <c r="HNH30" s="284"/>
      <c r="HNI30" s="284"/>
      <c r="HNJ30" s="284"/>
      <c r="HNK30" s="284"/>
      <c r="HNL30" s="284"/>
      <c r="HNM30" s="284"/>
      <c r="HNN30" s="284"/>
      <c r="HNO30" s="284"/>
      <c r="HNP30" s="284"/>
      <c r="HNQ30" s="284"/>
      <c r="HNR30" s="284"/>
      <c r="HNS30" s="284"/>
      <c r="HNT30" s="284"/>
      <c r="HNU30" s="284"/>
      <c r="HNV30" s="284"/>
      <c r="HNW30" s="284"/>
      <c r="HNX30" s="284"/>
      <c r="HNY30" s="284"/>
      <c r="HNZ30" s="284"/>
      <c r="HOA30" s="284"/>
      <c r="HOB30" s="284"/>
      <c r="HOC30" s="284"/>
      <c r="HOD30" s="284"/>
      <c r="HOE30" s="284"/>
      <c r="HOF30" s="284"/>
      <c r="HOG30" s="284"/>
      <c r="HOH30" s="284"/>
      <c r="HOI30" s="284"/>
      <c r="HOJ30" s="284"/>
      <c r="HOK30" s="284"/>
      <c r="HOL30" s="284"/>
      <c r="HOM30" s="284"/>
      <c r="HON30" s="284"/>
      <c r="HOO30" s="284"/>
      <c r="HOP30" s="284"/>
      <c r="HOQ30" s="284"/>
      <c r="HOR30" s="284"/>
      <c r="HOS30" s="284"/>
      <c r="HOT30" s="284"/>
      <c r="HOU30" s="284"/>
      <c r="HOV30" s="284"/>
      <c r="HOW30" s="284"/>
      <c r="HOX30" s="284"/>
      <c r="HOY30" s="284"/>
      <c r="HOZ30" s="284"/>
      <c r="HPA30" s="284"/>
      <c r="HPB30" s="284"/>
      <c r="HPC30" s="284"/>
      <c r="HPD30" s="284"/>
      <c r="HPE30" s="284"/>
      <c r="HPF30" s="284"/>
      <c r="HPG30" s="284"/>
      <c r="HPH30" s="284"/>
      <c r="HPI30" s="284"/>
      <c r="HPJ30" s="284"/>
      <c r="HPK30" s="284"/>
      <c r="HPL30" s="284"/>
      <c r="HPM30" s="284"/>
      <c r="HPN30" s="284"/>
      <c r="HPO30" s="284"/>
      <c r="HPP30" s="284"/>
      <c r="HPQ30" s="284"/>
      <c r="HPR30" s="284"/>
      <c r="HPS30" s="284"/>
      <c r="HPT30" s="284"/>
      <c r="HPU30" s="284"/>
      <c r="HPV30" s="284"/>
      <c r="HPW30" s="284"/>
      <c r="HPX30" s="284"/>
      <c r="HPY30" s="284"/>
      <c r="HPZ30" s="284"/>
      <c r="HQA30" s="284"/>
      <c r="HQB30" s="284"/>
      <c r="HQC30" s="284"/>
      <c r="HQD30" s="284"/>
      <c r="HQE30" s="284"/>
      <c r="HQF30" s="284"/>
      <c r="HQG30" s="284"/>
      <c r="HQH30" s="284"/>
      <c r="HQI30" s="284"/>
      <c r="HQJ30" s="284"/>
      <c r="HQK30" s="284"/>
      <c r="HQL30" s="284"/>
      <c r="HQM30" s="284"/>
      <c r="HQN30" s="284"/>
      <c r="HQO30" s="284"/>
      <c r="HQP30" s="284"/>
      <c r="HQQ30" s="284"/>
      <c r="HQR30" s="284"/>
      <c r="HQS30" s="284"/>
      <c r="HQT30" s="284"/>
      <c r="HQU30" s="284"/>
      <c r="HQV30" s="284"/>
      <c r="HQW30" s="284"/>
      <c r="HQX30" s="284"/>
      <c r="HQY30" s="284"/>
      <c r="HQZ30" s="284"/>
      <c r="HRA30" s="284"/>
      <c r="HRB30" s="284"/>
      <c r="HRC30" s="284"/>
      <c r="HRD30" s="284"/>
      <c r="HRE30" s="284"/>
      <c r="HRF30" s="284"/>
      <c r="HRG30" s="284"/>
      <c r="HRH30" s="284"/>
      <c r="HRI30" s="284"/>
      <c r="HRJ30" s="284"/>
      <c r="HRK30" s="284"/>
      <c r="HRL30" s="284"/>
      <c r="HRM30" s="284"/>
      <c r="HRN30" s="284"/>
      <c r="HRO30" s="284"/>
      <c r="HRP30" s="284"/>
      <c r="HRQ30" s="284"/>
      <c r="HRR30" s="284"/>
      <c r="HRS30" s="284"/>
      <c r="HRT30" s="284"/>
      <c r="HRU30" s="284"/>
      <c r="HRV30" s="284"/>
      <c r="HRW30" s="284"/>
      <c r="HRX30" s="284"/>
      <c r="HRY30" s="284"/>
      <c r="HRZ30" s="284"/>
      <c r="HSA30" s="284"/>
      <c r="HSB30" s="284"/>
      <c r="HSC30" s="284"/>
      <c r="HSD30" s="284"/>
      <c r="HSE30" s="284"/>
      <c r="HSF30" s="284"/>
      <c r="HSG30" s="284"/>
      <c r="HSH30" s="284"/>
      <c r="HSI30" s="284"/>
      <c r="HSJ30" s="284"/>
      <c r="HSK30" s="284"/>
      <c r="HSL30" s="284"/>
      <c r="HSM30" s="284"/>
      <c r="HSN30" s="284"/>
      <c r="HSO30" s="284"/>
      <c r="HSP30" s="284"/>
      <c r="HSQ30" s="284"/>
      <c r="HSR30" s="284"/>
      <c r="HSS30" s="284"/>
      <c r="HST30" s="284"/>
      <c r="HSU30" s="284"/>
      <c r="HSV30" s="284"/>
      <c r="HSW30" s="284"/>
      <c r="HSX30" s="284"/>
      <c r="HSY30" s="284"/>
      <c r="HSZ30" s="284"/>
      <c r="HTA30" s="284"/>
      <c r="HTB30" s="284"/>
      <c r="HTC30" s="284"/>
      <c r="HTD30" s="284"/>
      <c r="HTE30" s="284"/>
      <c r="HTF30" s="284"/>
      <c r="HTG30" s="284"/>
      <c r="HTH30" s="284"/>
      <c r="HTI30" s="284"/>
      <c r="HTJ30" s="284"/>
      <c r="HTK30" s="284"/>
      <c r="HTL30" s="284"/>
      <c r="HTM30" s="284"/>
      <c r="HTN30" s="284"/>
      <c r="HTO30" s="284"/>
      <c r="HTP30" s="284"/>
      <c r="HTQ30" s="284"/>
      <c r="HTR30" s="284"/>
      <c r="HTS30" s="284"/>
      <c r="HTT30" s="284"/>
      <c r="HTU30" s="284"/>
      <c r="HTV30" s="284"/>
      <c r="HTW30" s="284"/>
      <c r="HTX30" s="284"/>
      <c r="HTY30" s="284"/>
      <c r="HTZ30" s="284"/>
      <c r="HUA30" s="284"/>
      <c r="HUB30" s="284"/>
      <c r="HUC30" s="284"/>
      <c r="HUD30" s="284"/>
      <c r="HUE30" s="284"/>
      <c r="HUF30" s="284"/>
      <c r="HUG30" s="284"/>
      <c r="HUH30" s="284"/>
      <c r="HUI30" s="284"/>
      <c r="HUJ30" s="284"/>
      <c r="HUK30" s="284"/>
      <c r="HUL30" s="284"/>
      <c r="HUM30" s="284"/>
      <c r="HUN30" s="284"/>
      <c r="HUO30" s="284"/>
      <c r="HUP30" s="284"/>
      <c r="HUQ30" s="284"/>
      <c r="HUR30" s="284"/>
      <c r="HUS30" s="284"/>
      <c r="HUT30" s="284"/>
      <c r="HUU30" s="284"/>
      <c r="HUV30" s="284"/>
      <c r="HUW30" s="284"/>
      <c r="HUX30" s="284"/>
      <c r="HUY30" s="284"/>
      <c r="HUZ30" s="284"/>
      <c r="HVA30" s="284"/>
      <c r="HVB30" s="284"/>
      <c r="HVC30" s="284"/>
      <c r="HVD30" s="284"/>
      <c r="HVE30" s="284"/>
      <c r="HVF30" s="284"/>
      <c r="HVG30" s="284"/>
      <c r="HVH30" s="284"/>
      <c r="HVI30" s="284"/>
      <c r="HVJ30" s="284"/>
      <c r="HVK30" s="284"/>
      <c r="HVL30" s="284"/>
      <c r="HVM30" s="284"/>
      <c r="HVN30" s="284"/>
      <c r="HVO30" s="284"/>
      <c r="HVP30" s="284"/>
      <c r="HVQ30" s="284"/>
      <c r="HVR30" s="284"/>
      <c r="HVS30" s="284"/>
      <c r="HVT30" s="284"/>
      <c r="HVU30" s="284"/>
      <c r="HVV30" s="284"/>
      <c r="HVW30" s="284"/>
      <c r="HVX30" s="284"/>
      <c r="HVY30" s="284"/>
      <c r="HVZ30" s="284"/>
      <c r="HWA30" s="284"/>
      <c r="HWB30" s="284"/>
      <c r="HWC30" s="284"/>
      <c r="HWD30" s="284"/>
      <c r="HWE30" s="284"/>
      <c r="HWF30" s="284"/>
      <c r="HWG30" s="284"/>
      <c r="HWH30" s="284"/>
      <c r="HWI30" s="284"/>
      <c r="HWJ30" s="284"/>
      <c r="HWK30" s="284"/>
      <c r="HWL30" s="284"/>
      <c r="HWM30" s="284"/>
      <c r="HWN30" s="284"/>
      <c r="HWO30" s="284"/>
      <c r="HWP30" s="284"/>
      <c r="HWQ30" s="284"/>
      <c r="HWR30" s="284"/>
      <c r="HWS30" s="284"/>
      <c r="HWT30" s="284"/>
      <c r="HWU30" s="284"/>
      <c r="HWV30" s="284"/>
      <c r="HWW30" s="284"/>
      <c r="HWX30" s="284"/>
      <c r="HWY30" s="284"/>
      <c r="HWZ30" s="284"/>
      <c r="HXA30" s="284"/>
      <c r="HXB30" s="284"/>
      <c r="HXC30" s="284"/>
      <c r="HXD30" s="284"/>
      <c r="HXE30" s="284"/>
      <c r="HXF30" s="284"/>
      <c r="HXG30" s="284"/>
      <c r="HXH30" s="284"/>
      <c r="HXI30" s="284"/>
      <c r="HXJ30" s="284"/>
      <c r="HXK30" s="284"/>
      <c r="HXL30" s="284"/>
      <c r="HXM30" s="284"/>
      <c r="HXN30" s="284"/>
      <c r="HXO30" s="284"/>
      <c r="HXP30" s="284"/>
      <c r="HXQ30" s="284"/>
      <c r="HXR30" s="284"/>
      <c r="HXS30" s="284"/>
      <c r="HXT30" s="284"/>
      <c r="HXU30" s="284"/>
      <c r="HXV30" s="284"/>
      <c r="HXW30" s="284"/>
      <c r="HXX30" s="284"/>
      <c r="HXY30" s="284"/>
      <c r="HXZ30" s="284"/>
      <c r="HYA30" s="284"/>
      <c r="HYB30" s="284"/>
      <c r="HYC30" s="284"/>
      <c r="HYD30" s="284"/>
      <c r="HYE30" s="284"/>
      <c r="HYF30" s="284"/>
      <c r="HYG30" s="284"/>
      <c r="HYH30" s="284"/>
      <c r="HYI30" s="284"/>
      <c r="HYJ30" s="284"/>
      <c r="HYK30" s="284"/>
      <c r="HYL30" s="284"/>
      <c r="HYM30" s="284"/>
      <c r="HYN30" s="284"/>
      <c r="HYO30" s="284"/>
      <c r="HYP30" s="284"/>
      <c r="HYQ30" s="284"/>
      <c r="HYR30" s="284"/>
      <c r="HYS30" s="284"/>
      <c r="HYT30" s="284"/>
      <c r="HYU30" s="284"/>
      <c r="HYV30" s="284"/>
      <c r="HYW30" s="284"/>
      <c r="HYX30" s="284"/>
      <c r="HYY30" s="284"/>
      <c r="HYZ30" s="284"/>
      <c r="HZA30" s="284"/>
      <c r="HZB30" s="284"/>
      <c r="HZC30" s="284"/>
      <c r="HZD30" s="284"/>
      <c r="HZE30" s="284"/>
      <c r="HZF30" s="284"/>
      <c r="HZG30" s="284"/>
      <c r="HZH30" s="284"/>
      <c r="HZI30" s="284"/>
      <c r="HZJ30" s="284"/>
      <c r="HZK30" s="284"/>
      <c r="HZL30" s="284"/>
      <c r="HZM30" s="284"/>
      <c r="HZN30" s="284"/>
      <c r="HZO30" s="284"/>
      <c r="HZP30" s="284"/>
      <c r="HZQ30" s="284"/>
      <c r="HZR30" s="284"/>
      <c r="HZS30" s="284"/>
      <c r="HZT30" s="284"/>
      <c r="HZU30" s="284"/>
      <c r="HZV30" s="284"/>
      <c r="HZW30" s="284"/>
      <c r="HZX30" s="284"/>
      <c r="HZY30" s="284"/>
      <c r="HZZ30" s="284"/>
      <c r="IAA30" s="284"/>
      <c r="IAB30" s="284"/>
      <c r="IAC30" s="284"/>
      <c r="IAD30" s="284"/>
      <c r="IAE30" s="284"/>
      <c r="IAF30" s="284"/>
      <c r="IAG30" s="284"/>
      <c r="IAH30" s="284"/>
      <c r="IAI30" s="284"/>
      <c r="IAJ30" s="284"/>
      <c r="IAK30" s="284"/>
      <c r="IAL30" s="284"/>
      <c r="IAM30" s="284"/>
      <c r="IAN30" s="284"/>
      <c r="IAO30" s="284"/>
      <c r="IAP30" s="284"/>
      <c r="IAQ30" s="284"/>
      <c r="IAR30" s="284"/>
      <c r="IAS30" s="284"/>
      <c r="IAT30" s="284"/>
      <c r="IAU30" s="284"/>
      <c r="IAV30" s="284"/>
      <c r="IAW30" s="284"/>
      <c r="IAX30" s="284"/>
      <c r="IAY30" s="284"/>
      <c r="IAZ30" s="284"/>
      <c r="IBA30" s="284"/>
      <c r="IBB30" s="284"/>
      <c r="IBC30" s="284"/>
      <c r="IBD30" s="284"/>
      <c r="IBE30" s="284"/>
      <c r="IBF30" s="284"/>
      <c r="IBG30" s="284"/>
      <c r="IBH30" s="284"/>
      <c r="IBI30" s="284"/>
      <c r="IBJ30" s="284"/>
      <c r="IBK30" s="284"/>
      <c r="IBL30" s="284"/>
      <c r="IBM30" s="284"/>
      <c r="IBN30" s="284"/>
      <c r="IBO30" s="284"/>
      <c r="IBP30" s="284"/>
      <c r="IBQ30" s="284"/>
      <c r="IBR30" s="284"/>
      <c r="IBS30" s="284"/>
      <c r="IBT30" s="284"/>
      <c r="IBU30" s="284"/>
      <c r="IBV30" s="284"/>
      <c r="IBW30" s="284"/>
      <c r="IBX30" s="284"/>
      <c r="IBY30" s="284"/>
      <c r="IBZ30" s="284"/>
      <c r="ICA30" s="284"/>
      <c r="ICB30" s="284"/>
      <c r="ICC30" s="284"/>
      <c r="ICD30" s="284"/>
      <c r="ICE30" s="284"/>
      <c r="ICF30" s="284"/>
      <c r="ICG30" s="284"/>
      <c r="ICH30" s="284"/>
      <c r="ICI30" s="284"/>
      <c r="ICJ30" s="284"/>
      <c r="ICK30" s="284"/>
      <c r="ICL30" s="284"/>
      <c r="ICM30" s="284"/>
      <c r="ICN30" s="284"/>
      <c r="ICO30" s="284"/>
      <c r="ICP30" s="284"/>
      <c r="ICQ30" s="284"/>
      <c r="ICR30" s="284"/>
      <c r="ICS30" s="284"/>
      <c r="ICT30" s="284"/>
      <c r="ICU30" s="284"/>
      <c r="ICV30" s="284"/>
      <c r="ICW30" s="284"/>
      <c r="ICX30" s="284"/>
      <c r="ICY30" s="284"/>
      <c r="ICZ30" s="284"/>
      <c r="IDA30" s="284"/>
      <c r="IDB30" s="284"/>
      <c r="IDC30" s="284"/>
      <c r="IDD30" s="284"/>
      <c r="IDE30" s="284"/>
      <c r="IDF30" s="284"/>
      <c r="IDG30" s="284"/>
      <c r="IDH30" s="284"/>
      <c r="IDI30" s="284"/>
      <c r="IDJ30" s="284"/>
      <c r="IDK30" s="284"/>
      <c r="IDL30" s="284"/>
      <c r="IDM30" s="284"/>
      <c r="IDN30" s="284"/>
      <c r="IDO30" s="284"/>
      <c r="IDP30" s="284"/>
      <c r="IDQ30" s="284"/>
      <c r="IDR30" s="284"/>
      <c r="IDS30" s="284"/>
      <c r="IDT30" s="284"/>
      <c r="IDU30" s="284"/>
      <c r="IDV30" s="284"/>
      <c r="IDW30" s="284"/>
      <c r="IDX30" s="284"/>
      <c r="IDY30" s="284"/>
      <c r="IDZ30" s="284"/>
      <c r="IEA30" s="284"/>
      <c r="IEB30" s="284"/>
      <c r="IEC30" s="284"/>
      <c r="IED30" s="284"/>
      <c r="IEE30" s="284"/>
      <c r="IEF30" s="284"/>
      <c r="IEG30" s="284"/>
      <c r="IEH30" s="284"/>
      <c r="IEI30" s="284"/>
      <c r="IEJ30" s="284"/>
      <c r="IEK30" s="284"/>
      <c r="IEL30" s="284"/>
      <c r="IEM30" s="284"/>
      <c r="IEN30" s="284"/>
      <c r="IEO30" s="284"/>
      <c r="IEP30" s="284"/>
      <c r="IEQ30" s="284"/>
      <c r="IER30" s="284"/>
      <c r="IES30" s="284"/>
      <c r="IET30" s="284"/>
      <c r="IEU30" s="284"/>
      <c r="IEV30" s="284"/>
      <c r="IEW30" s="284"/>
      <c r="IEX30" s="284"/>
      <c r="IEY30" s="284"/>
      <c r="IEZ30" s="284"/>
      <c r="IFA30" s="284"/>
      <c r="IFB30" s="284"/>
      <c r="IFC30" s="284"/>
      <c r="IFD30" s="284"/>
      <c r="IFE30" s="284"/>
      <c r="IFF30" s="284"/>
      <c r="IFG30" s="284"/>
      <c r="IFH30" s="284"/>
      <c r="IFI30" s="284"/>
      <c r="IFJ30" s="284"/>
      <c r="IFK30" s="284"/>
      <c r="IFL30" s="284"/>
      <c r="IFM30" s="284"/>
      <c r="IFN30" s="284"/>
      <c r="IFO30" s="284"/>
      <c r="IFP30" s="284"/>
      <c r="IFQ30" s="284"/>
      <c r="IFR30" s="284"/>
      <c r="IFS30" s="284"/>
      <c r="IFT30" s="284"/>
      <c r="IFU30" s="284"/>
      <c r="IFV30" s="284"/>
      <c r="IFW30" s="284"/>
      <c r="IFX30" s="284"/>
      <c r="IFY30" s="284"/>
      <c r="IFZ30" s="284"/>
      <c r="IGA30" s="284"/>
      <c r="IGB30" s="284"/>
      <c r="IGC30" s="284"/>
      <c r="IGD30" s="284"/>
      <c r="IGE30" s="284"/>
      <c r="IGF30" s="284"/>
      <c r="IGG30" s="284"/>
      <c r="IGH30" s="284"/>
      <c r="IGI30" s="284"/>
      <c r="IGJ30" s="284"/>
      <c r="IGK30" s="284"/>
      <c r="IGL30" s="284"/>
      <c r="IGM30" s="284"/>
      <c r="IGN30" s="284"/>
      <c r="IGO30" s="284"/>
      <c r="IGP30" s="284"/>
      <c r="IGQ30" s="284"/>
      <c r="IGR30" s="284"/>
      <c r="IGS30" s="284"/>
      <c r="IGT30" s="284"/>
      <c r="IGU30" s="284"/>
      <c r="IGV30" s="284"/>
      <c r="IGW30" s="284"/>
      <c r="IGX30" s="284"/>
      <c r="IGY30" s="284"/>
      <c r="IGZ30" s="284"/>
      <c r="IHA30" s="284"/>
      <c r="IHB30" s="284"/>
      <c r="IHC30" s="284"/>
      <c r="IHD30" s="284"/>
      <c r="IHE30" s="284"/>
      <c r="IHF30" s="284"/>
      <c r="IHG30" s="284"/>
      <c r="IHH30" s="284"/>
      <c r="IHI30" s="284"/>
      <c r="IHJ30" s="284"/>
      <c r="IHK30" s="284"/>
      <c r="IHL30" s="284"/>
      <c r="IHM30" s="284"/>
      <c r="IHN30" s="284"/>
      <c r="IHO30" s="284"/>
      <c r="IHP30" s="284"/>
      <c r="IHQ30" s="284"/>
      <c r="IHR30" s="284"/>
      <c r="IHS30" s="284"/>
      <c r="IHT30" s="284"/>
      <c r="IHU30" s="284"/>
      <c r="IHV30" s="284"/>
      <c r="IHW30" s="284"/>
      <c r="IHX30" s="284"/>
      <c r="IHY30" s="284"/>
      <c r="IHZ30" s="284"/>
      <c r="IIA30" s="284"/>
      <c r="IIB30" s="284"/>
      <c r="IIC30" s="284"/>
      <c r="IID30" s="284"/>
      <c r="IIE30" s="284"/>
      <c r="IIF30" s="284"/>
      <c r="IIG30" s="284"/>
      <c r="IIH30" s="284"/>
      <c r="III30" s="284"/>
      <c r="IIJ30" s="284"/>
      <c r="IIK30" s="284"/>
      <c r="IIL30" s="284"/>
      <c r="IIM30" s="284"/>
      <c r="IIN30" s="284"/>
      <c r="IIO30" s="284"/>
      <c r="IIP30" s="284"/>
      <c r="IIQ30" s="284"/>
      <c r="IIR30" s="284"/>
      <c r="IIS30" s="284"/>
      <c r="IIT30" s="284"/>
      <c r="IIU30" s="284"/>
      <c r="IIV30" s="284"/>
      <c r="IIW30" s="284"/>
      <c r="IIX30" s="284"/>
      <c r="IIY30" s="284"/>
      <c r="IIZ30" s="284"/>
      <c r="IJA30" s="284"/>
      <c r="IJB30" s="284"/>
      <c r="IJC30" s="284"/>
      <c r="IJD30" s="284"/>
      <c r="IJE30" s="284"/>
      <c r="IJF30" s="284"/>
      <c r="IJG30" s="284"/>
      <c r="IJH30" s="284"/>
      <c r="IJI30" s="284"/>
      <c r="IJJ30" s="284"/>
      <c r="IJK30" s="284"/>
      <c r="IJL30" s="284"/>
      <c r="IJM30" s="284"/>
      <c r="IJN30" s="284"/>
      <c r="IJO30" s="284"/>
      <c r="IJP30" s="284"/>
      <c r="IJQ30" s="284"/>
      <c r="IJR30" s="284"/>
      <c r="IJS30" s="284"/>
      <c r="IJT30" s="284"/>
      <c r="IJU30" s="284"/>
      <c r="IJV30" s="284"/>
      <c r="IJW30" s="284"/>
      <c r="IJX30" s="284"/>
      <c r="IJY30" s="284"/>
      <c r="IJZ30" s="284"/>
      <c r="IKA30" s="284"/>
      <c r="IKB30" s="284"/>
      <c r="IKC30" s="284"/>
      <c r="IKD30" s="284"/>
      <c r="IKE30" s="284"/>
      <c r="IKF30" s="284"/>
      <c r="IKG30" s="284"/>
      <c r="IKH30" s="284"/>
      <c r="IKI30" s="284"/>
      <c r="IKJ30" s="284"/>
      <c r="IKK30" s="284"/>
      <c r="IKL30" s="284"/>
      <c r="IKM30" s="284"/>
      <c r="IKN30" s="284"/>
      <c r="IKO30" s="284"/>
      <c r="IKP30" s="284"/>
      <c r="IKQ30" s="284"/>
      <c r="IKR30" s="284"/>
      <c r="IKS30" s="284"/>
      <c r="IKT30" s="284"/>
      <c r="IKU30" s="284"/>
      <c r="IKV30" s="284"/>
      <c r="IKW30" s="284"/>
      <c r="IKX30" s="284"/>
      <c r="IKY30" s="284"/>
      <c r="IKZ30" s="284"/>
      <c r="ILA30" s="284"/>
      <c r="ILB30" s="284"/>
      <c r="ILC30" s="284"/>
      <c r="ILD30" s="284"/>
      <c r="ILE30" s="284"/>
      <c r="ILF30" s="284"/>
      <c r="ILG30" s="284"/>
      <c r="ILH30" s="284"/>
      <c r="ILI30" s="284"/>
      <c r="ILJ30" s="284"/>
      <c r="ILK30" s="284"/>
      <c r="ILL30" s="284"/>
      <c r="ILM30" s="284"/>
      <c r="ILN30" s="284"/>
      <c r="ILO30" s="284"/>
      <c r="ILP30" s="284"/>
      <c r="ILQ30" s="284"/>
      <c r="ILR30" s="284"/>
      <c r="ILS30" s="284"/>
      <c r="ILT30" s="284"/>
      <c r="ILU30" s="284"/>
      <c r="ILV30" s="284"/>
      <c r="ILW30" s="284"/>
      <c r="ILX30" s="284"/>
      <c r="ILY30" s="284"/>
      <c r="ILZ30" s="284"/>
      <c r="IMA30" s="284"/>
      <c r="IMB30" s="284"/>
      <c r="IMC30" s="284"/>
      <c r="IMD30" s="284"/>
      <c r="IME30" s="284"/>
      <c r="IMF30" s="284"/>
      <c r="IMG30" s="284"/>
      <c r="IMH30" s="284"/>
      <c r="IMI30" s="284"/>
      <c r="IMJ30" s="284"/>
      <c r="IMK30" s="284"/>
      <c r="IML30" s="284"/>
      <c r="IMM30" s="284"/>
      <c r="IMN30" s="284"/>
      <c r="IMO30" s="284"/>
      <c r="IMP30" s="284"/>
      <c r="IMQ30" s="284"/>
      <c r="IMR30" s="284"/>
      <c r="IMS30" s="284"/>
      <c r="IMT30" s="284"/>
      <c r="IMU30" s="284"/>
      <c r="IMV30" s="284"/>
      <c r="IMW30" s="284"/>
      <c r="IMX30" s="284"/>
      <c r="IMY30" s="284"/>
      <c r="IMZ30" s="284"/>
      <c r="INA30" s="284"/>
      <c r="INB30" s="284"/>
      <c r="INC30" s="284"/>
      <c r="IND30" s="284"/>
      <c r="INE30" s="284"/>
      <c r="INF30" s="284"/>
      <c r="ING30" s="284"/>
      <c r="INH30" s="284"/>
      <c r="INI30" s="284"/>
      <c r="INJ30" s="284"/>
      <c r="INK30" s="284"/>
      <c r="INL30" s="284"/>
      <c r="INM30" s="284"/>
      <c r="INN30" s="284"/>
      <c r="INO30" s="284"/>
      <c r="INP30" s="284"/>
      <c r="INQ30" s="284"/>
      <c r="INR30" s="284"/>
      <c r="INS30" s="284"/>
      <c r="INT30" s="284"/>
      <c r="INU30" s="284"/>
      <c r="INV30" s="284"/>
      <c r="INW30" s="284"/>
      <c r="INX30" s="284"/>
      <c r="INY30" s="284"/>
      <c r="INZ30" s="284"/>
      <c r="IOA30" s="284"/>
      <c r="IOB30" s="284"/>
      <c r="IOC30" s="284"/>
      <c r="IOD30" s="284"/>
      <c r="IOE30" s="284"/>
      <c r="IOF30" s="284"/>
      <c r="IOG30" s="284"/>
      <c r="IOH30" s="284"/>
      <c r="IOI30" s="284"/>
      <c r="IOJ30" s="284"/>
      <c r="IOK30" s="284"/>
      <c r="IOL30" s="284"/>
      <c r="IOM30" s="284"/>
      <c r="ION30" s="284"/>
      <c r="IOO30" s="284"/>
      <c r="IOP30" s="284"/>
      <c r="IOQ30" s="284"/>
      <c r="IOR30" s="284"/>
      <c r="IOS30" s="284"/>
      <c r="IOT30" s="284"/>
      <c r="IOU30" s="284"/>
      <c r="IOV30" s="284"/>
      <c r="IOW30" s="284"/>
      <c r="IOX30" s="284"/>
      <c r="IOY30" s="284"/>
      <c r="IOZ30" s="284"/>
      <c r="IPA30" s="284"/>
      <c r="IPB30" s="284"/>
      <c r="IPC30" s="284"/>
      <c r="IPD30" s="284"/>
      <c r="IPE30" s="284"/>
      <c r="IPF30" s="284"/>
      <c r="IPG30" s="284"/>
      <c r="IPH30" s="284"/>
      <c r="IPI30" s="284"/>
      <c r="IPJ30" s="284"/>
      <c r="IPK30" s="284"/>
      <c r="IPL30" s="284"/>
      <c r="IPM30" s="284"/>
      <c r="IPN30" s="284"/>
      <c r="IPO30" s="284"/>
      <c r="IPP30" s="284"/>
      <c r="IPQ30" s="284"/>
      <c r="IPR30" s="284"/>
      <c r="IPS30" s="284"/>
      <c r="IPT30" s="284"/>
      <c r="IPU30" s="284"/>
      <c r="IPV30" s="284"/>
      <c r="IPW30" s="284"/>
      <c r="IPX30" s="284"/>
      <c r="IPY30" s="284"/>
      <c r="IPZ30" s="284"/>
      <c r="IQA30" s="284"/>
      <c r="IQB30" s="284"/>
      <c r="IQC30" s="284"/>
      <c r="IQD30" s="284"/>
      <c r="IQE30" s="284"/>
      <c r="IQF30" s="284"/>
      <c r="IQG30" s="284"/>
      <c r="IQH30" s="284"/>
      <c r="IQI30" s="284"/>
      <c r="IQJ30" s="284"/>
      <c r="IQK30" s="284"/>
      <c r="IQL30" s="284"/>
      <c r="IQM30" s="284"/>
      <c r="IQN30" s="284"/>
      <c r="IQO30" s="284"/>
      <c r="IQP30" s="284"/>
      <c r="IQQ30" s="284"/>
      <c r="IQR30" s="284"/>
      <c r="IQS30" s="284"/>
      <c r="IQT30" s="284"/>
      <c r="IQU30" s="284"/>
      <c r="IQV30" s="284"/>
      <c r="IQW30" s="284"/>
      <c r="IQX30" s="284"/>
      <c r="IQY30" s="284"/>
      <c r="IQZ30" s="284"/>
      <c r="IRA30" s="284"/>
      <c r="IRB30" s="284"/>
      <c r="IRC30" s="284"/>
      <c r="IRD30" s="284"/>
      <c r="IRE30" s="284"/>
      <c r="IRF30" s="284"/>
      <c r="IRG30" s="284"/>
      <c r="IRH30" s="284"/>
      <c r="IRI30" s="284"/>
      <c r="IRJ30" s="284"/>
      <c r="IRK30" s="284"/>
      <c r="IRL30" s="284"/>
      <c r="IRM30" s="284"/>
      <c r="IRN30" s="284"/>
      <c r="IRO30" s="284"/>
      <c r="IRP30" s="284"/>
      <c r="IRQ30" s="284"/>
      <c r="IRR30" s="284"/>
      <c r="IRS30" s="284"/>
      <c r="IRT30" s="284"/>
      <c r="IRU30" s="284"/>
      <c r="IRV30" s="284"/>
      <c r="IRW30" s="284"/>
      <c r="IRX30" s="284"/>
      <c r="IRY30" s="284"/>
      <c r="IRZ30" s="284"/>
      <c r="ISA30" s="284"/>
      <c r="ISB30" s="284"/>
      <c r="ISC30" s="284"/>
      <c r="ISD30" s="284"/>
      <c r="ISE30" s="284"/>
      <c r="ISF30" s="284"/>
      <c r="ISG30" s="284"/>
      <c r="ISH30" s="284"/>
      <c r="ISI30" s="284"/>
      <c r="ISJ30" s="284"/>
      <c r="ISK30" s="284"/>
      <c r="ISL30" s="284"/>
      <c r="ISM30" s="284"/>
      <c r="ISN30" s="284"/>
      <c r="ISO30" s="284"/>
      <c r="ISP30" s="284"/>
      <c r="ISQ30" s="284"/>
      <c r="ISR30" s="284"/>
      <c r="ISS30" s="284"/>
      <c r="IST30" s="284"/>
      <c r="ISU30" s="284"/>
      <c r="ISV30" s="284"/>
      <c r="ISW30" s="284"/>
      <c r="ISX30" s="284"/>
      <c r="ISY30" s="284"/>
      <c r="ISZ30" s="284"/>
      <c r="ITA30" s="284"/>
      <c r="ITB30" s="284"/>
      <c r="ITC30" s="284"/>
      <c r="ITD30" s="284"/>
      <c r="ITE30" s="284"/>
      <c r="ITF30" s="284"/>
      <c r="ITG30" s="284"/>
      <c r="ITH30" s="284"/>
      <c r="ITI30" s="284"/>
      <c r="ITJ30" s="284"/>
      <c r="ITK30" s="284"/>
      <c r="ITL30" s="284"/>
      <c r="ITM30" s="284"/>
      <c r="ITN30" s="284"/>
      <c r="ITO30" s="284"/>
      <c r="ITP30" s="284"/>
      <c r="ITQ30" s="284"/>
      <c r="ITR30" s="284"/>
      <c r="ITS30" s="284"/>
      <c r="ITT30" s="284"/>
      <c r="ITU30" s="284"/>
      <c r="ITV30" s="284"/>
      <c r="ITW30" s="284"/>
      <c r="ITX30" s="284"/>
      <c r="ITY30" s="284"/>
      <c r="ITZ30" s="284"/>
      <c r="IUA30" s="284"/>
      <c r="IUB30" s="284"/>
      <c r="IUC30" s="284"/>
      <c r="IUD30" s="284"/>
      <c r="IUE30" s="284"/>
      <c r="IUF30" s="284"/>
      <c r="IUG30" s="284"/>
      <c r="IUH30" s="284"/>
      <c r="IUI30" s="284"/>
      <c r="IUJ30" s="284"/>
      <c r="IUK30" s="284"/>
      <c r="IUL30" s="284"/>
      <c r="IUM30" s="284"/>
      <c r="IUN30" s="284"/>
      <c r="IUO30" s="284"/>
      <c r="IUP30" s="284"/>
      <c r="IUQ30" s="284"/>
      <c r="IUR30" s="284"/>
      <c r="IUS30" s="284"/>
      <c r="IUT30" s="284"/>
      <c r="IUU30" s="284"/>
      <c r="IUV30" s="284"/>
      <c r="IUW30" s="284"/>
      <c r="IUX30" s="284"/>
      <c r="IUY30" s="284"/>
      <c r="IUZ30" s="284"/>
      <c r="IVA30" s="284"/>
      <c r="IVB30" s="284"/>
      <c r="IVC30" s="284"/>
      <c r="IVD30" s="284"/>
      <c r="IVE30" s="284"/>
      <c r="IVF30" s="284"/>
      <c r="IVG30" s="284"/>
      <c r="IVH30" s="284"/>
      <c r="IVI30" s="284"/>
      <c r="IVJ30" s="284"/>
      <c r="IVK30" s="284"/>
      <c r="IVL30" s="284"/>
      <c r="IVM30" s="284"/>
      <c r="IVN30" s="284"/>
      <c r="IVO30" s="284"/>
      <c r="IVP30" s="284"/>
      <c r="IVQ30" s="284"/>
      <c r="IVR30" s="284"/>
      <c r="IVS30" s="284"/>
      <c r="IVT30" s="284"/>
      <c r="IVU30" s="284"/>
      <c r="IVV30" s="284"/>
      <c r="IVW30" s="284"/>
      <c r="IVX30" s="284"/>
      <c r="IVY30" s="284"/>
      <c r="IVZ30" s="284"/>
      <c r="IWA30" s="284"/>
      <c r="IWB30" s="284"/>
      <c r="IWC30" s="284"/>
      <c r="IWD30" s="284"/>
      <c r="IWE30" s="284"/>
      <c r="IWF30" s="284"/>
      <c r="IWG30" s="284"/>
      <c r="IWH30" s="284"/>
      <c r="IWI30" s="284"/>
      <c r="IWJ30" s="284"/>
      <c r="IWK30" s="284"/>
      <c r="IWL30" s="284"/>
      <c r="IWM30" s="284"/>
      <c r="IWN30" s="284"/>
      <c r="IWO30" s="284"/>
      <c r="IWP30" s="284"/>
      <c r="IWQ30" s="284"/>
      <c r="IWR30" s="284"/>
      <c r="IWS30" s="284"/>
      <c r="IWT30" s="284"/>
      <c r="IWU30" s="284"/>
      <c r="IWV30" s="284"/>
      <c r="IWW30" s="284"/>
      <c r="IWX30" s="284"/>
      <c r="IWY30" s="284"/>
      <c r="IWZ30" s="284"/>
      <c r="IXA30" s="284"/>
      <c r="IXB30" s="284"/>
      <c r="IXC30" s="284"/>
      <c r="IXD30" s="284"/>
      <c r="IXE30" s="284"/>
      <c r="IXF30" s="284"/>
      <c r="IXG30" s="284"/>
      <c r="IXH30" s="284"/>
      <c r="IXI30" s="284"/>
      <c r="IXJ30" s="284"/>
      <c r="IXK30" s="284"/>
      <c r="IXL30" s="284"/>
      <c r="IXM30" s="284"/>
      <c r="IXN30" s="284"/>
      <c r="IXO30" s="284"/>
      <c r="IXP30" s="284"/>
      <c r="IXQ30" s="284"/>
      <c r="IXR30" s="284"/>
      <c r="IXS30" s="284"/>
      <c r="IXT30" s="284"/>
      <c r="IXU30" s="284"/>
      <c r="IXV30" s="284"/>
      <c r="IXW30" s="284"/>
      <c r="IXX30" s="284"/>
      <c r="IXY30" s="284"/>
      <c r="IXZ30" s="284"/>
      <c r="IYA30" s="284"/>
      <c r="IYB30" s="284"/>
      <c r="IYC30" s="284"/>
      <c r="IYD30" s="284"/>
      <c r="IYE30" s="284"/>
      <c r="IYF30" s="284"/>
      <c r="IYG30" s="284"/>
      <c r="IYH30" s="284"/>
      <c r="IYI30" s="284"/>
      <c r="IYJ30" s="284"/>
      <c r="IYK30" s="284"/>
      <c r="IYL30" s="284"/>
      <c r="IYM30" s="284"/>
      <c r="IYN30" s="284"/>
      <c r="IYO30" s="284"/>
      <c r="IYP30" s="284"/>
      <c r="IYQ30" s="284"/>
      <c r="IYR30" s="284"/>
      <c r="IYS30" s="284"/>
      <c r="IYT30" s="284"/>
      <c r="IYU30" s="284"/>
      <c r="IYV30" s="284"/>
      <c r="IYW30" s="284"/>
      <c r="IYX30" s="284"/>
      <c r="IYY30" s="284"/>
      <c r="IYZ30" s="284"/>
      <c r="IZA30" s="284"/>
      <c r="IZB30" s="284"/>
      <c r="IZC30" s="284"/>
      <c r="IZD30" s="284"/>
      <c r="IZE30" s="284"/>
      <c r="IZF30" s="284"/>
      <c r="IZG30" s="284"/>
      <c r="IZH30" s="284"/>
      <c r="IZI30" s="284"/>
      <c r="IZJ30" s="284"/>
      <c r="IZK30" s="284"/>
      <c r="IZL30" s="284"/>
      <c r="IZM30" s="284"/>
      <c r="IZN30" s="284"/>
      <c r="IZO30" s="284"/>
      <c r="IZP30" s="284"/>
      <c r="IZQ30" s="284"/>
      <c r="IZR30" s="284"/>
      <c r="IZS30" s="284"/>
      <c r="IZT30" s="284"/>
      <c r="IZU30" s="284"/>
      <c r="IZV30" s="284"/>
      <c r="IZW30" s="284"/>
      <c r="IZX30" s="284"/>
      <c r="IZY30" s="284"/>
      <c r="IZZ30" s="284"/>
      <c r="JAA30" s="284"/>
      <c r="JAB30" s="284"/>
      <c r="JAC30" s="284"/>
      <c r="JAD30" s="284"/>
      <c r="JAE30" s="284"/>
      <c r="JAF30" s="284"/>
      <c r="JAG30" s="284"/>
      <c r="JAH30" s="284"/>
      <c r="JAI30" s="284"/>
      <c r="JAJ30" s="284"/>
      <c r="JAK30" s="284"/>
      <c r="JAL30" s="284"/>
      <c r="JAM30" s="284"/>
      <c r="JAN30" s="284"/>
      <c r="JAO30" s="284"/>
      <c r="JAP30" s="284"/>
      <c r="JAQ30" s="284"/>
      <c r="JAR30" s="284"/>
      <c r="JAS30" s="284"/>
      <c r="JAT30" s="284"/>
      <c r="JAU30" s="284"/>
      <c r="JAV30" s="284"/>
      <c r="JAW30" s="284"/>
      <c r="JAX30" s="284"/>
      <c r="JAY30" s="284"/>
      <c r="JAZ30" s="284"/>
      <c r="JBA30" s="284"/>
      <c r="JBB30" s="284"/>
      <c r="JBC30" s="284"/>
      <c r="JBD30" s="284"/>
      <c r="JBE30" s="284"/>
      <c r="JBF30" s="284"/>
      <c r="JBG30" s="284"/>
      <c r="JBH30" s="284"/>
      <c r="JBI30" s="284"/>
      <c r="JBJ30" s="284"/>
      <c r="JBK30" s="284"/>
      <c r="JBL30" s="284"/>
      <c r="JBM30" s="284"/>
      <c r="JBN30" s="284"/>
      <c r="JBO30" s="284"/>
      <c r="JBP30" s="284"/>
      <c r="JBQ30" s="284"/>
      <c r="JBR30" s="284"/>
      <c r="JBS30" s="284"/>
      <c r="JBT30" s="284"/>
      <c r="JBU30" s="284"/>
      <c r="JBV30" s="284"/>
      <c r="JBW30" s="284"/>
      <c r="JBX30" s="284"/>
      <c r="JBY30" s="284"/>
      <c r="JBZ30" s="284"/>
      <c r="JCA30" s="284"/>
      <c r="JCB30" s="284"/>
      <c r="JCC30" s="284"/>
      <c r="JCD30" s="284"/>
      <c r="JCE30" s="284"/>
      <c r="JCF30" s="284"/>
      <c r="JCG30" s="284"/>
      <c r="JCH30" s="284"/>
      <c r="JCI30" s="284"/>
      <c r="JCJ30" s="284"/>
      <c r="JCK30" s="284"/>
      <c r="JCL30" s="284"/>
      <c r="JCM30" s="284"/>
      <c r="JCN30" s="284"/>
      <c r="JCO30" s="284"/>
      <c r="JCP30" s="284"/>
      <c r="JCQ30" s="284"/>
      <c r="JCR30" s="284"/>
      <c r="JCS30" s="284"/>
      <c r="JCT30" s="284"/>
      <c r="JCU30" s="284"/>
      <c r="JCV30" s="284"/>
      <c r="JCW30" s="284"/>
      <c r="JCX30" s="284"/>
      <c r="JCY30" s="284"/>
      <c r="JCZ30" s="284"/>
      <c r="JDA30" s="284"/>
      <c r="JDB30" s="284"/>
      <c r="JDC30" s="284"/>
      <c r="JDD30" s="284"/>
      <c r="JDE30" s="284"/>
      <c r="JDF30" s="284"/>
      <c r="JDG30" s="284"/>
      <c r="JDH30" s="284"/>
      <c r="JDI30" s="284"/>
      <c r="JDJ30" s="284"/>
      <c r="JDK30" s="284"/>
      <c r="JDL30" s="284"/>
      <c r="JDM30" s="284"/>
      <c r="JDN30" s="284"/>
      <c r="JDO30" s="284"/>
      <c r="JDP30" s="284"/>
      <c r="JDQ30" s="284"/>
      <c r="JDR30" s="284"/>
      <c r="JDS30" s="284"/>
      <c r="JDT30" s="284"/>
      <c r="JDU30" s="284"/>
      <c r="JDV30" s="284"/>
      <c r="JDW30" s="284"/>
      <c r="JDX30" s="284"/>
      <c r="JDY30" s="284"/>
      <c r="JDZ30" s="284"/>
      <c r="JEA30" s="284"/>
      <c r="JEB30" s="284"/>
      <c r="JEC30" s="284"/>
      <c r="JED30" s="284"/>
      <c r="JEE30" s="284"/>
      <c r="JEF30" s="284"/>
      <c r="JEG30" s="284"/>
      <c r="JEH30" s="284"/>
      <c r="JEI30" s="284"/>
      <c r="JEJ30" s="284"/>
      <c r="JEK30" s="284"/>
      <c r="JEL30" s="284"/>
      <c r="JEM30" s="284"/>
      <c r="JEN30" s="284"/>
      <c r="JEO30" s="284"/>
      <c r="JEP30" s="284"/>
      <c r="JEQ30" s="284"/>
      <c r="JER30" s="284"/>
      <c r="JES30" s="284"/>
      <c r="JET30" s="284"/>
      <c r="JEU30" s="284"/>
      <c r="JEV30" s="284"/>
      <c r="JEW30" s="284"/>
      <c r="JEX30" s="284"/>
      <c r="JEY30" s="284"/>
      <c r="JEZ30" s="284"/>
      <c r="JFA30" s="284"/>
      <c r="JFB30" s="284"/>
      <c r="JFC30" s="284"/>
      <c r="JFD30" s="284"/>
      <c r="JFE30" s="284"/>
      <c r="JFF30" s="284"/>
      <c r="JFG30" s="284"/>
      <c r="JFH30" s="284"/>
      <c r="JFI30" s="284"/>
      <c r="JFJ30" s="284"/>
      <c r="JFK30" s="284"/>
      <c r="JFL30" s="284"/>
      <c r="JFM30" s="284"/>
      <c r="JFN30" s="284"/>
      <c r="JFO30" s="284"/>
      <c r="JFP30" s="284"/>
      <c r="JFQ30" s="284"/>
      <c r="JFR30" s="284"/>
      <c r="JFS30" s="284"/>
      <c r="JFT30" s="284"/>
      <c r="JFU30" s="284"/>
      <c r="JFV30" s="284"/>
      <c r="JFW30" s="284"/>
      <c r="JFX30" s="284"/>
      <c r="JFY30" s="284"/>
      <c r="JFZ30" s="284"/>
      <c r="JGA30" s="284"/>
      <c r="JGB30" s="284"/>
      <c r="JGC30" s="284"/>
      <c r="JGD30" s="284"/>
      <c r="JGE30" s="284"/>
      <c r="JGF30" s="284"/>
      <c r="JGG30" s="284"/>
      <c r="JGH30" s="284"/>
      <c r="JGI30" s="284"/>
      <c r="JGJ30" s="284"/>
      <c r="JGK30" s="284"/>
      <c r="JGL30" s="284"/>
      <c r="JGM30" s="284"/>
      <c r="JGN30" s="284"/>
      <c r="JGO30" s="284"/>
      <c r="JGP30" s="284"/>
      <c r="JGQ30" s="284"/>
      <c r="JGR30" s="284"/>
      <c r="JGS30" s="284"/>
      <c r="JGT30" s="284"/>
      <c r="JGU30" s="284"/>
      <c r="JGV30" s="284"/>
      <c r="JGW30" s="284"/>
      <c r="JGX30" s="284"/>
      <c r="JGY30" s="284"/>
      <c r="JGZ30" s="284"/>
      <c r="JHA30" s="284"/>
      <c r="JHB30" s="284"/>
      <c r="JHC30" s="284"/>
      <c r="JHD30" s="284"/>
      <c r="JHE30" s="284"/>
      <c r="JHF30" s="284"/>
      <c r="JHG30" s="284"/>
      <c r="JHH30" s="284"/>
      <c r="JHI30" s="284"/>
      <c r="JHJ30" s="284"/>
      <c r="JHK30" s="284"/>
      <c r="JHL30" s="284"/>
      <c r="JHM30" s="284"/>
      <c r="JHN30" s="284"/>
      <c r="JHO30" s="284"/>
      <c r="JHP30" s="284"/>
      <c r="JHQ30" s="284"/>
      <c r="JHR30" s="284"/>
      <c r="JHS30" s="284"/>
      <c r="JHT30" s="284"/>
      <c r="JHU30" s="284"/>
      <c r="JHV30" s="284"/>
      <c r="JHW30" s="284"/>
      <c r="JHX30" s="284"/>
      <c r="JHY30" s="284"/>
      <c r="JHZ30" s="284"/>
      <c r="JIA30" s="284"/>
      <c r="JIB30" s="284"/>
      <c r="JIC30" s="284"/>
      <c r="JID30" s="284"/>
      <c r="JIE30" s="284"/>
      <c r="JIF30" s="284"/>
      <c r="JIG30" s="284"/>
      <c r="JIH30" s="284"/>
      <c r="JII30" s="284"/>
      <c r="JIJ30" s="284"/>
      <c r="JIK30" s="284"/>
      <c r="JIL30" s="284"/>
      <c r="JIM30" s="284"/>
      <c r="JIN30" s="284"/>
      <c r="JIO30" s="284"/>
      <c r="JIP30" s="284"/>
      <c r="JIQ30" s="284"/>
      <c r="JIR30" s="284"/>
      <c r="JIS30" s="284"/>
      <c r="JIT30" s="284"/>
      <c r="JIU30" s="284"/>
      <c r="JIV30" s="284"/>
      <c r="JIW30" s="284"/>
      <c r="JIX30" s="284"/>
      <c r="JIY30" s="284"/>
      <c r="JIZ30" s="284"/>
      <c r="JJA30" s="284"/>
      <c r="JJB30" s="284"/>
      <c r="JJC30" s="284"/>
      <c r="JJD30" s="284"/>
      <c r="JJE30" s="284"/>
      <c r="JJF30" s="284"/>
      <c r="JJG30" s="284"/>
      <c r="JJH30" s="284"/>
      <c r="JJI30" s="284"/>
      <c r="JJJ30" s="284"/>
      <c r="JJK30" s="284"/>
      <c r="JJL30" s="284"/>
      <c r="JJM30" s="284"/>
      <c r="JJN30" s="284"/>
      <c r="JJO30" s="284"/>
      <c r="JJP30" s="284"/>
      <c r="JJQ30" s="284"/>
      <c r="JJR30" s="284"/>
      <c r="JJS30" s="284"/>
      <c r="JJT30" s="284"/>
      <c r="JJU30" s="284"/>
      <c r="JJV30" s="284"/>
      <c r="JJW30" s="284"/>
      <c r="JJX30" s="284"/>
      <c r="JJY30" s="284"/>
      <c r="JJZ30" s="284"/>
      <c r="JKA30" s="284"/>
      <c r="JKB30" s="284"/>
      <c r="JKC30" s="284"/>
      <c r="JKD30" s="284"/>
      <c r="JKE30" s="284"/>
      <c r="JKF30" s="284"/>
      <c r="JKG30" s="284"/>
      <c r="JKH30" s="284"/>
      <c r="JKI30" s="284"/>
      <c r="JKJ30" s="284"/>
      <c r="JKK30" s="284"/>
      <c r="JKL30" s="284"/>
      <c r="JKM30" s="284"/>
      <c r="JKN30" s="284"/>
      <c r="JKO30" s="284"/>
      <c r="JKP30" s="284"/>
      <c r="JKQ30" s="284"/>
      <c r="JKR30" s="284"/>
      <c r="JKS30" s="284"/>
      <c r="JKT30" s="284"/>
      <c r="JKU30" s="284"/>
      <c r="JKV30" s="284"/>
      <c r="JKW30" s="284"/>
      <c r="JKX30" s="284"/>
      <c r="JKY30" s="284"/>
      <c r="JKZ30" s="284"/>
      <c r="JLA30" s="284"/>
      <c r="JLB30" s="284"/>
      <c r="JLC30" s="284"/>
      <c r="JLD30" s="284"/>
      <c r="JLE30" s="284"/>
      <c r="JLF30" s="284"/>
      <c r="JLG30" s="284"/>
      <c r="JLH30" s="284"/>
      <c r="JLI30" s="284"/>
      <c r="JLJ30" s="284"/>
      <c r="JLK30" s="284"/>
      <c r="JLL30" s="284"/>
      <c r="JLM30" s="284"/>
      <c r="JLN30" s="284"/>
      <c r="JLO30" s="284"/>
      <c r="JLP30" s="284"/>
      <c r="JLQ30" s="284"/>
      <c r="JLR30" s="284"/>
      <c r="JLS30" s="284"/>
      <c r="JLT30" s="284"/>
      <c r="JLU30" s="284"/>
      <c r="JLV30" s="284"/>
      <c r="JLW30" s="284"/>
      <c r="JLX30" s="284"/>
      <c r="JLY30" s="284"/>
      <c r="JLZ30" s="284"/>
      <c r="JMA30" s="284"/>
      <c r="JMB30" s="284"/>
      <c r="JMC30" s="284"/>
      <c r="JMD30" s="284"/>
      <c r="JME30" s="284"/>
      <c r="JMF30" s="284"/>
      <c r="JMG30" s="284"/>
      <c r="JMH30" s="284"/>
      <c r="JMI30" s="284"/>
      <c r="JMJ30" s="284"/>
      <c r="JMK30" s="284"/>
      <c r="JML30" s="284"/>
      <c r="JMM30" s="284"/>
      <c r="JMN30" s="284"/>
      <c r="JMO30" s="284"/>
      <c r="JMP30" s="284"/>
      <c r="JMQ30" s="284"/>
      <c r="JMR30" s="284"/>
      <c r="JMS30" s="284"/>
      <c r="JMT30" s="284"/>
      <c r="JMU30" s="284"/>
      <c r="JMV30" s="284"/>
      <c r="JMW30" s="284"/>
      <c r="JMX30" s="284"/>
      <c r="JMY30" s="284"/>
      <c r="JMZ30" s="284"/>
      <c r="JNA30" s="284"/>
      <c r="JNB30" s="284"/>
      <c r="JNC30" s="284"/>
      <c r="JND30" s="284"/>
      <c r="JNE30" s="284"/>
      <c r="JNF30" s="284"/>
      <c r="JNG30" s="284"/>
      <c r="JNH30" s="284"/>
      <c r="JNI30" s="284"/>
      <c r="JNJ30" s="284"/>
      <c r="JNK30" s="284"/>
      <c r="JNL30" s="284"/>
      <c r="JNM30" s="284"/>
      <c r="JNN30" s="284"/>
      <c r="JNO30" s="284"/>
      <c r="JNP30" s="284"/>
      <c r="JNQ30" s="284"/>
      <c r="JNR30" s="284"/>
      <c r="JNS30" s="284"/>
      <c r="JNT30" s="284"/>
      <c r="JNU30" s="284"/>
      <c r="JNV30" s="284"/>
      <c r="JNW30" s="284"/>
      <c r="JNX30" s="284"/>
      <c r="JNY30" s="284"/>
      <c r="JNZ30" s="284"/>
      <c r="JOA30" s="284"/>
      <c r="JOB30" s="284"/>
      <c r="JOC30" s="284"/>
      <c r="JOD30" s="284"/>
      <c r="JOE30" s="284"/>
      <c r="JOF30" s="284"/>
      <c r="JOG30" s="284"/>
      <c r="JOH30" s="284"/>
      <c r="JOI30" s="284"/>
      <c r="JOJ30" s="284"/>
      <c r="JOK30" s="284"/>
      <c r="JOL30" s="284"/>
      <c r="JOM30" s="284"/>
      <c r="JON30" s="284"/>
      <c r="JOO30" s="284"/>
      <c r="JOP30" s="284"/>
      <c r="JOQ30" s="284"/>
      <c r="JOR30" s="284"/>
      <c r="JOS30" s="284"/>
      <c r="JOT30" s="284"/>
      <c r="JOU30" s="284"/>
      <c r="JOV30" s="284"/>
      <c r="JOW30" s="284"/>
      <c r="JOX30" s="284"/>
      <c r="JOY30" s="284"/>
      <c r="JOZ30" s="284"/>
      <c r="JPA30" s="284"/>
      <c r="JPB30" s="284"/>
      <c r="JPC30" s="284"/>
      <c r="JPD30" s="284"/>
      <c r="JPE30" s="284"/>
      <c r="JPF30" s="284"/>
      <c r="JPG30" s="284"/>
      <c r="JPH30" s="284"/>
      <c r="JPI30" s="284"/>
      <c r="JPJ30" s="284"/>
      <c r="JPK30" s="284"/>
      <c r="JPL30" s="284"/>
      <c r="JPM30" s="284"/>
      <c r="JPN30" s="284"/>
      <c r="JPO30" s="284"/>
      <c r="JPP30" s="284"/>
      <c r="JPQ30" s="284"/>
      <c r="JPR30" s="284"/>
      <c r="JPS30" s="284"/>
      <c r="JPT30" s="284"/>
      <c r="JPU30" s="284"/>
      <c r="JPV30" s="284"/>
      <c r="JPW30" s="284"/>
      <c r="JPX30" s="284"/>
      <c r="JPY30" s="284"/>
      <c r="JPZ30" s="284"/>
      <c r="JQA30" s="284"/>
      <c r="JQB30" s="284"/>
      <c r="JQC30" s="284"/>
      <c r="JQD30" s="284"/>
      <c r="JQE30" s="284"/>
      <c r="JQF30" s="284"/>
      <c r="JQG30" s="284"/>
      <c r="JQH30" s="284"/>
      <c r="JQI30" s="284"/>
      <c r="JQJ30" s="284"/>
      <c r="JQK30" s="284"/>
      <c r="JQL30" s="284"/>
      <c r="JQM30" s="284"/>
      <c r="JQN30" s="284"/>
      <c r="JQO30" s="284"/>
      <c r="JQP30" s="284"/>
      <c r="JQQ30" s="284"/>
      <c r="JQR30" s="284"/>
      <c r="JQS30" s="284"/>
      <c r="JQT30" s="284"/>
      <c r="JQU30" s="284"/>
      <c r="JQV30" s="284"/>
      <c r="JQW30" s="284"/>
      <c r="JQX30" s="284"/>
      <c r="JQY30" s="284"/>
      <c r="JQZ30" s="284"/>
      <c r="JRA30" s="284"/>
      <c r="JRB30" s="284"/>
      <c r="JRC30" s="284"/>
      <c r="JRD30" s="284"/>
      <c r="JRE30" s="284"/>
      <c r="JRF30" s="284"/>
      <c r="JRG30" s="284"/>
      <c r="JRH30" s="284"/>
      <c r="JRI30" s="284"/>
      <c r="JRJ30" s="284"/>
      <c r="JRK30" s="284"/>
      <c r="JRL30" s="284"/>
      <c r="JRM30" s="284"/>
      <c r="JRN30" s="284"/>
      <c r="JRO30" s="284"/>
      <c r="JRP30" s="284"/>
      <c r="JRQ30" s="284"/>
      <c r="JRR30" s="284"/>
      <c r="JRS30" s="284"/>
      <c r="JRT30" s="284"/>
      <c r="JRU30" s="284"/>
      <c r="JRV30" s="284"/>
      <c r="JRW30" s="284"/>
      <c r="JRX30" s="284"/>
      <c r="JRY30" s="284"/>
      <c r="JRZ30" s="284"/>
      <c r="JSA30" s="284"/>
      <c r="JSB30" s="284"/>
      <c r="JSC30" s="284"/>
      <c r="JSD30" s="284"/>
      <c r="JSE30" s="284"/>
      <c r="JSF30" s="284"/>
      <c r="JSG30" s="284"/>
      <c r="JSH30" s="284"/>
      <c r="JSI30" s="284"/>
      <c r="JSJ30" s="284"/>
      <c r="JSK30" s="284"/>
      <c r="JSL30" s="284"/>
      <c r="JSM30" s="284"/>
      <c r="JSN30" s="284"/>
      <c r="JSO30" s="284"/>
      <c r="JSP30" s="284"/>
      <c r="JSQ30" s="284"/>
      <c r="JSR30" s="284"/>
      <c r="JSS30" s="284"/>
      <c r="JST30" s="284"/>
      <c r="JSU30" s="284"/>
      <c r="JSV30" s="284"/>
      <c r="JSW30" s="284"/>
      <c r="JSX30" s="284"/>
      <c r="JSY30" s="284"/>
      <c r="JSZ30" s="284"/>
      <c r="JTA30" s="284"/>
      <c r="JTB30" s="284"/>
      <c r="JTC30" s="284"/>
      <c r="JTD30" s="284"/>
      <c r="JTE30" s="284"/>
      <c r="JTF30" s="284"/>
      <c r="JTG30" s="284"/>
      <c r="JTH30" s="284"/>
      <c r="JTI30" s="284"/>
      <c r="JTJ30" s="284"/>
      <c r="JTK30" s="284"/>
      <c r="JTL30" s="284"/>
      <c r="JTM30" s="284"/>
      <c r="JTN30" s="284"/>
      <c r="JTO30" s="284"/>
      <c r="JTP30" s="284"/>
      <c r="JTQ30" s="284"/>
      <c r="JTR30" s="284"/>
      <c r="JTS30" s="284"/>
      <c r="JTT30" s="284"/>
      <c r="JTU30" s="284"/>
      <c r="JTV30" s="284"/>
      <c r="JTW30" s="284"/>
      <c r="JTX30" s="284"/>
      <c r="JTY30" s="284"/>
      <c r="JTZ30" s="284"/>
      <c r="JUA30" s="284"/>
      <c r="JUB30" s="284"/>
      <c r="JUC30" s="284"/>
      <c r="JUD30" s="284"/>
      <c r="JUE30" s="284"/>
      <c r="JUF30" s="284"/>
      <c r="JUG30" s="284"/>
      <c r="JUH30" s="284"/>
      <c r="JUI30" s="284"/>
      <c r="JUJ30" s="284"/>
      <c r="JUK30" s="284"/>
      <c r="JUL30" s="284"/>
      <c r="JUM30" s="284"/>
      <c r="JUN30" s="284"/>
      <c r="JUO30" s="284"/>
      <c r="JUP30" s="284"/>
      <c r="JUQ30" s="284"/>
      <c r="JUR30" s="284"/>
      <c r="JUS30" s="284"/>
      <c r="JUT30" s="284"/>
      <c r="JUU30" s="284"/>
      <c r="JUV30" s="284"/>
      <c r="JUW30" s="284"/>
      <c r="JUX30" s="284"/>
      <c r="JUY30" s="284"/>
      <c r="JUZ30" s="284"/>
      <c r="JVA30" s="284"/>
      <c r="JVB30" s="284"/>
      <c r="JVC30" s="284"/>
      <c r="JVD30" s="284"/>
      <c r="JVE30" s="284"/>
      <c r="JVF30" s="284"/>
      <c r="JVG30" s="284"/>
      <c r="JVH30" s="284"/>
      <c r="JVI30" s="284"/>
      <c r="JVJ30" s="284"/>
      <c r="JVK30" s="284"/>
      <c r="JVL30" s="284"/>
      <c r="JVM30" s="284"/>
      <c r="JVN30" s="284"/>
      <c r="JVO30" s="284"/>
      <c r="JVP30" s="284"/>
      <c r="JVQ30" s="284"/>
      <c r="JVR30" s="284"/>
      <c r="JVS30" s="284"/>
      <c r="JVT30" s="284"/>
      <c r="JVU30" s="284"/>
      <c r="JVV30" s="284"/>
      <c r="JVW30" s="284"/>
      <c r="JVX30" s="284"/>
      <c r="JVY30" s="284"/>
      <c r="JVZ30" s="284"/>
      <c r="JWA30" s="284"/>
      <c r="JWB30" s="284"/>
      <c r="JWC30" s="284"/>
      <c r="JWD30" s="284"/>
      <c r="JWE30" s="284"/>
      <c r="JWF30" s="284"/>
      <c r="JWG30" s="284"/>
      <c r="JWH30" s="284"/>
      <c r="JWI30" s="284"/>
      <c r="JWJ30" s="284"/>
      <c r="JWK30" s="284"/>
      <c r="JWL30" s="284"/>
      <c r="JWM30" s="284"/>
      <c r="JWN30" s="284"/>
      <c r="JWO30" s="284"/>
      <c r="JWP30" s="284"/>
      <c r="JWQ30" s="284"/>
      <c r="JWR30" s="284"/>
      <c r="JWS30" s="284"/>
      <c r="JWT30" s="284"/>
      <c r="JWU30" s="284"/>
      <c r="JWV30" s="284"/>
      <c r="JWW30" s="284"/>
      <c r="JWX30" s="284"/>
      <c r="JWY30" s="284"/>
      <c r="JWZ30" s="284"/>
      <c r="JXA30" s="284"/>
      <c r="JXB30" s="284"/>
      <c r="JXC30" s="284"/>
      <c r="JXD30" s="284"/>
      <c r="JXE30" s="284"/>
      <c r="JXF30" s="284"/>
      <c r="JXG30" s="284"/>
      <c r="JXH30" s="284"/>
      <c r="JXI30" s="284"/>
      <c r="JXJ30" s="284"/>
      <c r="JXK30" s="284"/>
      <c r="JXL30" s="284"/>
      <c r="JXM30" s="284"/>
      <c r="JXN30" s="284"/>
      <c r="JXO30" s="284"/>
      <c r="JXP30" s="284"/>
      <c r="JXQ30" s="284"/>
      <c r="JXR30" s="284"/>
      <c r="JXS30" s="284"/>
      <c r="JXT30" s="284"/>
      <c r="JXU30" s="284"/>
      <c r="JXV30" s="284"/>
      <c r="JXW30" s="284"/>
      <c r="JXX30" s="284"/>
      <c r="JXY30" s="284"/>
      <c r="JXZ30" s="284"/>
      <c r="JYA30" s="284"/>
      <c r="JYB30" s="284"/>
      <c r="JYC30" s="284"/>
      <c r="JYD30" s="284"/>
      <c r="JYE30" s="284"/>
      <c r="JYF30" s="284"/>
      <c r="JYG30" s="284"/>
      <c r="JYH30" s="284"/>
      <c r="JYI30" s="284"/>
      <c r="JYJ30" s="284"/>
      <c r="JYK30" s="284"/>
      <c r="JYL30" s="284"/>
      <c r="JYM30" s="284"/>
      <c r="JYN30" s="284"/>
      <c r="JYO30" s="284"/>
      <c r="JYP30" s="284"/>
      <c r="JYQ30" s="284"/>
      <c r="JYR30" s="284"/>
      <c r="JYS30" s="284"/>
      <c r="JYT30" s="284"/>
      <c r="JYU30" s="284"/>
      <c r="JYV30" s="284"/>
      <c r="JYW30" s="284"/>
      <c r="JYX30" s="284"/>
      <c r="JYY30" s="284"/>
      <c r="JYZ30" s="284"/>
      <c r="JZA30" s="284"/>
      <c r="JZB30" s="284"/>
      <c r="JZC30" s="284"/>
      <c r="JZD30" s="284"/>
      <c r="JZE30" s="284"/>
      <c r="JZF30" s="284"/>
      <c r="JZG30" s="284"/>
      <c r="JZH30" s="284"/>
      <c r="JZI30" s="284"/>
      <c r="JZJ30" s="284"/>
      <c r="JZK30" s="284"/>
      <c r="JZL30" s="284"/>
      <c r="JZM30" s="284"/>
      <c r="JZN30" s="284"/>
      <c r="JZO30" s="284"/>
      <c r="JZP30" s="284"/>
      <c r="JZQ30" s="284"/>
      <c r="JZR30" s="284"/>
      <c r="JZS30" s="284"/>
      <c r="JZT30" s="284"/>
      <c r="JZU30" s="284"/>
      <c r="JZV30" s="284"/>
      <c r="JZW30" s="284"/>
      <c r="JZX30" s="284"/>
      <c r="JZY30" s="284"/>
      <c r="JZZ30" s="284"/>
      <c r="KAA30" s="284"/>
      <c r="KAB30" s="284"/>
      <c r="KAC30" s="284"/>
      <c r="KAD30" s="284"/>
      <c r="KAE30" s="284"/>
      <c r="KAF30" s="284"/>
      <c r="KAG30" s="284"/>
      <c r="KAH30" s="284"/>
      <c r="KAI30" s="284"/>
      <c r="KAJ30" s="284"/>
      <c r="KAK30" s="284"/>
      <c r="KAL30" s="284"/>
      <c r="KAM30" s="284"/>
      <c r="KAN30" s="284"/>
      <c r="KAO30" s="284"/>
      <c r="KAP30" s="284"/>
      <c r="KAQ30" s="284"/>
      <c r="KAR30" s="284"/>
      <c r="KAS30" s="284"/>
      <c r="KAT30" s="284"/>
      <c r="KAU30" s="284"/>
      <c r="KAV30" s="284"/>
      <c r="KAW30" s="284"/>
      <c r="KAX30" s="284"/>
      <c r="KAY30" s="284"/>
      <c r="KAZ30" s="284"/>
      <c r="KBA30" s="284"/>
      <c r="KBB30" s="284"/>
      <c r="KBC30" s="284"/>
      <c r="KBD30" s="284"/>
      <c r="KBE30" s="284"/>
      <c r="KBF30" s="284"/>
      <c r="KBG30" s="284"/>
      <c r="KBH30" s="284"/>
      <c r="KBI30" s="284"/>
      <c r="KBJ30" s="284"/>
      <c r="KBK30" s="284"/>
      <c r="KBL30" s="284"/>
      <c r="KBM30" s="284"/>
      <c r="KBN30" s="284"/>
      <c r="KBO30" s="284"/>
      <c r="KBP30" s="284"/>
      <c r="KBQ30" s="284"/>
      <c r="KBR30" s="284"/>
      <c r="KBS30" s="284"/>
      <c r="KBT30" s="284"/>
      <c r="KBU30" s="284"/>
      <c r="KBV30" s="284"/>
      <c r="KBW30" s="284"/>
      <c r="KBX30" s="284"/>
      <c r="KBY30" s="284"/>
      <c r="KBZ30" s="284"/>
      <c r="KCA30" s="284"/>
      <c r="KCB30" s="284"/>
      <c r="KCC30" s="284"/>
      <c r="KCD30" s="284"/>
      <c r="KCE30" s="284"/>
      <c r="KCF30" s="284"/>
      <c r="KCG30" s="284"/>
      <c r="KCH30" s="284"/>
      <c r="KCI30" s="284"/>
      <c r="KCJ30" s="284"/>
      <c r="KCK30" s="284"/>
      <c r="KCL30" s="284"/>
      <c r="KCM30" s="284"/>
      <c r="KCN30" s="284"/>
      <c r="KCO30" s="284"/>
      <c r="KCP30" s="284"/>
      <c r="KCQ30" s="284"/>
      <c r="KCR30" s="284"/>
      <c r="KCS30" s="284"/>
      <c r="KCT30" s="284"/>
      <c r="KCU30" s="284"/>
      <c r="KCV30" s="284"/>
      <c r="KCW30" s="284"/>
      <c r="KCX30" s="284"/>
      <c r="KCY30" s="284"/>
      <c r="KCZ30" s="284"/>
      <c r="KDA30" s="284"/>
      <c r="KDB30" s="284"/>
      <c r="KDC30" s="284"/>
      <c r="KDD30" s="284"/>
      <c r="KDE30" s="284"/>
      <c r="KDF30" s="284"/>
      <c r="KDG30" s="284"/>
      <c r="KDH30" s="284"/>
      <c r="KDI30" s="284"/>
      <c r="KDJ30" s="284"/>
      <c r="KDK30" s="284"/>
      <c r="KDL30" s="284"/>
      <c r="KDM30" s="284"/>
      <c r="KDN30" s="284"/>
      <c r="KDO30" s="284"/>
      <c r="KDP30" s="284"/>
      <c r="KDQ30" s="284"/>
      <c r="KDR30" s="284"/>
      <c r="KDS30" s="284"/>
      <c r="KDT30" s="284"/>
      <c r="KDU30" s="284"/>
      <c r="KDV30" s="284"/>
      <c r="KDW30" s="284"/>
      <c r="KDX30" s="284"/>
      <c r="KDY30" s="284"/>
      <c r="KDZ30" s="284"/>
      <c r="KEA30" s="284"/>
      <c r="KEB30" s="284"/>
      <c r="KEC30" s="284"/>
      <c r="KED30" s="284"/>
      <c r="KEE30" s="284"/>
      <c r="KEF30" s="284"/>
      <c r="KEG30" s="284"/>
      <c r="KEH30" s="284"/>
      <c r="KEI30" s="284"/>
      <c r="KEJ30" s="284"/>
      <c r="KEK30" s="284"/>
      <c r="KEL30" s="284"/>
      <c r="KEM30" s="284"/>
      <c r="KEN30" s="284"/>
      <c r="KEO30" s="284"/>
      <c r="KEP30" s="284"/>
      <c r="KEQ30" s="284"/>
      <c r="KER30" s="284"/>
      <c r="KES30" s="284"/>
      <c r="KET30" s="284"/>
      <c r="KEU30" s="284"/>
      <c r="KEV30" s="284"/>
      <c r="KEW30" s="284"/>
      <c r="KEX30" s="284"/>
      <c r="KEY30" s="284"/>
      <c r="KEZ30" s="284"/>
      <c r="KFA30" s="284"/>
      <c r="KFB30" s="284"/>
      <c r="KFC30" s="284"/>
      <c r="KFD30" s="284"/>
      <c r="KFE30" s="284"/>
      <c r="KFF30" s="284"/>
      <c r="KFG30" s="284"/>
      <c r="KFH30" s="284"/>
      <c r="KFI30" s="284"/>
      <c r="KFJ30" s="284"/>
      <c r="KFK30" s="284"/>
      <c r="KFL30" s="284"/>
      <c r="KFM30" s="284"/>
      <c r="KFN30" s="284"/>
      <c r="KFO30" s="284"/>
      <c r="KFP30" s="284"/>
      <c r="KFQ30" s="284"/>
      <c r="KFR30" s="284"/>
      <c r="KFS30" s="284"/>
      <c r="KFT30" s="284"/>
      <c r="KFU30" s="284"/>
      <c r="KFV30" s="284"/>
      <c r="KFW30" s="284"/>
      <c r="KFX30" s="284"/>
      <c r="KFY30" s="284"/>
      <c r="KFZ30" s="284"/>
      <c r="KGA30" s="284"/>
      <c r="KGB30" s="284"/>
      <c r="KGC30" s="284"/>
      <c r="KGD30" s="284"/>
      <c r="KGE30" s="284"/>
      <c r="KGF30" s="284"/>
      <c r="KGG30" s="284"/>
      <c r="KGH30" s="284"/>
      <c r="KGI30" s="284"/>
      <c r="KGJ30" s="284"/>
      <c r="KGK30" s="284"/>
      <c r="KGL30" s="284"/>
      <c r="KGM30" s="284"/>
      <c r="KGN30" s="284"/>
      <c r="KGO30" s="284"/>
      <c r="KGP30" s="284"/>
      <c r="KGQ30" s="284"/>
      <c r="KGR30" s="284"/>
      <c r="KGS30" s="284"/>
      <c r="KGT30" s="284"/>
      <c r="KGU30" s="284"/>
      <c r="KGV30" s="284"/>
      <c r="KGW30" s="284"/>
      <c r="KGX30" s="284"/>
      <c r="KGY30" s="284"/>
      <c r="KGZ30" s="284"/>
      <c r="KHA30" s="284"/>
      <c r="KHB30" s="284"/>
      <c r="KHC30" s="284"/>
      <c r="KHD30" s="284"/>
      <c r="KHE30" s="284"/>
      <c r="KHF30" s="284"/>
      <c r="KHG30" s="284"/>
      <c r="KHH30" s="284"/>
      <c r="KHI30" s="284"/>
      <c r="KHJ30" s="284"/>
      <c r="KHK30" s="284"/>
      <c r="KHL30" s="284"/>
      <c r="KHM30" s="284"/>
      <c r="KHN30" s="284"/>
      <c r="KHO30" s="284"/>
      <c r="KHP30" s="284"/>
      <c r="KHQ30" s="284"/>
      <c r="KHR30" s="284"/>
      <c r="KHS30" s="284"/>
      <c r="KHT30" s="284"/>
      <c r="KHU30" s="284"/>
      <c r="KHV30" s="284"/>
      <c r="KHW30" s="284"/>
      <c r="KHX30" s="284"/>
      <c r="KHY30" s="284"/>
      <c r="KHZ30" s="284"/>
      <c r="KIA30" s="284"/>
      <c r="KIB30" s="284"/>
      <c r="KIC30" s="284"/>
      <c r="KID30" s="284"/>
      <c r="KIE30" s="284"/>
      <c r="KIF30" s="284"/>
      <c r="KIG30" s="284"/>
      <c r="KIH30" s="284"/>
      <c r="KII30" s="284"/>
      <c r="KIJ30" s="284"/>
      <c r="KIK30" s="284"/>
      <c r="KIL30" s="284"/>
      <c r="KIM30" s="284"/>
      <c r="KIN30" s="284"/>
      <c r="KIO30" s="284"/>
      <c r="KIP30" s="284"/>
      <c r="KIQ30" s="284"/>
      <c r="KIR30" s="284"/>
      <c r="KIS30" s="284"/>
      <c r="KIT30" s="284"/>
      <c r="KIU30" s="284"/>
      <c r="KIV30" s="284"/>
      <c r="KIW30" s="284"/>
      <c r="KIX30" s="284"/>
      <c r="KIY30" s="284"/>
      <c r="KIZ30" s="284"/>
      <c r="KJA30" s="284"/>
      <c r="KJB30" s="284"/>
      <c r="KJC30" s="284"/>
      <c r="KJD30" s="284"/>
      <c r="KJE30" s="284"/>
      <c r="KJF30" s="284"/>
      <c r="KJG30" s="284"/>
      <c r="KJH30" s="284"/>
      <c r="KJI30" s="284"/>
      <c r="KJJ30" s="284"/>
      <c r="KJK30" s="284"/>
      <c r="KJL30" s="284"/>
      <c r="KJM30" s="284"/>
      <c r="KJN30" s="284"/>
      <c r="KJO30" s="284"/>
      <c r="KJP30" s="284"/>
      <c r="KJQ30" s="284"/>
      <c r="KJR30" s="284"/>
      <c r="KJS30" s="284"/>
      <c r="KJT30" s="284"/>
      <c r="KJU30" s="284"/>
      <c r="KJV30" s="284"/>
      <c r="KJW30" s="284"/>
      <c r="KJX30" s="284"/>
      <c r="KJY30" s="284"/>
      <c r="KJZ30" s="284"/>
      <c r="KKA30" s="284"/>
      <c r="KKB30" s="284"/>
      <c r="KKC30" s="284"/>
      <c r="KKD30" s="284"/>
      <c r="KKE30" s="284"/>
      <c r="KKF30" s="284"/>
      <c r="KKG30" s="284"/>
      <c r="KKH30" s="284"/>
      <c r="KKI30" s="284"/>
      <c r="KKJ30" s="284"/>
      <c r="KKK30" s="284"/>
      <c r="KKL30" s="284"/>
      <c r="KKM30" s="284"/>
      <c r="KKN30" s="284"/>
      <c r="KKO30" s="284"/>
      <c r="KKP30" s="284"/>
      <c r="KKQ30" s="284"/>
      <c r="KKR30" s="284"/>
      <c r="KKS30" s="284"/>
      <c r="KKT30" s="284"/>
      <c r="KKU30" s="284"/>
      <c r="KKV30" s="284"/>
      <c r="KKW30" s="284"/>
      <c r="KKX30" s="284"/>
      <c r="KKY30" s="284"/>
      <c r="KKZ30" s="284"/>
      <c r="KLA30" s="284"/>
      <c r="KLB30" s="284"/>
      <c r="KLC30" s="284"/>
      <c r="KLD30" s="284"/>
      <c r="KLE30" s="284"/>
      <c r="KLF30" s="284"/>
      <c r="KLG30" s="284"/>
      <c r="KLH30" s="284"/>
      <c r="KLI30" s="284"/>
      <c r="KLJ30" s="284"/>
      <c r="KLK30" s="284"/>
      <c r="KLL30" s="284"/>
      <c r="KLM30" s="284"/>
      <c r="KLN30" s="284"/>
      <c r="KLO30" s="284"/>
      <c r="KLP30" s="284"/>
      <c r="KLQ30" s="284"/>
      <c r="KLR30" s="284"/>
      <c r="KLS30" s="284"/>
      <c r="KLT30" s="284"/>
      <c r="KLU30" s="284"/>
      <c r="KLV30" s="284"/>
      <c r="KLW30" s="284"/>
      <c r="KLX30" s="284"/>
      <c r="KLY30" s="284"/>
      <c r="KLZ30" s="284"/>
      <c r="KMA30" s="284"/>
      <c r="KMB30" s="284"/>
      <c r="KMC30" s="284"/>
      <c r="KMD30" s="284"/>
      <c r="KME30" s="284"/>
      <c r="KMF30" s="284"/>
      <c r="KMG30" s="284"/>
      <c r="KMH30" s="284"/>
      <c r="KMI30" s="284"/>
      <c r="KMJ30" s="284"/>
      <c r="KMK30" s="284"/>
      <c r="KML30" s="284"/>
      <c r="KMM30" s="284"/>
      <c r="KMN30" s="284"/>
      <c r="KMO30" s="284"/>
      <c r="KMP30" s="284"/>
      <c r="KMQ30" s="284"/>
      <c r="KMR30" s="284"/>
      <c r="KMS30" s="284"/>
      <c r="KMT30" s="284"/>
      <c r="KMU30" s="284"/>
      <c r="KMV30" s="284"/>
      <c r="KMW30" s="284"/>
      <c r="KMX30" s="284"/>
      <c r="KMY30" s="284"/>
      <c r="KMZ30" s="284"/>
      <c r="KNA30" s="284"/>
      <c r="KNB30" s="284"/>
      <c r="KNC30" s="284"/>
      <c r="KND30" s="284"/>
      <c r="KNE30" s="284"/>
      <c r="KNF30" s="284"/>
      <c r="KNG30" s="284"/>
      <c r="KNH30" s="284"/>
      <c r="KNI30" s="284"/>
      <c r="KNJ30" s="284"/>
      <c r="KNK30" s="284"/>
      <c r="KNL30" s="284"/>
      <c r="KNM30" s="284"/>
      <c r="KNN30" s="284"/>
      <c r="KNO30" s="284"/>
      <c r="KNP30" s="284"/>
      <c r="KNQ30" s="284"/>
      <c r="KNR30" s="284"/>
      <c r="KNS30" s="284"/>
      <c r="KNT30" s="284"/>
      <c r="KNU30" s="284"/>
      <c r="KNV30" s="284"/>
      <c r="KNW30" s="284"/>
      <c r="KNX30" s="284"/>
      <c r="KNY30" s="284"/>
      <c r="KNZ30" s="284"/>
      <c r="KOA30" s="284"/>
      <c r="KOB30" s="284"/>
      <c r="KOC30" s="284"/>
      <c r="KOD30" s="284"/>
      <c r="KOE30" s="284"/>
      <c r="KOF30" s="284"/>
      <c r="KOG30" s="284"/>
      <c r="KOH30" s="284"/>
      <c r="KOI30" s="284"/>
      <c r="KOJ30" s="284"/>
      <c r="KOK30" s="284"/>
      <c r="KOL30" s="284"/>
      <c r="KOM30" s="284"/>
      <c r="KON30" s="284"/>
      <c r="KOO30" s="284"/>
      <c r="KOP30" s="284"/>
      <c r="KOQ30" s="284"/>
      <c r="KOR30" s="284"/>
      <c r="KOS30" s="284"/>
      <c r="KOT30" s="284"/>
      <c r="KOU30" s="284"/>
      <c r="KOV30" s="284"/>
      <c r="KOW30" s="284"/>
      <c r="KOX30" s="284"/>
      <c r="KOY30" s="284"/>
      <c r="KOZ30" s="284"/>
      <c r="KPA30" s="284"/>
      <c r="KPB30" s="284"/>
      <c r="KPC30" s="284"/>
      <c r="KPD30" s="284"/>
      <c r="KPE30" s="284"/>
      <c r="KPF30" s="284"/>
      <c r="KPG30" s="284"/>
      <c r="KPH30" s="284"/>
      <c r="KPI30" s="284"/>
      <c r="KPJ30" s="284"/>
      <c r="KPK30" s="284"/>
      <c r="KPL30" s="284"/>
      <c r="KPM30" s="284"/>
      <c r="KPN30" s="284"/>
      <c r="KPO30" s="284"/>
      <c r="KPP30" s="284"/>
      <c r="KPQ30" s="284"/>
      <c r="KPR30" s="284"/>
      <c r="KPS30" s="284"/>
      <c r="KPT30" s="284"/>
      <c r="KPU30" s="284"/>
      <c r="KPV30" s="284"/>
      <c r="KPW30" s="284"/>
      <c r="KPX30" s="284"/>
      <c r="KPY30" s="284"/>
      <c r="KPZ30" s="284"/>
      <c r="KQA30" s="284"/>
      <c r="KQB30" s="284"/>
      <c r="KQC30" s="284"/>
      <c r="KQD30" s="284"/>
      <c r="KQE30" s="284"/>
      <c r="KQF30" s="284"/>
      <c r="KQG30" s="284"/>
      <c r="KQH30" s="284"/>
      <c r="KQI30" s="284"/>
      <c r="KQJ30" s="284"/>
      <c r="KQK30" s="284"/>
      <c r="KQL30" s="284"/>
      <c r="KQM30" s="284"/>
      <c r="KQN30" s="284"/>
      <c r="KQO30" s="284"/>
      <c r="KQP30" s="284"/>
      <c r="KQQ30" s="284"/>
      <c r="KQR30" s="284"/>
      <c r="KQS30" s="284"/>
      <c r="KQT30" s="284"/>
      <c r="KQU30" s="284"/>
      <c r="KQV30" s="284"/>
      <c r="KQW30" s="284"/>
      <c r="KQX30" s="284"/>
      <c r="KQY30" s="284"/>
      <c r="KQZ30" s="284"/>
      <c r="KRA30" s="284"/>
      <c r="KRB30" s="284"/>
      <c r="KRC30" s="284"/>
      <c r="KRD30" s="284"/>
      <c r="KRE30" s="284"/>
      <c r="KRF30" s="284"/>
      <c r="KRG30" s="284"/>
      <c r="KRH30" s="284"/>
      <c r="KRI30" s="284"/>
      <c r="KRJ30" s="284"/>
      <c r="KRK30" s="284"/>
      <c r="KRL30" s="284"/>
      <c r="KRM30" s="284"/>
      <c r="KRN30" s="284"/>
      <c r="KRO30" s="284"/>
      <c r="KRP30" s="284"/>
      <c r="KRQ30" s="284"/>
      <c r="KRR30" s="284"/>
      <c r="KRS30" s="284"/>
      <c r="KRT30" s="284"/>
      <c r="KRU30" s="284"/>
      <c r="KRV30" s="284"/>
      <c r="KRW30" s="284"/>
      <c r="KRX30" s="284"/>
      <c r="KRY30" s="284"/>
      <c r="KRZ30" s="284"/>
      <c r="KSA30" s="284"/>
      <c r="KSB30" s="284"/>
      <c r="KSC30" s="284"/>
      <c r="KSD30" s="284"/>
      <c r="KSE30" s="284"/>
      <c r="KSF30" s="284"/>
      <c r="KSG30" s="284"/>
      <c r="KSH30" s="284"/>
      <c r="KSI30" s="284"/>
      <c r="KSJ30" s="284"/>
      <c r="KSK30" s="284"/>
      <c r="KSL30" s="284"/>
      <c r="KSM30" s="284"/>
      <c r="KSN30" s="284"/>
      <c r="KSO30" s="284"/>
      <c r="KSP30" s="284"/>
      <c r="KSQ30" s="284"/>
      <c r="KSR30" s="284"/>
      <c r="KSS30" s="284"/>
      <c r="KST30" s="284"/>
      <c r="KSU30" s="284"/>
      <c r="KSV30" s="284"/>
      <c r="KSW30" s="284"/>
      <c r="KSX30" s="284"/>
      <c r="KSY30" s="284"/>
      <c r="KSZ30" s="284"/>
      <c r="KTA30" s="284"/>
      <c r="KTB30" s="284"/>
      <c r="KTC30" s="284"/>
      <c r="KTD30" s="284"/>
      <c r="KTE30" s="284"/>
      <c r="KTF30" s="284"/>
      <c r="KTG30" s="284"/>
      <c r="KTH30" s="284"/>
      <c r="KTI30" s="284"/>
      <c r="KTJ30" s="284"/>
      <c r="KTK30" s="284"/>
      <c r="KTL30" s="284"/>
      <c r="KTM30" s="284"/>
      <c r="KTN30" s="284"/>
      <c r="KTO30" s="284"/>
      <c r="KTP30" s="284"/>
      <c r="KTQ30" s="284"/>
      <c r="KTR30" s="284"/>
      <c r="KTS30" s="284"/>
      <c r="KTT30" s="284"/>
      <c r="KTU30" s="284"/>
      <c r="KTV30" s="284"/>
      <c r="KTW30" s="284"/>
      <c r="KTX30" s="284"/>
      <c r="KTY30" s="284"/>
      <c r="KTZ30" s="284"/>
      <c r="KUA30" s="284"/>
      <c r="KUB30" s="284"/>
      <c r="KUC30" s="284"/>
      <c r="KUD30" s="284"/>
      <c r="KUE30" s="284"/>
      <c r="KUF30" s="284"/>
      <c r="KUG30" s="284"/>
      <c r="KUH30" s="284"/>
      <c r="KUI30" s="284"/>
      <c r="KUJ30" s="284"/>
      <c r="KUK30" s="284"/>
      <c r="KUL30" s="284"/>
      <c r="KUM30" s="284"/>
      <c r="KUN30" s="284"/>
      <c r="KUO30" s="284"/>
      <c r="KUP30" s="284"/>
      <c r="KUQ30" s="284"/>
      <c r="KUR30" s="284"/>
      <c r="KUS30" s="284"/>
      <c r="KUT30" s="284"/>
      <c r="KUU30" s="284"/>
      <c r="KUV30" s="284"/>
      <c r="KUW30" s="284"/>
      <c r="KUX30" s="284"/>
      <c r="KUY30" s="284"/>
      <c r="KUZ30" s="284"/>
      <c r="KVA30" s="284"/>
      <c r="KVB30" s="284"/>
      <c r="KVC30" s="284"/>
      <c r="KVD30" s="284"/>
      <c r="KVE30" s="284"/>
      <c r="KVF30" s="284"/>
      <c r="KVG30" s="284"/>
      <c r="KVH30" s="284"/>
      <c r="KVI30" s="284"/>
      <c r="KVJ30" s="284"/>
      <c r="KVK30" s="284"/>
      <c r="KVL30" s="284"/>
      <c r="KVM30" s="284"/>
      <c r="KVN30" s="284"/>
      <c r="KVO30" s="284"/>
      <c r="KVP30" s="284"/>
      <c r="KVQ30" s="284"/>
      <c r="KVR30" s="284"/>
      <c r="KVS30" s="284"/>
      <c r="KVT30" s="284"/>
      <c r="KVU30" s="284"/>
      <c r="KVV30" s="284"/>
      <c r="KVW30" s="284"/>
      <c r="KVX30" s="284"/>
      <c r="KVY30" s="284"/>
      <c r="KVZ30" s="284"/>
      <c r="KWA30" s="284"/>
      <c r="KWB30" s="284"/>
      <c r="KWC30" s="284"/>
      <c r="KWD30" s="284"/>
      <c r="KWE30" s="284"/>
      <c r="KWF30" s="284"/>
      <c r="KWG30" s="284"/>
      <c r="KWH30" s="284"/>
      <c r="KWI30" s="284"/>
      <c r="KWJ30" s="284"/>
      <c r="KWK30" s="284"/>
      <c r="KWL30" s="284"/>
      <c r="KWM30" s="284"/>
      <c r="KWN30" s="284"/>
      <c r="KWO30" s="284"/>
      <c r="KWP30" s="284"/>
      <c r="KWQ30" s="284"/>
      <c r="KWR30" s="284"/>
      <c r="KWS30" s="284"/>
      <c r="KWT30" s="284"/>
      <c r="KWU30" s="284"/>
      <c r="KWV30" s="284"/>
      <c r="KWW30" s="284"/>
      <c r="KWX30" s="284"/>
      <c r="KWY30" s="284"/>
      <c r="KWZ30" s="284"/>
      <c r="KXA30" s="284"/>
      <c r="KXB30" s="284"/>
      <c r="KXC30" s="284"/>
      <c r="KXD30" s="284"/>
      <c r="KXE30" s="284"/>
      <c r="KXF30" s="284"/>
      <c r="KXG30" s="284"/>
      <c r="KXH30" s="284"/>
      <c r="KXI30" s="284"/>
      <c r="KXJ30" s="284"/>
      <c r="KXK30" s="284"/>
      <c r="KXL30" s="284"/>
      <c r="KXM30" s="284"/>
      <c r="KXN30" s="284"/>
      <c r="KXO30" s="284"/>
      <c r="KXP30" s="284"/>
      <c r="KXQ30" s="284"/>
      <c r="KXR30" s="284"/>
      <c r="KXS30" s="284"/>
      <c r="KXT30" s="284"/>
      <c r="KXU30" s="284"/>
      <c r="KXV30" s="284"/>
      <c r="KXW30" s="284"/>
      <c r="KXX30" s="284"/>
      <c r="KXY30" s="284"/>
      <c r="KXZ30" s="284"/>
      <c r="KYA30" s="284"/>
      <c r="KYB30" s="284"/>
      <c r="KYC30" s="284"/>
      <c r="KYD30" s="284"/>
      <c r="KYE30" s="284"/>
      <c r="KYF30" s="284"/>
      <c r="KYG30" s="284"/>
      <c r="KYH30" s="284"/>
      <c r="KYI30" s="284"/>
      <c r="KYJ30" s="284"/>
      <c r="KYK30" s="284"/>
      <c r="KYL30" s="284"/>
      <c r="KYM30" s="284"/>
      <c r="KYN30" s="284"/>
      <c r="KYO30" s="284"/>
      <c r="KYP30" s="284"/>
      <c r="KYQ30" s="284"/>
      <c r="KYR30" s="284"/>
      <c r="KYS30" s="284"/>
      <c r="KYT30" s="284"/>
      <c r="KYU30" s="284"/>
      <c r="KYV30" s="284"/>
      <c r="KYW30" s="284"/>
      <c r="KYX30" s="284"/>
      <c r="KYY30" s="284"/>
      <c r="KYZ30" s="284"/>
      <c r="KZA30" s="284"/>
      <c r="KZB30" s="284"/>
      <c r="KZC30" s="284"/>
      <c r="KZD30" s="284"/>
      <c r="KZE30" s="284"/>
      <c r="KZF30" s="284"/>
      <c r="KZG30" s="284"/>
      <c r="KZH30" s="284"/>
      <c r="KZI30" s="284"/>
      <c r="KZJ30" s="284"/>
      <c r="KZK30" s="284"/>
      <c r="KZL30" s="284"/>
      <c r="KZM30" s="284"/>
      <c r="KZN30" s="284"/>
      <c r="KZO30" s="284"/>
      <c r="KZP30" s="284"/>
      <c r="KZQ30" s="284"/>
      <c r="KZR30" s="284"/>
      <c r="KZS30" s="284"/>
      <c r="KZT30" s="284"/>
      <c r="KZU30" s="284"/>
      <c r="KZV30" s="284"/>
      <c r="KZW30" s="284"/>
      <c r="KZX30" s="284"/>
      <c r="KZY30" s="284"/>
      <c r="KZZ30" s="284"/>
      <c r="LAA30" s="284"/>
      <c r="LAB30" s="284"/>
      <c r="LAC30" s="284"/>
      <c r="LAD30" s="284"/>
      <c r="LAE30" s="284"/>
      <c r="LAF30" s="284"/>
      <c r="LAG30" s="284"/>
      <c r="LAH30" s="284"/>
      <c r="LAI30" s="284"/>
      <c r="LAJ30" s="284"/>
      <c r="LAK30" s="284"/>
      <c r="LAL30" s="284"/>
      <c r="LAM30" s="284"/>
      <c r="LAN30" s="284"/>
      <c r="LAO30" s="284"/>
      <c r="LAP30" s="284"/>
      <c r="LAQ30" s="284"/>
      <c r="LAR30" s="284"/>
      <c r="LAS30" s="284"/>
      <c r="LAT30" s="284"/>
      <c r="LAU30" s="284"/>
      <c r="LAV30" s="284"/>
      <c r="LAW30" s="284"/>
      <c r="LAX30" s="284"/>
      <c r="LAY30" s="284"/>
      <c r="LAZ30" s="284"/>
      <c r="LBA30" s="284"/>
      <c r="LBB30" s="284"/>
      <c r="LBC30" s="284"/>
      <c r="LBD30" s="284"/>
      <c r="LBE30" s="284"/>
      <c r="LBF30" s="284"/>
      <c r="LBG30" s="284"/>
      <c r="LBH30" s="284"/>
      <c r="LBI30" s="284"/>
      <c r="LBJ30" s="284"/>
      <c r="LBK30" s="284"/>
      <c r="LBL30" s="284"/>
      <c r="LBM30" s="284"/>
      <c r="LBN30" s="284"/>
      <c r="LBO30" s="284"/>
      <c r="LBP30" s="284"/>
      <c r="LBQ30" s="284"/>
      <c r="LBR30" s="284"/>
      <c r="LBS30" s="284"/>
      <c r="LBT30" s="284"/>
      <c r="LBU30" s="284"/>
      <c r="LBV30" s="284"/>
      <c r="LBW30" s="284"/>
      <c r="LBX30" s="284"/>
      <c r="LBY30" s="284"/>
      <c r="LBZ30" s="284"/>
      <c r="LCA30" s="284"/>
      <c r="LCB30" s="284"/>
      <c r="LCC30" s="284"/>
      <c r="LCD30" s="284"/>
      <c r="LCE30" s="284"/>
      <c r="LCF30" s="284"/>
      <c r="LCG30" s="284"/>
      <c r="LCH30" s="284"/>
      <c r="LCI30" s="284"/>
      <c r="LCJ30" s="284"/>
      <c r="LCK30" s="284"/>
      <c r="LCL30" s="284"/>
      <c r="LCM30" s="284"/>
      <c r="LCN30" s="284"/>
      <c r="LCO30" s="284"/>
      <c r="LCP30" s="284"/>
      <c r="LCQ30" s="284"/>
      <c r="LCR30" s="284"/>
      <c r="LCS30" s="284"/>
      <c r="LCT30" s="284"/>
      <c r="LCU30" s="284"/>
      <c r="LCV30" s="284"/>
      <c r="LCW30" s="284"/>
      <c r="LCX30" s="284"/>
      <c r="LCY30" s="284"/>
      <c r="LCZ30" s="284"/>
      <c r="LDA30" s="284"/>
      <c r="LDB30" s="284"/>
      <c r="LDC30" s="284"/>
      <c r="LDD30" s="284"/>
      <c r="LDE30" s="284"/>
      <c r="LDF30" s="284"/>
      <c r="LDG30" s="284"/>
      <c r="LDH30" s="284"/>
      <c r="LDI30" s="284"/>
      <c r="LDJ30" s="284"/>
      <c r="LDK30" s="284"/>
      <c r="LDL30" s="284"/>
      <c r="LDM30" s="284"/>
      <c r="LDN30" s="284"/>
      <c r="LDO30" s="284"/>
      <c r="LDP30" s="284"/>
      <c r="LDQ30" s="284"/>
      <c r="LDR30" s="284"/>
      <c r="LDS30" s="284"/>
      <c r="LDT30" s="284"/>
      <c r="LDU30" s="284"/>
      <c r="LDV30" s="284"/>
      <c r="LDW30" s="284"/>
      <c r="LDX30" s="284"/>
      <c r="LDY30" s="284"/>
      <c r="LDZ30" s="284"/>
      <c r="LEA30" s="284"/>
      <c r="LEB30" s="284"/>
      <c r="LEC30" s="284"/>
      <c r="LED30" s="284"/>
      <c r="LEE30" s="284"/>
      <c r="LEF30" s="284"/>
      <c r="LEG30" s="284"/>
      <c r="LEH30" s="284"/>
      <c r="LEI30" s="284"/>
      <c r="LEJ30" s="284"/>
      <c r="LEK30" s="284"/>
      <c r="LEL30" s="284"/>
      <c r="LEM30" s="284"/>
      <c r="LEN30" s="284"/>
      <c r="LEO30" s="284"/>
      <c r="LEP30" s="284"/>
      <c r="LEQ30" s="284"/>
      <c r="LER30" s="284"/>
      <c r="LES30" s="284"/>
      <c r="LET30" s="284"/>
      <c r="LEU30" s="284"/>
      <c r="LEV30" s="284"/>
      <c r="LEW30" s="284"/>
      <c r="LEX30" s="284"/>
      <c r="LEY30" s="284"/>
      <c r="LEZ30" s="284"/>
      <c r="LFA30" s="284"/>
      <c r="LFB30" s="284"/>
      <c r="LFC30" s="284"/>
      <c r="LFD30" s="284"/>
      <c r="LFE30" s="284"/>
      <c r="LFF30" s="284"/>
      <c r="LFG30" s="284"/>
      <c r="LFH30" s="284"/>
      <c r="LFI30" s="284"/>
      <c r="LFJ30" s="284"/>
      <c r="LFK30" s="284"/>
      <c r="LFL30" s="284"/>
      <c r="LFM30" s="284"/>
      <c r="LFN30" s="284"/>
      <c r="LFO30" s="284"/>
      <c r="LFP30" s="284"/>
      <c r="LFQ30" s="284"/>
      <c r="LFR30" s="284"/>
      <c r="LFS30" s="284"/>
      <c r="LFT30" s="284"/>
      <c r="LFU30" s="284"/>
      <c r="LFV30" s="284"/>
      <c r="LFW30" s="284"/>
      <c r="LFX30" s="284"/>
      <c r="LFY30" s="284"/>
      <c r="LFZ30" s="284"/>
      <c r="LGA30" s="284"/>
      <c r="LGB30" s="284"/>
      <c r="LGC30" s="284"/>
      <c r="LGD30" s="284"/>
      <c r="LGE30" s="284"/>
      <c r="LGF30" s="284"/>
      <c r="LGG30" s="284"/>
      <c r="LGH30" s="284"/>
      <c r="LGI30" s="284"/>
      <c r="LGJ30" s="284"/>
      <c r="LGK30" s="284"/>
      <c r="LGL30" s="284"/>
      <c r="LGM30" s="284"/>
      <c r="LGN30" s="284"/>
      <c r="LGO30" s="284"/>
      <c r="LGP30" s="284"/>
      <c r="LGQ30" s="284"/>
      <c r="LGR30" s="284"/>
      <c r="LGS30" s="284"/>
      <c r="LGT30" s="284"/>
      <c r="LGU30" s="284"/>
      <c r="LGV30" s="284"/>
      <c r="LGW30" s="284"/>
      <c r="LGX30" s="284"/>
      <c r="LGY30" s="284"/>
      <c r="LGZ30" s="284"/>
      <c r="LHA30" s="284"/>
      <c r="LHB30" s="284"/>
      <c r="LHC30" s="284"/>
      <c r="LHD30" s="284"/>
      <c r="LHE30" s="284"/>
      <c r="LHF30" s="284"/>
      <c r="LHG30" s="284"/>
      <c r="LHH30" s="284"/>
      <c r="LHI30" s="284"/>
      <c r="LHJ30" s="284"/>
      <c r="LHK30" s="284"/>
      <c r="LHL30" s="284"/>
      <c r="LHM30" s="284"/>
      <c r="LHN30" s="284"/>
      <c r="LHO30" s="284"/>
      <c r="LHP30" s="284"/>
      <c r="LHQ30" s="284"/>
      <c r="LHR30" s="284"/>
      <c r="LHS30" s="284"/>
      <c r="LHT30" s="284"/>
      <c r="LHU30" s="284"/>
      <c r="LHV30" s="284"/>
      <c r="LHW30" s="284"/>
      <c r="LHX30" s="284"/>
      <c r="LHY30" s="284"/>
      <c r="LHZ30" s="284"/>
      <c r="LIA30" s="284"/>
      <c r="LIB30" s="284"/>
      <c r="LIC30" s="284"/>
      <c r="LID30" s="284"/>
      <c r="LIE30" s="284"/>
      <c r="LIF30" s="284"/>
      <c r="LIG30" s="284"/>
      <c r="LIH30" s="284"/>
      <c r="LII30" s="284"/>
      <c r="LIJ30" s="284"/>
      <c r="LIK30" s="284"/>
      <c r="LIL30" s="284"/>
      <c r="LIM30" s="284"/>
      <c r="LIN30" s="284"/>
      <c r="LIO30" s="284"/>
      <c r="LIP30" s="284"/>
      <c r="LIQ30" s="284"/>
      <c r="LIR30" s="284"/>
      <c r="LIS30" s="284"/>
      <c r="LIT30" s="284"/>
      <c r="LIU30" s="284"/>
      <c r="LIV30" s="284"/>
      <c r="LIW30" s="284"/>
      <c r="LIX30" s="284"/>
      <c r="LIY30" s="284"/>
      <c r="LIZ30" s="284"/>
      <c r="LJA30" s="284"/>
      <c r="LJB30" s="284"/>
      <c r="LJC30" s="284"/>
      <c r="LJD30" s="284"/>
      <c r="LJE30" s="284"/>
      <c r="LJF30" s="284"/>
      <c r="LJG30" s="284"/>
      <c r="LJH30" s="284"/>
      <c r="LJI30" s="284"/>
      <c r="LJJ30" s="284"/>
      <c r="LJK30" s="284"/>
      <c r="LJL30" s="284"/>
      <c r="LJM30" s="284"/>
      <c r="LJN30" s="284"/>
      <c r="LJO30" s="284"/>
      <c r="LJP30" s="284"/>
      <c r="LJQ30" s="284"/>
      <c r="LJR30" s="284"/>
      <c r="LJS30" s="284"/>
      <c r="LJT30" s="284"/>
      <c r="LJU30" s="284"/>
      <c r="LJV30" s="284"/>
      <c r="LJW30" s="284"/>
      <c r="LJX30" s="284"/>
      <c r="LJY30" s="284"/>
      <c r="LJZ30" s="284"/>
      <c r="LKA30" s="284"/>
      <c r="LKB30" s="284"/>
      <c r="LKC30" s="284"/>
      <c r="LKD30" s="284"/>
      <c r="LKE30" s="284"/>
      <c r="LKF30" s="284"/>
      <c r="LKG30" s="284"/>
      <c r="LKH30" s="284"/>
      <c r="LKI30" s="284"/>
      <c r="LKJ30" s="284"/>
      <c r="LKK30" s="284"/>
      <c r="LKL30" s="284"/>
      <c r="LKM30" s="284"/>
      <c r="LKN30" s="284"/>
      <c r="LKO30" s="284"/>
      <c r="LKP30" s="284"/>
      <c r="LKQ30" s="284"/>
      <c r="LKR30" s="284"/>
      <c r="LKS30" s="284"/>
      <c r="LKT30" s="284"/>
      <c r="LKU30" s="284"/>
      <c r="LKV30" s="284"/>
      <c r="LKW30" s="284"/>
      <c r="LKX30" s="284"/>
      <c r="LKY30" s="284"/>
      <c r="LKZ30" s="284"/>
      <c r="LLA30" s="284"/>
      <c r="LLB30" s="284"/>
      <c r="LLC30" s="284"/>
      <c r="LLD30" s="284"/>
      <c r="LLE30" s="284"/>
      <c r="LLF30" s="284"/>
      <c r="LLG30" s="284"/>
      <c r="LLH30" s="284"/>
      <c r="LLI30" s="284"/>
      <c r="LLJ30" s="284"/>
      <c r="LLK30" s="284"/>
      <c r="LLL30" s="284"/>
      <c r="LLM30" s="284"/>
      <c r="LLN30" s="284"/>
      <c r="LLO30" s="284"/>
      <c r="LLP30" s="284"/>
      <c r="LLQ30" s="284"/>
      <c r="LLR30" s="284"/>
      <c r="LLS30" s="284"/>
      <c r="LLT30" s="284"/>
      <c r="LLU30" s="284"/>
      <c r="LLV30" s="284"/>
      <c r="LLW30" s="284"/>
      <c r="LLX30" s="284"/>
      <c r="LLY30" s="284"/>
      <c r="LLZ30" s="284"/>
      <c r="LMA30" s="284"/>
      <c r="LMB30" s="284"/>
      <c r="LMC30" s="284"/>
      <c r="LMD30" s="284"/>
      <c r="LME30" s="284"/>
      <c r="LMF30" s="284"/>
      <c r="LMG30" s="284"/>
      <c r="LMH30" s="284"/>
      <c r="LMI30" s="284"/>
      <c r="LMJ30" s="284"/>
      <c r="LMK30" s="284"/>
      <c r="LML30" s="284"/>
      <c r="LMM30" s="284"/>
      <c r="LMN30" s="284"/>
      <c r="LMO30" s="284"/>
      <c r="LMP30" s="284"/>
      <c r="LMQ30" s="284"/>
      <c r="LMR30" s="284"/>
      <c r="LMS30" s="284"/>
      <c r="LMT30" s="284"/>
      <c r="LMU30" s="284"/>
      <c r="LMV30" s="284"/>
      <c r="LMW30" s="284"/>
      <c r="LMX30" s="284"/>
      <c r="LMY30" s="284"/>
      <c r="LMZ30" s="284"/>
      <c r="LNA30" s="284"/>
      <c r="LNB30" s="284"/>
      <c r="LNC30" s="284"/>
      <c r="LND30" s="284"/>
      <c r="LNE30" s="284"/>
      <c r="LNF30" s="284"/>
      <c r="LNG30" s="284"/>
      <c r="LNH30" s="284"/>
      <c r="LNI30" s="284"/>
      <c r="LNJ30" s="284"/>
      <c r="LNK30" s="284"/>
      <c r="LNL30" s="284"/>
      <c r="LNM30" s="284"/>
      <c r="LNN30" s="284"/>
      <c r="LNO30" s="284"/>
      <c r="LNP30" s="284"/>
      <c r="LNQ30" s="284"/>
      <c r="LNR30" s="284"/>
      <c r="LNS30" s="284"/>
      <c r="LNT30" s="284"/>
      <c r="LNU30" s="284"/>
      <c r="LNV30" s="284"/>
      <c r="LNW30" s="284"/>
      <c r="LNX30" s="284"/>
      <c r="LNY30" s="284"/>
      <c r="LNZ30" s="284"/>
      <c r="LOA30" s="284"/>
      <c r="LOB30" s="284"/>
      <c r="LOC30" s="284"/>
      <c r="LOD30" s="284"/>
      <c r="LOE30" s="284"/>
      <c r="LOF30" s="284"/>
      <c r="LOG30" s="284"/>
      <c r="LOH30" s="284"/>
      <c r="LOI30" s="284"/>
      <c r="LOJ30" s="284"/>
      <c r="LOK30" s="284"/>
      <c r="LOL30" s="284"/>
      <c r="LOM30" s="284"/>
      <c r="LON30" s="284"/>
      <c r="LOO30" s="284"/>
      <c r="LOP30" s="284"/>
      <c r="LOQ30" s="284"/>
      <c r="LOR30" s="284"/>
      <c r="LOS30" s="284"/>
      <c r="LOT30" s="284"/>
      <c r="LOU30" s="284"/>
      <c r="LOV30" s="284"/>
      <c r="LOW30" s="284"/>
      <c r="LOX30" s="284"/>
      <c r="LOY30" s="284"/>
      <c r="LOZ30" s="284"/>
      <c r="LPA30" s="284"/>
      <c r="LPB30" s="284"/>
      <c r="LPC30" s="284"/>
      <c r="LPD30" s="284"/>
      <c r="LPE30" s="284"/>
      <c r="LPF30" s="284"/>
      <c r="LPG30" s="284"/>
      <c r="LPH30" s="284"/>
      <c r="LPI30" s="284"/>
      <c r="LPJ30" s="284"/>
      <c r="LPK30" s="284"/>
      <c r="LPL30" s="284"/>
      <c r="LPM30" s="284"/>
      <c r="LPN30" s="284"/>
      <c r="LPO30" s="284"/>
      <c r="LPP30" s="284"/>
      <c r="LPQ30" s="284"/>
      <c r="LPR30" s="284"/>
      <c r="LPS30" s="284"/>
      <c r="LPT30" s="284"/>
      <c r="LPU30" s="284"/>
      <c r="LPV30" s="284"/>
      <c r="LPW30" s="284"/>
      <c r="LPX30" s="284"/>
      <c r="LPY30" s="284"/>
      <c r="LPZ30" s="284"/>
      <c r="LQA30" s="284"/>
      <c r="LQB30" s="284"/>
      <c r="LQC30" s="284"/>
      <c r="LQD30" s="284"/>
      <c r="LQE30" s="284"/>
      <c r="LQF30" s="284"/>
      <c r="LQG30" s="284"/>
      <c r="LQH30" s="284"/>
      <c r="LQI30" s="284"/>
      <c r="LQJ30" s="284"/>
      <c r="LQK30" s="284"/>
      <c r="LQL30" s="284"/>
      <c r="LQM30" s="284"/>
      <c r="LQN30" s="284"/>
      <c r="LQO30" s="284"/>
      <c r="LQP30" s="284"/>
      <c r="LQQ30" s="284"/>
      <c r="LQR30" s="284"/>
      <c r="LQS30" s="284"/>
      <c r="LQT30" s="284"/>
      <c r="LQU30" s="284"/>
      <c r="LQV30" s="284"/>
      <c r="LQW30" s="284"/>
      <c r="LQX30" s="284"/>
      <c r="LQY30" s="284"/>
      <c r="LQZ30" s="284"/>
      <c r="LRA30" s="284"/>
      <c r="LRB30" s="284"/>
      <c r="LRC30" s="284"/>
      <c r="LRD30" s="284"/>
      <c r="LRE30" s="284"/>
      <c r="LRF30" s="284"/>
      <c r="LRG30" s="284"/>
      <c r="LRH30" s="284"/>
      <c r="LRI30" s="284"/>
      <c r="LRJ30" s="284"/>
      <c r="LRK30" s="284"/>
      <c r="LRL30" s="284"/>
      <c r="LRM30" s="284"/>
      <c r="LRN30" s="284"/>
      <c r="LRO30" s="284"/>
      <c r="LRP30" s="284"/>
      <c r="LRQ30" s="284"/>
      <c r="LRR30" s="284"/>
      <c r="LRS30" s="284"/>
      <c r="LRT30" s="284"/>
      <c r="LRU30" s="284"/>
      <c r="LRV30" s="284"/>
      <c r="LRW30" s="284"/>
      <c r="LRX30" s="284"/>
      <c r="LRY30" s="284"/>
      <c r="LRZ30" s="284"/>
      <c r="LSA30" s="284"/>
      <c r="LSB30" s="284"/>
      <c r="LSC30" s="284"/>
      <c r="LSD30" s="284"/>
      <c r="LSE30" s="284"/>
      <c r="LSF30" s="284"/>
      <c r="LSG30" s="284"/>
      <c r="LSH30" s="284"/>
      <c r="LSI30" s="284"/>
      <c r="LSJ30" s="284"/>
      <c r="LSK30" s="284"/>
      <c r="LSL30" s="284"/>
      <c r="LSM30" s="284"/>
      <c r="LSN30" s="284"/>
      <c r="LSO30" s="284"/>
      <c r="LSP30" s="284"/>
      <c r="LSQ30" s="284"/>
      <c r="LSR30" s="284"/>
      <c r="LSS30" s="284"/>
      <c r="LST30" s="284"/>
      <c r="LSU30" s="284"/>
      <c r="LSV30" s="284"/>
      <c r="LSW30" s="284"/>
      <c r="LSX30" s="284"/>
      <c r="LSY30" s="284"/>
      <c r="LSZ30" s="284"/>
      <c r="LTA30" s="284"/>
      <c r="LTB30" s="284"/>
      <c r="LTC30" s="284"/>
      <c r="LTD30" s="284"/>
      <c r="LTE30" s="284"/>
      <c r="LTF30" s="284"/>
      <c r="LTG30" s="284"/>
      <c r="LTH30" s="284"/>
      <c r="LTI30" s="284"/>
      <c r="LTJ30" s="284"/>
      <c r="LTK30" s="284"/>
      <c r="LTL30" s="284"/>
      <c r="LTM30" s="284"/>
      <c r="LTN30" s="284"/>
      <c r="LTO30" s="284"/>
      <c r="LTP30" s="284"/>
      <c r="LTQ30" s="284"/>
      <c r="LTR30" s="284"/>
      <c r="LTS30" s="284"/>
      <c r="LTT30" s="284"/>
      <c r="LTU30" s="284"/>
      <c r="LTV30" s="284"/>
      <c r="LTW30" s="284"/>
      <c r="LTX30" s="284"/>
      <c r="LTY30" s="284"/>
      <c r="LTZ30" s="284"/>
      <c r="LUA30" s="284"/>
      <c r="LUB30" s="284"/>
      <c r="LUC30" s="284"/>
      <c r="LUD30" s="284"/>
      <c r="LUE30" s="284"/>
      <c r="LUF30" s="284"/>
      <c r="LUG30" s="284"/>
      <c r="LUH30" s="284"/>
      <c r="LUI30" s="284"/>
      <c r="LUJ30" s="284"/>
      <c r="LUK30" s="284"/>
      <c r="LUL30" s="284"/>
      <c r="LUM30" s="284"/>
      <c r="LUN30" s="284"/>
      <c r="LUO30" s="284"/>
      <c r="LUP30" s="284"/>
      <c r="LUQ30" s="284"/>
      <c r="LUR30" s="284"/>
      <c r="LUS30" s="284"/>
      <c r="LUT30" s="284"/>
      <c r="LUU30" s="284"/>
      <c r="LUV30" s="284"/>
      <c r="LUW30" s="284"/>
      <c r="LUX30" s="284"/>
      <c r="LUY30" s="284"/>
      <c r="LUZ30" s="284"/>
      <c r="LVA30" s="284"/>
      <c r="LVB30" s="284"/>
      <c r="LVC30" s="284"/>
      <c r="LVD30" s="284"/>
      <c r="LVE30" s="284"/>
      <c r="LVF30" s="284"/>
      <c r="LVG30" s="284"/>
      <c r="LVH30" s="284"/>
      <c r="LVI30" s="284"/>
      <c r="LVJ30" s="284"/>
      <c r="LVK30" s="284"/>
      <c r="LVL30" s="284"/>
      <c r="LVM30" s="284"/>
      <c r="LVN30" s="284"/>
      <c r="LVO30" s="284"/>
      <c r="LVP30" s="284"/>
      <c r="LVQ30" s="284"/>
      <c r="LVR30" s="284"/>
      <c r="LVS30" s="284"/>
      <c r="LVT30" s="284"/>
      <c r="LVU30" s="284"/>
      <c r="LVV30" s="284"/>
      <c r="LVW30" s="284"/>
      <c r="LVX30" s="284"/>
      <c r="LVY30" s="284"/>
      <c r="LVZ30" s="284"/>
      <c r="LWA30" s="284"/>
      <c r="LWB30" s="284"/>
      <c r="LWC30" s="284"/>
      <c r="LWD30" s="284"/>
      <c r="LWE30" s="284"/>
      <c r="LWF30" s="284"/>
      <c r="LWG30" s="284"/>
      <c r="LWH30" s="284"/>
      <c r="LWI30" s="284"/>
      <c r="LWJ30" s="284"/>
      <c r="LWK30" s="284"/>
      <c r="LWL30" s="284"/>
      <c r="LWM30" s="284"/>
      <c r="LWN30" s="284"/>
      <c r="LWO30" s="284"/>
      <c r="LWP30" s="284"/>
      <c r="LWQ30" s="284"/>
      <c r="LWR30" s="284"/>
      <c r="LWS30" s="284"/>
      <c r="LWT30" s="284"/>
      <c r="LWU30" s="284"/>
      <c r="LWV30" s="284"/>
      <c r="LWW30" s="284"/>
      <c r="LWX30" s="284"/>
      <c r="LWY30" s="284"/>
      <c r="LWZ30" s="284"/>
      <c r="LXA30" s="284"/>
      <c r="LXB30" s="284"/>
      <c r="LXC30" s="284"/>
      <c r="LXD30" s="284"/>
      <c r="LXE30" s="284"/>
      <c r="LXF30" s="284"/>
      <c r="LXG30" s="284"/>
      <c r="LXH30" s="284"/>
      <c r="LXI30" s="284"/>
      <c r="LXJ30" s="284"/>
      <c r="LXK30" s="284"/>
      <c r="LXL30" s="284"/>
      <c r="LXM30" s="284"/>
      <c r="LXN30" s="284"/>
      <c r="LXO30" s="284"/>
      <c r="LXP30" s="284"/>
      <c r="LXQ30" s="284"/>
      <c r="LXR30" s="284"/>
      <c r="LXS30" s="284"/>
      <c r="LXT30" s="284"/>
      <c r="LXU30" s="284"/>
      <c r="LXV30" s="284"/>
      <c r="LXW30" s="284"/>
      <c r="LXX30" s="284"/>
      <c r="LXY30" s="284"/>
      <c r="LXZ30" s="284"/>
      <c r="LYA30" s="284"/>
      <c r="LYB30" s="284"/>
      <c r="LYC30" s="284"/>
      <c r="LYD30" s="284"/>
      <c r="LYE30" s="284"/>
      <c r="LYF30" s="284"/>
      <c r="LYG30" s="284"/>
      <c r="LYH30" s="284"/>
      <c r="LYI30" s="284"/>
      <c r="LYJ30" s="284"/>
      <c r="LYK30" s="284"/>
      <c r="LYL30" s="284"/>
      <c r="LYM30" s="284"/>
      <c r="LYN30" s="284"/>
      <c r="LYO30" s="284"/>
      <c r="LYP30" s="284"/>
      <c r="LYQ30" s="284"/>
      <c r="LYR30" s="284"/>
      <c r="LYS30" s="284"/>
      <c r="LYT30" s="284"/>
      <c r="LYU30" s="284"/>
      <c r="LYV30" s="284"/>
      <c r="LYW30" s="284"/>
      <c r="LYX30" s="284"/>
      <c r="LYY30" s="284"/>
      <c r="LYZ30" s="284"/>
      <c r="LZA30" s="284"/>
      <c r="LZB30" s="284"/>
      <c r="LZC30" s="284"/>
      <c r="LZD30" s="284"/>
      <c r="LZE30" s="284"/>
      <c r="LZF30" s="284"/>
      <c r="LZG30" s="284"/>
      <c r="LZH30" s="284"/>
      <c r="LZI30" s="284"/>
      <c r="LZJ30" s="284"/>
      <c r="LZK30" s="284"/>
      <c r="LZL30" s="284"/>
      <c r="LZM30" s="284"/>
      <c r="LZN30" s="284"/>
      <c r="LZO30" s="284"/>
      <c r="LZP30" s="284"/>
      <c r="LZQ30" s="284"/>
      <c r="LZR30" s="284"/>
      <c r="LZS30" s="284"/>
      <c r="LZT30" s="284"/>
      <c r="LZU30" s="284"/>
      <c r="LZV30" s="284"/>
      <c r="LZW30" s="284"/>
      <c r="LZX30" s="284"/>
      <c r="LZY30" s="284"/>
      <c r="LZZ30" s="284"/>
      <c r="MAA30" s="284"/>
      <c r="MAB30" s="284"/>
      <c r="MAC30" s="284"/>
      <c r="MAD30" s="284"/>
      <c r="MAE30" s="284"/>
      <c r="MAF30" s="284"/>
      <c r="MAG30" s="284"/>
      <c r="MAH30" s="284"/>
      <c r="MAI30" s="284"/>
      <c r="MAJ30" s="284"/>
      <c r="MAK30" s="284"/>
      <c r="MAL30" s="284"/>
      <c r="MAM30" s="284"/>
      <c r="MAN30" s="284"/>
      <c r="MAO30" s="284"/>
      <c r="MAP30" s="284"/>
      <c r="MAQ30" s="284"/>
      <c r="MAR30" s="284"/>
      <c r="MAS30" s="284"/>
      <c r="MAT30" s="284"/>
      <c r="MAU30" s="284"/>
      <c r="MAV30" s="284"/>
      <c r="MAW30" s="284"/>
      <c r="MAX30" s="284"/>
      <c r="MAY30" s="284"/>
      <c r="MAZ30" s="284"/>
      <c r="MBA30" s="284"/>
      <c r="MBB30" s="284"/>
      <c r="MBC30" s="284"/>
      <c r="MBD30" s="284"/>
      <c r="MBE30" s="284"/>
      <c r="MBF30" s="284"/>
      <c r="MBG30" s="284"/>
      <c r="MBH30" s="284"/>
      <c r="MBI30" s="284"/>
      <c r="MBJ30" s="284"/>
      <c r="MBK30" s="284"/>
      <c r="MBL30" s="284"/>
      <c r="MBM30" s="284"/>
      <c r="MBN30" s="284"/>
      <c r="MBO30" s="284"/>
      <c r="MBP30" s="284"/>
      <c r="MBQ30" s="284"/>
      <c r="MBR30" s="284"/>
      <c r="MBS30" s="284"/>
      <c r="MBT30" s="284"/>
      <c r="MBU30" s="284"/>
      <c r="MBV30" s="284"/>
      <c r="MBW30" s="284"/>
      <c r="MBX30" s="284"/>
      <c r="MBY30" s="284"/>
      <c r="MBZ30" s="284"/>
      <c r="MCA30" s="284"/>
      <c r="MCB30" s="284"/>
      <c r="MCC30" s="284"/>
      <c r="MCD30" s="284"/>
      <c r="MCE30" s="284"/>
      <c r="MCF30" s="284"/>
      <c r="MCG30" s="284"/>
      <c r="MCH30" s="284"/>
      <c r="MCI30" s="284"/>
      <c r="MCJ30" s="284"/>
      <c r="MCK30" s="284"/>
      <c r="MCL30" s="284"/>
      <c r="MCM30" s="284"/>
      <c r="MCN30" s="284"/>
      <c r="MCO30" s="284"/>
      <c r="MCP30" s="284"/>
      <c r="MCQ30" s="284"/>
      <c r="MCR30" s="284"/>
      <c r="MCS30" s="284"/>
      <c r="MCT30" s="284"/>
      <c r="MCU30" s="284"/>
      <c r="MCV30" s="284"/>
      <c r="MCW30" s="284"/>
      <c r="MCX30" s="284"/>
      <c r="MCY30" s="284"/>
      <c r="MCZ30" s="284"/>
      <c r="MDA30" s="284"/>
      <c r="MDB30" s="284"/>
      <c r="MDC30" s="284"/>
      <c r="MDD30" s="284"/>
      <c r="MDE30" s="284"/>
      <c r="MDF30" s="284"/>
      <c r="MDG30" s="284"/>
      <c r="MDH30" s="284"/>
      <c r="MDI30" s="284"/>
      <c r="MDJ30" s="284"/>
      <c r="MDK30" s="284"/>
      <c r="MDL30" s="284"/>
      <c r="MDM30" s="284"/>
      <c r="MDN30" s="284"/>
      <c r="MDO30" s="284"/>
      <c r="MDP30" s="284"/>
      <c r="MDQ30" s="284"/>
      <c r="MDR30" s="284"/>
      <c r="MDS30" s="284"/>
      <c r="MDT30" s="284"/>
      <c r="MDU30" s="284"/>
      <c r="MDV30" s="284"/>
      <c r="MDW30" s="284"/>
      <c r="MDX30" s="284"/>
      <c r="MDY30" s="284"/>
      <c r="MDZ30" s="284"/>
      <c r="MEA30" s="284"/>
      <c r="MEB30" s="284"/>
      <c r="MEC30" s="284"/>
      <c r="MED30" s="284"/>
      <c r="MEE30" s="284"/>
      <c r="MEF30" s="284"/>
      <c r="MEG30" s="284"/>
      <c r="MEH30" s="284"/>
      <c r="MEI30" s="284"/>
      <c r="MEJ30" s="284"/>
      <c r="MEK30" s="284"/>
      <c r="MEL30" s="284"/>
      <c r="MEM30" s="284"/>
      <c r="MEN30" s="284"/>
      <c r="MEO30" s="284"/>
      <c r="MEP30" s="284"/>
      <c r="MEQ30" s="284"/>
      <c r="MER30" s="284"/>
      <c r="MES30" s="284"/>
      <c r="MET30" s="284"/>
      <c r="MEU30" s="284"/>
      <c r="MEV30" s="284"/>
      <c r="MEW30" s="284"/>
      <c r="MEX30" s="284"/>
      <c r="MEY30" s="284"/>
      <c r="MEZ30" s="284"/>
      <c r="MFA30" s="284"/>
      <c r="MFB30" s="284"/>
      <c r="MFC30" s="284"/>
      <c r="MFD30" s="284"/>
      <c r="MFE30" s="284"/>
      <c r="MFF30" s="284"/>
      <c r="MFG30" s="284"/>
      <c r="MFH30" s="284"/>
      <c r="MFI30" s="284"/>
      <c r="MFJ30" s="284"/>
      <c r="MFK30" s="284"/>
      <c r="MFL30" s="284"/>
      <c r="MFM30" s="284"/>
      <c r="MFN30" s="284"/>
      <c r="MFO30" s="284"/>
      <c r="MFP30" s="284"/>
      <c r="MFQ30" s="284"/>
      <c r="MFR30" s="284"/>
      <c r="MFS30" s="284"/>
      <c r="MFT30" s="284"/>
      <c r="MFU30" s="284"/>
      <c r="MFV30" s="284"/>
      <c r="MFW30" s="284"/>
      <c r="MFX30" s="284"/>
      <c r="MFY30" s="284"/>
      <c r="MFZ30" s="284"/>
      <c r="MGA30" s="284"/>
      <c r="MGB30" s="284"/>
      <c r="MGC30" s="284"/>
      <c r="MGD30" s="284"/>
      <c r="MGE30" s="284"/>
      <c r="MGF30" s="284"/>
      <c r="MGG30" s="284"/>
      <c r="MGH30" s="284"/>
      <c r="MGI30" s="284"/>
      <c r="MGJ30" s="284"/>
      <c r="MGK30" s="284"/>
      <c r="MGL30" s="284"/>
      <c r="MGM30" s="284"/>
      <c r="MGN30" s="284"/>
      <c r="MGO30" s="284"/>
      <c r="MGP30" s="284"/>
      <c r="MGQ30" s="284"/>
      <c r="MGR30" s="284"/>
      <c r="MGS30" s="284"/>
      <c r="MGT30" s="284"/>
      <c r="MGU30" s="284"/>
      <c r="MGV30" s="284"/>
      <c r="MGW30" s="284"/>
      <c r="MGX30" s="284"/>
      <c r="MGY30" s="284"/>
      <c r="MGZ30" s="284"/>
      <c r="MHA30" s="284"/>
      <c r="MHB30" s="284"/>
      <c r="MHC30" s="284"/>
      <c r="MHD30" s="284"/>
      <c r="MHE30" s="284"/>
      <c r="MHF30" s="284"/>
      <c r="MHG30" s="284"/>
      <c r="MHH30" s="284"/>
      <c r="MHI30" s="284"/>
      <c r="MHJ30" s="284"/>
      <c r="MHK30" s="284"/>
      <c r="MHL30" s="284"/>
      <c r="MHM30" s="284"/>
      <c r="MHN30" s="284"/>
      <c r="MHO30" s="284"/>
      <c r="MHP30" s="284"/>
      <c r="MHQ30" s="284"/>
      <c r="MHR30" s="284"/>
      <c r="MHS30" s="284"/>
      <c r="MHT30" s="284"/>
      <c r="MHU30" s="284"/>
      <c r="MHV30" s="284"/>
      <c r="MHW30" s="284"/>
      <c r="MHX30" s="284"/>
      <c r="MHY30" s="284"/>
      <c r="MHZ30" s="284"/>
      <c r="MIA30" s="284"/>
      <c r="MIB30" s="284"/>
      <c r="MIC30" s="284"/>
      <c r="MID30" s="284"/>
      <c r="MIE30" s="284"/>
      <c r="MIF30" s="284"/>
      <c r="MIG30" s="284"/>
      <c r="MIH30" s="284"/>
      <c r="MII30" s="284"/>
      <c r="MIJ30" s="284"/>
      <c r="MIK30" s="284"/>
      <c r="MIL30" s="284"/>
      <c r="MIM30" s="284"/>
      <c r="MIN30" s="284"/>
      <c r="MIO30" s="284"/>
      <c r="MIP30" s="284"/>
      <c r="MIQ30" s="284"/>
      <c r="MIR30" s="284"/>
      <c r="MIS30" s="284"/>
      <c r="MIT30" s="284"/>
      <c r="MIU30" s="284"/>
      <c r="MIV30" s="284"/>
      <c r="MIW30" s="284"/>
      <c r="MIX30" s="284"/>
      <c r="MIY30" s="284"/>
      <c r="MIZ30" s="284"/>
      <c r="MJA30" s="284"/>
      <c r="MJB30" s="284"/>
      <c r="MJC30" s="284"/>
      <c r="MJD30" s="284"/>
      <c r="MJE30" s="284"/>
      <c r="MJF30" s="284"/>
      <c r="MJG30" s="284"/>
      <c r="MJH30" s="284"/>
      <c r="MJI30" s="284"/>
      <c r="MJJ30" s="284"/>
      <c r="MJK30" s="284"/>
      <c r="MJL30" s="284"/>
      <c r="MJM30" s="284"/>
      <c r="MJN30" s="284"/>
      <c r="MJO30" s="284"/>
      <c r="MJP30" s="284"/>
      <c r="MJQ30" s="284"/>
      <c r="MJR30" s="284"/>
      <c r="MJS30" s="284"/>
      <c r="MJT30" s="284"/>
      <c r="MJU30" s="284"/>
      <c r="MJV30" s="284"/>
      <c r="MJW30" s="284"/>
      <c r="MJX30" s="284"/>
      <c r="MJY30" s="284"/>
      <c r="MJZ30" s="284"/>
      <c r="MKA30" s="284"/>
      <c r="MKB30" s="284"/>
      <c r="MKC30" s="284"/>
      <c r="MKD30" s="284"/>
      <c r="MKE30" s="284"/>
      <c r="MKF30" s="284"/>
      <c r="MKG30" s="284"/>
      <c r="MKH30" s="284"/>
      <c r="MKI30" s="284"/>
      <c r="MKJ30" s="284"/>
      <c r="MKK30" s="284"/>
      <c r="MKL30" s="284"/>
      <c r="MKM30" s="284"/>
      <c r="MKN30" s="284"/>
      <c r="MKO30" s="284"/>
      <c r="MKP30" s="284"/>
      <c r="MKQ30" s="284"/>
      <c r="MKR30" s="284"/>
      <c r="MKS30" s="284"/>
      <c r="MKT30" s="284"/>
      <c r="MKU30" s="284"/>
      <c r="MKV30" s="284"/>
      <c r="MKW30" s="284"/>
      <c r="MKX30" s="284"/>
      <c r="MKY30" s="284"/>
      <c r="MKZ30" s="284"/>
      <c r="MLA30" s="284"/>
      <c r="MLB30" s="284"/>
      <c r="MLC30" s="284"/>
      <c r="MLD30" s="284"/>
      <c r="MLE30" s="284"/>
      <c r="MLF30" s="284"/>
      <c r="MLG30" s="284"/>
      <c r="MLH30" s="284"/>
      <c r="MLI30" s="284"/>
      <c r="MLJ30" s="284"/>
      <c r="MLK30" s="284"/>
      <c r="MLL30" s="284"/>
      <c r="MLM30" s="284"/>
      <c r="MLN30" s="284"/>
      <c r="MLO30" s="284"/>
      <c r="MLP30" s="284"/>
      <c r="MLQ30" s="284"/>
      <c r="MLR30" s="284"/>
      <c r="MLS30" s="284"/>
      <c r="MLT30" s="284"/>
      <c r="MLU30" s="284"/>
      <c r="MLV30" s="284"/>
      <c r="MLW30" s="284"/>
      <c r="MLX30" s="284"/>
      <c r="MLY30" s="284"/>
      <c r="MLZ30" s="284"/>
      <c r="MMA30" s="284"/>
      <c r="MMB30" s="284"/>
      <c r="MMC30" s="284"/>
      <c r="MMD30" s="284"/>
      <c r="MME30" s="284"/>
      <c r="MMF30" s="284"/>
      <c r="MMG30" s="284"/>
      <c r="MMH30" s="284"/>
      <c r="MMI30" s="284"/>
      <c r="MMJ30" s="284"/>
      <c r="MMK30" s="284"/>
      <c r="MML30" s="284"/>
      <c r="MMM30" s="284"/>
      <c r="MMN30" s="284"/>
      <c r="MMO30" s="284"/>
      <c r="MMP30" s="284"/>
      <c r="MMQ30" s="284"/>
      <c r="MMR30" s="284"/>
      <c r="MMS30" s="284"/>
      <c r="MMT30" s="284"/>
      <c r="MMU30" s="284"/>
      <c r="MMV30" s="284"/>
      <c r="MMW30" s="284"/>
      <c r="MMX30" s="284"/>
      <c r="MMY30" s="284"/>
      <c r="MMZ30" s="284"/>
      <c r="MNA30" s="284"/>
      <c r="MNB30" s="284"/>
      <c r="MNC30" s="284"/>
      <c r="MND30" s="284"/>
      <c r="MNE30" s="284"/>
      <c r="MNF30" s="284"/>
      <c r="MNG30" s="284"/>
      <c r="MNH30" s="284"/>
      <c r="MNI30" s="284"/>
      <c r="MNJ30" s="284"/>
      <c r="MNK30" s="284"/>
      <c r="MNL30" s="284"/>
      <c r="MNM30" s="284"/>
      <c r="MNN30" s="284"/>
      <c r="MNO30" s="284"/>
      <c r="MNP30" s="284"/>
      <c r="MNQ30" s="284"/>
      <c r="MNR30" s="284"/>
      <c r="MNS30" s="284"/>
      <c r="MNT30" s="284"/>
      <c r="MNU30" s="284"/>
      <c r="MNV30" s="284"/>
      <c r="MNW30" s="284"/>
      <c r="MNX30" s="284"/>
      <c r="MNY30" s="284"/>
      <c r="MNZ30" s="284"/>
      <c r="MOA30" s="284"/>
      <c r="MOB30" s="284"/>
      <c r="MOC30" s="284"/>
      <c r="MOD30" s="284"/>
      <c r="MOE30" s="284"/>
      <c r="MOF30" s="284"/>
      <c r="MOG30" s="284"/>
      <c r="MOH30" s="284"/>
      <c r="MOI30" s="284"/>
      <c r="MOJ30" s="284"/>
      <c r="MOK30" s="284"/>
      <c r="MOL30" s="284"/>
      <c r="MOM30" s="284"/>
      <c r="MON30" s="284"/>
      <c r="MOO30" s="284"/>
      <c r="MOP30" s="284"/>
      <c r="MOQ30" s="284"/>
      <c r="MOR30" s="284"/>
      <c r="MOS30" s="284"/>
      <c r="MOT30" s="284"/>
      <c r="MOU30" s="284"/>
      <c r="MOV30" s="284"/>
      <c r="MOW30" s="284"/>
      <c r="MOX30" s="284"/>
      <c r="MOY30" s="284"/>
      <c r="MOZ30" s="284"/>
      <c r="MPA30" s="284"/>
      <c r="MPB30" s="284"/>
      <c r="MPC30" s="284"/>
      <c r="MPD30" s="284"/>
      <c r="MPE30" s="284"/>
      <c r="MPF30" s="284"/>
      <c r="MPG30" s="284"/>
      <c r="MPH30" s="284"/>
      <c r="MPI30" s="284"/>
      <c r="MPJ30" s="284"/>
      <c r="MPK30" s="284"/>
      <c r="MPL30" s="284"/>
      <c r="MPM30" s="284"/>
      <c r="MPN30" s="284"/>
      <c r="MPO30" s="284"/>
      <c r="MPP30" s="284"/>
      <c r="MPQ30" s="284"/>
      <c r="MPR30" s="284"/>
      <c r="MPS30" s="284"/>
      <c r="MPT30" s="284"/>
      <c r="MPU30" s="284"/>
      <c r="MPV30" s="284"/>
      <c r="MPW30" s="284"/>
      <c r="MPX30" s="284"/>
      <c r="MPY30" s="284"/>
      <c r="MPZ30" s="284"/>
      <c r="MQA30" s="284"/>
      <c r="MQB30" s="284"/>
      <c r="MQC30" s="284"/>
      <c r="MQD30" s="284"/>
      <c r="MQE30" s="284"/>
      <c r="MQF30" s="284"/>
      <c r="MQG30" s="284"/>
      <c r="MQH30" s="284"/>
      <c r="MQI30" s="284"/>
      <c r="MQJ30" s="284"/>
      <c r="MQK30" s="284"/>
      <c r="MQL30" s="284"/>
      <c r="MQM30" s="284"/>
      <c r="MQN30" s="284"/>
      <c r="MQO30" s="284"/>
      <c r="MQP30" s="284"/>
      <c r="MQQ30" s="284"/>
      <c r="MQR30" s="284"/>
      <c r="MQS30" s="284"/>
      <c r="MQT30" s="284"/>
      <c r="MQU30" s="284"/>
      <c r="MQV30" s="284"/>
      <c r="MQW30" s="284"/>
      <c r="MQX30" s="284"/>
      <c r="MQY30" s="284"/>
      <c r="MQZ30" s="284"/>
      <c r="MRA30" s="284"/>
      <c r="MRB30" s="284"/>
      <c r="MRC30" s="284"/>
      <c r="MRD30" s="284"/>
      <c r="MRE30" s="284"/>
      <c r="MRF30" s="284"/>
      <c r="MRG30" s="284"/>
      <c r="MRH30" s="284"/>
      <c r="MRI30" s="284"/>
      <c r="MRJ30" s="284"/>
      <c r="MRK30" s="284"/>
      <c r="MRL30" s="284"/>
      <c r="MRM30" s="284"/>
      <c r="MRN30" s="284"/>
      <c r="MRO30" s="284"/>
      <c r="MRP30" s="284"/>
      <c r="MRQ30" s="284"/>
      <c r="MRR30" s="284"/>
      <c r="MRS30" s="284"/>
      <c r="MRT30" s="284"/>
      <c r="MRU30" s="284"/>
      <c r="MRV30" s="284"/>
      <c r="MRW30" s="284"/>
      <c r="MRX30" s="284"/>
      <c r="MRY30" s="284"/>
      <c r="MRZ30" s="284"/>
      <c r="MSA30" s="284"/>
      <c r="MSB30" s="284"/>
      <c r="MSC30" s="284"/>
      <c r="MSD30" s="284"/>
      <c r="MSE30" s="284"/>
      <c r="MSF30" s="284"/>
      <c r="MSG30" s="284"/>
      <c r="MSH30" s="284"/>
      <c r="MSI30" s="284"/>
      <c r="MSJ30" s="284"/>
      <c r="MSK30" s="284"/>
      <c r="MSL30" s="284"/>
      <c r="MSM30" s="284"/>
      <c r="MSN30" s="284"/>
      <c r="MSO30" s="284"/>
      <c r="MSP30" s="284"/>
      <c r="MSQ30" s="284"/>
      <c r="MSR30" s="284"/>
      <c r="MSS30" s="284"/>
      <c r="MST30" s="284"/>
      <c r="MSU30" s="284"/>
      <c r="MSV30" s="284"/>
      <c r="MSW30" s="284"/>
      <c r="MSX30" s="284"/>
      <c r="MSY30" s="284"/>
      <c r="MSZ30" s="284"/>
      <c r="MTA30" s="284"/>
      <c r="MTB30" s="284"/>
      <c r="MTC30" s="284"/>
      <c r="MTD30" s="284"/>
      <c r="MTE30" s="284"/>
      <c r="MTF30" s="284"/>
      <c r="MTG30" s="284"/>
      <c r="MTH30" s="284"/>
      <c r="MTI30" s="284"/>
      <c r="MTJ30" s="284"/>
      <c r="MTK30" s="284"/>
      <c r="MTL30" s="284"/>
      <c r="MTM30" s="284"/>
      <c r="MTN30" s="284"/>
      <c r="MTO30" s="284"/>
      <c r="MTP30" s="284"/>
      <c r="MTQ30" s="284"/>
      <c r="MTR30" s="284"/>
      <c r="MTS30" s="284"/>
      <c r="MTT30" s="284"/>
      <c r="MTU30" s="284"/>
      <c r="MTV30" s="284"/>
      <c r="MTW30" s="284"/>
      <c r="MTX30" s="284"/>
      <c r="MTY30" s="284"/>
      <c r="MTZ30" s="284"/>
      <c r="MUA30" s="284"/>
      <c r="MUB30" s="284"/>
      <c r="MUC30" s="284"/>
      <c r="MUD30" s="284"/>
      <c r="MUE30" s="284"/>
      <c r="MUF30" s="284"/>
      <c r="MUG30" s="284"/>
      <c r="MUH30" s="284"/>
      <c r="MUI30" s="284"/>
      <c r="MUJ30" s="284"/>
      <c r="MUK30" s="284"/>
      <c r="MUL30" s="284"/>
      <c r="MUM30" s="284"/>
      <c r="MUN30" s="284"/>
      <c r="MUO30" s="284"/>
      <c r="MUP30" s="284"/>
      <c r="MUQ30" s="284"/>
      <c r="MUR30" s="284"/>
      <c r="MUS30" s="284"/>
      <c r="MUT30" s="284"/>
      <c r="MUU30" s="284"/>
      <c r="MUV30" s="284"/>
      <c r="MUW30" s="284"/>
      <c r="MUX30" s="284"/>
      <c r="MUY30" s="284"/>
      <c r="MUZ30" s="284"/>
      <c r="MVA30" s="284"/>
      <c r="MVB30" s="284"/>
      <c r="MVC30" s="284"/>
      <c r="MVD30" s="284"/>
      <c r="MVE30" s="284"/>
      <c r="MVF30" s="284"/>
      <c r="MVG30" s="284"/>
      <c r="MVH30" s="284"/>
      <c r="MVI30" s="284"/>
      <c r="MVJ30" s="284"/>
      <c r="MVK30" s="284"/>
      <c r="MVL30" s="284"/>
      <c r="MVM30" s="284"/>
      <c r="MVN30" s="284"/>
      <c r="MVO30" s="284"/>
      <c r="MVP30" s="284"/>
      <c r="MVQ30" s="284"/>
      <c r="MVR30" s="284"/>
      <c r="MVS30" s="284"/>
      <c r="MVT30" s="284"/>
      <c r="MVU30" s="284"/>
      <c r="MVV30" s="284"/>
      <c r="MVW30" s="284"/>
      <c r="MVX30" s="284"/>
      <c r="MVY30" s="284"/>
      <c r="MVZ30" s="284"/>
      <c r="MWA30" s="284"/>
      <c r="MWB30" s="284"/>
      <c r="MWC30" s="284"/>
      <c r="MWD30" s="284"/>
      <c r="MWE30" s="284"/>
      <c r="MWF30" s="284"/>
      <c r="MWG30" s="284"/>
      <c r="MWH30" s="284"/>
      <c r="MWI30" s="284"/>
      <c r="MWJ30" s="284"/>
      <c r="MWK30" s="284"/>
      <c r="MWL30" s="284"/>
      <c r="MWM30" s="284"/>
      <c r="MWN30" s="284"/>
      <c r="MWO30" s="284"/>
      <c r="MWP30" s="284"/>
      <c r="MWQ30" s="284"/>
      <c r="MWR30" s="284"/>
      <c r="MWS30" s="284"/>
      <c r="MWT30" s="284"/>
      <c r="MWU30" s="284"/>
      <c r="MWV30" s="284"/>
      <c r="MWW30" s="284"/>
      <c r="MWX30" s="284"/>
      <c r="MWY30" s="284"/>
      <c r="MWZ30" s="284"/>
      <c r="MXA30" s="284"/>
      <c r="MXB30" s="284"/>
      <c r="MXC30" s="284"/>
      <c r="MXD30" s="284"/>
      <c r="MXE30" s="284"/>
      <c r="MXF30" s="284"/>
      <c r="MXG30" s="284"/>
      <c r="MXH30" s="284"/>
      <c r="MXI30" s="284"/>
      <c r="MXJ30" s="284"/>
      <c r="MXK30" s="284"/>
      <c r="MXL30" s="284"/>
      <c r="MXM30" s="284"/>
      <c r="MXN30" s="284"/>
      <c r="MXO30" s="284"/>
      <c r="MXP30" s="284"/>
      <c r="MXQ30" s="284"/>
      <c r="MXR30" s="284"/>
      <c r="MXS30" s="284"/>
      <c r="MXT30" s="284"/>
      <c r="MXU30" s="284"/>
      <c r="MXV30" s="284"/>
      <c r="MXW30" s="284"/>
      <c r="MXX30" s="284"/>
      <c r="MXY30" s="284"/>
      <c r="MXZ30" s="284"/>
      <c r="MYA30" s="284"/>
      <c r="MYB30" s="284"/>
      <c r="MYC30" s="284"/>
      <c r="MYD30" s="284"/>
      <c r="MYE30" s="284"/>
      <c r="MYF30" s="284"/>
      <c r="MYG30" s="284"/>
      <c r="MYH30" s="284"/>
      <c r="MYI30" s="284"/>
      <c r="MYJ30" s="284"/>
      <c r="MYK30" s="284"/>
      <c r="MYL30" s="284"/>
      <c r="MYM30" s="284"/>
      <c r="MYN30" s="284"/>
      <c r="MYO30" s="284"/>
      <c r="MYP30" s="284"/>
      <c r="MYQ30" s="284"/>
      <c r="MYR30" s="284"/>
      <c r="MYS30" s="284"/>
      <c r="MYT30" s="284"/>
      <c r="MYU30" s="284"/>
      <c r="MYV30" s="284"/>
      <c r="MYW30" s="284"/>
      <c r="MYX30" s="284"/>
      <c r="MYY30" s="284"/>
      <c r="MYZ30" s="284"/>
      <c r="MZA30" s="284"/>
      <c r="MZB30" s="284"/>
      <c r="MZC30" s="284"/>
      <c r="MZD30" s="284"/>
      <c r="MZE30" s="284"/>
      <c r="MZF30" s="284"/>
      <c r="MZG30" s="284"/>
      <c r="MZH30" s="284"/>
      <c r="MZI30" s="284"/>
      <c r="MZJ30" s="284"/>
      <c r="MZK30" s="284"/>
      <c r="MZL30" s="284"/>
      <c r="MZM30" s="284"/>
      <c r="MZN30" s="284"/>
      <c r="MZO30" s="284"/>
      <c r="MZP30" s="284"/>
      <c r="MZQ30" s="284"/>
      <c r="MZR30" s="284"/>
      <c r="MZS30" s="284"/>
      <c r="MZT30" s="284"/>
      <c r="MZU30" s="284"/>
      <c r="MZV30" s="284"/>
      <c r="MZW30" s="284"/>
      <c r="MZX30" s="284"/>
      <c r="MZY30" s="284"/>
      <c r="MZZ30" s="284"/>
      <c r="NAA30" s="284"/>
      <c r="NAB30" s="284"/>
      <c r="NAC30" s="284"/>
      <c r="NAD30" s="284"/>
      <c r="NAE30" s="284"/>
      <c r="NAF30" s="284"/>
      <c r="NAG30" s="284"/>
      <c r="NAH30" s="284"/>
      <c r="NAI30" s="284"/>
      <c r="NAJ30" s="284"/>
      <c r="NAK30" s="284"/>
      <c r="NAL30" s="284"/>
      <c r="NAM30" s="284"/>
      <c r="NAN30" s="284"/>
      <c r="NAO30" s="284"/>
      <c r="NAP30" s="284"/>
      <c r="NAQ30" s="284"/>
      <c r="NAR30" s="284"/>
      <c r="NAS30" s="284"/>
      <c r="NAT30" s="284"/>
      <c r="NAU30" s="284"/>
      <c r="NAV30" s="284"/>
      <c r="NAW30" s="284"/>
      <c r="NAX30" s="284"/>
      <c r="NAY30" s="284"/>
      <c r="NAZ30" s="284"/>
      <c r="NBA30" s="284"/>
      <c r="NBB30" s="284"/>
      <c r="NBC30" s="284"/>
      <c r="NBD30" s="284"/>
      <c r="NBE30" s="284"/>
      <c r="NBF30" s="284"/>
      <c r="NBG30" s="284"/>
      <c r="NBH30" s="284"/>
      <c r="NBI30" s="284"/>
      <c r="NBJ30" s="284"/>
      <c r="NBK30" s="284"/>
      <c r="NBL30" s="284"/>
      <c r="NBM30" s="284"/>
      <c r="NBN30" s="284"/>
      <c r="NBO30" s="284"/>
      <c r="NBP30" s="284"/>
      <c r="NBQ30" s="284"/>
      <c r="NBR30" s="284"/>
      <c r="NBS30" s="284"/>
      <c r="NBT30" s="284"/>
      <c r="NBU30" s="284"/>
      <c r="NBV30" s="284"/>
      <c r="NBW30" s="284"/>
      <c r="NBX30" s="284"/>
      <c r="NBY30" s="284"/>
      <c r="NBZ30" s="284"/>
      <c r="NCA30" s="284"/>
      <c r="NCB30" s="284"/>
      <c r="NCC30" s="284"/>
      <c r="NCD30" s="284"/>
      <c r="NCE30" s="284"/>
      <c r="NCF30" s="284"/>
      <c r="NCG30" s="284"/>
      <c r="NCH30" s="284"/>
      <c r="NCI30" s="284"/>
      <c r="NCJ30" s="284"/>
      <c r="NCK30" s="284"/>
      <c r="NCL30" s="284"/>
      <c r="NCM30" s="284"/>
      <c r="NCN30" s="284"/>
      <c r="NCO30" s="284"/>
      <c r="NCP30" s="284"/>
      <c r="NCQ30" s="284"/>
      <c r="NCR30" s="284"/>
      <c r="NCS30" s="284"/>
      <c r="NCT30" s="284"/>
      <c r="NCU30" s="284"/>
      <c r="NCV30" s="284"/>
      <c r="NCW30" s="284"/>
      <c r="NCX30" s="284"/>
      <c r="NCY30" s="284"/>
      <c r="NCZ30" s="284"/>
      <c r="NDA30" s="284"/>
      <c r="NDB30" s="284"/>
      <c r="NDC30" s="284"/>
      <c r="NDD30" s="284"/>
      <c r="NDE30" s="284"/>
      <c r="NDF30" s="284"/>
      <c r="NDG30" s="284"/>
      <c r="NDH30" s="284"/>
      <c r="NDI30" s="284"/>
      <c r="NDJ30" s="284"/>
      <c r="NDK30" s="284"/>
      <c r="NDL30" s="284"/>
      <c r="NDM30" s="284"/>
      <c r="NDN30" s="284"/>
      <c r="NDO30" s="284"/>
      <c r="NDP30" s="284"/>
      <c r="NDQ30" s="284"/>
      <c r="NDR30" s="284"/>
      <c r="NDS30" s="284"/>
      <c r="NDT30" s="284"/>
      <c r="NDU30" s="284"/>
      <c r="NDV30" s="284"/>
      <c r="NDW30" s="284"/>
      <c r="NDX30" s="284"/>
      <c r="NDY30" s="284"/>
      <c r="NDZ30" s="284"/>
      <c r="NEA30" s="284"/>
      <c r="NEB30" s="284"/>
      <c r="NEC30" s="284"/>
      <c r="NED30" s="284"/>
      <c r="NEE30" s="284"/>
      <c r="NEF30" s="284"/>
      <c r="NEG30" s="284"/>
      <c r="NEH30" s="284"/>
      <c r="NEI30" s="284"/>
      <c r="NEJ30" s="284"/>
      <c r="NEK30" s="284"/>
      <c r="NEL30" s="284"/>
      <c r="NEM30" s="284"/>
      <c r="NEN30" s="284"/>
      <c r="NEO30" s="284"/>
      <c r="NEP30" s="284"/>
      <c r="NEQ30" s="284"/>
      <c r="NER30" s="284"/>
      <c r="NES30" s="284"/>
      <c r="NET30" s="284"/>
      <c r="NEU30" s="284"/>
      <c r="NEV30" s="284"/>
      <c r="NEW30" s="284"/>
      <c r="NEX30" s="284"/>
      <c r="NEY30" s="284"/>
      <c r="NEZ30" s="284"/>
      <c r="NFA30" s="284"/>
      <c r="NFB30" s="284"/>
      <c r="NFC30" s="284"/>
      <c r="NFD30" s="284"/>
      <c r="NFE30" s="284"/>
      <c r="NFF30" s="284"/>
      <c r="NFG30" s="284"/>
      <c r="NFH30" s="284"/>
      <c r="NFI30" s="284"/>
      <c r="NFJ30" s="284"/>
      <c r="NFK30" s="284"/>
      <c r="NFL30" s="284"/>
      <c r="NFM30" s="284"/>
      <c r="NFN30" s="284"/>
      <c r="NFO30" s="284"/>
      <c r="NFP30" s="284"/>
      <c r="NFQ30" s="284"/>
      <c r="NFR30" s="284"/>
      <c r="NFS30" s="284"/>
      <c r="NFT30" s="284"/>
      <c r="NFU30" s="284"/>
      <c r="NFV30" s="284"/>
      <c r="NFW30" s="284"/>
      <c r="NFX30" s="284"/>
      <c r="NFY30" s="284"/>
      <c r="NFZ30" s="284"/>
      <c r="NGA30" s="284"/>
      <c r="NGB30" s="284"/>
      <c r="NGC30" s="284"/>
      <c r="NGD30" s="284"/>
      <c r="NGE30" s="284"/>
      <c r="NGF30" s="284"/>
      <c r="NGG30" s="284"/>
      <c r="NGH30" s="284"/>
      <c r="NGI30" s="284"/>
      <c r="NGJ30" s="284"/>
      <c r="NGK30" s="284"/>
      <c r="NGL30" s="284"/>
      <c r="NGM30" s="284"/>
      <c r="NGN30" s="284"/>
      <c r="NGO30" s="284"/>
      <c r="NGP30" s="284"/>
      <c r="NGQ30" s="284"/>
      <c r="NGR30" s="284"/>
      <c r="NGS30" s="284"/>
      <c r="NGT30" s="284"/>
      <c r="NGU30" s="284"/>
      <c r="NGV30" s="284"/>
      <c r="NGW30" s="284"/>
      <c r="NGX30" s="284"/>
      <c r="NGY30" s="284"/>
      <c r="NGZ30" s="284"/>
      <c r="NHA30" s="284"/>
      <c r="NHB30" s="284"/>
      <c r="NHC30" s="284"/>
      <c r="NHD30" s="284"/>
      <c r="NHE30" s="284"/>
      <c r="NHF30" s="284"/>
      <c r="NHG30" s="284"/>
      <c r="NHH30" s="284"/>
      <c r="NHI30" s="284"/>
      <c r="NHJ30" s="284"/>
      <c r="NHK30" s="284"/>
      <c r="NHL30" s="284"/>
      <c r="NHM30" s="284"/>
      <c r="NHN30" s="284"/>
      <c r="NHO30" s="284"/>
      <c r="NHP30" s="284"/>
      <c r="NHQ30" s="284"/>
      <c r="NHR30" s="284"/>
      <c r="NHS30" s="284"/>
      <c r="NHT30" s="284"/>
      <c r="NHU30" s="284"/>
      <c r="NHV30" s="284"/>
      <c r="NHW30" s="284"/>
      <c r="NHX30" s="284"/>
      <c r="NHY30" s="284"/>
      <c r="NHZ30" s="284"/>
      <c r="NIA30" s="284"/>
      <c r="NIB30" s="284"/>
      <c r="NIC30" s="284"/>
      <c r="NID30" s="284"/>
      <c r="NIE30" s="284"/>
      <c r="NIF30" s="284"/>
      <c r="NIG30" s="284"/>
      <c r="NIH30" s="284"/>
      <c r="NII30" s="284"/>
      <c r="NIJ30" s="284"/>
      <c r="NIK30" s="284"/>
      <c r="NIL30" s="284"/>
      <c r="NIM30" s="284"/>
      <c r="NIN30" s="284"/>
      <c r="NIO30" s="284"/>
      <c r="NIP30" s="284"/>
      <c r="NIQ30" s="284"/>
      <c r="NIR30" s="284"/>
      <c r="NIS30" s="284"/>
      <c r="NIT30" s="284"/>
      <c r="NIU30" s="284"/>
      <c r="NIV30" s="284"/>
      <c r="NIW30" s="284"/>
      <c r="NIX30" s="284"/>
      <c r="NIY30" s="284"/>
      <c r="NIZ30" s="284"/>
      <c r="NJA30" s="284"/>
      <c r="NJB30" s="284"/>
      <c r="NJC30" s="284"/>
      <c r="NJD30" s="284"/>
      <c r="NJE30" s="284"/>
      <c r="NJF30" s="284"/>
      <c r="NJG30" s="284"/>
      <c r="NJH30" s="284"/>
      <c r="NJI30" s="284"/>
      <c r="NJJ30" s="284"/>
      <c r="NJK30" s="284"/>
      <c r="NJL30" s="284"/>
      <c r="NJM30" s="284"/>
      <c r="NJN30" s="284"/>
      <c r="NJO30" s="284"/>
      <c r="NJP30" s="284"/>
      <c r="NJQ30" s="284"/>
      <c r="NJR30" s="284"/>
      <c r="NJS30" s="284"/>
      <c r="NJT30" s="284"/>
      <c r="NJU30" s="284"/>
      <c r="NJV30" s="284"/>
      <c r="NJW30" s="284"/>
      <c r="NJX30" s="284"/>
      <c r="NJY30" s="284"/>
      <c r="NJZ30" s="284"/>
      <c r="NKA30" s="284"/>
      <c r="NKB30" s="284"/>
      <c r="NKC30" s="284"/>
      <c r="NKD30" s="284"/>
      <c r="NKE30" s="284"/>
      <c r="NKF30" s="284"/>
      <c r="NKG30" s="284"/>
      <c r="NKH30" s="284"/>
      <c r="NKI30" s="284"/>
      <c r="NKJ30" s="284"/>
      <c r="NKK30" s="284"/>
      <c r="NKL30" s="284"/>
      <c r="NKM30" s="284"/>
      <c r="NKN30" s="284"/>
      <c r="NKO30" s="284"/>
      <c r="NKP30" s="284"/>
      <c r="NKQ30" s="284"/>
      <c r="NKR30" s="284"/>
      <c r="NKS30" s="284"/>
      <c r="NKT30" s="284"/>
      <c r="NKU30" s="284"/>
      <c r="NKV30" s="284"/>
      <c r="NKW30" s="284"/>
      <c r="NKX30" s="284"/>
      <c r="NKY30" s="284"/>
      <c r="NKZ30" s="284"/>
      <c r="NLA30" s="284"/>
      <c r="NLB30" s="284"/>
      <c r="NLC30" s="284"/>
      <c r="NLD30" s="284"/>
      <c r="NLE30" s="284"/>
      <c r="NLF30" s="284"/>
      <c r="NLG30" s="284"/>
      <c r="NLH30" s="284"/>
      <c r="NLI30" s="284"/>
      <c r="NLJ30" s="284"/>
      <c r="NLK30" s="284"/>
      <c r="NLL30" s="284"/>
      <c r="NLM30" s="284"/>
      <c r="NLN30" s="284"/>
      <c r="NLO30" s="284"/>
      <c r="NLP30" s="284"/>
      <c r="NLQ30" s="284"/>
      <c r="NLR30" s="284"/>
      <c r="NLS30" s="284"/>
      <c r="NLT30" s="284"/>
      <c r="NLU30" s="284"/>
      <c r="NLV30" s="284"/>
      <c r="NLW30" s="284"/>
      <c r="NLX30" s="284"/>
      <c r="NLY30" s="284"/>
      <c r="NLZ30" s="284"/>
      <c r="NMA30" s="284"/>
      <c r="NMB30" s="284"/>
      <c r="NMC30" s="284"/>
      <c r="NMD30" s="284"/>
      <c r="NME30" s="284"/>
      <c r="NMF30" s="284"/>
      <c r="NMG30" s="284"/>
      <c r="NMH30" s="284"/>
      <c r="NMI30" s="284"/>
      <c r="NMJ30" s="284"/>
      <c r="NMK30" s="284"/>
      <c r="NML30" s="284"/>
      <c r="NMM30" s="284"/>
      <c r="NMN30" s="284"/>
      <c r="NMO30" s="284"/>
      <c r="NMP30" s="284"/>
      <c r="NMQ30" s="284"/>
      <c r="NMR30" s="284"/>
      <c r="NMS30" s="284"/>
      <c r="NMT30" s="284"/>
      <c r="NMU30" s="284"/>
      <c r="NMV30" s="284"/>
      <c r="NMW30" s="284"/>
      <c r="NMX30" s="284"/>
      <c r="NMY30" s="284"/>
      <c r="NMZ30" s="284"/>
      <c r="NNA30" s="284"/>
      <c r="NNB30" s="284"/>
      <c r="NNC30" s="284"/>
      <c r="NND30" s="284"/>
      <c r="NNE30" s="284"/>
      <c r="NNF30" s="284"/>
      <c r="NNG30" s="284"/>
      <c r="NNH30" s="284"/>
      <c r="NNI30" s="284"/>
      <c r="NNJ30" s="284"/>
      <c r="NNK30" s="284"/>
      <c r="NNL30" s="284"/>
      <c r="NNM30" s="284"/>
      <c r="NNN30" s="284"/>
      <c r="NNO30" s="284"/>
      <c r="NNP30" s="284"/>
      <c r="NNQ30" s="284"/>
      <c r="NNR30" s="284"/>
      <c r="NNS30" s="284"/>
      <c r="NNT30" s="284"/>
      <c r="NNU30" s="284"/>
      <c r="NNV30" s="284"/>
      <c r="NNW30" s="284"/>
      <c r="NNX30" s="284"/>
      <c r="NNY30" s="284"/>
      <c r="NNZ30" s="284"/>
      <c r="NOA30" s="284"/>
      <c r="NOB30" s="284"/>
      <c r="NOC30" s="284"/>
      <c r="NOD30" s="284"/>
      <c r="NOE30" s="284"/>
      <c r="NOF30" s="284"/>
      <c r="NOG30" s="284"/>
      <c r="NOH30" s="284"/>
      <c r="NOI30" s="284"/>
      <c r="NOJ30" s="284"/>
      <c r="NOK30" s="284"/>
      <c r="NOL30" s="284"/>
      <c r="NOM30" s="284"/>
      <c r="NON30" s="284"/>
      <c r="NOO30" s="284"/>
      <c r="NOP30" s="284"/>
      <c r="NOQ30" s="284"/>
      <c r="NOR30" s="284"/>
      <c r="NOS30" s="284"/>
      <c r="NOT30" s="284"/>
      <c r="NOU30" s="284"/>
      <c r="NOV30" s="284"/>
      <c r="NOW30" s="284"/>
      <c r="NOX30" s="284"/>
      <c r="NOY30" s="284"/>
      <c r="NOZ30" s="284"/>
      <c r="NPA30" s="284"/>
      <c r="NPB30" s="284"/>
      <c r="NPC30" s="284"/>
      <c r="NPD30" s="284"/>
      <c r="NPE30" s="284"/>
      <c r="NPF30" s="284"/>
      <c r="NPG30" s="284"/>
      <c r="NPH30" s="284"/>
      <c r="NPI30" s="284"/>
      <c r="NPJ30" s="284"/>
      <c r="NPK30" s="284"/>
      <c r="NPL30" s="284"/>
      <c r="NPM30" s="284"/>
      <c r="NPN30" s="284"/>
      <c r="NPO30" s="284"/>
      <c r="NPP30" s="284"/>
      <c r="NPQ30" s="284"/>
      <c r="NPR30" s="284"/>
      <c r="NPS30" s="284"/>
      <c r="NPT30" s="284"/>
      <c r="NPU30" s="284"/>
      <c r="NPV30" s="284"/>
      <c r="NPW30" s="284"/>
      <c r="NPX30" s="284"/>
      <c r="NPY30" s="284"/>
      <c r="NPZ30" s="284"/>
      <c r="NQA30" s="284"/>
      <c r="NQB30" s="284"/>
      <c r="NQC30" s="284"/>
      <c r="NQD30" s="284"/>
      <c r="NQE30" s="284"/>
      <c r="NQF30" s="284"/>
      <c r="NQG30" s="284"/>
      <c r="NQH30" s="284"/>
      <c r="NQI30" s="284"/>
      <c r="NQJ30" s="284"/>
      <c r="NQK30" s="284"/>
      <c r="NQL30" s="284"/>
      <c r="NQM30" s="284"/>
      <c r="NQN30" s="284"/>
      <c r="NQO30" s="284"/>
      <c r="NQP30" s="284"/>
      <c r="NQQ30" s="284"/>
      <c r="NQR30" s="284"/>
      <c r="NQS30" s="284"/>
      <c r="NQT30" s="284"/>
      <c r="NQU30" s="284"/>
      <c r="NQV30" s="284"/>
      <c r="NQW30" s="284"/>
      <c r="NQX30" s="284"/>
      <c r="NQY30" s="284"/>
      <c r="NQZ30" s="284"/>
      <c r="NRA30" s="284"/>
      <c r="NRB30" s="284"/>
      <c r="NRC30" s="284"/>
      <c r="NRD30" s="284"/>
      <c r="NRE30" s="284"/>
      <c r="NRF30" s="284"/>
      <c r="NRG30" s="284"/>
      <c r="NRH30" s="284"/>
      <c r="NRI30" s="284"/>
      <c r="NRJ30" s="284"/>
      <c r="NRK30" s="284"/>
      <c r="NRL30" s="284"/>
      <c r="NRM30" s="284"/>
      <c r="NRN30" s="284"/>
      <c r="NRO30" s="284"/>
      <c r="NRP30" s="284"/>
      <c r="NRQ30" s="284"/>
      <c r="NRR30" s="284"/>
      <c r="NRS30" s="284"/>
      <c r="NRT30" s="284"/>
      <c r="NRU30" s="284"/>
      <c r="NRV30" s="284"/>
      <c r="NRW30" s="284"/>
      <c r="NRX30" s="284"/>
      <c r="NRY30" s="284"/>
      <c r="NRZ30" s="284"/>
      <c r="NSA30" s="284"/>
      <c r="NSB30" s="284"/>
      <c r="NSC30" s="284"/>
      <c r="NSD30" s="284"/>
      <c r="NSE30" s="284"/>
      <c r="NSF30" s="284"/>
      <c r="NSG30" s="284"/>
      <c r="NSH30" s="284"/>
      <c r="NSI30" s="284"/>
      <c r="NSJ30" s="284"/>
      <c r="NSK30" s="284"/>
      <c r="NSL30" s="284"/>
      <c r="NSM30" s="284"/>
      <c r="NSN30" s="284"/>
      <c r="NSO30" s="284"/>
      <c r="NSP30" s="284"/>
      <c r="NSQ30" s="284"/>
      <c r="NSR30" s="284"/>
      <c r="NSS30" s="284"/>
      <c r="NST30" s="284"/>
      <c r="NSU30" s="284"/>
      <c r="NSV30" s="284"/>
      <c r="NSW30" s="284"/>
      <c r="NSX30" s="284"/>
      <c r="NSY30" s="284"/>
      <c r="NSZ30" s="284"/>
      <c r="NTA30" s="284"/>
      <c r="NTB30" s="284"/>
      <c r="NTC30" s="284"/>
      <c r="NTD30" s="284"/>
      <c r="NTE30" s="284"/>
      <c r="NTF30" s="284"/>
      <c r="NTG30" s="284"/>
      <c r="NTH30" s="284"/>
      <c r="NTI30" s="284"/>
      <c r="NTJ30" s="284"/>
      <c r="NTK30" s="284"/>
      <c r="NTL30" s="284"/>
      <c r="NTM30" s="284"/>
      <c r="NTN30" s="284"/>
      <c r="NTO30" s="284"/>
      <c r="NTP30" s="284"/>
      <c r="NTQ30" s="284"/>
      <c r="NTR30" s="284"/>
      <c r="NTS30" s="284"/>
      <c r="NTT30" s="284"/>
      <c r="NTU30" s="284"/>
      <c r="NTV30" s="284"/>
      <c r="NTW30" s="284"/>
      <c r="NTX30" s="284"/>
      <c r="NTY30" s="284"/>
      <c r="NTZ30" s="284"/>
      <c r="NUA30" s="284"/>
      <c r="NUB30" s="284"/>
      <c r="NUC30" s="284"/>
      <c r="NUD30" s="284"/>
      <c r="NUE30" s="284"/>
      <c r="NUF30" s="284"/>
      <c r="NUG30" s="284"/>
      <c r="NUH30" s="284"/>
      <c r="NUI30" s="284"/>
      <c r="NUJ30" s="284"/>
      <c r="NUK30" s="284"/>
      <c r="NUL30" s="284"/>
      <c r="NUM30" s="284"/>
      <c r="NUN30" s="284"/>
      <c r="NUO30" s="284"/>
      <c r="NUP30" s="284"/>
      <c r="NUQ30" s="284"/>
      <c r="NUR30" s="284"/>
      <c r="NUS30" s="284"/>
      <c r="NUT30" s="284"/>
      <c r="NUU30" s="284"/>
      <c r="NUV30" s="284"/>
      <c r="NUW30" s="284"/>
      <c r="NUX30" s="284"/>
      <c r="NUY30" s="284"/>
      <c r="NUZ30" s="284"/>
      <c r="NVA30" s="284"/>
      <c r="NVB30" s="284"/>
      <c r="NVC30" s="284"/>
      <c r="NVD30" s="284"/>
      <c r="NVE30" s="284"/>
      <c r="NVF30" s="284"/>
      <c r="NVG30" s="284"/>
      <c r="NVH30" s="284"/>
      <c r="NVI30" s="284"/>
      <c r="NVJ30" s="284"/>
      <c r="NVK30" s="284"/>
      <c r="NVL30" s="284"/>
      <c r="NVM30" s="284"/>
      <c r="NVN30" s="284"/>
      <c r="NVO30" s="284"/>
      <c r="NVP30" s="284"/>
      <c r="NVQ30" s="284"/>
      <c r="NVR30" s="284"/>
      <c r="NVS30" s="284"/>
      <c r="NVT30" s="284"/>
      <c r="NVU30" s="284"/>
      <c r="NVV30" s="284"/>
      <c r="NVW30" s="284"/>
      <c r="NVX30" s="284"/>
      <c r="NVY30" s="284"/>
      <c r="NVZ30" s="284"/>
      <c r="NWA30" s="284"/>
      <c r="NWB30" s="284"/>
      <c r="NWC30" s="284"/>
      <c r="NWD30" s="284"/>
      <c r="NWE30" s="284"/>
      <c r="NWF30" s="284"/>
      <c r="NWG30" s="284"/>
      <c r="NWH30" s="284"/>
      <c r="NWI30" s="284"/>
      <c r="NWJ30" s="284"/>
      <c r="NWK30" s="284"/>
      <c r="NWL30" s="284"/>
      <c r="NWM30" s="284"/>
      <c r="NWN30" s="284"/>
      <c r="NWO30" s="284"/>
      <c r="NWP30" s="284"/>
      <c r="NWQ30" s="284"/>
      <c r="NWR30" s="284"/>
      <c r="NWS30" s="284"/>
      <c r="NWT30" s="284"/>
      <c r="NWU30" s="284"/>
      <c r="NWV30" s="284"/>
      <c r="NWW30" s="284"/>
      <c r="NWX30" s="284"/>
      <c r="NWY30" s="284"/>
      <c r="NWZ30" s="284"/>
      <c r="NXA30" s="284"/>
      <c r="NXB30" s="284"/>
      <c r="NXC30" s="284"/>
      <c r="NXD30" s="284"/>
      <c r="NXE30" s="284"/>
      <c r="NXF30" s="284"/>
      <c r="NXG30" s="284"/>
      <c r="NXH30" s="284"/>
      <c r="NXI30" s="284"/>
      <c r="NXJ30" s="284"/>
      <c r="NXK30" s="284"/>
      <c r="NXL30" s="284"/>
      <c r="NXM30" s="284"/>
      <c r="NXN30" s="284"/>
      <c r="NXO30" s="284"/>
      <c r="NXP30" s="284"/>
      <c r="NXQ30" s="284"/>
      <c r="NXR30" s="284"/>
      <c r="NXS30" s="284"/>
      <c r="NXT30" s="284"/>
      <c r="NXU30" s="284"/>
      <c r="NXV30" s="284"/>
      <c r="NXW30" s="284"/>
      <c r="NXX30" s="284"/>
      <c r="NXY30" s="284"/>
      <c r="NXZ30" s="284"/>
      <c r="NYA30" s="284"/>
      <c r="NYB30" s="284"/>
      <c r="NYC30" s="284"/>
      <c r="NYD30" s="284"/>
      <c r="NYE30" s="284"/>
      <c r="NYF30" s="284"/>
      <c r="NYG30" s="284"/>
      <c r="NYH30" s="284"/>
      <c r="NYI30" s="284"/>
      <c r="NYJ30" s="284"/>
      <c r="NYK30" s="284"/>
      <c r="NYL30" s="284"/>
      <c r="NYM30" s="284"/>
      <c r="NYN30" s="284"/>
      <c r="NYO30" s="284"/>
      <c r="NYP30" s="284"/>
      <c r="NYQ30" s="284"/>
      <c r="NYR30" s="284"/>
      <c r="NYS30" s="284"/>
      <c r="NYT30" s="284"/>
      <c r="NYU30" s="284"/>
      <c r="NYV30" s="284"/>
      <c r="NYW30" s="284"/>
      <c r="NYX30" s="284"/>
      <c r="NYY30" s="284"/>
      <c r="NYZ30" s="284"/>
      <c r="NZA30" s="284"/>
      <c r="NZB30" s="284"/>
      <c r="NZC30" s="284"/>
      <c r="NZD30" s="284"/>
      <c r="NZE30" s="284"/>
      <c r="NZF30" s="284"/>
      <c r="NZG30" s="284"/>
      <c r="NZH30" s="284"/>
      <c r="NZI30" s="284"/>
      <c r="NZJ30" s="284"/>
      <c r="NZK30" s="284"/>
      <c r="NZL30" s="284"/>
      <c r="NZM30" s="284"/>
      <c r="NZN30" s="284"/>
      <c r="NZO30" s="284"/>
      <c r="NZP30" s="284"/>
      <c r="NZQ30" s="284"/>
      <c r="NZR30" s="284"/>
      <c r="NZS30" s="284"/>
      <c r="NZT30" s="284"/>
      <c r="NZU30" s="284"/>
      <c r="NZV30" s="284"/>
      <c r="NZW30" s="284"/>
      <c r="NZX30" s="284"/>
      <c r="NZY30" s="284"/>
      <c r="NZZ30" s="284"/>
      <c r="OAA30" s="284"/>
      <c r="OAB30" s="284"/>
      <c r="OAC30" s="284"/>
      <c r="OAD30" s="284"/>
      <c r="OAE30" s="284"/>
      <c r="OAF30" s="284"/>
      <c r="OAG30" s="284"/>
      <c r="OAH30" s="284"/>
      <c r="OAI30" s="284"/>
      <c r="OAJ30" s="284"/>
      <c r="OAK30" s="284"/>
      <c r="OAL30" s="284"/>
      <c r="OAM30" s="284"/>
      <c r="OAN30" s="284"/>
      <c r="OAO30" s="284"/>
      <c r="OAP30" s="284"/>
      <c r="OAQ30" s="284"/>
      <c r="OAR30" s="284"/>
      <c r="OAS30" s="284"/>
      <c r="OAT30" s="284"/>
      <c r="OAU30" s="284"/>
      <c r="OAV30" s="284"/>
      <c r="OAW30" s="284"/>
      <c r="OAX30" s="284"/>
      <c r="OAY30" s="284"/>
      <c r="OAZ30" s="284"/>
      <c r="OBA30" s="284"/>
      <c r="OBB30" s="284"/>
      <c r="OBC30" s="284"/>
      <c r="OBD30" s="284"/>
      <c r="OBE30" s="284"/>
      <c r="OBF30" s="284"/>
      <c r="OBG30" s="284"/>
      <c r="OBH30" s="284"/>
      <c r="OBI30" s="284"/>
      <c r="OBJ30" s="284"/>
      <c r="OBK30" s="284"/>
      <c r="OBL30" s="284"/>
      <c r="OBM30" s="284"/>
      <c r="OBN30" s="284"/>
      <c r="OBO30" s="284"/>
      <c r="OBP30" s="284"/>
      <c r="OBQ30" s="284"/>
      <c r="OBR30" s="284"/>
      <c r="OBS30" s="284"/>
      <c r="OBT30" s="284"/>
      <c r="OBU30" s="284"/>
      <c r="OBV30" s="284"/>
      <c r="OBW30" s="284"/>
      <c r="OBX30" s="284"/>
      <c r="OBY30" s="284"/>
      <c r="OBZ30" s="284"/>
      <c r="OCA30" s="284"/>
      <c r="OCB30" s="284"/>
      <c r="OCC30" s="284"/>
      <c r="OCD30" s="284"/>
      <c r="OCE30" s="284"/>
      <c r="OCF30" s="284"/>
      <c r="OCG30" s="284"/>
      <c r="OCH30" s="284"/>
      <c r="OCI30" s="284"/>
      <c r="OCJ30" s="284"/>
      <c r="OCK30" s="284"/>
      <c r="OCL30" s="284"/>
      <c r="OCM30" s="284"/>
      <c r="OCN30" s="284"/>
      <c r="OCO30" s="284"/>
      <c r="OCP30" s="284"/>
      <c r="OCQ30" s="284"/>
      <c r="OCR30" s="284"/>
      <c r="OCS30" s="284"/>
      <c r="OCT30" s="284"/>
      <c r="OCU30" s="284"/>
      <c r="OCV30" s="284"/>
      <c r="OCW30" s="284"/>
      <c r="OCX30" s="284"/>
      <c r="OCY30" s="284"/>
      <c r="OCZ30" s="284"/>
      <c r="ODA30" s="284"/>
      <c r="ODB30" s="284"/>
      <c r="ODC30" s="284"/>
      <c r="ODD30" s="284"/>
      <c r="ODE30" s="284"/>
      <c r="ODF30" s="284"/>
      <c r="ODG30" s="284"/>
      <c r="ODH30" s="284"/>
      <c r="ODI30" s="284"/>
      <c r="ODJ30" s="284"/>
      <c r="ODK30" s="284"/>
      <c r="ODL30" s="284"/>
      <c r="ODM30" s="284"/>
      <c r="ODN30" s="284"/>
      <c r="ODO30" s="284"/>
      <c r="ODP30" s="284"/>
      <c r="ODQ30" s="284"/>
      <c r="ODR30" s="284"/>
      <c r="ODS30" s="284"/>
      <c r="ODT30" s="284"/>
      <c r="ODU30" s="284"/>
      <c r="ODV30" s="284"/>
      <c r="ODW30" s="284"/>
      <c r="ODX30" s="284"/>
      <c r="ODY30" s="284"/>
      <c r="ODZ30" s="284"/>
      <c r="OEA30" s="284"/>
      <c r="OEB30" s="284"/>
      <c r="OEC30" s="284"/>
      <c r="OED30" s="284"/>
      <c r="OEE30" s="284"/>
      <c r="OEF30" s="284"/>
      <c r="OEG30" s="284"/>
      <c r="OEH30" s="284"/>
      <c r="OEI30" s="284"/>
      <c r="OEJ30" s="284"/>
      <c r="OEK30" s="284"/>
      <c r="OEL30" s="284"/>
      <c r="OEM30" s="284"/>
      <c r="OEN30" s="284"/>
      <c r="OEO30" s="284"/>
      <c r="OEP30" s="284"/>
      <c r="OEQ30" s="284"/>
      <c r="OER30" s="284"/>
      <c r="OES30" s="284"/>
      <c r="OET30" s="284"/>
      <c r="OEU30" s="284"/>
      <c r="OEV30" s="284"/>
      <c r="OEW30" s="284"/>
      <c r="OEX30" s="284"/>
      <c r="OEY30" s="284"/>
      <c r="OEZ30" s="284"/>
      <c r="OFA30" s="284"/>
      <c r="OFB30" s="284"/>
      <c r="OFC30" s="284"/>
      <c r="OFD30" s="284"/>
      <c r="OFE30" s="284"/>
      <c r="OFF30" s="284"/>
      <c r="OFG30" s="284"/>
      <c r="OFH30" s="284"/>
      <c r="OFI30" s="284"/>
      <c r="OFJ30" s="284"/>
      <c r="OFK30" s="284"/>
      <c r="OFL30" s="284"/>
      <c r="OFM30" s="284"/>
      <c r="OFN30" s="284"/>
      <c r="OFO30" s="284"/>
      <c r="OFP30" s="284"/>
      <c r="OFQ30" s="284"/>
      <c r="OFR30" s="284"/>
      <c r="OFS30" s="284"/>
      <c r="OFT30" s="284"/>
      <c r="OFU30" s="284"/>
      <c r="OFV30" s="284"/>
      <c r="OFW30" s="284"/>
      <c r="OFX30" s="284"/>
      <c r="OFY30" s="284"/>
      <c r="OFZ30" s="284"/>
      <c r="OGA30" s="284"/>
      <c r="OGB30" s="284"/>
      <c r="OGC30" s="284"/>
      <c r="OGD30" s="284"/>
      <c r="OGE30" s="284"/>
      <c r="OGF30" s="284"/>
      <c r="OGG30" s="284"/>
      <c r="OGH30" s="284"/>
      <c r="OGI30" s="284"/>
      <c r="OGJ30" s="284"/>
      <c r="OGK30" s="284"/>
      <c r="OGL30" s="284"/>
      <c r="OGM30" s="284"/>
      <c r="OGN30" s="284"/>
      <c r="OGO30" s="284"/>
      <c r="OGP30" s="284"/>
      <c r="OGQ30" s="284"/>
      <c r="OGR30" s="284"/>
      <c r="OGS30" s="284"/>
      <c r="OGT30" s="284"/>
      <c r="OGU30" s="284"/>
      <c r="OGV30" s="284"/>
      <c r="OGW30" s="284"/>
      <c r="OGX30" s="284"/>
      <c r="OGY30" s="284"/>
      <c r="OGZ30" s="284"/>
      <c r="OHA30" s="284"/>
      <c r="OHB30" s="284"/>
      <c r="OHC30" s="284"/>
      <c r="OHD30" s="284"/>
      <c r="OHE30" s="284"/>
      <c r="OHF30" s="284"/>
      <c r="OHG30" s="284"/>
      <c r="OHH30" s="284"/>
      <c r="OHI30" s="284"/>
      <c r="OHJ30" s="284"/>
      <c r="OHK30" s="284"/>
      <c r="OHL30" s="284"/>
      <c r="OHM30" s="284"/>
      <c r="OHN30" s="284"/>
      <c r="OHO30" s="284"/>
      <c r="OHP30" s="284"/>
      <c r="OHQ30" s="284"/>
      <c r="OHR30" s="284"/>
      <c r="OHS30" s="284"/>
      <c r="OHT30" s="284"/>
      <c r="OHU30" s="284"/>
      <c r="OHV30" s="284"/>
      <c r="OHW30" s="284"/>
      <c r="OHX30" s="284"/>
      <c r="OHY30" s="284"/>
      <c r="OHZ30" s="284"/>
      <c r="OIA30" s="284"/>
      <c r="OIB30" s="284"/>
      <c r="OIC30" s="284"/>
      <c r="OID30" s="284"/>
      <c r="OIE30" s="284"/>
      <c r="OIF30" s="284"/>
      <c r="OIG30" s="284"/>
      <c r="OIH30" s="284"/>
      <c r="OII30" s="284"/>
      <c r="OIJ30" s="284"/>
      <c r="OIK30" s="284"/>
      <c r="OIL30" s="284"/>
      <c r="OIM30" s="284"/>
      <c r="OIN30" s="284"/>
      <c r="OIO30" s="284"/>
      <c r="OIP30" s="284"/>
      <c r="OIQ30" s="284"/>
      <c r="OIR30" s="284"/>
      <c r="OIS30" s="284"/>
      <c r="OIT30" s="284"/>
      <c r="OIU30" s="284"/>
      <c r="OIV30" s="284"/>
      <c r="OIW30" s="284"/>
      <c r="OIX30" s="284"/>
      <c r="OIY30" s="284"/>
      <c r="OIZ30" s="284"/>
      <c r="OJA30" s="284"/>
      <c r="OJB30" s="284"/>
      <c r="OJC30" s="284"/>
      <c r="OJD30" s="284"/>
      <c r="OJE30" s="284"/>
      <c r="OJF30" s="284"/>
      <c r="OJG30" s="284"/>
      <c r="OJH30" s="284"/>
      <c r="OJI30" s="284"/>
      <c r="OJJ30" s="284"/>
      <c r="OJK30" s="284"/>
      <c r="OJL30" s="284"/>
      <c r="OJM30" s="284"/>
      <c r="OJN30" s="284"/>
      <c r="OJO30" s="284"/>
      <c r="OJP30" s="284"/>
      <c r="OJQ30" s="284"/>
      <c r="OJR30" s="284"/>
      <c r="OJS30" s="284"/>
      <c r="OJT30" s="284"/>
      <c r="OJU30" s="284"/>
      <c r="OJV30" s="284"/>
      <c r="OJW30" s="284"/>
      <c r="OJX30" s="284"/>
      <c r="OJY30" s="284"/>
      <c r="OJZ30" s="284"/>
      <c r="OKA30" s="284"/>
      <c r="OKB30" s="284"/>
      <c r="OKC30" s="284"/>
      <c r="OKD30" s="284"/>
      <c r="OKE30" s="284"/>
      <c r="OKF30" s="284"/>
      <c r="OKG30" s="284"/>
      <c r="OKH30" s="284"/>
      <c r="OKI30" s="284"/>
      <c r="OKJ30" s="284"/>
      <c r="OKK30" s="284"/>
      <c r="OKL30" s="284"/>
      <c r="OKM30" s="284"/>
      <c r="OKN30" s="284"/>
      <c r="OKO30" s="284"/>
      <c r="OKP30" s="284"/>
      <c r="OKQ30" s="284"/>
      <c r="OKR30" s="284"/>
      <c r="OKS30" s="284"/>
      <c r="OKT30" s="284"/>
      <c r="OKU30" s="284"/>
      <c r="OKV30" s="284"/>
      <c r="OKW30" s="284"/>
      <c r="OKX30" s="284"/>
      <c r="OKY30" s="284"/>
      <c r="OKZ30" s="284"/>
      <c r="OLA30" s="284"/>
      <c r="OLB30" s="284"/>
      <c r="OLC30" s="284"/>
      <c r="OLD30" s="284"/>
      <c r="OLE30" s="284"/>
      <c r="OLF30" s="284"/>
      <c r="OLG30" s="284"/>
      <c r="OLH30" s="284"/>
      <c r="OLI30" s="284"/>
      <c r="OLJ30" s="284"/>
      <c r="OLK30" s="284"/>
      <c r="OLL30" s="284"/>
      <c r="OLM30" s="284"/>
      <c r="OLN30" s="284"/>
      <c r="OLO30" s="284"/>
      <c r="OLP30" s="284"/>
      <c r="OLQ30" s="284"/>
      <c r="OLR30" s="284"/>
      <c r="OLS30" s="284"/>
      <c r="OLT30" s="284"/>
      <c r="OLU30" s="284"/>
      <c r="OLV30" s="284"/>
      <c r="OLW30" s="284"/>
      <c r="OLX30" s="284"/>
      <c r="OLY30" s="284"/>
      <c r="OLZ30" s="284"/>
      <c r="OMA30" s="284"/>
      <c r="OMB30" s="284"/>
      <c r="OMC30" s="284"/>
      <c r="OMD30" s="284"/>
      <c r="OME30" s="284"/>
      <c r="OMF30" s="284"/>
      <c r="OMG30" s="284"/>
      <c r="OMH30" s="284"/>
      <c r="OMI30" s="284"/>
      <c r="OMJ30" s="284"/>
      <c r="OMK30" s="284"/>
      <c r="OML30" s="284"/>
      <c r="OMM30" s="284"/>
      <c r="OMN30" s="284"/>
      <c r="OMO30" s="284"/>
      <c r="OMP30" s="284"/>
      <c r="OMQ30" s="284"/>
      <c r="OMR30" s="284"/>
      <c r="OMS30" s="284"/>
      <c r="OMT30" s="284"/>
      <c r="OMU30" s="284"/>
      <c r="OMV30" s="284"/>
      <c r="OMW30" s="284"/>
      <c r="OMX30" s="284"/>
      <c r="OMY30" s="284"/>
      <c r="OMZ30" s="284"/>
      <c r="ONA30" s="284"/>
      <c r="ONB30" s="284"/>
      <c r="ONC30" s="284"/>
      <c r="OND30" s="284"/>
      <c r="ONE30" s="284"/>
      <c r="ONF30" s="284"/>
      <c r="ONG30" s="284"/>
      <c r="ONH30" s="284"/>
      <c r="ONI30" s="284"/>
      <c r="ONJ30" s="284"/>
      <c r="ONK30" s="284"/>
      <c r="ONL30" s="284"/>
      <c r="ONM30" s="284"/>
      <c r="ONN30" s="284"/>
      <c r="ONO30" s="284"/>
      <c r="ONP30" s="284"/>
      <c r="ONQ30" s="284"/>
      <c r="ONR30" s="284"/>
      <c r="ONS30" s="284"/>
      <c r="ONT30" s="284"/>
      <c r="ONU30" s="284"/>
      <c r="ONV30" s="284"/>
      <c r="ONW30" s="284"/>
      <c r="ONX30" s="284"/>
      <c r="ONY30" s="284"/>
      <c r="ONZ30" s="284"/>
      <c r="OOA30" s="284"/>
      <c r="OOB30" s="284"/>
      <c r="OOC30" s="284"/>
      <c r="OOD30" s="284"/>
      <c r="OOE30" s="284"/>
      <c r="OOF30" s="284"/>
      <c r="OOG30" s="284"/>
      <c r="OOH30" s="284"/>
      <c r="OOI30" s="284"/>
      <c r="OOJ30" s="284"/>
      <c r="OOK30" s="284"/>
      <c r="OOL30" s="284"/>
      <c r="OOM30" s="284"/>
      <c r="OON30" s="284"/>
      <c r="OOO30" s="284"/>
      <c r="OOP30" s="284"/>
      <c r="OOQ30" s="284"/>
      <c r="OOR30" s="284"/>
      <c r="OOS30" s="284"/>
      <c r="OOT30" s="284"/>
      <c r="OOU30" s="284"/>
      <c r="OOV30" s="284"/>
      <c r="OOW30" s="284"/>
      <c r="OOX30" s="284"/>
      <c r="OOY30" s="284"/>
      <c r="OOZ30" s="284"/>
      <c r="OPA30" s="284"/>
      <c r="OPB30" s="284"/>
      <c r="OPC30" s="284"/>
      <c r="OPD30" s="284"/>
      <c r="OPE30" s="284"/>
      <c r="OPF30" s="284"/>
      <c r="OPG30" s="284"/>
      <c r="OPH30" s="284"/>
      <c r="OPI30" s="284"/>
      <c r="OPJ30" s="284"/>
      <c r="OPK30" s="284"/>
      <c r="OPL30" s="284"/>
      <c r="OPM30" s="284"/>
      <c r="OPN30" s="284"/>
      <c r="OPO30" s="284"/>
      <c r="OPP30" s="284"/>
      <c r="OPQ30" s="284"/>
      <c r="OPR30" s="284"/>
      <c r="OPS30" s="284"/>
      <c r="OPT30" s="284"/>
      <c r="OPU30" s="284"/>
      <c r="OPV30" s="284"/>
      <c r="OPW30" s="284"/>
      <c r="OPX30" s="284"/>
      <c r="OPY30" s="284"/>
      <c r="OPZ30" s="284"/>
      <c r="OQA30" s="284"/>
      <c r="OQB30" s="284"/>
      <c r="OQC30" s="284"/>
      <c r="OQD30" s="284"/>
      <c r="OQE30" s="284"/>
      <c r="OQF30" s="284"/>
      <c r="OQG30" s="284"/>
      <c r="OQH30" s="284"/>
      <c r="OQI30" s="284"/>
      <c r="OQJ30" s="284"/>
      <c r="OQK30" s="284"/>
      <c r="OQL30" s="284"/>
      <c r="OQM30" s="284"/>
      <c r="OQN30" s="284"/>
      <c r="OQO30" s="284"/>
      <c r="OQP30" s="284"/>
      <c r="OQQ30" s="284"/>
      <c r="OQR30" s="284"/>
      <c r="OQS30" s="284"/>
      <c r="OQT30" s="284"/>
      <c r="OQU30" s="284"/>
      <c r="OQV30" s="284"/>
      <c r="OQW30" s="284"/>
      <c r="OQX30" s="284"/>
      <c r="OQY30" s="284"/>
      <c r="OQZ30" s="284"/>
      <c r="ORA30" s="284"/>
      <c r="ORB30" s="284"/>
      <c r="ORC30" s="284"/>
      <c r="ORD30" s="284"/>
      <c r="ORE30" s="284"/>
      <c r="ORF30" s="284"/>
      <c r="ORG30" s="284"/>
      <c r="ORH30" s="284"/>
      <c r="ORI30" s="284"/>
      <c r="ORJ30" s="284"/>
      <c r="ORK30" s="284"/>
      <c r="ORL30" s="284"/>
      <c r="ORM30" s="284"/>
      <c r="ORN30" s="284"/>
      <c r="ORO30" s="284"/>
      <c r="ORP30" s="284"/>
      <c r="ORQ30" s="284"/>
      <c r="ORR30" s="284"/>
      <c r="ORS30" s="284"/>
      <c r="ORT30" s="284"/>
      <c r="ORU30" s="284"/>
      <c r="ORV30" s="284"/>
      <c r="ORW30" s="284"/>
      <c r="ORX30" s="284"/>
      <c r="ORY30" s="284"/>
      <c r="ORZ30" s="284"/>
      <c r="OSA30" s="284"/>
      <c r="OSB30" s="284"/>
      <c r="OSC30" s="284"/>
      <c r="OSD30" s="284"/>
      <c r="OSE30" s="284"/>
      <c r="OSF30" s="284"/>
      <c r="OSG30" s="284"/>
      <c r="OSH30" s="284"/>
      <c r="OSI30" s="284"/>
      <c r="OSJ30" s="284"/>
      <c r="OSK30" s="284"/>
      <c r="OSL30" s="284"/>
      <c r="OSM30" s="284"/>
      <c r="OSN30" s="284"/>
      <c r="OSO30" s="284"/>
      <c r="OSP30" s="284"/>
      <c r="OSQ30" s="284"/>
      <c r="OSR30" s="284"/>
      <c r="OSS30" s="284"/>
      <c r="OST30" s="284"/>
      <c r="OSU30" s="284"/>
      <c r="OSV30" s="284"/>
      <c r="OSW30" s="284"/>
      <c r="OSX30" s="284"/>
      <c r="OSY30" s="284"/>
      <c r="OSZ30" s="284"/>
      <c r="OTA30" s="284"/>
      <c r="OTB30" s="284"/>
      <c r="OTC30" s="284"/>
      <c r="OTD30" s="284"/>
      <c r="OTE30" s="284"/>
      <c r="OTF30" s="284"/>
      <c r="OTG30" s="284"/>
      <c r="OTH30" s="284"/>
      <c r="OTI30" s="284"/>
      <c r="OTJ30" s="284"/>
      <c r="OTK30" s="284"/>
      <c r="OTL30" s="284"/>
      <c r="OTM30" s="284"/>
      <c r="OTN30" s="284"/>
      <c r="OTO30" s="284"/>
      <c r="OTP30" s="284"/>
      <c r="OTQ30" s="284"/>
      <c r="OTR30" s="284"/>
      <c r="OTS30" s="284"/>
      <c r="OTT30" s="284"/>
      <c r="OTU30" s="284"/>
      <c r="OTV30" s="284"/>
      <c r="OTW30" s="284"/>
      <c r="OTX30" s="284"/>
      <c r="OTY30" s="284"/>
      <c r="OTZ30" s="284"/>
      <c r="OUA30" s="284"/>
      <c r="OUB30" s="284"/>
      <c r="OUC30" s="284"/>
      <c r="OUD30" s="284"/>
      <c r="OUE30" s="284"/>
      <c r="OUF30" s="284"/>
      <c r="OUG30" s="284"/>
      <c r="OUH30" s="284"/>
      <c r="OUI30" s="284"/>
      <c r="OUJ30" s="284"/>
      <c r="OUK30" s="284"/>
      <c r="OUL30" s="284"/>
      <c r="OUM30" s="284"/>
      <c r="OUN30" s="284"/>
      <c r="OUO30" s="284"/>
      <c r="OUP30" s="284"/>
      <c r="OUQ30" s="284"/>
      <c r="OUR30" s="284"/>
      <c r="OUS30" s="284"/>
      <c r="OUT30" s="284"/>
      <c r="OUU30" s="284"/>
      <c r="OUV30" s="284"/>
      <c r="OUW30" s="284"/>
      <c r="OUX30" s="284"/>
      <c r="OUY30" s="284"/>
      <c r="OUZ30" s="284"/>
      <c r="OVA30" s="284"/>
      <c r="OVB30" s="284"/>
      <c r="OVC30" s="284"/>
      <c r="OVD30" s="284"/>
      <c r="OVE30" s="284"/>
      <c r="OVF30" s="284"/>
      <c r="OVG30" s="284"/>
      <c r="OVH30" s="284"/>
      <c r="OVI30" s="284"/>
      <c r="OVJ30" s="284"/>
      <c r="OVK30" s="284"/>
      <c r="OVL30" s="284"/>
      <c r="OVM30" s="284"/>
      <c r="OVN30" s="284"/>
      <c r="OVO30" s="284"/>
      <c r="OVP30" s="284"/>
      <c r="OVQ30" s="284"/>
      <c r="OVR30" s="284"/>
      <c r="OVS30" s="284"/>
      <c r="OVT30" s="284"/>
      <c r="OVU30" s="284"/>
      <c r="OVV30" s="284"/>
      <c r="OVW30" s="284"/>
      <c r="OVX30" s="284"/>
      <c r="OVY30" s="284"/>
      <c r="OVZ30" s="284"/>
      <c r="OWA30" s="284"/>
      <c r="OWB30" s="284"/>
      <c r="OWC30" s="284"/>
      <c r="OWD30" s="284"/>
      <c r="OWE30" s="284"/>
      <c r="OWF30" s="284"/>
      <c r="OWG30" s="284"/>
      <c r="OWH30" s="284"/>
      <c r="OWI30" s="284"/>
      <c r="OWJ30" s="284"/>
      <c r="OWK30" s="284"/>
      <c r="OWL30" s="284"/>
      <c r="OWM30" s="284"/>
      <c r="OWN30" s="284"/>
      <c r="OWO30" s="284"/>
      <c r="OWP30" s="284"/>
      <c r="OWQ30" s="284"/>
      <c r="OWR30" s="284"/>
      <c r="OWS30" s="284"/>
      <c r="OWT30" s="284"/>
      <c r="OWU30" s="284"/>
      <c r="OWV30" s="284"/>
      <c r="OWW30" s="284"/>
      <c r="OWX30" s="284"/>
      <c r="OWY30" s="284"/>
      <c r="OWZ30" s="284"/>
      <c r="OXA30" s="284"/>
      <c r="OXB30" s="284"/>
      <c r="OXC30" s="284"/>
      <c r="OXD30" s="284"/>
      <c r="OXE30" s="284"/>
      <c r="OXF30" s="284"/>
      <c r="OXG30" s="284"/>
      <c r="OXH30" s="284"/>
      <c r="OXI30" s="284"/>
      <c r="OXJ30" s="284"/>
      <c r="OXK30" s="284"/>
      <c r="OXL30" s="284"/>
      <c r="OXM30" s="284"/>
      <c r="OXN30" s="284"/>
      <c r="OXO30" s="284"/>
      <c r="OXP30" s="284"/>
      <c r="OXQ30" s="284"/>
      <c r="OXR30" s="284"/>
      <c r="OXS30" s="284"/>
      <c r="OXT30" s="284"/>
      <c r="OXU30" s="284"/>
      <c r="OXV30" s="284"/>
      <c r="OXW30" s="284"/>
      <c r="OXX30" s="284"/>
      <c r="OXY30" s="284"/>
      <c r="OXZ30" s="284"/>
      <c r="OYA30" s="284"/>
      <c r="OYB30" s="284"/>
      <c r="OYC30" s="284"/>
      <c r="OYD30" s="284"/>
      <c r="OYE30" s="284"/>
      <c r="OYF30" s="284"/>
      <c r="OYG30" s="284"/>
      <c r="OYH30" s="284"/>
      <c r="OYI30" s="284"/>
      <c r="OYJ30" s="284"/>
      <c r="OYK30" s="284"/>
      <c r="OYL30" s="284"/>
      <c r="OYM30" s="284"/>
      <c r="OYN30" s="284"/>
      <c r="OYO30" s="284"/>
      <c r="OYP30" s="284"/>
      <c r="OYQ30" s="284"/>
      <c r="OYR30" s="284"/>
      <c r="OYS30" s="284"/>
      <c r="OYT30" s="284"/>
      <c r="OYU30" s="284"/>
      <c r="OYV30" s="284"/>
      <c r="OYW30" s="284"/>
      <c r="OYX30" s="284"/>
      <c r="OYY30" s="284"/>
      <c r="OYZ30" s="284"/>
      <c r="OZA30" s="284"/>
      <c r="OZB30" s="284"/>
      <c r="OZC30" s="284"/>
      <c r="OZD30" s="284"/>
      <c r="OZE30" s="284"/>
      <c r="OZF30" s="284"/>
      <c r="OZG30" s="284"/>
      <c r="OZH30" s="284"/>
      <c r="OZI30" s="284"/>
      <c r="OZJ30" s="284"/>
      <c r="OZK30" s="284"/>
      <c r="OZL30" s="284"/>
      <c r="OZM30" s="284"/>
      <c r="OZN30" s="284"/>
      <c r="OZO30" s="284"/>
      <c r="OZP30" s="284"/>
      <c r="OZQ30" s="284"/>
      <c r="OZR30" s="284"/>
      <c r="OZS30" s="284"/>
      <c r="OZT30" s="284"/>
      <c r="OZU30" s="284"/>
      <c r="OZV30" s="284"/>
      <c r="OZW30" s="284"/>
      <c r="OZX30" s="284"/>
      <c r="OZY30" s="284"/>
      <c r="OZZ30" s="284"/>
      <c r="PAA30" s="284"/>
      <c r="PAB30" s="284"/>
      <c r="PAC30" s="284"/>
      <c r="PAD30" s="284"/>
      <c r="PAE30" s="284"/>
      <c r="PAF30" s="284"/>
      <c r="PAG30" s="284"/>
      <c r="PAH30" s="284"/>
      <c r="PAI30" s="284"/>
      <c r="PAJ30" s="284"/>
      <c r="PAK30" s="284"/>
      <c r="PAL30" s="284"/>
      <c r="PAM30" s="284"/>
      <c r="PAN30" s="284"/>
      <c r="PAO30" s="284"/>
      <c r="PAP30" s="284"/>
      <c r="PAQ30" s="284"/>
      <c r="PAR30" s="284"/>
      <c r="PAS30" s="284"/>
      <c r="PAT30" s="284"/>
      <c r="PAU30" s="284"/>
      <c r="PAV30" s="284"/>
      <c r="PAW30" s="284"/>
      <c r="PAX30" s="284"/>
      <c r="PAY30" s="284"/>
      <c r="PAZ30" s="284"/>
      <c r="PBA30" s="284"/>
      <c r="PBB30" s="284"/>
      <c r="PBC30" s="284"/>
      <c r="PBD30" s="284"/>
      <c r="PBE30" s="284"/>
      <c r="PBF30" s="284"/>
      <c r="PBG30" s="284"/>
      <c r="PBH30" s="284"/>
      <c r="PBI30" s="284"/>
      <c r="PBJ30" s="284"/>
      <c r="PBK30" s="284"/>
      <c r="PBL30" s="284"/>
      <c r="PBM30" s="284"/>
      <c r="PBN30" s="284"/>
      <c r="PBO30" s="284"/>
      <c r="PBP30" s="284"/>
      <c r="PBQ30" s="284"/>
      <c r="PBR30" s="284"/>
      <c r="PBS30" s="284"/>
      <c r="PBT30" s="284"/>
      <c r="PBU30" s="284"/>
      <c r="PBV30" s="284"/>
      <c r="PBW30" s="284"/>
      <c r="PBX30" s="284"/>
      <c r="PBY30" s="284"/>
      <c r="PBZ30" s="284"/>
      <c r="PCA30" s="284"/>
      <c r="PCB30" s="284"/>
      <c r="PCC30" s="284"/>
      <c r="PCD30" s="284"/>
      <c r="PCE30" s="284"/>
      <c r="PCF30" s="284"/>
      <c r="PCG30" s="284"/>
      <c r="PCH30" s="284"/>
      <c r="PCI30" s="284"/>
      <c r="PCJ30" s="284"/>
      <c r="PCK30" s="284"/>
      <c r="PCL30" s="284"/>
      <c r="PCM30" s="284"/>
      <c r="PCN30" s="284"/>
      <c r="PCO30" s="284"/>
      <c r="PCP30" s="284"/>
      <c r="PCQ30" s="284"/>
      <c r="PCR30" s="284"/>
      <c r="PCS30" s="284"/>
      <c r="PCT30" s="284"/>
      <c r="PCU30" s="284"/>
      <c r="PCV30" s="284"/>
      <c r="PCW30" s="284"/>
      <c r="PCX30" s="284"/>
      <c r="PCY30" s="284"/>
      <c r="PCZ30" s="284"/>
      <c r="PDA30" s="284"/>
      <c r="PDB30" s="284"/>
      <c r="PDC30" s="284"/>
      <c r="PDD30" s="284"/>
      <c r="PDE30" s="284"/>
      <c r="PDF30" s="284"/>
      <c r="PDG30" s="284"/>
      <c r="PDH30" s="284"/>
      <c r="PDI30" s="284"/>
      <c r="PDJ30" s="284"/>
      <c r="PDK30" s="284"/>
      <c r="PDL30" s="284"/>
      <c r="PDM30" s="284"/>
      <c r="PDN30" s="284"/>
      <c r="PDO30" s="284"/>
      <c r="PDP30" s="284"/>
      <c r="PDQ30" s="284"/>
      <c r="PDR30" s="284"/>
      <c r="PDS30" s="284"/>
      <c r="PDT30" s="284"/>
      <c r="PDU30" s="284"/>
      <c r="PDV30" s="284"/>
      <c r="PDW30" s="284"/>
      <c r="PDX30" s="284"/>
      <c r="PDY30" s="284"/>
      <c r="PDZ30" s="284"/>
      <c r="PEA30" s="284"/>
      <c r="PEB30" s="284"/>
      <c r="PEC30" s="284"/>
      <c r="PED30" s="284"/>
      <c r="PEE30" s="284"/>
      <c r="PEF30" s="284"/>
      <c r="PEG30" s="284"/>
      <c r="PEH30" s="284"/>
      <c r="PEI30" s="284"/>
      <c r="PEJ30" s="284"/>
      <c r="PEK30" s="284"/>
      <c r="PEL30" s="284"/>
      <c r="PEM30" s="284"/>
      <c r="PEN30" s="284"/>
      <c r="PEO30" s="284"/>
      <c r="PEP30" s="284"/>
      <c r="PEQ30" s="284"/>
      <c r="PER30" s="284"/>
      <c r="PES30" s="284"/>
      <c r="PET30" s="284"/>
      <c r="PEU30" s="284"/>
      <c r="PEV30" s="284"/>
      <c r="PEW30" s="284"/>
      <c r="PEX30" s="284"/>
      <c r="PEY30" s="284"/>
      <c r="PEZ30" s="284"/>
      <c r="PFA30" s="284"/>
      <c r="PFB30" s="284"/>
      <c r="PFC30" s="284"/>
      <c r="PFD30" s="284"/>
      <c r="PFE30" s="284"/>
      <c r="PFF30" s="284"/>
      <c r="PFG30" s="284"/>
      <c r="PFH30" s="284"/>
      <c r="PFI30" s="284"/>
      <c r="PFJ30" s="284"/>
      <c r="PFK30" s="284"/>
      <c r="PFL30" s="284"/>
      <c r="PFM30" s="284"/>
      <c r="PFN30" s="284"/>
      <c r="PFO30" s="284"/>
      <c r="PFP30" s="284"/>
      <c r="PFQ30" s="284"/>
      <c r="PFR30" s="284"/>
      <c r="PFS30" s="284"/>
      <c r="PFT30" s="284"/>
      <c r="PFU30" s="284"/>
      <c r="PFV30" s="284"/>
      <c r="PFW30" s="284"/>
      <c r="PFX30" s="284"/>
      <c r="PFY30" s="284"/>
      <c r="PFZ30" s="284"/>
      <c r="PGA30" s="284"/>
      <c r="PGB30" s="284"/>
      <c r="PGC30" s="284"/>
      <c r="PGD30" s="284"/>
      <c r="PGE30" s="284"/>
      <c r="PGF30" s="284"/>
      <c r="PGG30" s="284"/>
      <c r="PGH30" s="284"/>
      <c r="PGI30" s="284"/>
      <c r="PGJ30" s="284"/>
      <c r="PGK30" s="284"/>
      <c r="PGL30" s="284"/>
      <c r="PGM30" s="284"/>
      <c r="PGN30" s="284"/>
      <c r="PGO30" s="284"/>
      <c r="PGP30" s="284"/>
      <c r="PGQ30" s="284"/>
      <c r="PGR30" s="284"/>
      <c r="PGS30" s="284"/>
      <c r="PGT30" s="284"/>
      <c r="PGU30" s="284"/>
      <c r="PGV30" s="284"/>
      <c r="PGW30" s="284"/>
      <c r="PGX30" s="284"/>
      <c r="PGY30" s="284"/>
      <c r="PGZ30" s="284"/>
      <c r="PHA30" s="284"/>
      <c r="PHB30" s="284"/>
      <c r="PHC30" s="284"/>
      <c r="PHD30" s="284"/>
      <c r="PHE30" s="284"/>
      <c r="PHF30" s="284"/>
      <c r="PHG30" s="284"/>
      <c r="PHH30" s="284"/>
      <c r="PHI30" s="284"/>
      <c r="PHJ30" s="284"/>
      <c r="PHK30" s="284"/>
      <c r="PHL30" s="284"/>
      <c r="PHM30" s="284"/>
      <c r="PHN30" s="284"/>
      <c r="PHO30" s="284"/>
      <c r="PHP30" s="284"/>
      <c r="PHQ30" s="284"/>
      <c r="PHR30" s="284"/>
      <c r="PHS30" s="284"/>
      <c r="PHT30" s="284"/>
      <c r="PHU30" s="284"/>
      <c r="PHV30" s="284"/>
      <c r="PHW30" s="284"/>
      <c r="PHX30" s="284"/>
      <c r="PHY30" s="284"/>
      <c r="PHZ30" s="284"/>
      <c r="PIA30" s="284"/>
      <c r="PIB30" s="284"/>
      <c r="PIC30" s="284"/>
      <c r="PID30" s="284"/>
      <c r="PIE30" s="284"/>
      <c r="PIF30" s="284"/>
      <c r="PIG30" s="284"/>
      <c r="PIH30" s="284"/>
      <c r="PII30" s="284"/>
      <c r="PIJ30" s="284"/>
      <c r="PIK30" s="284"/>
      <c r="PIL30" s="284"/>
      <c r="PIM30" s="284"/>
      <c r="PIN30" s="284"/>
      <c r="PIO30" s="284"/>
      <c r="PIP30" s="284"/>
      <c r="PIQ30" s="284"/>
      <c r="PIR30" s="284"/>
      <c r="PIS30" s="284"/>
      <c r="PIT30" s="284"/>
      <c r="PIU30" s="284"/>
      <c r="PIV30" s="284"/>
      <c r="PIW30" s="284"/>
      <c r="PIX30" s="284"/>
      <c r="PIY30" s="284"/>
      <c r="PIZ30" s="284"/>
      <c r="PJA30" s="284"/>
      <c r="PJB30" s="284"/>
      <c r="PJC30" s="284"/>
      <c r="PJD30" s="284"/>
      <c r="PJE30" s="284"/>
      <c r="PJF30" s="284"/>
      <c r="PJG30" s="284"/>
      <c r="PJH30" s="284"/>
      <c r="PJI30" s="284"/>
      <c r="PJJ30" s="284"/>
      <c r="PJK30" s="284"/>
      <c r="PJL30" s="284"/>
      <c r="PJM30" s="284"/>
      <c r="PJN30" s="284"/>
      <c r="PJO30" s="284"/>
      <c r="PJP30" s="284"/>
      <c r="PJQ30" s="284"/>
      <c r="PJR30" s="284"/>
      <c r="PJS30" s="284"/>
      <c r="PJT30" s="284"/>
      <c r="PJU30" s="284"/>
      <c r="PJV30" s="284"/>
      <c r="PJW30" s="284"/>
      <c r="PJX30" s="284"/>
      <c r="PJY30" s="284"/>
      <c r="PJZ30" s="284"/>
      <c r="PKA30" s="284"/>
      <c r="PKB30" s="284"/>
      <c r="PKC30" s="284"/>
      <c r="PKD30" s="284"/>
      <c r="PKE30" s="284"/>
      <c r="PKF30" s="284"/>
      <c r="PKG30" s="284"/>
      <c r="PKH30" s="284"/>
      <c r="PKI30" s="284"/>
      <c r="PKJ30" s="284"/>
      <c r="PKK30" s="284"/>
      <c r="PKL30" s="284"/>
      <c r="PKM30" s="284"/>
      <c r="PKN30" s="284"/>
      <c r="PKO30" s="284"/>
      <c r="PKP30" s="284"/>
      <c r="PKQ30" s="284"/>
      <c r="PKR30" s="284"/>
      <c r="PKS30" s="284"/>
      <c r="PKT30" s="284"/>
      <c r="PKU30" s="284"/>
      <c r="PKV30" s="284"/>
      <c r="PKW30" s="284"/>
      <c r="PKX30" s="284"/>
      <c r="PKY30" s="284"/>
      <c r="PKZ30" s="284"/>
      <c r="PLA30" s="284"/>
      <c r="PLB30" s="284"/>
      <c r="PLC30" s="284"/>
      <c r="PLD30" s="284"/>
      <c r="PLE30" s="284"/>
      <c r="PLF30" s="284"/>
      <c r="PLG30" s="284"/>
      <c r="PLH30" s="284"/>
      <c r="PLI30" s="284"/>
      <c r="PLJ30" s="284"/>
      <c r="PLK30" s="284"/>
      <c r="PLL30" s="284"/>
      <c r="PLM30" s="284"/>
      <c r="PLN30" s="284"/>
      <c r="PLO30" s="284"/>
      <c r="PLP30" s="284"/>
      <c r="PLQ30" s="284"/>
      <c r="PLR30" s="284"/>
      <c r="PLS30" s="284"/>
      <c r="PLT30" s="284"/>
      <c r="PLU30" s="284"/>
      <c r="PLV30" s="284"/>
      <c r="PLW30" s="284"/>
      <c r="PLX30" s="284"/>
      <c r="PLY30" s="284"/>
      <c r="PLZ30" s="284"/>
      <c r="PMA30" s="284"/>
      <c r="PMB30" s="284"/>
      <c r="PMC30" s="284"/>
      <c r="PMD30" s="284"/>
      <c r="PME30" s="284"/>
      <c r="PMF30" s="284"/>
      <c r="PMG30" s="284"/>
      <c r="PMH30" s="284"/>
      <c r="PMI30" s="284"/>
      <c r="PMJ30" s="284"/>
      <c r="PMK30" s="284"/>
      <c r="PML30" s="284"/>
      <c r="PMM30" s="284"/>
      <c r="PMN30" s="284"/>
      <c r="PMO30" s="284"/>
      <c r="PMP30" s="284"/>
      <c r="PMQ30" s="284"/>
      <c r="PMR30" s="284"/>
      <c r="PMS30" s="284"/>
      <c r="PMT30" s="284"/>
      <c r="PMU30" s="284"/>
      <c r="PMV30" s="284"/>
      <c r="PMW30" s="284"/>
      <c r="PMX30" s="284"/>
      <c r="PMY30" s="284"/>
      <c r="PMZ30" s="284"/>
      <c r="PNA30" s="284"/>
      <c r="PNB30" s="284"/>
      <c r="PNC30" s="284"/>
      <c r="PND30" s="284"/>
      <c r="PNE30" s="284"/>
      <c r="PNF30" s="284"/>
      <c r="PNG30" s="284"/>
      <c r="PNH30" s="284"/>
      <c r="PNI30" s="284"/>
      <c r="PNJ30" s="284"/>
      <c r="PNK30" s="284"/>
      <c r="PNL30" s="284"/>
      <c r="PNM30" s="284"/>
      <c r="PNN30" s="284"/>
      <c r="PNO30" s="284"/>
      <c r="PNP30" s="284"/>
      <c r="PNQ30" s="284"/>
      <c r="PNR30" s="284"/>
      <c r="PNS30" s="284"/>
      <c r="PNT30" s="284"/>
      <c r="PNU30" s="284"/>
      <c r="PNV30" s="284"/>
      <c r="PNW30" s="284"/>
      <c r="PNX30" s="284"/>
      <c r="PNY30" s="284"/>
      <c r="PNZ30" s="284"/>
      <c r="POA30" s="284"/>
      <c r="POB30" s="284"/>
      <c r="POC30" s="284"/>
      <c r="POD30" s="284"/>
      <c r="POE30" s="284"/>
      <c r="POF30" s="284"/>
      <c r="POG30" s="284"/>
      <c r="POH30" s="284"/>
      <c r="POI30" s="284"/>
      <c r="POJ30" s="284"/>
      <c r="POK30" s="284"/>
      <c r="POL30" s="284"/>
      <c r="POM30" s="284"/>
      <c r="PON30" s="284"/>
      <c r="POO30" s="284"/>
      <c r="POP30" s="284"/>
      <c r="POQ30" s="284"/>
      <c r="POR30" s="284"/>
      <c r="POS30" s="284"/>
      <c r="POT30" s="284"/>
      <c r="POU30" s="284"/>
      <c r="POV30" s="284"/>
      <c r="POW30" s="284"/>
      <c r="POX30" s="284"/>
      <c r="POY30" s="284"/>
      <c r="POZ30" s="284"/>
      <c r="PPA30" s="284"/>
      <c r="PPB30" s="284"/>
      <c r="PPC30" s="284"/>
      <c r="PPD30" s="284"/>
      <c r="PPE30" s="284"/>
      <c r="PPF30" s="284"/>
      <c r="PPG30" s="284"/>
      <c r="PPH30" s="284"/>
      <c r="PPI30" s="284"/>
      <c r="PPJ30" s="284"/>
      <c r="PPK30" s="284"/>
      <c r="PPL30" s="284"/>
      <c r="PPM30" s="284"/>
      <c r="PPN30" s="284"/>
      <c r="PPO30" s="284"/>
      <c r="PPP30" s="284"/>
      <c r="PPQ30" s="284"/>
      <c r="PPR30" s="284"/>
      <c r="PPS30" s="284"/>
      <c r="PPT30" s="284"/>
      <c r="PPU30" s="284"/>
      <c r="PPV30" s="284"/>
      <c r="PPW30" s="284"/>
      <c r="PPX30" s="284"/>
      <c r="PPY30" s="284"/>
      <c r="PPZ30" s="284"/>
      <c r="PQA30" s="284"/>
      <c r="PQB30" s="284"/>
      <c r="PQC30" s="284"/>
      <c r="PQD30" s="284"/>
      <c r="PQE30" s="284"/>
      <c r="PQF30" s="284"/>
      <c r="PQG30" s="284"/>
      <c r="PQH30" s="284"/>
      <c r="PQI30" s="284"/>
      <c r="PQJ30" s="284"/>
      <c r="PQK30" s="284"/>
      <c r="PQL30" s="284"/>
      <c r="PQM30" s="284"/>
      <c r="PQN30" s="284"/>
      <c r="PQO30" s="284"/>
      <c r="PQP30" s="284"/>
      <c r="PQQ30" s="284"/>
      <c r="PQR30" s="284"/>
      <c r="PQS30" s="284"/>
      <c r="PQT30" s="284"/>
      <c r="PQU30" s="284"/>
      <c r="PQV30" s="284"/>
      <c r="PQW30" s="284"/>
      <c r="PQX30" s="284"/>
      <c r="PQY30" s="284"/>
      <c r="PQZ30" s="284"/>
      <c r="PRA30" s="284"/>
      <c r="PRB30" s="284"/>
      <c r="PRC30" s="284"/>
      <c r="PRD30" s="284"/>
      <c r="PRE30" s="284"/>
      <c r="PRF30" s="284"/>
      <c r="PRG30" s="284"/>
      <c r="PRH30" s="284"/>
      <c r="PRI30" s="284"/>
      <c r="PRJ30" s="284"/>
      <c r="PRK30" s="284"/>
      <c r="PRL30" s="284"/>
      <c r="PRM30" s="284"/>
      <c r="PRN30" s="284"/>
      <c r="PRO30" s="284"/>
      <c r="PRP30" s="284"/>
      <c r="PRQ30" s="284"/>
      <c r="PRR30" s="284"/>
      <c r="PRS30" s="284"/>
      <c r="PRT30" s="284"/>
      <c r="PRU30" s="284"/>
      <c r="PRV30" s="284"/>
      <c r="PRW30" s="284"/>
      <c r="PRX30" s="284"/>
      <c r="PRY30" s="284"/>
      <c r="PRZ30" s="284"/>
      <c r="PSA30" s="284"/>
      <c r="PSB30" s="284"/>
      <c r="PSC30" s="284"/>
      <c r="PSD30" s="284"/>
      <c r="PSE30" s="284"/>
      <c r="PSF30" s="284"/>
      <c r="PSG30" s="284"/>
      <c r="PSH30" s="284"/>
      <c r="PSI30" s="284"/>
      <c r="PSJ30" s="284"/>
      <c r="PSK30" s="284"/>
      <c r="PSL30" s="284"/>
      <c r="PSM30" s="284"/>
      <c r="PSN30" s="284"/>
      <c r="PSO30" s="284"/>
      <c r="PSP30" s="284"/>
      <c r="PSQ30" s="284"/>
      <c r="PSR30" s="284"/>
      <c r="PSS30" s="284"/>
      <c r="PST30" s="284"/>
      <c r="PSU30" s="284"/>
      <c r="PSV30" s="284"/>
      <c r="PSW30" s="284"/>
      <c r="PSX30" s="284"/>
      <c r="PSY30" s="284"/>
      <c r="PSZ30" s="284"/>
      <c r="PTA30" s="284"/>
      <c r="PTB30" s="284"/>
      <c r="PTC30" s="284"/>
      <c r="PTD30" s="284"/>
      <c r="PTE30" s="284"/>
      <c r="PTF30" s="284"/>
      <c r="PTG30" s="284"/>
      <c r="PTH30" s="284"/>
      <c r="PTI30" s="284"/>
      <c r="PTJ30" s="284"/>
      <c r="PTK30" s="284"/>
      <c r="PTL30" s="284"/>
      <c r="PTM30" s="284"/>
      <c r="PTN30" s="284"/>
      <c r="PTO30" s="284"/>
      <c r="PTP30" s="284"/>
      <c r="PTQ30" s="284"/>
      <c r="PTR30" s="284"/>
      <c r="PTS30" s="284"/>
      <c r="PTT30" s="284"/>
      <c r="PTU30" s="284"/>
      <c r="PTV30" s="284"/>
      <c r="PTW30" s="284"/>
      <c r="PTX30" s="284"/>
      <c r="PTY30" s="284"/>
      <c r="PTZ30" s="284"/>
      <c r="PUA30" s="284"/>
      <c r="PUB30" s="284"/>
      <c r="PUC30" s="284"/>
      <c r="PUD30" s="284"/>
      <c r="PUE30" s="284"/>
      <c r="PUF30" s="284"/>
      <c r="PUG30" s="284"/>
      <c r="PUH30" s="284"/>
      <c r="PUI30" s="284"/>
      <c r="PUJ30" s="284"/>
      <c r="PUK30" s="284"/>
      <c r="PUL30" s="284"/>
      <c r="PUM30" s="284"/>
      <c r="PUN30" s="284"/>
      <c r="PUO30" s="284"/>
      <c r="PUP30" s="284"/>
      <c r="PUQ30" s="284"/>
      <c r="PUR30" s="284"/>
      <c r="PUS30" s="284"/>
      <c r="PUT30" s="284"/>
      <c r="PUU30" s="284"/>
      <c r="PUV30" s="284"/>
      <c r="PUW30" s="284"/>
      <c r="PUX30" s="284"/>
      <c r="PUY30" s="284"/>
      <c r="PUZ30" s="284"/>
      <c r="PVA30" s="284"/>
      <c r="PVB30" s="284"/>
      <c r="PVC30" s="284"/>
      <c r="PVD30" s="284"/>
      <c r="PVE30" s="284"/>
      <c r="PVF30" s="284"/>
      <c r="PVG30" s="284"/>
      <c r="PVH30" s="284"/>
      <c r="PVI30" s="284"/>
      <c r="PVJ30" s="284"/>
      <c r="PVK30" s="284"/>
      <c r="PVL30" s="284"/>
      <c r="PVM30" s="284"/>
      <c r="PVN30" s="284"/>
      <c r="PVO30" s="284"/>
      <c r="PVP30" s="284"/>
      <c r="PVQ30" s="284"/>
      <c r="PVR30" s="284"/>
      <c r="PVS30" s="284"/>
      <c r="PVT30" s="284"/>
      <c r="PVU30" s="284"/>
      <c r="PVV30" s="284"/>
      <c r="PVW30" s="284"/>
      <c r="PVX30" s="284"/>
      <c r="PVY30" s="284"/>
      <c r="PVZ30" s="284"/>
      <c r="PWA30" s="284"/>
      <c r="PWB30" s="284"/>
      <c r="PWC30" s="284"/>
      <c r="PWD30" s="284"/>
      <c r="PWE30" s="284"/>
      <c r="PWF30" s="284"/>
      <c r="PWG30" s="284"/>
      <c r="PWH30" s="284"/>
      <c r="PWI30" s="284"/>
      <c r="PWJ30" s="284"/>
      <c r="PWK30" s="284"/>
      <c r="PWL30" s="284"/>
      <c r="PWM30" s="284"/>
      <c r="PWN30" s="284"/>
      <c r="PWO30" s="284"/>
      <c r="PWP30" s="284"/>
      <c r="PWQ30" s="284"/>
      <c r="PWR30" s="284"/>
      <c r="PWS30" s="284"/>
      <c r="PWT30" s="284"/>
      <c r="PWU30" s="284"/>
      <c r="PWV30" s="284"/>
      <c r="PWW30" s="284"/>
      <c r="PWX30" s="284"/>
      <c r="PWY30" s="284"/>
      <c r="PWZ30" s="284"/>
      <c r="PXA30" s="284"/>
      <c r="PXB30" s="284"/>
      <c r="PXC30" s="284"/>
      <c r="PXD30" s="284"/>
      <c r="PXE30" s="284"/>
      <c r="PXF30" s="284"/>
      <c r="PXG30" s="284"/>
      <c r="PXH30" s="284"/>
      <c r="PXI30" s="284"/>
      <c r="PXJ30" s="284"/>
      <c r="PXK30" s="284"/>
      <c r="PXL30" s="284"/>
      <c r="PXM30" s="284"/>
      <c r="PXN30" s="284"/>
      <c r="PXO30" s="284"/>
      <c r="PXP30" s="284"/>
      <c r="PXQ30" s="284"/>
      <c r="PXR30" s="284"/>
      <c r="PXS30" s="284"/>
      <c r="PXT30" s="284"/>
      <c r="PXU30" s="284"/>
      <c r="PXV30" s="284"/>
      <c r="PXW30" s="284"/>
      <c r="PXX30" s="284"/>
      <c r="PXY30" s="284"/>
      <c r="PXZ30" s="284"/>
      <c r="PYA30" s="284"/>
      <c r="PYB30" s="284"/>
      <c r="PYC30" s="284"/>
      <c r="PYD30" s="284"/>
      <c r="PYE30" s="284"/>
      <c r="PYF30" s="284"/>
      <c r="PYG30" s="284"/>
      <c r="PYH30" s="284"/>
      <c r="PYI30" s="284"/>
      <c r="PYJ30" s="284"/>
      <c r="PYK30" s="284"/>
      <c r="PYL30" s="284"/>
      <c r="PYM30" s="284"/>
      <c r="PYN30" s="284"/>
      <c r="PYO30" s="284"/>
      <c r="PYP30" s="284"/>
      <c r="PYQ30" s="284"/>
      <c r="PYR30" s="284"/>
      <c r="PYS30" s="284"/>
      <c r="PYT30" s="284"/>
      <c r="PYU30" s="284"/>
      <c r="PYV30" s="284"/>
      <c r="PYW30" s="284"/>
      <c r="PYX30" s="284"/>
      <c r="PYY30" s="284"/>
      <c r="PYZ30" s="284"/>
      <c r="PZA30" s="284"/>
      <c r="PZB30" s="284"/>
      <c r="PZC30" s="284"/>
      <c r="PZD30" s="284"/>
      <c r="PZE30" s="284"/>
      <c r="PZF30" s="284"/>
      <c r="PZG30" s="284"/>
      <c r="PZH30" s="284"/>
      <c r="PZI30" s="284"/>
      <c r="PZJ30" s="284"/>
      <c r="PZK30" s="284"/>
      <c r="PZL30" s="284"/>
      <c r="PZM30" s="284"/>
      <c r="PZN30" s="284"/>
      <c r="PZO30" s="284"/>
      <c r="PZP30" s="284"/>
      <c r="PZQ30" s="284"/>
      <c r="PZR30" s="284"/>
      <c r="PZS30" s="284"/>
      <c r="PZT30" s="284"/>
      <c r="PZU30" s="284"/>
      <c r="PZV30" s="284"/>
      <c r="PZW30" s="284"/>
      <c r="PZX30" s="284"/>
      <c r="PZY30" s="284"/>
      <c r="PZZ30" s="284"/>
      <c r="QAA30" s="284"/>
      <c r="QAB30" s="284"/>
      <c r="QAC30" s="284"/>
      <c r="QAD30" s="284"/>
      <c r="QAE30" s="284"/>
      <c r="QAF30" s="284"/>
      <c r="QAG30" s="284"/>
      <c r="QAH30" s="284"/>
      <c r="QAI30" s="284"/>
      <c r="QAJ30" s="284"/>
      <c r="QAK30" s="284"/>
      <c r="QAL30" s="284"/>
      <c r="QAM30" s="284"/>
      <c r="QAN30" s="284"/>
      <c r="QAO30" s="284"/>
      <c r="QAP30" s="284"/>
      <c r="QAQ30" s="284"/>
      <c r="QAR30" s="284"/>
      <c r="QAS30" s="284"/>
      <c r="QAT30" s="284"/>
      <c r="QAU30" s="284"/>
      <c r="QAV30" s="284"/>
      <c r="QAW30" s="284"/>
      <c r="QAX30" s="284"/>
      <c r="QAY30" s="284"/>
      <c r="QAZ30" s="284"/>
      <c r="QBA30" s="284"/>
      <c r="QBB30" s="284"/>
      <c r="QBC30" s="284"/>
      <c r="QBD30" s="284"/>
      <c r="QBE30" s="284"/>
      <c r="QBF30" s="284"/>
      <c r="QBG30" s="284"/>
      <c r="QBH30" s="284"/>
      <c r="QBI30" s="284"/>
      <c r="QBJ30" s="284"/>
      <c r="QBK30" s="284"/>
      <c r="QBL30" s="284"/>
      <c r="QBM30" s="284"/>
      <c r="QBN30" s="284"/>
      <c r="QBO30" s="284"/>
      <c r="QBP30" s="284"/>
      <c r="QBQ30" s="284"/>
      <c r="QBR30" s="284"/>
      <c r="QBS30" s="284"/>
      <c r="QBT30" s="284"/>
      <c r="QBU30" s="284"/>
      <c r="QBV30" s="284"/>
      <c r="QBW30" s="284"/>
      <c r="QBX30" s="284"/>
      <c r="QBY30" s="284"/>
      <c r="QBZ30" s="284"/>
      <c r="QCA30" s="284"/>
      <c r="QCB30" s="284"/>
      <c r="QCC30" s="284"/>
      <c r="QCD30" s="284"/>
      <c r="QCE30" s="284"/>
      <c r="QCF30" s="284"/>
      <c r="QCG30" s="284"/>
      <c r="QCH30" s="284"/>
      <c r="QCI30" s="284"/>
      <c r="QCJ30" s="284"/>
      <c r="QCK30" s="284"/>
      <c r="QCL30" s="284"/>
      <c r="QCM30" s="284"/>
      <c r="QCN30" s="284"/>
      <c r="QCO30" s="284"/>
      <c r="QCP30" s="284"/>
      <c r="QCQ30" s="284"/>
      <c r="QCR30" s="284"/>
      <c r="QCS30" s="284"/>
      <c r="QCT30" s="284"/>
      <c r="QCU30" s="284"/>
      <c r="QCV30" s="284"/>
      <c r="QCW30" s="284"/>
      <c r="QCX30" s="284"/>
      <c r="QCY30" s="284"/>
      <c r="QCZ30" s="284"/>
      <c r="QDA30" s="284"/>
      <c r="QDB30" s="284"/>
      <c r="QDC30" s="284"/>
      <c r="QDD30" s="284"/>
      <c r="QDE30" s="284"/>
      <c r="QDF30" s="284"/>
      <c r="QDG30" s="284"/>
      <c r="QDH30" s="284"/>
      <c r="QDI30" s="284"/>
      <c r="QDJ30" s="284"/>
      <c r="QDK30" s="284"/>
      <c r="QDL30" s="284"/>
      <c r="QDM30" s="284"/>
      <c r="QDN30" s="284"/>
      <c r="QDO30" s="284"/>
      <c r="QDP30" s="284"/>
      <c r="QDQ30" s="284"/>
      <c r="QDR30" s="284"/>
      <c r="QDS30" s="284"/>
      <c r="QDT30" s="284"/>
      <c r="QDU30" s="284"/>
      <c r="QDV30" s="284"/>
      <c r="QDW30" s="284"/>
      <c r="QDX30" s="284"/>
      <c r="QDY30" s="284"/>
      <c r="QDZ30" s="284"/>
      <c r="QEA30" s="284"/>
      <c r="QEB30" s="284"/>
      <c r="QEC30" s="284"/>
      <c r="QED30" s="284"/>
      <c r="QEE30" s="284"/>
      <c r="QEF30" s="284"/>
      <c r="QEG30" s="284"/>
      <c r="QEH30" s="284"/>
      <c r="QEI30" s="284"/>
      <c r="QEJ30" s="284"/>
      <c r="QEK30" s="284"/>
      <c r="QEL30" s="284"/>
      <c r="QEM30" s="284"/>
      <c r="QEN30" s="284"/>
      <c r="QEO30" s="284"/>
      <c r="QEP30" s="284"/>
      <c r="QEQ30" s="284"/>
      <c r="QER30" s="284"/>
      <c r="QES30" s="284"/>
      <c r="QET30" s="284"/>
      <c r="QEU30" s="284"/>
      <c r="QEV30" s="284"/>
      <c r="QEW30" s="284"/>
      <c r="QEX30" s="284"/>
      <c r="QEY30" s="284"/>
      <c r="QEZ30" s="284"/>
      <c r="QFA30" s="284"/>
      <c r="QFB30" s="284"/>
      <c r="QFC30" s="284"/>
      <c r="QFD30" s="284"/>
      <c r="QFE30" s="284"/>
      <c r="QFF30" s="284"/>
      <c r="QFG30" s="284"/>
      <c r="QFH30" s="284"/>
      <c r="QFI30" s="284"/>
      <c r="QFJ30" s="284"/>
      <c r="QFK30" s="284"/>
      <c r="QFL30" s="284"/>
      <c r="QFM30" s="284"/>
      <c r="QFN30" s="284"/>
      <c r="QFO30" s="284"/>
      <c r="QFP30" s="284"/>
      <c r="QFQ30" s="284"/>
      <c r="QFR30" s="284"/>
      <c r="QFS30" s="284"/>
      <c r="QFT30" s="284"/>
      <c r="QFU30" s="284"/>
      <c r="QFV30" s="284"/>
      <c r="QFW30" s="284"/>
      <c r="QFX30" s="284"/>
      <c r="QFY30" s="284"/>
      <c r="QFZ30" s="284"/>
      <c r="QGA30" s="284"/>
      <c r="QGB30" s="284"/>
      <c r="QGC30" s="284"/>
      <c r="QGD30" s="284"/>
      <c r="QGE30" s="284"/>
      <c r="QGF30" s="284"/>
      <c r="QGG30" s="284"/>
      <c r="QGH30" s="284"/>
      <c r="QGI30" s="284"/>
      <c r="QGJ30" s="284"/>
      <c r="QGK30" s="284"/>
      <c r="QGL30" s="284"/>
      <c r="QGM30" s="284"/>
      <c r="QGN30" s="284"/>
      <c r="QGO30" s="284"/>
      <c r="QGP30" s="284"/>
      <c r="QGQ30" s="284"/>
      <c r="QGR30" s="284"/>
      <c r="QGS30" s="284"/>
      <c r="QGT30" s="284"/>
      <c r="QGU30" s="284"/>
      <c r="QGV30" s="284"/>
      <c r="QGW30" s="284"/>
      <c r="QGX30" s="284"/>
      <c r="QGY30" s="284"/>
      <c r="QGZ30" s="284"/>
      <c r="QHA30" s="284"/>
      <c r="QHB30" s="284"/>
      <c r="QHC30" s="284"/>
      <c r="QHD30" s="284"/>
      <c r="QHE30" s="284"/>
      <c r="QHF30" s="284"/>
      <c r="QHG30" s="284"/>
      <c r="QHH30" s="284"/>
      <c r="QHI30" s="284"/>
      <c r="QHJ30" s="284"/>
      <c r="QHK30" s="284"/>
      <c r="QHL30" s="284"/>
      <c r="QHM30" s="284"/>
      <c r="QHN30" s="284"/>
      <c r="QHO30" s="284"/>
      <c r="QHP30" s="284"/>
      <c r="QHQ30" s="284"/>
      <c r="QHR30" s="284"/>
      <c r="QHS30" s="284"/>
      <c r="QHT30" s="284"/>
      <c r="QHU30" s="284"/>
      <c r="QHV30" s="284"/>
      <c r="QHW30" s="284"/>
      <c r="QHX30" s="284"/>
      <c r="QHY30" s="284"/>
      <c r="QHZ30" s="284"/>
      <c r="QIA30" s="284"/>
      <c r="QIB30" s="284"/>
      <c r="QIC30" s="284"/>
      <c r="QID30" s="284"/>
      <c r="QIE30" s="284"/>
      <c r="QIF30" s="284"/>
      <c r="QIG30" s="284"/>
      <c r="QIH30" s="284"/>
      <c r="QII30" s="284"/>
      <c r="QIJ30" s="284"/>
      <c r="QIK30" s="284"/>
      <c r="QIL30" s="284"/>
      <c r="QIM30" s="284"/>
      <c r="QIN30" s="284"/>
      <c r="QIO30" s="284"/>
      <c r="QIP30" s="284"/>
      <c r="QIQ30" s="284"/>
      <c r="QIR30" s="284"/>
      <c r="QIS30" s="284"/>
      <c r="QIT30" s="284"/>
      <c r="QIU30" s="284"/>
      <c r="QIV30" s="284"/>
      <c r="QIW30" s="284"/>
      <c r="QIX30" s="284"/>
      <c r="QIY30" s="284"/>
      <c r="QIZ30" s="284"/>
      <c r="QJA30" s="284"/>
      <c r="QJB30" s="284"/>
      <c r="QJC30" s="284"/>
      <c r="QJD30" s="284"/>
      <c r="QJE30" s="284"/>
      <c r="QJF30" s="284"/>
      <c r="QJG30" s="284"/>
      <c r="QJH30" s="284"/>
      <c r="QJI30" s="284"/>
      <c r="QJJ30" s="284"/>
      <c r="QJK30" s="284"/>
      <c r="QJL30" s="284"/>
      <c r="QJM30" s="284"/>
      <c r="QJN30" s="284"/>
      <c r="QJO30" s="284"/>
      <c r="QJP30" s="284"/>
      <c r="QJQ30" s="284"/>
      <c r="QJR30" s="284"/>
      <c r="QJS30" s="284"/>
      <c r="QJT30" s="284"/>
      <c r="QJU30" s="284"/>
      <c r="QJV30" s="284"/>
      <c r="QJW30" s="284"/>
      <c r="QJX30" s="284"/>
      <c r="QJY30" s="284"/>
      <c r="QJZ30" s="284"/>
      <c r="QKA30" s="284"/>
      <c r="QKB30" s="284"/>
      <c r="QKC30" s="284"/>
      <c r="QKD30" s="284"/>
      <c r="QKE30" s="284"/>
      <c r="QKF30" s="284"/>
      <c r="QKG30" s="284"/>
      <c r="QKH30" s="284"/>
      <c r="QKI30" s="284"/>
      <c r="QKJ30" s="284"/>
      <c r="QKK30" s="284"/>
      <c r="QKL30" s="284"/>
      <c r="QKM30" s="284"/>
      <c r="QKN30" s="284"/>
      <c r="QKO30" s="284"/>
      <c r="QKP30" s="284"/>
      <c r="QKQ30" s="284"/>
      <c r="QKR30" s="284"/>
      <c r="QKS30" s="284"/>
      <c r="QKT30" s="284"/>
      <c r="QKU30" s="284"/>
      <c r="QKV30" s="284"/>
      <c r="QKW30" s="284"/>
      <c r="QKX30" s="284"/>
      <c r="QKY30" s="284"/>
      <c r="QKZ30" s="284"/>
      <c r="QLA30" s="284"/>
      <c r="QLB30" s="284"/>
      <c r="QLC30" s="284"/>
      <c r="QLD30" s="284"/>
      <c r="QLE30" s="284"/>
      <c r="QLF30" s="284"/>
      <c r="QLG30" s="284"/>
      <c r="QLH30" s="284"/>
      <c r="QLI30" s="284"/>
      <c r="QLJ30" s="284"/>
      <c r="QLK30" s="284"/>
      <c r="QLL30" s="284"/>
      <c r="QLM30" s="284"/>
      <c r="QLN30" s="284"/>
      <c r="QLO30" s="284"/>
      <c r="QLP30" s="284"/>
      <c r="QLQ30" s="284"/>
      <c r="QLR30" s="284"/>
      <c r="QLS30" s="284"/>
      <c r="QLT30" s="284"/>
      <c r="QLU30" s="284"/>
      <c r="QLV30" s="284"/>
      <c r="QLW30" s="284"/>
      <c r="QLX30" s="284"/>
      <c r="QLY30" s="284"/>
      <c r="QLZ30" s="284"/>
      <c r="QMA30" s="284"/>
      <c r="QMB30" s="284"/>
      <c r="QMC30" s="284"/>
      <c r="QMD30" s="284"/>
      <c r="QME30" s="284"/>
      <c r="QMF30" s="284"/>
      <c r="QMG30" s="284"/>
      <c r="QMH30" s="284"/>
      <c r="QMI30" s="284"/>
      <c r="QMJ30" s="284"/>
      <c r="QMK30" s="284"/>
      <c r="QML30" s="284"/>
      <c r="QMM30" s="284"/>
      <c r="QMN30" s="284"/>
      <c r="QMO30" s="284"/>
      <c r="QMP30" s="284"/>
      <c r="QMQ30" s="284"/>
      <c r="QMR30" s="284"/>
      <c r="QMS30" s="284"/>
      <c r="QMT30" s="284"/>
      <c r="QMU30" s="284"/>
      <c r="QMV30" s="284"/>
      <c r="QMW30" s="284"/>
      <c r="QMX30" s="284"/>
      <c r="QMY30" s="284"/>
      <c r="QMZ30" s="284"/>
      <c r="QNA30" s="284"/>
      <c r="QNB30" s="284"/>
      <c r="QNC30" s="284"/>
      <c r="QND30" s="284"/>
      <c r="QNE30" s="284"/>
      <c r="QNF30" s="284"/>
      <c r="QNG30" s="284"/>
      <c r="QNH30" s="284"/>
      <c r="QNI30" s="284"/>
      <c r="QNJ30" s="284"/>
      <c r="QNK30" s="284"/>
      <c r="QNL30" s="284"/>
      <c r="QNM30" s="284"/>
      <c r="QNN30" s="284"/>
      <c r="QNO30" s="284"/>
      <c r="QNP30" s="284"/>
      <c r="QNQ30" s="284"/>
      <c r="QNR30" s="284"/>
      <c r="QNS30" s="284"/>
      <c r="QNT30" s="284"/>
      <c r="QNU30" s="284"/>
      <c r="QNV30" s="284"/>
      <c r="QNW30" s="284"/>
      <c r="QNX30" s="284"/>
      <c r="QNY30" s="284"/>
      <c r="QNZ30" s="284"/>
      <c r="QOA30" s="284"/>
      <c r="QOB30" s="284"/>
      <c r="QOC30" s="284"/>
      <c r="QOD30" s="284"/>
      <c r="QOE30" s="284"/>
      <c r="QOF30" s="284"/>
      <c r="QOG30" s="284"/>
      <c r="QOH30" s="284"/>
      <c r="QOI30" s="284"/>
      <c r="QOJ30" s="284"/>
      <c r="QOK30" s="284"/>
      <c r="QOL30" s="284"/>
      <c r="QOM30" s="284"/>
      <c r="QON30" s="284"/>
      <c r="QOO30" s="284"/>
      <c r="QOP30" s="284"/>
      <c r="QOQ30" s="284"/>
      <c r="QOR30" s="284"/>
      <c r="QOS30" s="284"/>
      <c r="QOT30" s="284"/>
      <c r="QOU30" s="284"/>
      <c r="QOV30" s="284"/>
      <c r="QOW30" s="284"/>
      <c r="QOX30" s="284"/>
      <c r="QOY30" s="284"/>
      <c r="QOZ30" s="284"/>
      <c r="QPA30" s="284"/>
      <c r="QPB30" s="284"/>
      <c r="QPC30" s="284"/>
      <c r="QPD30" s="284"/>
      <c r="QPE30" s="284"/>
      <c r="QPF30" s="284"/>
      <c r="QPG30" s="284"/>
      <c r="QPH30" s="284"/>
      <c r="QPI30" s="284"/>
      <c r="QPJ30" s="284"/>
      <c r="QPK30" s="284"/>
      <c r="QPL30" s="284"/>
      <c r="QPM30" s="284"/>
      <c r="QPN30" s="284"/>
      <c r="QPO30" s="284"/>
      <c r="QPP30" s="284"/>
      <c r="QPQ30" s="284"/>
      <c r="QPR30" s="284"/>
      <c r="QPS30" s="284"/>
      <c r="QPT30" s="284"/>
      <c r="QPU30" s="284"/>
      <c r="QPV30" s="284"/>
      <c r="QPW30" s="284"/>
      <c r="QPX30" s="284"/>
      <c r="QPY30" s="284"/>
      <c r="QPZ30" s="284"/>
      <c r="QQA30" s="284"/>
      <c r="QQB30" s="284"/>
      <c r="QQC30" s="284"/>
      <c r="QQD30" s="284"/>
      <c r="QQE30" s="284"/>
      <c r="QQF30" s="284"/>
      <c r="QQG30" s="284"/>
      <c r="QQH30" s="284"/>
      <c r="QQI30" s="284"/>
      <c r="QQJ30" s="284"/>
      <c r="QQK30" s="284"/>
      <c r="QQL30" s="284"/>
      <c r="QQM30" s="284"/>
      <c r="QQN30" s="284"/>
      <c r="QQO30" s="284"/>
      <c r="QQP30" s="284"/>
      <c r="QQQ30" s="284"/>
      <c r="QQR30" s="284"/>
      <c r="QQS30" s="284"/>
      <c r="QQT30" s="284"/>
      <c r="QQU30" s="284"/>
      <c r="QQV30" s="284"/>
      <c r="QQW30" s="284"/>
      <c r="QQX30" s="284"/>
      <c r="QQY30" s="284"/>
      <c r="QQZ30" s="284"/>
      <c r="QRA30" s="284"/>
      <c r="QRB30" s="284"/>
      <c r="QRC30" s="284"/>
      <c r="QRD30" s="284"/>
      <c r="QRE30" s="284"/>
      <c r="QRF30" s="284"/>
      <c r="QRG30" s="284"/>
      <c r="QRH30" s="284"/>
      <c r="QRI30" s="284"/>
      <c r="QRJ30" s="284"/>
      <c r="QRK30" s="284"/>
      <c r="QRL30" s="284"/>
      <c r="QRM30" s="284"/>
      <c r="QRN30" s="284"/>
      <c r="QRO30" s="284"/>
      <c r="QRP30" s="284"/>
      <c r="QRQ30" s="284"/>
      <c r="QRR30" s="284"/>
      <c r="QRS30" s="284"/>
      <c r="QRT30" s="284"/>
      <c r="QRU30" s="284"/>
      <c r="QRV30" s="284"/>
      <c r="QRW30" s="284"/>
      <c r="QRX30" s="284"/>
      <c r="QRY30" s="284"/>
      <c r="QRZ30" s="284"/>
      <c r="QSA30" s="284"/>
      <c r="QSB30" s="284"/>
      <c r="QSC30" s="284"/>
      <c r="QSD30" s="284"/>
      <c r="QSE30" s="284"/>
      <c r="QSF30" s="284"/>
      <c r="QSG30" s="284"/>
      <c r="QSH30" s="284"/>
      <c r="QSI30" s="284"/>
      <c r="QSJ30" s="284"/>
      <c r="QSK30" s="284"/>
      <c r="QSL30" s="284"/>
      <c r="QSM30" s="284"/>
      <c r="QSN30" s="284"/>
      <c r="QSO30" s="284"/>
      <c r="QSP30" s="284"/>
      <c r="QSQ30" s="284"/>
      <c r="QSR30" s="284"/>
      <c r="QSS30" s="284"/>
      <c r="QST30" s="284"/>
      <c r="QSU30" s="284"/>
      <c r="QSV30" s="284"/>
      <c r="QSW30" s="284"/>
      <c r="QSX30" s="284"/>
      <c r="QSY30" s="284"/>
      <c r="QSZ30" s="284"/>
      <c r="QTA30" s="284"/>
      <c r="QTB30" s="284"/>
      <c r="QTC30" s="284"/>
      <c r="QTD30" s="284"/>
      <c r="QTE30" s="284"/>
      <c r="QTF30" s="284"/>
      <c r="QTG30" s="284"/>
      <c r="QTH30" s="284"/>
      <c r="QTI30" s="284"/>
      <c r="QTJ30" s="284"/>
      <c r="QTK30" s="284"/>
      <c r="QTL30" s="284"/>
      <c r="QTM30" s="284"/>
      <c r="QTN30" s="284"/>
      <c r="QTO30" s="284"/>
      <c r="QTP30" s="284"/>
      <c r="QTQ30" s="284"/>
      <c r="QTR30" s="284"/>
      <c r="QTS30" s="284"/>
      <c r="QTT30" s="284"/>
      <c r="QTU30" s="284"/>
      <c r="QTV30" s="284"/>
      <c r="QTW30" s="284"/>
      <c r="QTX30" s="284"/>
      <c r="QTY30" s="284"/>
      <c r="QTZ30" s="284"/>
      <c r="QUA30" s="284"/>
      <c r="QUB30" s="284"/>
      <c r="QUC30" s="284"/>
      <c r="QUD30" s="284"/>
      <c r="QUE30" s="284"/>
      <c r="QUF30" s="284"/>
      <c r="QUG30" s="284"/>
      <c r="QUH30" s="284"/>
      <c r="QUI30" s="284"/>
      <c r="QUJ30" s="284"/>
      <c r="QUK30" s="284"/>
      <c r="QUL30" s="284"/>
      <c r="QUM30" s="284"/>
      <c r="QUN30" s="284"/>
      <c r="QUO30" s="284"/>
      <c r="QUP30" s="284"/>
      <c r="QUQ30" s="284"/>
      <c r="QUR30" s="284"/>
      <c r="QUS30" s="284"/>
      <c r="QUT30" s="284"/>
      <c r="QUU30" s="284"/>
      <c r="QUV30" s="284"/>
      <c r="QUW30" s="284"/>
      <c r="QUX30" s="284"/>
      <c r="QUY30" s="284"/>
      <c r="QUZ30" s="284"/>
      <c r="QVA30" s="284"/>
      <c r="QVB30" s="284"/>
      <c r="QVC30" s="284"/>
      <c r="QVD30" s="284"/>
      <c r="QVE30" s="284"/>
      <c r="QVF30" s="284"/>
      <c r="QVG30" s="284"/>
      <c r="QVH30" s="284"/>
      <c r="QVI30" s="284"/>
      <c r="QVJ30" s="284"/>
      <c r="QVK30" s="284"/>
      <c r="QVL30" s="284"/>
      <c r="QVM30" s="284"/>
      <c r="QVN30" s="284"/>
      <c r="QVO30" s="284"/>
      <c r="QVP30" s="284"/>
      <c r="QVQ30" s="284"/>
      <c r="QVR30" s="284"/>
      <c r="QVS30" s="284"/>
      <c r="QVT30" s="284"/>
      <c r="QVU30" s="284"/>
      <c r="QVV30" s="284"/>
      <c r="QVW30" s="284"/>
      <c r="QVX30" s="284"/>
      <c r="QVY30" s="284"/>
      <c r="QVZ30" s="284"/>
      <c r="QWA30" s="284"/>
      <c r="QWB30" s="284"/>
      <c r="QWC30" s="284"/>
      <c r="QWD30" s="284"/>
      <c r="QWE30" s="284"/>
      <c r="QWF30" s="284"/>
      <c r="QWG30" s="284"/>
      <c r="QWH30" s="284"/>
      <c r="QWI30" s="284"/>
      <c r="QWJ30" s="284"/>
      <c r="QWK30" s="284"/>
      <c r="QWL30" s="284"/>
      <c r="QWM30" s="284"/>
      <c r="QWN30" s="284"/>
      <c r="QWO30" s="284"/>
      <c r="QWP30" s="284"/>
      <c r="QWQ30" s="284"/>
      <c r="QWR30" s="284"/>
      <c r="QWS30" s="284"/>
      <c r="QWT30" s="284"/>
      <c r="QWU30" s="284"/>
      <c r="QWV30" s="284"/>
      <c r="QWW30" s="284"/>
      <c r="QWX30" s="284"/>
      <c r="QWY30" s="284"/>
      <c r="QWZ30" s="284"/>
      <c r="QXA30" s="284"/>
      <c r="QXB30" s="284"/>
      <c r="QXC30" s="284"/>
      <c r="QXD30" s="284"/>
      <c r="QXE30" s="284"/>
      <c r="QXF30" s="284"/>
      <c r="QXG30" s="284"/>
      <c r="QXH30" s="284"/>
      <c r="QXI30" s="284"/>
      <c r="QXJ30" s="284"/>
      <c r="QXK30" s="284"/>
      <c r="QXL30" s="284"/>
      <c r="QXM30" s="284"/>
      <c r="QXN30" s="284"/>
      <c r="QXO30" s="284"/>
      <c r="QXP30" s="284"/>
      <c r="QXQ30" s="284"/>
      <c r="QXR30" s="284"/>
      <c r="QXS30" s="284"/>
      <c r="QXT30" s="284"/>
      <c r="QXU30" s="284"/>
      <c r="QXV30" s="284"/>
      <c r="QXW30" s="284"/>
      <c r="QXX30" s="284"/>
      <c r="QXY30" s="284"/>
      <c r="QXZ30" s="284"/>
      <c r="QYA30" s="284"/>
      <c r="QYB30" s="284"/>
      <c r="QYC30" s="284"/>
      <c r="QYD30" s="284"/>
      <c r="QYE30" s="284"/>
      <c r="QYF30" s="284"/>
      <c r="QYG30" s="284"/>
      <c r="QYH30" s="284"/>
      <c r="QYI30" s="284"/>
      <c r="QYJ30" s="284"/>
      <c r="QYK30" s="284"/>
      <c r="QYL30" s="284"/>
      <c r="QYM30" s="284"/>
      <c r="QYN30" s="284"/>
      <c r="QYO30" s="284"/>
      <c r="QYP30" s="284"/>
      <c r="QYQ30" s="284"/>
      <c r="QYR30" s="284"/>
      <c r="QYS30" s="284"/>
      <c r="QYT30" s="284"/>
      <c r="QYU30" s="284"/>
      <c r="QYV30" s="284"/>
      <c r="QYW30" s="284"/>
      <c r="QYX30" s="284"/>
      <c r="QYY30" s="284"/>
      <c r="QYZ30" s="284"/>
      <c r="QZA30" s="284"/>
      <c r="QZB30" s="284"/>
      <c r="QZC30" s="284"/>
      <c r="QZD30" s="284"/>
      <c r="QZE30" s="284"/>
      <c r="QZF30" s="284"/>
      <c r="QZG30" s="284"/>
      <c r="QZH30" s="284"/>
      <c r="QZI30" s="284"/>
      <c r="QZJ30" s="284"/>
      <c r="QZK30" s="284"/>
      <c r="QZL30" s="284"/>
      <c r="QZM30" s="284"/>
      <c r="QZN30" s="284"/>
      <c r="QZO30" s="284"/>
      <c r="QZP30" s="284"/>
      <c r="QZQ30" s="284"/>
      <c r="QZR30" s="284"/>
      <c r="QZS30" s="284"/>
      <c r="QZT30" s="284"/>
      <c r="QZU30" s="284"/>
      <c r="QZV30" s="284"/>
      <c r="QZW30" s="284"/>
      <c r="QZX30" s="284"/>
      <c r="QZY30" s="284"/>
      <c r="QZZ30" s="284"/>
      <c r="RAA30" s="284"/>
      <c r="RAB30" s="284"/>
      <c r="RAC30" s="284"/>
      <c r="RAD30" s="284"/>
      <c r="RAE30" s="284"/>
      <c r="RAF30" s="284"/>
      <c r="RAG30" s="284"/>
      <c r="RAH30" s="284"/>
      <c r="RAI30" s="284"/>
      <c r="RAJ30" s="284"/>
      <c r="RAK30" s="284"/>
      <c r="RAL30" s="284"/>
      <c r="RAM30" s="284"/>
      <c r="RAN30" s="284"/>
      <c r="RAO30" s="284"/>
      <c r="RAP30" s="284"/>
      <c r="RAQ30" s="284"/>
      <c r="RAR30" s="284"/>
      <c r="RAS30" s="284"/>
      <c r="RAT30" s="284"/>
      <c r="RAU30" s="284"/>
      <c r="RAV30" s="284"/>
      <c r="RAW30" s="284"/>
      <c r="RAX30" s="284"/>
      <c r="RAY30" s="284"/>
      <c r="RAZ30" s="284"/>
      <c r="RBA30" s="284"/>
      <c r="RBB30" s="284"/>
      <c r="RBC30" s="284"/>
      <c r="RBD30" s="284"/>
      <c r="RBE30" s="284"/>
      <c r="RBF30" s="284"/>
      <c r="RBG30" s="284"/>
      <c r="RBH30" s="284"/>
      <c r="RBI30" s="284"/>
      <c r="RBJ30" s="284"/>
      <c r="RBK30" s="284"/>
      <c r="RBL30" s="284"/>
      <c r="RBM30" s="284"/>
      <c r="RBN30" s="284"/>
      <c r="RBO30" s="284"/>
      <c r="RBP30" s="284"/>
      <c r="RBQ30" s="284"/>
      <c r="RBR30" s="284"/>
      <c r="RBS30" s="284"/>
      <c r="RBT30" s="284"/>
      <c r="RBU30" s="284"/>
      <c r="RBV30" s="284"/>
      <c r="RBW30" s="284"/>
      <c r="RBX30" s="284"/>
      <c r="RBY30" s="284"/>
      <c r="RBZ30" s="284"/>
      <c r="RCA30" s="284"/>
      <c r="RCB30" s="284"/>
      <c r="RCC30" s="284"/>
      <c r="RCD30" s="284"/>
      <c r="RCE30" s="284"/>
      <c r="RCF30" s="284"/>
      <c r="RCG30" s="284"/>
      <c r="RCH30" s="284"/>
      <c r="RCI30" s="284"/>
      <c r="RCJ30" s="284"/>
      <c r="RCK30" s="284"/>
      <c r="RCL30" s="284"/>
      <c r="RCM30" s="284"/>
      <c r="RCN30" s="284"/>
      <c r="RCO30" s="284"/>
      <c r="RCP30" s="284"/>
      <c r="RCQ30" s="284"/>
      <c r="RCR30" s="284"/>
      <c r="RCS30" s="284"/>
      <c r="RCT30" s="284"/>
      <c r="RCU30" s="284"/>
      <c r="RCV30" s="284"/>
      <c r="RCW30" s="284"/>
      <c r="RCX30" s="284"/>
      <c r="RCY30" s="284"/>
      <c r="RCZ30" s="284"/>
      <c r="RDA30" s="284"/>
      <c r="RDB30" s="284"/>
      <c r="RDC30" s="284"/>
      <c r="RDD30" s="284"/>
      <c r="RDE30" s="284"/>
      <c r="RDF30" s="284"/>
      <c r="RDG30" s="284"/>
      <c r="RDH30" s="284"/>
      <c r="RDI30" s="284"/>
      <c r="RDJ30" s="284"/>
      <c r="RDK30" s="284"/>
      <c r="RDL30" s="284"/>
      <c r="RDM30" s="284"/>
      <c r="RDN30" s="284"/>
      <c r="RDO30" s="284"/>
      <c r="RDP30" s="284"/>
      <c r="RDQ30" s="284"/>
      <c r="RDR30" s="284"/>
      <c r="RDS30" s="284"/>
      <c r="RDT30" s="284"/>
      <c r="RDU30" s="284"/>
      <c r="RDV30" s="284"/>
      <c r="RDW30" s="284"/>
      <c r="RDX30" s="284"/>
      <c r="RDY30" s="284"/>
      <c r="RDZ30" s="284"/>
      <c r="REA30" s="284"/>
      <c r="REB30" s="284"/>
      <c r="REC30" s="284"/>
      <c r="RED30" s="284"/>
      <c r="REE30" s="284"/>
      <c r="REF30" s="284"/>
      <c r="REG30" s="284"/>
      <c r="REH30" s="284"/>
      <c r="REI30" s="284"/>
      <c r="REJ30" s="284"/>
      <c r="REK30" s="284"/>
      <c r="REL30" s="284"/>
      <c r="REM30" s="284"/>
      <c r="REN30" s="284"/>
      <c r="REO30" s="284"/>
      <c r="REP30" s="284"/>
      <c r="REQ30" s="284"/>
      <c r="RER30" s="284"/>
      <c r="RES30" s="284"/>
      <c r="RET30" s="284"/>
      <c r="REU30" s="284"/>
      <c r="REV30" s="284"/>
      <c r="REW30" s="284"/>
      <c r="REX30" s="284"/>
      <c r="REY30" s="284"/>
      <c r="REZ30" s="284"/>
      <c r="RFA30" s="284"/>
      <c r="RFB30" s="284"/>
      <c r="RFC30" s="284"/>
      <c r="RFD30" s="284"/>
      <c r="RFE30" s="284"/>
      <c r="RFF30" s="284"/>
      <c r="RFG30" s="284"/>
      <c r="RFH30" s="284"/>
      <c r="RFI30" s="284"/>
      <c r="RFJ30" s="284"/>
      <c r="RFK30" s="284"/>
      <c r="RFL30" s="284"/>
      <c r="RFM30" s="284"/>
      <c r="RFN30" s="284"/>
      <c r="RFO30" s="284"/>
      <c r="RFP30" s="284"/>
      <c r="RFQ30" s="284"/>
      <c r="RFR30" s="284"/>
      <c r="RFS30" s="284"/>
      <c r="RFT30" s="284"/>
      <c r="RFU30" s="284"/>
      <c r="RFV30" s="284"/>
      <c r="RFW30" s="284"/>
      <c r="RFX30" s="284"/>
      <c r="RFY30" s="284"/>
      <c r="RFZ30" s="284"/>
      <c r="RGA30" s="284"/>
      <c r="RGB30" s="284"/>
      <c r="RGC30" s="284"/>
      <c r="RGD30" s="284"/>
      <c r="RGE30" s="284"/>
      <c r="RGF30" s="284"/>
      <c r="RGG30" s="284"/>
      <c r="RGH30" s="284"/>
      <c r="RGI30" s="284"/>
      <c r="RGJ30" s="284"/>
      <c r="RGK30" s="284"/>
      <c r="RGL30" s="284"/>
      <c r="RGM30" s="284"/>
      <c r="RGN30" s="284"/>
      <c r="RGO30" s="284"/>
      <c r="RGP30" s="284"/>
      <c r="RGQ30" s="284"/>
      <c r="RGR30" s="284"/>
      <c r="RGS30" s="284"/>
      <c r="RGT30" s="284"/>
      <c r="RGU30" s="284"/>
      <c r="RGV30" s="284"/>
      <c r="RGW30" s="284"/>
      <c r="RGX30" s="284"/>
      <c r="RGY30" s="284"/>
      <c r="RGZ30" s="284"/>
      <c r="RHA30" s="284"/>
      <c r="RHB30" s="284"/>
      <c r="RHC30" s="284"/>
      <c r="RHD30" s="284"/>
      <c r="RHE30" s="284"/>
      <c r="RHF30" s="284"/>
      <c r="RHG30" s="284"/>
      <c r="RHH30" s="284"/>
      <c r="RHI30" s="284"/>
      <c r="RHJ30" s="284"/>
      <c r="RHK30" s="284"/>
      <c r="RHL30" s="284"/>
      <c r="RHM30" s="284"/>
      <c r="RHN30" s="284"/>
      <c r="RHO30" s="284"/>
      <c r="RHP30" s="284"/>
      <c r="RHQ30" s="284"/>
      <c r="RHR30" s="284"/>
      <c r="RHS30" s="284"/>
      <c r="RHT30" s="284"/>
      <c r="RHU30" s="284"/>
      <c r="RHV30" s="284"/>
      <c r="RHW30" s="284"/>
      <c r="RHX30" s="284"/>
      <c r="RHY30" s="284"/>
      <c r="RHZ30" s="284"/>
      <c r="RIA30" s="284"/>
      <c r="RIB30" s="284"/>
      <c r="RIC30" s="284"/>
      <c r="RID30" s="284"/>
      <c r="RIE30" s="284"/>
      <c r="RIF30" s="284"/>
      <c r="RIG30" s="284"/>
      <c r="RIH30" s="284"/>
      <c r="RII30" s="284"/>
      <c r="RIJ30" s="284"/>
      <c r="RIK30" s="284"/>
      <c r="RIL30" s="284"/>
      <c r="RIM30" s="284"/>
      <c r="RIN30" s="284"/>
      <c r="RIO30" s="284"/>
      <c r="RIP30" s="284"/>
      <c r="RIQ30" s="284"/>
      <c r="RIR30" s="284"/>
      <c r="RIS30" s="284"/>
      <c r="RIT30" s="284"/>
      <c r="RIU30" s="284"/>
      <c r="RIV30" s="284"/>
      <c r="RIW30" s="284"/>
      <c r="RIX30" s="284"/>
      <c r="RIY30" s="284"/>
      <c r="RIZ30" s="284"/>
      <c r="RJA30" s="284"/>
      <c r="RJB30" s="284"/>
      <c r="RJC30" s="284"/>
      <c r="RJD30" s="284"/>
      <c r="RJE30" s="284"/>
      <c r="RJF30" s="284"/>
      <c r="RJG30" s="284"/>
      <c r="RJH30" s="284"/>
      <c r="RJI30" s="284"/>
      <c r="RJJ30" s="284"/>
      <c r="RJK30" s="284"/>
      <c r="RJL30" s="284"/>
      <c r="RJM30" s="284"/>
      <c r="RJN30" s="284"/>
      <c r="RJO30" s="284"/>
      <c r="RJP30" s="284"/>
      <c r="RJQ30" s="284"/>
      <c r="RJR30" s="284"/>
      <c r="RJS30" s="284"/>
      <c r="RJT30" s="284"/>
      <c r="RJU30" s="284"/>
      <c r="RJV30" s="284"/>
      <c r="RJW30" s="284"/>
      <c r="RJX30" s="284"/>
      <c r="RJY30" s="284"/>
      <c r="RJZ30" s="284"/>
      <c r="RKA30" s="284"/>
      <c r="RKB30" s="284"/>
      <c r="RKC30" s="284"/>
      <c r="RKD30" s="284"/>
      <c r="RKE30" s="284"/>
      <c r="RKF30" s="284"/>
      <c r="RKG30" s="284"/>
      <c r="RKH30" s="284"/>
      <c r="RKI30" s="284"/>
      <c r="RKJ30" s="284"/>
      <c r="RKK30" s="284"/>
      <c r="RKL30" s="284"/>
      <c r="RKM30" s="284"/>
      <c r="RKN30" s="284"/>
      <c r="RKO30" s="284"/>
      <c r="RKP30" s="284"/>
      <c r="RKQ30" s="284"/>
      <c r="RKR30" s="284"/>
      <c r="RKS30" s="284"/>
      <c r="RKT30" s="284"/>
      <c r="RKU30" s="284"/>
      <c r="RKV30" s="284"/>
      <c r="RKW30" s="284"/>
      <c r="RKX30" s="284"/>
      <c r="RKY30" s="284"/>
      <c r="RKZ30" s="284"/>
      <c r="RLA30" s="284"/>
      <c r="RLB30" s="284"/>
      <c r="RLC30" s="284"/>
      <c r="RLD30" s="284"/>
      <c r="RLE30" s="284"/>
      <c r="RLF30" s="284"/>
      <c r="RLG30" s="284"/>
      <c r="RLH30" s="284"/>
      <c r="RLI30" s="284"/>
      <c r="RLJ30" s="284"/>
      <c r="RLK30" s="284"/>
      <c r="RLL30" s="284"/>
      <c r="RLM30" s="284"/>
      <c r="RLN30" s="284"/>
      <c r="RLO30" s="284"/>
      <c r="RLP30" s="284"/>
      <c r="RLQ30" s="284"/>
      <c r="RLR30" s="284"/>
      <c r="RLS30" s="284"/>
      <c r="RLT30" s="284"/>
      <c r="RLU30" s="284"/>
      <c r="RLV30" s="284"/>
      <c r="RLW30" s="284"/>
      <c r="RLX30" s="284"/>
      <c r="RLY30" s="284"/>
      <c r="RLZ30" s="284"/>
      <c r="RMA30" s="284"/>
      <c r="RMB30" s="284"/>
      <c r="RMC30" s="284"/>
      <c r="RMD30" s="284"/>
      <c r="RME30" s="284"/>
      <c r="RMF30" s="284"/>
      <c r="RMG30" s="284"/>
      <c r="RMH30" s="284"/>
      <c r="RMI30" s="284"/>
      <c r="RMJ30" s="284"/>
      <c r="RMK30" s="284"/>
      <c r="RML30" s="284"/>
      <c r="RMM30" s="284"/>
      <c r="RMN30" s="284"/>
      <c r="RMO30" s="284"/>
      <c r="RMP30" s="284"/>
      <c r="RMQ30" s="284"/>
      <c r="RMR30" s="284"/>
      <c r="RMS30" s="284"/>
      <c r="RMT30" s="284"/>
      <c r="RMU30" s="284"/>
      <c r="RMV30" s="284"/>
      <c r="RMW30" s="284"/>
      <c r="RMX30" s="284"/>
      <c r="RMY30" s="284"/>
      <c r="RMZ30" s="284"/>
      <c r="RNA30" s="284"/>
      <c r="RNB30" s="284"/>
      <c r="RNC30" s="284"/>
      <c r="RND30" s="284"/>
      <c r="RNE30" s="284"/>
      <c r="RNF30" s="284"/>
      <c r="RNG30" s="284"/>
      <c r="RNH30" s="284"/>
      <c r="RNI30" s="284"/>
      <c r="RNJ30" s="284"/>
      <c r="RNK30" s="284"/>
      <c r="RNL30" s="284"/>
      <c r="RNM30" s="284"/>
      <c r="RNN30" s="284"/>
      <c r="RNO30" s="284"/>
      <c r="RNP30" s="284"/>
      <c r="RNQ30" s="284"/>
      <c r="RNR30" s="284"/>
      <c r="RNS30" s="284"/>
      <c r="RNT30" s="284"/>
      <c r="RNU30" s="284"/>
      <c r="RNV30" s="284"/>
      <c r="RNW30" s="284"/>
      <c r="RNX30" s="284"/>
      <c r="RNY30" s="284"/>
      <c r="RNZ30" s="284"/>
      <c r="ROA30" s="284"/>
      <c r="ROB30" s="284"/>
      <c r="ROC30" s="284"/>
      <c r="ROD30" s="284"/>
      <c r="ROE30" s="284"/>
      <c r="ROF30" s="284"/>
      <c r="ROG30" s="284"/>
      <c r="ROH30" s="284"/>
      <c r="ROI30" s="284"/>
      <c r="ROJ30" s="284"/>
      <c r="ROK30" s="284"/>
      <c r="ROL30" s="284"/>
      <c r="ROM30" s="284"/>
      <c r="RON30" s="284"/>
      <c r="ROO30" s="284"/>
      <c r="ROP30" s="284"/>
      <c r="ROQ30" s="284"/>
      <c r="ROR30" s="284"/>
      <c r="ROS30" s="284"/>
      <c r="ROT30" s="284"/>
      <c r="ROU30" s="284"/>
      <c r="ROV30" s="284"/>
      <c r="ROW30" s="284"/>
      <c r="ROX30" s="284"/>
      <c r="ROY30" s="284"/>
      <c r="ROZ30" s="284"/>
      <c r="RPA30" s="284"/>
      <c r="RPB30" s="284"/>
      <c r="RPC30" s="284"/>
      <c r="RPD30" s="284"/>
      <c r="RPE30" s="284"/>
      <c r="RPF30" s="284"/>
      <c r="RPG30" s="284"/>
      <c r="RPH30" s="284"/>
      <c r="RPI30" s="284"/>
      <c r="RPJ30" s="284"/>
      <c r="RPK30" s="284"/>
      <c r="RPL30" s="284"/>
      <c r="RPM30" s="284"/>
      <c r="RPN30" s="284"/>
      <c r="RPO30" s="284"/>
      <c r="RPP30" s="284"/>
      <c r="RPQ30" s="284"/>
      <c r="RPR30" s="284"/>
      <c r="RPS30" s="284"/>
      <c r="RPT30" s="284"/>
      <c r="RPU30" s="284"/>
      <c r="RPV30" s="284"/>
      <c r="RPW30" s="284"/>
      <c r="RPX30" s="284"/>
      <c r="RPY30" s="284"/>
      <c r="RPZ30" s="284"/>
      <c r="RQA30" s="284"/>
      <c r="RQB30" s="284"/>
      <c r="RQC30" s="284"/>
      <c r="RQD30" s="284"/>
      <c r="RQE30" s="284"/>
      <c r="RQF30" s="284"/>
      <c r="RQG30" s="284"/>
      <c r="RQH30" s="284"/>
      <c r="RQI30" s="284"/>
      <c r="RQJ30" s="284"/>
      <c r="RQK30" s="284"/>
      <c r="RQL30" s="284"/>
      <c r="RQM30" s="284"/>
      <c r="RQN30" s="284"/>
      <c r="RQO30" s="284"/>
      <c r="RQP30" s="284"/>
      <c r="RQQ30" s="284"/>
      <c r="RQR30" s="284"/>
      <c r="RQS30" s="284"/>
      <c r="RQT30" s="284"/>
      <c r="RQU30" s="284"/>
      <c r="RQV30" s="284"/>
      <c r="RQW30" s="284"/>
      <c r="RQX30" s="284"/>
      <c r="RQY30" s="284"/>
      <c r="RQZ30" s="284"/>
      <c r="RRA30" s="284"/>
      <c r="RRB30" s="284"/>
      <c r="RRC30" s="284"/>
      <c r="RRD30" s="284"/>
      <c r="RRE30" s="284"/>
      <c r="RRF30" s="284"/>
      <c r="RRG30" s="284"/>
      <c r="RRH30" s="284"/>
      <c r="RRI30" s="284"/>
      <c r="RRJ30" s="284"/>
      <c r="RRK30" s="284"/>
      <c r="RRL30" s="284"/>
      <c r="RRM30" s="284"/>
      <c r="RRN30" s="284"/>
      <c r="RRO30" s="284"/>
      <c r="RRP30" s="284"/>
      <c r="RRQ30" s="284"/>
      <c r="RRR30" s="284"/>
      <c r="RRS30" s="284"/>
      <c r="RRT30" s="284"/>
      <c r="RRU30" s="284"/>
      <c r="RRV30" s="284"/>
      <c r="RRW30" s="284"/>
      <c r="RRX30" s="284"/>
      <c r="RRY30" s="284"/>
      <c r="RRZ30" s="284"/>
      <c r="RSA30" s="284"/>
      <c r="RSB30" s="284"/>
      <c r="RSC30" s="284"/>
      <c r="RSD30" s="284"/>
      <c r="RSE30" s="284"/>
      <c r="RSF30" s="284"/>
      <c r="RSG30" s="284"/>
      <c r="RSH30" s="284"/>
      <c r="RSI30" s="284"/>
      <c r="RSJ30" s="284"/>
      <c r="RSK30" s="284"/>
      <c r="RSL30" s="284"/>
      <c r="RSM30" s="284"/>
      <c r="RSN30" s="284"/>
      <c r="RSO30" s="284"/>
      <c r="RSP30" s="284"/>
      <c r="RSQ30" s="284"/>
      <c r="RSR30" s="284"/>
      <c r="RSS30" s="284"/>
      <c r="RST30" s="284"/>
      <c r="RSU30" s="284"/>
      <c r="RSV30" s="284"/>
      <c r="RSW30" s="284"/>
      <c r="RSX30" s="284"/>
      <c r="RSY30" s="284"/>
      <c r="RSZ30" s="284"/>
      <c r="RTA30" s="284"/>
      <c r="RTB30" s="284"/>
      <c r="RTC30" s="284"/>
      <c r="RTD30" s="284"/>
      <c r="RTE30" s="284"/>
      <c r="RTF30" s="284"/>
      <c r="RTG30" s="284"/>
      <c r="RTH30" s="284"/>
      <c r="RTI30" s="284"/>
      <c r="RTJ30" s="284"/>
      <c r="RTK30" s="284"/>
      <c r="RTL30" s="284"/>
      <c r="RTM30" s="284"/>
      <c r="RTN30" s="284"/>
      <c r="RTO30" s="284"/>
      <c r="RTP30" s="284"/>
      <c r="RTQ30" s="284"/>
      <c r="RTR30" s="284"/>
      <c r="RTS30" s="284"/>
      <c r="RTT30" s="284"/>
      <c r="RTU30" s="284"/>
      <c r="RTV30" s="284"/>
      <c r="RTW30" s="284"/>
      <c r="RTX30" s="284"/>
      <c r="RTY30" s="284"/>
      <c r="RTZ30" s="284"/>
      <c r="RUA30" s="284"/>
      <c r="RUB30" s="284"/>
      <c r="RUC30" s="284"/>
      <c r="RUD30" s="284"/>
      <c r="RUE30" s="284"/>
      <c r="RUF30" s="284"/>
      <c r="RUG30" s="284"/>
      <c r="RUH30" s="284"/>
      <c r="RUI30" s="284"/>
      <c r="RUJ30" s="284"/>
      <c r="RUK30" s="284"/>
      <c r="RUL30" s="284"/>
      <c r="RUM30" s="284"/>
      <c r="RUN30" s="284"/>
      <c r="RUO30" s="284"/>
      <c r="RUP30" s="284"/>
      <c r="RUQ30" s="284"/>
      <c r="RUR30" s="284"/>
      <c r="RUS30" s="284"/>
      <c r="RUT30" s="284"/>
      <c r="RUU30" s="284"/>
      <c r="RUV30" s="284"/>
      <c r="RUW30" s="284"/>
      <c r="RUX30" s="284"/>
      <c r="RUY30" s="284"/>
      <c r="RUZ30" s="284"/>
      <c r="RVA30" s="284"/>
      <c r="RVB30" s="284"/>
      <c r="RVC30" s="284"/>
      <c r="RVD30" s="284"/>
      <c r="RVE30" s="284"/>
      <c r="RVF30" s="284"/>
      <c r="RVG30" s="284"/>
      <c r="RVH30" s="284"/>
      <c r="RVI30" s="284"/>
      <c r="RVJ30" s="284"/>
      <c r="RVK30" s="284"/>
      <c r="RVL30" s="284"/>
      <c r="RVM30" s="284"/>
      <c r="RVN30" s="284"/>
      <c r="RVO30" s="284"/>
      <c r="RVP30" s="284"/>
      <c r="RVQ30" s="284"/>
      <c r="RVR30" s="284"/>
      <c r="RVS30" s="284"/>
      <c r="RVT30" s="284"/>
      <c r="RVU30" s="284"/>
      <c r="RVV30" s="284"/>
      <c r="RVW30" s="284"/>
      <c r="RVX30" s="284"/>
      <c r="RVY30" s="284"/>
      <c r="RVZ30" s="284"/>
      <c r="RWA30" s="284"/>
      <c r="RWB30" s="284"/>
      <c r="RWC30" s="284"/>
      <c r="RWD30" s="284"/>
      <c r="RWE30" s="284"/>
      <c r="RWF30" s="284"/>
      <c r="RWG30" s="284"/>
      <c r="RWH30" s="284"/>
      <c r="RWI30" s="284"/>
      <c r="RWJ30" s="284"/>
      <c r="RWK30" s="284"/>
      <c r="RWL30" s="284"/>
      <c r="RWM30" s="284"/>
      <c r="RWN30" s="284"/>
      <c r="RWO30" s="284"/>
      <c r="RWP30" s="284"/>
      <c r="RWQ30" s="284"/>
      <c r="RWR30" s="284"/>
      <c r="RWS30" s="284"/>
      <c r="RWT30" s="284"/>
      <c r="RWU30" s="284"/>
      <c r="RWV30" s="284"/>
      <c r="RWW30" s="284"/>
      <c r="RWX30" s="284"/>
      <c r="RWY30" s="284"/>
      <c r="RWZ30" s="284"/>
      <c r="RXA30" s="284"/>
      <c r="RXB30" s="284"/>
      <c r="RXC30" s="284"/>
      <c r="RXD30" s="284"/>
      <c r="RXE30" s="284"/>
      <c r="RXF30" s="284"/>
      <c r="RXG30" s="284"/>
      <c r="RXH30" s="284"/>
      <c r="RXI30" s="284"/>
      <c r="RXJ30" s="284"/>
      <c r="RXK30" s="284"/>
      <c r="RXL30" s="284"/>
      <c r="RXM30" s="284"/>
      <c r="RXN30" s="284"/>
      <c r="RXO30" s="284"/>
      <c r="RXP30" s="284"/>
      <c r="RXQ30" s="284"/>
      <c r="RXR30" s="284"/>
      <c r="RXS30" s="284"/>
      <c r="RXT30" s="284"/>
      <c r="RXU30" s="284"/>
      <c r="RXV30" s="284"/>
      <c r="RXW30" s="284"/>
      <c r="RXX30" s="284"/>
      <c r="RXY30" s="284"/>
      <c r="RXZ30" s="284"/>
      <c r="RYA30" s="284"/>
      <c r="RYB30" s="284"/>
      <c r="RYC30" s="284"/>
      <c r="RYD30" s="284"/>
      <c r="RYE30" s="284"/>
      <c r="RYF30" s="284"/>
      <c r="RYG30" s="284"/>
      <c r="RYH30" s="284"/>
      <c r="RYI30" s="284"/>
      <c r="RYJ30" s="284"/>
      <c r="RYK30" s="284"/>
      <c r="RYL30" s="284"/>
      <c r="RYM30" s="284"/>
      <c r="RYN30" s="284"/>
      <c r="RYO30" s="284"/>
      <c r="RYP30" s="284"/>
      <c r="RYQ30" s="284"/>
      <c r="RYR30" s="284"/>
      <c r="RYS30" s="284"/>
      <c r="RYT30" s="284"/>
      <c r="RYU30" s="284"/>
      <c r="RYV30" s="284"/>
      <c r="RYW30" s="284"/>
      <c r="RYX30" s="284"/>
      <c r="RYY30" s="284"/>
      <c r="RYZ30" s="284"/>
      <c r="RZA30" s="284"/>
      <c r="RZB30" s="284"/>
      <c r="RZC30" s="284"/>
      <c r="RZD30" s="284"/>
      <c r="RZE30" s="284"/>
      <c r="RZF30" s="284"/>
      <c r="RZG30" s="284"/>
      <c r="RZH30" s="284"/>
      <c r="RZI30" s="284"/>
      <c r="RZJ30" s="284"/>
      <c r="RZK30" s="284"/>
      <c r="RZL30" s="284"/>
      <c r="RZM30" s="284"/>
      <c r="RZN30" s="284"/>
      <c r="RZO30" s="284"/>
      <c r="RZP30" s="284"/>
      <c r="RZQ30" s="284"/>
      <c r="RZR30" s="284"/>
      <c r="RZS30" s="284"/>
      <c r="RZT30" s="284"/>
      <c r="RZU30" s="284"/>
      <c r="RZV30" s="284"/>
      <c r="RZW30" s="284"/>
      <c r="RZX30" s="284"/>
      <c r="RZY30" s="284"/>
      <c r="RZZ30" s="284"/>
      <c r="SAA30" s="284"/>
      <c r="SAB30" s="284"/>
      <c r="SAC30" s="284"/>
      <c r="SAD30" s="284"/>
      <c r="SAE30" s="284"/>
      <c r="SAF30" s="284"/>
      <c r="SAG30" s="284"/>
      <c r="SAH30" s="284"/>
      <c r="SAI30" s="284"/>
      <c r="SAJ30" s="284"/>
      <c r="SAK30" s="284"/>
      <c r="SAL30" s="284"/>
      <c r="SAM30" s="284"/>
      <c r="SAN30" s="284"/>
      <c r="SAO30" s="284"/>
      <c r="SAP30" s="284"/>
      <c r="SAQ30" s="284"/>
      <c r="SAR30" s="284"/>
      <c r="SAS30" s="284"/>
      <c r="SAT30" s="284"/>
      <c r="SAU30" s="284"/>
      <c r="SAV30" s="284"/>
      <c r="SAW30" s="284"/>
      <c r="SAX30" s="284"/>
      <c r="SAY30" s="284"/>
      <c r="SAZ30" s="284"/>
      <c r="SBA30" s="284"/>
      <c r="SBB30" s="284"/>
      <c r="SBC30" s="284"/>
      <c r="SBD30" s="284"/>
      <c r="SBE30" s="284"/>
      <c r="SBF30" s="284"/>
      <c r="SBG30" s="284"/>
      <c r="SBH30" s="284"/>
      <c r="SBI30" s="284"/>
      <c r="SBJ30" s="284"/>
      <c r="SBK30" s="284"/>
      <c r="SBL30" s="284"/>
      <c r="SBM30" s="284"/>
      <c r="SBN30" s="284"/>
      <c r="SBO30" s="284"/>
      <c r="SBP30" s="284"/>
      <c r="SBQ30" s="284"/>
      <c r="SBR30" s="284"/>
      <c r="SBS30" s="284"/>
      <c r="SBT30" s="284"/>
      <c r="SBU30" s="284"/>
      <c r="SBV30" s="284"/>
      <c r="SBW30" s="284"/>
      <c r="SBX30" s="284"/>
      <c r="SBY30" s="284"/>
      <c r="SBZ30" s="284"/>
      <c r="SCA30" s="284"/>
      <c r="SCB30" s="284"/>
      <c r="SCC30" s="284"/>
      <c r="SCD30" s="284"/>
      <c r="SCE30" s="284"/>
      <c r="SCF30" s="284"/>
      <c r="SCG30" s="284"/>
      <c r="SCH30" s="284"/>
      <c r="SCI30" s="284"/>
      <c r="SCJ30" s="284"/>
      <c r="SCK30" s="284"/>
      <c r="SCL30" s="284"/>
      <c r="SCM30" s="284"/>
      <c r="SCN30" s="284"/>
      <c r="SCO30" s="284"/>
      <c r="SCP30" s="284"/>
      <c r="SCQ30" s="284"/>
      <c r="SCR30" s="284"/>
      <c r="SCS30" s="284"/>
      <c r="SCT30" s="284"/>
      <c r="SCU30" s="284"/>
      <c r="SCV30" s="284"/>
      <c r="SCW30" s="284"/>
      <c r="SCX30" s="284"/>
      <c r="SCY30" s="284"/>
      <c r="SCZ30" s="284"/>
      <c r="SDA30" s="284"/>
      <c r="SDB30" s="284"/>
      <c r="SDC30" s="284"/>
      <c r="SDD30" s="284"/>
      <c r="SDE30" s="284"/>
      <c r="SDF30" s="284"/>
      <c r="SDG30" s="284"/>
      <c r="SDH30" s="284"/>
      <c r="SDI30" s="284"/>
      <c r="SDJ30" s="284"/>
      <c r="SDK30" s="284"/>
      <c r="SDL30" s="284"/>
      <c r="SDM30" s="284"/>
      <c r="SDN30" s="284"/>
      <c r="SDO30" s="284"/>
      <c r="SDP30" s="284"/>
      <c r="SDQ30" s="284"/>
      <c r="SDR30" s="284"/>
      <c r="SDS30" s="284"/>
      <c r="SDT30" s="284"/>
      <c r="SDU30" s="284"/>
      <c r="SDV30" s="284"/>
      <c r="SDW30" s="284"/>
      <c r="SDX30" s="284"/>
      <c r="SDY30" s="284"/>
      <c r="SDZ30" s="284"/>
      <c r="SEA30" s="284"/>
      <c r="SEB30" s="284"/>
      <c r="SEC30" s="284"/>
      <c r="SED30" s="284"/>
      <c r="SEE30" s="284"/>
      <c r="SEF30" s="284"/>
      <c r="SEG30" s="284"/>
      <c r="SEH30" s="284"/>
      <c r="SEI30" s="284"/>
      <c r="SEJ30" s="284"/>
      <c r="SEK30" s="284"/>
      <c r="SEL30" s="284"/>
      <c r="SEM30" s="284"/>
      <c r="SEN30" s="284"/>
      <c r="SEO30" s="284"/>
      <c r="SEP30" s="284"/>
      <c r="SEQ30" s="284"/>
      <c r="SER30" s="284"/>
      <c r="SES30" s="284"/>
      <c r="SET30" s="284"/>
      <c r="SEU30" s="284"/>
      <c r="SEV30" s="284"/>
      <c r="SEW30" s="284"/>
      <c r="SEX30" s="284"/>
      <c r="SEY30" s="284"/>
      <c r="SEZ30" s="284"/>
      <c r="SFA30" s="284"/>
      <c r="SFB30" s="284"/>
      <c r="SFC30" s="284"/>
      <c r="SFD30" s="284"/>
      <c r="SFE30" s="284"/>
      <c r="SFF30" s="284"/>
      <c r="SFG30" s="284"/>
      <c r="SFH30" s="284"/>
      <c r="SFI30" s="284"/>
      <c r="SFJ30" s="284"/>
      <c r="SFK30" s="284"/>
      <c r="SFL30" s="284"/>
      <c r="SFM30" s="284"/>
      <c r="SFN30" s="284"/>
      <c r="SFO30" s="284"/>
      <c r="SFP30" s="284"/>
      <c r="SFQ30" s="284"/>
      <c r="SFR30" s="284"/>
      <c r="SFS30" s="284"/>
      <c r="SFT30" s="284"/>
      <c r="SFU30" s="284"/>
      <c r="SFV30" s="284"/>
      <c r="SFW30" s="284"/>
      <c r="SFX30" s="284"/>
      <c r="SFY30" s="284"/>
      <c r="SFZ30" s="284"/>
      <c r="SGA30" s="284"/>
      <c r="SGB30" s="284"/>
      <c r="SGC30" s="284"/>
      <c r="SGD30" s="284"/>
      <c r="SGE30" s="284"/>
      <c r="SGF30" s="284"/>
      <c r="SGG30" s="284"/>
      <c r="SGH30" s="284"/>
      <c r="SGI30" s="284"/>
      <c r="SGJ30" s="284"/>
      <c r="SGK30" s="284"/>
      <c r="SGL30" s="284"/>
      <c r="SGM30" s="284"/>
      <c r="SGN30" s="284"/>
      <c r="SGO30" s="284"/>
      <c r="SGP30" s="284"/>
      <c r="SGQ30" s="284"/>
      <c r="SGR30" s="284"/>
      <c r="SGS30" s="284"/>
      <c r="SGT30" s="284"/>
      <c r="SGU30" s="284"/>
      <c r="SGV30" s="284"/>
      <c r="SGW30" s="284"/>
      <c r="SGX30" s="284"/>
      <c r="SGY30" s="284"/>
      <c r="SGZ30" s="284"/>
      <c r="SHA30" s="284"/>
      <c r="SHB30" s="284"/>
      <c r="SHC30" s="284"/>
      <c r="SHD30" s="284"/>
      <c r="SHE30" s="284"/>
      <c r="SHF30" s="284"/>
      <c r="SHG30" s="284"/>
      <c r="SHH30" s="284"/>
      <c r="SHI30" s="284"/>
      <c r="SHJ30" s="284"/>
      <c r="SHK30" s="284"/>
      <c r="SHL30" s="284"/>
      <c r="SHM30" s="284"/>
      <c r="SHN30" s="284"/>
      <c r="SHO30" s="284"/>
      <c r="SHP30" s="284"/>
      <c r="SHQ30" s="284"/>
      <c r="SHR30" s="284"/>
      <c r="SHS30" s="284"/>
      <c r="SHT30" s="284"/>
      <c r="SHU30" s="284"/>
      <c r="SHV30" s="284"/>
      <c r="SHW30" s="284"/>
      <c r="SHX30" s="284"/>
      <c r="SHY30" s="284"/>
      <c r="SHZ30" s="284"/>
      <c r="SIA30" s="284"/>
      <c r="SIB30" s="284"/>
      <c r="SIC30" s="284"/>
      <c r="SID30" s="284"/>
      <c r="SIE30" s="284"/>
      <c r="SIF30" s="284"/>
      <c r="SIG30" s="284"/>
      <c r="SIH30" s="284"/>
      <c r="SII30" s="284"/>
      <c r="SIJ30" s="284"/>
      <c r="SIK30" s="284"/>
      <c r="SIL30" s="284"/>
      <c r="SIM30" s="284"/>
      <c r="SIN30" s="284"/>
      <c r="SIO30" s="284"/>
      <c r="SIP30" s="284"/>
      <c r="SIQ30" s="284"/>
      <c r="SIR30" s="284"/>
      <c r="SIS30" s="284"/>
      <c r="SIT30" s="284"/>
      <c r="SIU30" s="284"/>
      <c r="SIV30" s="284"/>
      <c r="SIW30" s="284"/>
      <c r="SIX30" s="284"/>
      <c r="SIY30" s="284"/>
      <c r="SIZ30" s="284"/>
      <c r="SJA30" s="284"/>
      <c r="SJB30" s="284"/>
      <c r="SJC30" s="284"/>
      <c r="SJD30" s="284"/>
      <c r="SJE30" s="284"/>
      <c r="SJF30" s="284"/>
      <c r="SJG30" s="284"/>
      <c r="SJH30" s="284"/>
      <c r="SJI30" s="284"/>
      <c r="SJJ30" s="284"/>
      <c r="SJK30" s="284"/>
      <c r="SJL30" s="284"/>
      <c r="SJM30" s="284"/>
      <c r="SJN30" s="284"/>
      <c r="SJO30" s="284"/>
      <c r="SJP30" s="284"/>
      <c r="SJQ30" s="284"/>
      <c r="SJR30" s="284"/>
      <c r="SJS30" s="284"/>
      <c r="SJT30" s="284"/>
      <c r="SJU30" s="284"/>
      <c r="SJV30" s="284"/>
      <c r="SJW30" s="284"/>
      <c r="SJX30" s="284"/>
      <c r="SJY30" s="284"/>
      <c r="SJZ30" s="284"/>
      <c r="SKA30" s="284"/>
      <c r="SKB30" s="284"/>
      <c r="SKC30" s="284"/>
      <c r="SKD30" s="284"/>
      <c r="SKE30" s="284"/>
      <c r="SKF30" s="284"/>
      <c r="SKG30" s="284"/>
      <c r="SKH30" s="284"/>
      <c r="SKI30" s="284"/>
      <c r="SKJ30" s="284"/>
      <c r="SKK30" s="284"/>
      <c r="SKL30" s="284"/>
      <c r="SKM30" s="284"/>
      <c r="SKN30" s="284"/>
      <c r="SKO30" s="284"/>
      <c r="SKP30" s="284"/>
      <c r="SKQ30" s="284"/>
      <c r="SKR30" s="284"/>
      <c r="SKS30" s="284"/>
      <c r="SKT30" s="284"/>
      <c r="SKU30" s="284"/>
      <c r="SKV30" s="284"/>
      <c r="SKW30" s="284"/>
      <c r="SKX30" s="284"/>
      <c r="SKY30" s="284"/>
      <c r="SKZ30" s="284"/>
      <c r="SLA30" s="284"/>
      <c r="SLB30" s="284"/>
      <c r="SLC30" s="284"/>
      <c r="SLD30" s="284"/>
      <c r="SLE30" s="284"/>
      <c r="SLF30" s="284"/>
      <c r="SLG30" s="284"/>
      <c r="SLH30" s="284"/>
      <c r="SLI30" s="284"/>
      <c r="SLJ30" s="284"/>
      <c r="SLK30" s="284"/>
      <c r="SLL30" s="284"/>
      <c r="SLM30" s="284"/>
      <c r="SLN30" s="284"/>
      <c r="SLO30" s="284"/>
      <c r="SLP30" s="284"/>
      <c r="SLQ30" s="284"/>
      <c r="SLR30" s="284"/>
      <c r="SLS30" s="284"/>
      <c r="SLT30" s="284"/>
      <c r="SLU30" s="284"/>
      <c r="SLV30" s="284"/>
      <c r="SLW30" s="284"/>
      <c r="SLX30" s="284"/>
      <c r="SLY30" s="284"/>
      <c r="SLZ30" s="284"/>
      <c r="SMA30" s="284"/>
      <c r="SMB30" s="284"/>
      <c r="SMC30" s="284"/>
      <c r="SMD30" s="284"/>
      <c r="SME30" s="284"/>
      <c r="SMF30" s="284"/>
      <c r="SMG30" s="284"/>
      <c r="SMH30" s="284"/>
      <c r="SMI30" s="284"/>
      <c r="SMJ30" s="284"/>
      <c r="SMK30" s="284"/>
      <c r="SML30" s="284"/>
      <c r="SMM30" s="284"/>
      <c r="SMN30" s="284"/>
      <c r="SMO30" s="284"/>
      <c r="SMP30" s="284"/>
      <c r="SMQ30" s="284"/>
      <c r="SMR30" s="284"/>
      <c r="SMS30" s="284"/>
      <c r="SMT30" s="284"/>
      <c r="SMU30" s="284"/>
      <c r="SMV30" s="284"/>
      <c r="SMW30" s="284"/>
      <c r="SMX30" s="284"/>
      <c r="SMY30" s="284"/>
      <c r="SMZ30" s="284"/>
      <c r="SNA30" s="284"/>
      <c r="SNB30" s="284"/>
      <c r="SNC30" s="284"/>
      <c r="SND30" s="284"/>
      <c r="SNE30" s="284"/>
      <c r="SNF30" s="284"/>
      <c r="SNG30" s="284"/>
      <c r="SNH30" s="284"/>
      <c r="SNI30" s="284"/>
      <c r="SNJ30" s="284"/>
      <c r="SNK30" s="284"/>
      <c r="SNL30" s="284"/>
      <c r="SNM30" s="284"/>
      <c r="SNN30" s="284"/>
      <c r="SNO30" s="284"/>
      <c r="SNP30" s="284"/>
      <c r="SNQ30" s="284"/>
      <c r="SNR30" s="284"/>
      <c r="SNS30" s="284"/>
      <c r="SNT30" s="284"/>
      <c r="SNU30" s="284"/>
      <c r="SNV30" s="284"/>
      <c r="SNW30" s="284"/>
      <c r="SNX30" s="284"/>
      <c r="SNY30" s="284"/>
      <c r="SNZ30" s="284"/>
      <c r="SOA30" s="284"/>
      <c r="SOB30" s="284"/>
      <c r="SOC30" s="284"/>
      <c r="SOD30" s="284"/>
      <c r="SOE30" s="284"/>
      <c r="SOF30" s="284"/>
      <c r="SOG30" s="284"/>
      <c r="SOH30" s="284"/>
      <c r="SOI30" s="284"/>
      <c r="SOJ30" s="284"/>
      <c r="SOK30" s="284"/>
      <c r="SOL30" s="284"/>
      <c r="SOM30" s="284"/>
      <c r="SON30" s="284"/>
      <c r="SOO30" s="284"/>
      <c r="SOP30" s="284"/>
      <c r="SOQ30" s="284"/>
      <c r="SOR30" s="284"/>
      <c r="SOS30" s="284"/>
      <c r="SOT30" s="284"/>
      <c r="SOU30" s="284"/>
      <c r="SOV30" s="284"/>
      <c r="SOW30" s="284"/>
      <c r="SOX30" s="284"/>
      <c r="SOY30" s="284"/>
      <c r="SOZ30" s="284"/>
      <c r="SPA30" s="284"/>
      <c r="SPB30" s="284"/>
      <c r="SPC30" s="284"/>
      <c r="SPD30" s="284"/>
      <c r="SPE30" s="284"/>
      <c r="SPF30" s="284"/>
      <c r="SPG30" s="284"/>
      <c r="SPH30" s="284"/>
      <c r="SPI30" s="284"/>
      <c r="SPJ30" s="284"/>
      <c r="SPK30" s="284"/>
      <c r="SPL30" s="284"/>
      <c r="SPM30" s="284"/>
      <c r="SPN30" s="284"/>
      <c r="SPO30" s="284"/>
      <c r="SPP30" s="284"/>
      <c r="SPQ30" s="284"/>
      <c r="SPR30" s="284"/>
      <c r="SPS30" s="284"/>
      <c r="SPT30" s="284"/>
      <c r="SPU30" s="284"/>
      <c r="SPV30" s="284"/>
      <c r="SPW30" s="284"/>
      <c r="SPX30" s="284"/>
      <c r="SPY30" s="284"/>
      <c r="SPZ30" s="284"/>
      <c r="SQA30" s="284"/>
      <c r="SQB30" s="284"/>
      <c r="SQC30" s="284"/>
      <c r="SQD30" s="284"/>
      <c r="SQE30" s="284"/>
      <c r="SQF30" s="284"/>
      <c r="SQG30" s="284"/>
      <c r="SQH30" s="284"/>
      <c r="SQI30" s="284"/>
      <c r="SQJ30" s="284"/>
      <c r="SQK30" s="284"/>
      <c r="SQL30" s="284"/>
      <c r="SQM30" s="284"/>
      <c r="SQN30" s="284"/>
      <c r="SQO30" s="284"/>
      <c r="SQP30" s="284"/>
      <c r="SQQ30" s="284"/>
      <c r="SQR30" s="284"/>
      <c r="SQS30" s="284"/>
      <c r="SQT30" s="284"/>
      <c r="SQU30" s="284"/>
      <c r="SQV30" s="284"/>
      <c r="SQW30" s="284"/>
      <c r="SQX30" s="284"/>
      <c r="SQY30" s="284"/>
      <c r="SQZ30" s="284"/>
      <c r="SRA30" s="284"/>
      <c r="SRB30" s="284"/>
      <c r="SRC30" s="284"/>
      <c r="SRD30" s="284"/>
      <c r="SRE30" s="284"/>
      <c r="SRF30" s="284"/>
      <c r="SRG30" s="284"/>
      <c r="SRH30" s="284"/>
      <c r="SRI30" s="284"/>
      <c r="SRJ30" s="284"/>
      <c r="SRK30" s="284"/>
      <c r="SRL30" s="284"/>
      <c r="SRM30" s="284"/>
      <c r="SRN30" s="284"/>
      <c r="SRO30" s="284"/>
      <c r="SRP30" s="284"/>
      <c r="SRQ30" s="284"/>
      <c r="SRR30" s="284"/>
      <c r="SRS30" s="284"/>
      <c r="SRT30" s="284"/>
      <c r="SRU30" s="284"/>
      <c r="SRV30" s="284"/>
      <c r="SRW30" s="284"/>
      <c r="SRX30" s="284"/>
      <c r="SRY30" s="284"/>
      <c r="SRZ30" s="284"/>
      <c r="SSA30" s="284"/>
      <c r="SSB30" s="284"/>
      <c r="SSC30" s="284"/>
      <c r="SSD30" s="284"/>
      <c r="SSE30" s="284"/>
      <c r="SSF30" s="284"/>
      <c r="SSG30" s="284"/>
      <c r="SSH30" s="284"/>
      <c r="SSI30" s="284"/>
      <c r="SSJ30" s="284"/>
      <c r="SSK30" s="284"/>
      <c r="SSL30" s="284"/>
      <c r="SSM30" s="284"/>
      <c r="SSN30" s="284"/>
      <c r="SSO30" s="284"/>
      <c r="SSP30" s="284"/>
      <c r="SSQ30" s="284"/>
      <c r="SSR30" s="284"/>
      <c r="SSS30" s="284"/>
      <c r="SST30" s="284"/>
      <c r="SSU30" s="284"/>
      <c r="SSV30" s="284"/>
      <c r="SSW30" s="284"/>
      <c r="SSX30" s="284"/>
      <c r="SSY30" s="284"/>
      <c r="SSZ30" s="284"/>
      <c r="STA30" s="284"/>
      <c r="STB30" s="284"/>
      <c r="STC30" s="284"/>
      <c r="STD30" s="284"/>
      <c r="STE30" s="284"/>
      <c r="STF30" s="284"/>
      <c r="STG30" s="284"/>
      <c r="STH30" s="284"/>
      <c r="STI30" s="284"/>
      <c r="STJ30" s="284"/>
      <c r="STK30" s="284"/>
      <c r="STL30" s="284"/>
      <c r="STM30" s="284"/>
      <c r="STN30" s="284"/>
      <c r="STO30" s="284"/>
      <c r="STP30" s="284"/>
      <c r="STQ30" s="284"/>
      <c r="STR30" s="284"/>
      <c r="STS30" s="284"/>
      <c r="STT30" s="284"/>
      <c r="STU30" s="284"/>
      <c r="STV30" s="284"/>
      <c r="STW30" s="284"/>
      <c r="STX30" s="284"/>
      <c r="STY30" s="284"/>
      <c r="STZ30" s="284"/>
      <c r="SUA30" s="284"/>
      <c r="SUB30" s="284"/>
      <c r="SUC30" s="284"/>
      <c r="SUD30" s="284"/>
      <c r="SUE30" s="284"/>
      <c r="SUF30" s="284"/>
      <c r="SUG30" s="284"/>
      <c r="SUH30" s="284"/>
      <c r="SUI30" s="284"/>
      <c r="SUJ30" s="284"/>
      <c r="SUK30" s="284"/>
      <c r="SUL30" s="284"/>
      <c r="SUM30" s="284"/>
      <c r="SUN30" s="284"/>
      <c r="SUO30" s="284"/>
      <c r="SUP30" s="284"/>
      <c r="SUQ30" s="284"/>
      <c r="SUR30" s="284"/>
      <c r="SUS30" s="284"/>
      <c r="SUT30" s="284"/>
      <c r="SUU30" s="284"/>
      <c r="SUV30" s="284"/>
      <c r="SUW30" s="284"/>
      <c r="SUX30" s="284"/>
      <c r="SUY30" s="284"/>
      <c r="SUZ30" s="284"/>
      <c r="SVA30" s="284"/>
      <c r="SVB30" s="284"/>
      <c r="SVC30" s="284"/>
      <c r="SVD30" s="284"/>
      <c r="SVE30" s="284"/>
      <c r="SVF30" s="284"/>
      <c r="SVG30" s="284"/>
      <c r="SVH30" s="284"/>
      <c r="SVI30" s="284"/>
      <c r="SVJ30" s="284"/>
      <c r="SVK30" s="284"/>
      <c r="SVL30" s="284"/>
      <c r="SVM30" s="284"/>
      <c r="SVN30" s="284"/>
      <c r="SVO30" s="284"/>
      <c r="SVP30" s="284"/>
      <c r="SVQ30" s="284"/>
      <c r="SVR30" s="284"/>
      <c r="SVS30" s="284"/>
      <c r="SVT30" s="284"/>
      <c r="SVU30" s="284"/>
      <c r="SVV30" s="284"/>
      <c r="SVW30" s="284"/>
      <c r="SVX30" s="284"/>
      <c r="SVY30" s="284"/>
      <c r="SVZ30" s="284"/>
      <c r="SWA30" s="284"/>
      <c r="SWB30" s="284"/>
      <c r="SWC30" s="284"/>
      <c r="SWD30" s="284"/>
      <c r="SWE30" s="284"/>
      <c r="SWF30" s="284"/>
      <c r="SWG30" s="284"/>
      <c r="SWH30" s="284"/>
      <c r="SWI30" s="284"/>
      <c r="SWJ30" s="284"/>
      <c r="SWK30" s="284"/>
      <c r="SWL30" s="284"/>
      <c r="SWM30" s="284"/>
      <c r="SWN30" s="284"/>
      <c r="SWO30" s="284"/>
      <c r="SWP30" s="284"/>
      <c r="SWQ30" s="284"/>
      <c r="SWR30" s="284"/>
      <c r="SWS30" s="284"/>
      <c r="SWT30" s="284"/>
      <c r="SWU30" s="284"/>
      <c r="SWV30" s="284"/>
      <c r="SWW30" s="284"/>
      <c r="SWX30" s="284"/>
      <c r="SWY30" s="284"/>
      <c r="SWZ30" s="284"/>
      <c r="SXA30" s="284"/>
      <c r="SXB30" s="284"/>
      <c r="SXC30" s="284"/>
      <c r="SXD30" s="284"/>
      <c r="SXE30" s="284"/>
      <c r="SXF30" s="284"/>
      <c r="SXG30" s="284"/>
      <c r="SXH30" s="284"/>
      <c r="SXI30" s="284"/>
      <c r="SXJ30" s="284"/>
      <c r="SXK30" s="284"/>
      <c r="SXL30" s="284"/>
      <c r="SXM30" s="284"/>
      <c r="SXN30" s="284"/>
      <c r="SXO30" s="284"/>
      <c r="SXP30" s="284"/>
      <c r="SXQ30" s="284"/>
      <c r="SXR30" s="284"/>
      <c r="SXS30" s="284"/>
      <c r="SXT30" s="284"/>
      <c r="SXU30" s="284"/>
      <c r="SXV30" s="284"/>
      <c r="SXW30" s="284"/>
      <c r="SXX30" s="284"/>
      <c r="SXY30" s="284"/>
      <c r="SXZ30" s="284"/>
      <c r="SYA30" s="284"/>
      <c r="SYB30" s="284"/>
      <c r="SYC30" s="284"/>
      <c r="SYD30" s="284"/>
      <c r="SYE30" s="284"/>
      <c r="SYF30" s="284"/>
      <c r="SYG30" s="284"/>
      <c r="SYH30" s="284"/>
      <c r="SYI30" s="284"/>
      <c r="SYJ30" s="284"/>
      <c r="SYK30" s="284"/>
      <c r="SYL30" s="284"/>
      <c r="SYM30" s="284"/>
      <c r="SYN30" s="284"/>
      <c r="SYO30" s="284"/>
      <c r="SYP30" s="284"/>
      <c r="SYQ30" s="284"/>
      <c r="SYR30" s="284"/>
      <c r="SYS30" s="284"/>
      <c r="SYT30" s="284"/>
      <c r="SYU30" s="284"/>
      <c r="SYV30" s="284"/>
      <c r="SYW30" s="284"/>
      <c r="SYX30" s="284"/>
      <c r="SYY30" s="284"/>
      <c r="SYZ30" s="284"/>
      <c r="SZA30" s="284"/>
      <c r="SZB30" s="284"/>
      <c r="SZC30" s="284"/>
      <c r="SZD30" s="284"/>
      <c r="SZE30" s="284"/>
      <c r="SZF30" s="284"/>
      <c r="SZG30" s="284"/>
      <c r="SZH30" s="284"/>
      <c r="SZI30" s="284"/>
      <c r="SZJ30" s="284"/>
      <c r="SZK30" s="284"/>
      <c r="SZL30" s="284"/>
      <c r="SZM30" s="284"/>
      <c r="SZN30" s="284"/>
      <c r="SZO30" s="284"/>
      <c r="SZP30" s="284"/>
      <c r="SZQ30" s="284"/>
      <c r="SZR30" s="284"/>
      <c r="SZS30" s="284"/>
      <c r="SZT30" s="284"/>
      <c r="SZU30" s="284"/>
      <c r="SZV30" s="284"/>
      <c r="SZW30" s="284"/>
      <c r="SZX30" s="284"/>
      <c r="SZY30" s="284"/>
      <c r="SZZ30" s="284"/>
      <c r="TAA30" s="284"/>
      <c r="TAB30" s="284"/>
      <c r="TAC30" s="284"/>
      <c r="TAD30" s="284"/>
      <c r="TAE30" s="284"/>
      <c r="TAF30" s="284"/>
      <c r="TAG30" s="284"/>
      <c r="TAH30" s="284"/>
      <c r="TAI30" s="284"/>
      <c r="TAJ30" s="284"/>
      <c r="TAK30" s="284"/>
      <c r="TAL30" s="284"/>
      <c r="TAM30" s="284"/>
      <c r="TAN30" s="284"/>
      <c r="TAO30" s="284"/>
      <c r="TAP30" s="284"/>
      <c r="TAQ30" s="284"/>
      <c r="TAR30" s="284"/>
      <c r="TAS30" s="284"/>
      <c r="TAT30" s="284"/>
      <c r="TAU30" s="284"/>
      <c r="TAV30" s="284"/>
      <c r="TAW30" s="284"/>
      <c r="TAX30" s="284"/>
      <c r="TAY30" s="284"/>
      <c r="TAZ30" s="284"/>
      <c r="TBA30" s="284"/>
      <c r="TBB30" s="284"/>
      <c r="TBC30" s="284"/>
      <c r="TBD30" s="284"/>
      <c r="TBE30" s="284"/>
      <c r="TBF30" s="284"/>
      <c r="TBG30" s="284"/>
      <c r="TBH30" s="284"/>
      <c r="TBI30" s="284"/>
      <c r="TBJ30" s="284"/>
      <c r="TBK30" s="284"/>
      <c r="TBL30" s="284"/>
      <c r="TBM30" s="284"/>
      <c r="TBN30" s="284"/>
      <c r="TBO30" s="284"/>
      <c r="TBP30" s="284"/>
      <c r="TBQ30" s="284"/>
      <c r="TBR30" s="284"/>
      <c r="TBS30" s="284"/>
      <c r="TBT30" s="284"/>
      <c r="TBU30" s="284"/>
      <c r="TBV30" s="284"/>
      <c r="TBW30" s="284"/>
      <c r="TBX30" s="284"/>
      <c r="TBY30" s="284"/>
      <c r="TBZ30" s="284"/>
      <c r="TCA30" s="284"/>
      <c r="TCB30" s="284"/>
      <c r="TCC30" s="284"/>
      <c r="TCD30" s="284"/>
      <c r="TCE30" s="284"/>
      <c r="TCF30" s="284"/>
      <c r="TCG30" s="284"/>
      <c r="TCH30" s="284"/>
      <c r="TCI30" s="284"/>
      <c r="TCJ30" s="284"/>
      <c r="TCK30" s="284"/>
      <c r="TCL30" s="284"/>
      <c r="TCM30" s="284"/>
      <c r="TCN30" s="284"/>
      <c r="TCO30" s="284"/>
      <c r="TCP30" s="284"/>
      <c r="TCQ30" s="284"/>
      <c r="TCR30" s="284"/>
      <c r="TCS30" s="284"/>
      <c r="TCT30" s="284"/>
      <c r="TCU30" s="284"/>
      <c r="TCV30" s="284"/>
      <c r="TCW30" s="284"/>
      <c r="TCX30" s="284"/>
      <c r="TCY30" s="284"/>
      <c r="TCZ30" s="284"/>
      <c r="TDA30" s="284"/>
      <c r="TDB30" s="284"/>
      <c r="TDC30" s="284"/>
      <c r="TDD30" s="284"/>
      <c r="TDE30" s="284"/>
      <c r="TDF30" s="284"/>
      <c r="TDG30" s="284"/>
      <c r="TDH30" s="284"/>
      <c r="TDI30" s="284"/>
      <c r="TDJ30" s="284"/>
      <c r="TDK30" s="284"/>
      <c r="TDL30" s="284"/>
      <c r="TDM30" s="284"/>
      <c r="TDN30" s="284"/>
      <c r="TDO30" s="284"/>
      <c r="TDP30" s="284"/>
      <c r="TDQ30" s="284"/>
      <c r="TDR30" s="284"/>
      <c r="TDS30" s="284"/>
      <c r="TDT30" s="284"/>
      <c r="TDU30" s="284"/>
      <c r="TDV30" s="284"/>
      <c r="TDW30" s="284"/>
      <c r="TDX30" s="284"/>
      <c r="TDY30" s="284"/>
      <c r="TDZ30" s="284"/>
      <c r="TEA30" s="284"/>
      <c r="TEB30" s="284"/>
      <c r="TEC30" s="284"/>
      <c r="TED30" s="284"/>
      <c r="TEE30" s="284"/>
      <c r="TEF30" s="284"/>
      <c r="TEG30" s="284"/>
      <c r="TEH30" s="284"/>
      <c r="TEI30" s="284"/>
      <c r="TEJ30" s="284"/>
      <c r="TEK30" s="284"/>
      <c r="TEL30" s="284"/>
      <c r="TEM30" s="284"/>
      <c r="TEN30" s="284"/>
      <c r="TEO30" s="284"/>
      <c r="TEP30" s="284"/>
      <c r="TEQ30" s="284"/>
      <c r="TER30" s="284"/>
      <c r="TES30" s="284"/>
      <c r="TET30" s="284"/>
      <c r="TEU30" s="284"/>
      <c r="TEV30" s="284"/>
      <c r="TEW30" s="284"/>
      <c r="TEX30" s="284"/>
      <c r="TEY30" s="284"/>
      <c r="TEZ30" s="284"/>
      <c r="TFA30" s="284"/>
      <c r="TFB30" s="284"/>
      <c r="TFC30" s="284"/>
      <c r="TFD30" s="284"/>
      <c r="TFE30" s="284"/>
      <c r="TFF30" s="284"/>
      <c r="TFG30" s="284"/>
      <c r="TFH30" s="284"/>
      <c r="TFI30" s="284"/>
      <c r="TFJ30" s="284"/>
      <c r="TFK30" s="284"/>
      <c r="TFL30" s="284"/>
      <c r="TFM30" s="284"/>
      <c r="TFN30" s="284"/>
      <c r="TFO30" s="284"/>
      <c r="TFP30" s="284"/>
      <c r="TFQ30" s="284"/>
      <c r="TFR30" s="284"/>
      <c r="TFS30" s="284"/>
      <c r="TFT30" s="284"/>
      <c r="TFU30" s="284"/>
      <c r="TFV30" s="284"/>
      <c r="TFW30" s="284"/>
      <c r="TFX30" s="284"/>
      <c r="TFY30" s="284"/>
      <c r="TFZ30" s="284"/>
      <c r="TGA30" s="284"/>
      <c r="TGB30" s="284"/>
      <c r="TGC30" s="284"/>
      <c r="TGD30" s="284"/>
      <c r="TGE30" s="284"/>
      <c r="TGF30" s="284"/>
      <c r="TGG30" s="284"/>
      <c r="TGH30" s="284"/>
      <c r="TGI30" s="284"/>
      <c r="TGJ30" s="284"/>
      <c r="TGK30" s="284"/>
      <c r="TGL30" s="284"/>
      <c r="TGM30" s="284"/>
      <c r="TGN30" s="284"/>
      <c r="TGO30" s="284"/>
      <c r="TGP30" s="284"/>
      <c r="TGQ30" s="284"/>
      <c r="TGR30" s="284"/>
      <c r="TGS30" s="284"/>
      <c r="TGT30" s="284"/>
      <c r="TGU30" s="284"/>
      <c r="TGV30" s="284"/>
      <c r="TGW30" s="284"/>
      <c r="TGX30" s="284"/>
      <c r="TGY30" s="284"/>
      <c r="TGZ30" s="284"/>
      <c r="THA30" s="284"/>
      <c r="THB30" s="284"/>
      <c r="THC30" s="284"/>
      <c r="THD30" s="284"/>
      <c r="THE30" s="284"/>
      <c r="THF30" s="284"/>
      <c r="THG30" s="284"/>
      <c r="THH30" s="284"/>
      <c r="THI30" s="284"/>
      <c r="THJ30" s="284"/>
      <c r="THK30" s="284"/>
      <c r="THL30" s="284"/>
      <c r="THM30" s="284"/>
      <c r="THN30" s="284"/>
      <c r="THO30" s="284"/>
      <c r="THP30" s="284"/>
      <c r="THQ30" s="284"/>
      <c r="THR30" s="284"/>
      <c r="THS30" s="284"/>
      <c r="THT30" s="284"/>
      <c r="THU30" s="284"/>
      <c r="THV30" s="284"/>
      <c r="THW30" s="284"/>
      <c r="THX30" s="284"/>
      <c r="THY30" s="284"/>
      <c r="THZ30" s="284"/>
      <c r="TIA30" s="284"/>
      <c r="TIB30" s="284"/>
      <c r="TIC30" s="284"/>
      <c r="TID30" s="284"/>
      <c r="TIE30" s="284"/>
      <c r="TIF30" s="284"/>
      <c r="TIG30" s="284"/>
      <c r="TIH30" s="284"/>
      <c r="TII30" s="284"/>
      <c r="TIJ30" s="284"/>
      <c r="TIK30" s="284"/>
      <c r="TIL30" s="284"/>
      <c r="TIM30" s="284"/>
      <c r="TIN30" s="284"/>
      <c r="TIO30" s="284"/>
      <c r="TIP30" s="284"/>
      <c r="TIQ30" s="284"/>
      <c r="TIR30" s="284"/>
      <c r="TIS30" s="284"/>
      <c r="TIT30" s="284"/>
      <c r="TIU30" s="284"/>
      <c r="TIV30" s="284"/>
      <c r="TIW30" s="284"/>
      <c r="TIX30" s="284"/>
      <c r="TIY30" s="284"/>
      <c r="TIZ30" s="284"/>
      <c r="TJA30" s="284"/>
      <c r="TJB30" s="284"/>
      <c r="TJC30" s="284"/>
      <c r="TJD30" s="284"/>
      <c r="TJE30" s="284"/>
      <c r="TJF30" s="284"/>
      <c r="TJG30" s="284"/>
      <c r="TJH30" s="284"/>
      <c r="TJI30" s="284"/>
      <c r="TJJ30" s="284"/>
      <c r="TJK30" s="284"/>
      <c r="TJL30" s="284"/>
      <c r="TJM30" s="284"/>
      <c r="TJN30" s="284"/>
      <c r="TJO30" s="284"/>
      <c r="TJP30" s="284"/>
      <c r="TJQ30" s="284"/>
      <c r="TJR30" s="284"/>
      <c r="TJS30" s="284"/>
      <c r="TJT30" s="284"/>
      <c r="TJU30" s="284"/>
      <c r="TJV30" s="284"/>
      <c r="TJW30" s="284"/>
      <c r="TJX30" s="284"/>
      <c r="TJY30" s="284"/>
      <c r="TJZ30" s="284"/>
      <c r="TKA30" s="284"/>
      <c r="TKB30" s="284"/>
      <c r="TKC30" s="284"/>
      <c r="TKD30" s="284"/>
      <c r="TKE30" s="284"/>
      <c r="TKF30" s="284"/>
      <c r="TKG30" s="284"/>
      <c r="TKH30" s="284"/>
      <c r="TKI30" s="284"/>
      <c r="TKJ30" s="284"/>
      <c r="TKK30" s="284"/>
      <c r="TKL30" s="284"/>
      <c r="TKM30" s="284"/>
      <c r="TKN30" s="284"/>
      <c r="TKO30" s="284"/>
      <c r="TKP30" s="284"/>
      <c r="TKQ30" s="284"/>
      <c r="TKR30" s="284"/>
      <c r="TKS30" s="284"/>
      <c r="TKT30" s="284"/>
      <c r="TKU30" s="284"/>
      <c r="TKV30" s="284"/>
      <c r="TKW30" s="284"/>
      <c r="TKX30" s="284"/>
      <c r="TKY30" s="284"/>
      <c r="TKZ30" s="284"/>
      <c r="TLA30" s="284"/>
      <c r="TLB30" s="284"/>
      <c r="TLC30" s="284"/>
      <c r="TLD30" s="284"/>
      <c r="TLE30" s="284"/>
      <c r="TLF30" s="284"/>
      <c r="TLG30" s="284"/>
      <c r="TLH30" s="284"/>
      <c r="TLI30" s="284"/>
      <c r="TLJ30" s="284"/>
      <c r="TLK30" s="284"/>
      <c r="TLL30" s="284"/>
      <c r="TLM30" s="284"/>
      <c r="TLN30" s="284"/>
      <c r="TLO30" s="284"/>
      <c r="TLP30" s="284"/>
      <c r="TLQ30" s="284"/>
      <c r="TLR30" s="284"/>
      <c r="TLS30" s="284"/>
      <c r="TLT30" s="284"/>
      <c r="TLU30" s="284"/>
      <c r="TLV30" s="284"/>
      <c r="TLW30" s="284"/>
      <c r="TLX30" s="284"/>
      <c r="TLY30" s="284"/>
      <c r="TLZ30" s="284"/>
      <c r="TMA30" s="284"/>
      <c r="TMB30" s="284"/>
      <c r="TMC30" s="284"/>
      <c r="TMD30" s="284"/>
      <c r="TME30" s="284"/>
      <c r="TMF30" s="284"/>
      <c r="TMG30" s="284"/>
      <c r="TMH30" s="284"/>
      <c r="TMI30" s="284"/>
      <c r="TMJ30" s="284"/>
      <c r="TMK30" s="284"/>
      <c r="TML30" s="284"/>
      <c r="TMM30" s="284"/>
      <c r="TMN30" s="284"/>
      <c r="TMO30" s="284"/>
      <c r="TMP30" s="284"/>
      <c r="TMQ30" s="284"/>
      <c r="TMR30" s="284"/>
      <c r="TMS30" s="284"/>
      <c r="TMT30" s="284"/>
      <c r="TMU30" s="284"/>
      <c r="TMV30" s="284"/>
      <c r="TMW30" s="284"/>
      <c r="TMX30" s="284"/>
      <c r="TMY30" s="284"/>
      <c r="TMZ30" s="284"/>
      <c r="TNA30" s="284"/>
      <c r="TNB30" s="284"/>
      <c r="TNC30" s="284"/>
      <c r="TND30" s="284"/>
      <c r="TNE30" s="284"/>
      <c r="TNF30" s="284"/>
      <c r="TNG30" s="284"/>
      <c r="TNH30" s="284"/>
      <c r="TNI30" s="284"/>
      <c r="TNJ30" s="284"/>
      <c r="TNK30" s="284"/>
      <c r="TNL30" s="284"/>
      <c r="TNM30" s="284"/>
      <c r="TNN30" s="284"/>
      <c r="TNO30" s="284"/>
      <c r="TNP30" s="284"/>
      <c r="TNQ30" s="284"/>
      <c r="TNR30" s="284"/>
      <c r="TNS30" s="284"/>
      <c r="TNT30" s="284"/>
      <c r="TNU30" s="284"/>
      <c r="TNV30" s="284"/>
      <c r="TNW30" s="284"/>
      <c r="TNX30" s="284"/>
      <c r="TNY30" s="284"/>
      <c r="TNZ30" s="284"/>
      <c r="TOA30" s="284"/>
      <c r="TOB30" s="284"/>
      <c r="TOC30" s="284"/>
      <c r="TOD30" s="284"/>
      <c r="TOE30" s="284"/>
      <c r="TOF30" s="284"/>
      <c r="TOG30" s="284"/>
      <c r="TOH30" s="284"/>
      <c r="TOI30" s="284"/>
      <c r="TOJ30" s="284"/>
      <c r="TOK30" s="284"/>
      <c r="TOL30" s="284"/>
      <c r="TOM30" s="284"/>
      <c r="TON30" s="284"/>
      <c r="TOO30" s="284"/>
      <c r="TOP30" s="284"/>
      <c r="TOQ30" s="284"/>
      <c r="TOR30" s="284"/>
      <c r="TOS30" s="284"/>
      <c r="TOT30" s="284"/>
      <c r="TOU30" s="284"/>
      <c r="TOV30" s="284"/>
      <c r="TOW30" s="284"/>
      <c r="TOX30" s="284"/>
      <c r="TOY30" s="284"/>
      <c r="TOZ30" s="284"/>
      <c r="TPA30" s="284"/>
      <c r="TPB30" s="284"/>
      <c r="TPC30" s="284"/>
      <c r="TPD30" s="284"/>
      <c r="TPE30" s="284"/>
      <c r="TPF30" s="284"/>
      <c r="TPG30" s="284"/>
      <c r="TPH30" s="284"/>
      <c r="TPI30" s="284"/>
      <c r="TPJ30" s="284"/>
      <c r="TPK30" s="284"/>
      <c r="TPL30" s="284"/>
      <c r="TPM30" s="284"/>
      <c r="TPN30" s="284"/>
      <c r="TPO30" s="284"/>
      <c r="TPP30" s="284"/>
      <c r="TPQ30" s="284"/>
      <c r="TPR30" s="284"/>
      <c r="TPS30" s="284"/>
      <c r="TPT30" s="284"/>
      <c r="TPU30" s="284"/>
      <c r="TPV30" s="284"/>
      <c r="TPW30" s="284"/>
      <c r="TPX30" s="284"/>
      <c r="TPY30" s="284"/>
      <c r="TPZ30" s="284"/>
      <c r="TQA30" s="284"/>
      <c r="TQB30" s="284"/>
      <c r="TQC30" s="284"/>
      <c r="TQD30" s="284"/>
      <c r="TQE30" s="284"/>
      <c r="TQF30" s="284"/>
      <c r="TQG30" s="284"/>
      <c r="TQH30" s="284"/>
      <c r="TQI30" s="284"/>
      <c r="TQJ30" s="284"/>
      <c r="TQK30" s="284"/>
      <c r="TQL30" s="284"/>
      <c r="TQM30" s="284"/>
      <c r="TQN30" s="284"/>
      <c r="TQO30" s="284"/>
      <c r="TQP30" s="284"/>
      <c r="TQQ30" s="284"/>
      <c r="TQR30" s="284"/>
      <c r="TQS30" s="284"/>
      <c r="TQT30" s="284"/>
      <c r="TQU30" s="284"/>
      <c r="TQV30" s="284"/>
      <c r="TQW30" s="284"/>
      <c r="TQX30" s="284"/>
      <c r="TQY30" s="284"/>
      <c r="TQZ30" s="284"/>
      <c r="TRA30" s="284"/>
      <c r="TRB30" s="284"/>
      <c r="TRC30" s="284"/>
      <c r="TRD30" s="284"/>
      <c r="TRE30" s="284"/>
      <c r="TRF30" s="284"/>
      <c r="TRG30" s="284"/>
      <c r="TRH30" s="284"/>
      <c r="TRI30" s="284"/>
      <c r="TRJ30" s="284"/>
      <c r="TRK30" s="284"/>
      <c r="TRL30" s="284"/>
      <c r="TRM30" s="284"/>
      <c r="TRN30" s="284"/>
      <c r="TRO30" s="284"/>
      <c r="TRP30" s="284"/>
      <c r="TRQ30" s="284"/>
      <c r="TRR30" s="284"/>
      <c r="TRS30" s="284"/>
      <c r="TRT30" s="284"/>
      <c r="TRU30" s="284"/>
      <c r="TRV30" s="284"/>
      <c r="TRW30" s="284"/>
      <c r="TRX30" s="284"/>
      <c r="TRY30" s="284"/>
      <c r="TRZ30" s="284"/>
      <c r="TSA30" s="284"/>
      <c r="TSB30" s="284"/>
      <c r="TSC30" s="284"/>
      <c r="TSD30" s="284"/>
      <c r="TSE30" s="284"/>
      <c r="TSF30" s="284"/>
      <c r="TSG30" s="284"/>
      <c r="TSH30" s="284"/>
      <c r="TSI30" s="284"/>
      <c r="TSJ30" s="284"/>
      <c r="TSK30" s="284"/>
      <c r="TSL30" s="284"/>
      <c r="TSM30" s="284"/>
      <c r="TSN30" s="284"/>
      <c r="TSO30" s="284"/>
      <c r="TSP30" s="284"/>
      <c r="TSQ30" s="284"/>
      <c r="TSR30" s="284"/>
      <c r="TSS30" s="284"/>
      <c r="TST30" s="284"/>
      <c r="TSU30" s="284"/>
      <c r="TSV30" s="284"/>
      <c r="TSW30" s="284"/>
      <c r="TSX30" s="284"/>
      <c r="TSY30" s="284"/>
      <c r="TSZ30" s="284"/>
      <c r="TTA30" s="284"/>
      <c r="TTB30" s="284"/>
      <c r="TTC30" s="284"/>
      <c r="TTD30" s="284"/>
      <c r="TTE30" s="284"/>
      <c r="TTF30" s="284"/>
      <c r="TTG30" s="284"/>
      <c r="TTH30" s="284"/>
      <c r="TTI30" s="284"/>
      <c r="TTJ30" s="284"/>
      <c r="TTK30" s="284"/>
      <c r="TTL30" s="284"/>
      <c r="TTM30" s="284"/>
      <c r="TTN30" s="284"/>
      <c r="TTO30" s="284"/>
      <c r="TTP30" s="284"/>
      <c r="TTQ30" s="284"/>
      <c r="TTR30" s="284"/>
      <c r="TTS30" s="284"/>
      <c r="TTT30" s="284"/>
      <c r="TTU30" s="284"/>
      <c r="TTV30" s="284"/>
      <c r="TTW30" s="284"/>
      <c r="TTX30" s="284"/>
      <c r="TTY30" s="284"/>
      <c r="TTZ30" s="284"/>
      <c r="TUA30" s="284"/>
      <c r="TUB30" s="284"/>
      <c r="TUC30" s="284"/>
      <c r="TUD30" s="284"/>
      <c r="TUE30" s="284"/>
      <c r="TUF30" s="284"/>
      <c r="TUG30" s="284"/>
      <c r="TUH30" s="284"/>
      <c r="TUI30" s="284"/>
      <c r="TUJ30" s="284"/>
      <c r="TUK30" s="284"/>
      <c r="TUL30" s="284"/>
      <c r="TUM30" s="284"/>
      <c r="TUN30" s="284"/>
      <c r="TUO30" s="284"/>
      <c r="TUP30" s="284"/>
      <c r="TUQ30" s="284"/>
      <c r="TUR30" s="284"/>
      <c r="TUS30" s="284"/>
      <c r="TUT30" s="284"/>
      <c r="TUU30" s="284"/>
      <c r="TUV30" s="284"/>
      <c r="TUW30" s="284"/>
      <c r="TUX30" s="284"/>
      <c r="TUY30" s="284"/>
      <c r="TUZ30" s="284"/>
      <c r="TVA30" s="284"/>
      <c r="TVB30" s="284"/>
      <c r="TVC30" s="284"/>
      <c r="TVD30" s="284"/>
      <c r="TVE30" s="284"/>
      <c r="TVF30" s="284"/>
      <c r="TVG30" s="284"/>
      <c r="TVH30" s="284"/>
      <c r="TVI30" s="284"/>
      <c r="TVJ30" s="284"/>
      <c r="TVK30" s="284"/>
      <c r="TVL30" s="284"/>
      <c r="TVM30" s="284"/>
      <c r="TVN30" s="284"/>
      <c r="TVO30" s="284"/>
      <c r="TVP30" s="284"/>
      <c r="TVQ30" s="284"/>
      <c r="TVR30" s="284"/>
      <c r="TVS30" s="284"/>
      <c r="TVT30" s="284"/>
      <c r="TVU30" s="284"/>
      <c r="TVV30" s="284"/>
      <c r="TVW30" s="284"/>
      <c r="TVX30" s="284"/>
      <c r="TVY30" s="284"/>
      <c r="TVZ30" s="284"/>
      <c r="TWA30" s="284"/>
      <c r="TWB30" s="284"/>
      <c r="TWC30" s="284"/>
      <c r="TWD30" s="284"/>
      <c r="TWE30" s="284"/>
      <c r="TWF30" s="284"/>
      <c r="TWG30" s="284"/>
      <c r="TWH30" s="284"/>
      <c r="TWI30" s="284"/>
      <c r="TWJ30" s="284"/>
      <c r="TWK30" s="284"/>
      <c r="TWL30" s="284"/>
      <c r="TWM30" s="284"/>
      <c r="TWN30" s="284"/>
      <c r="TWO30" s="284"/>
      <c r="TWP30" s="284"/>
      <c r="TWQ30" s="284"/>
      <c r="TWR30" s="284"/>
      <c r="TWS30" s="284"/>
      <c r="TWT30" s="284"/>
      <c r="TWU30" s="284"/>
      <c r="TWV30" s="284"/>
      <c r="TWW30" s="284"/>
      <c r="TWX30" s="284"/>
      <c r="TWY30" s="284"/>
      <c r="TWZ30" s="284"/>
      <c r="TXA30" s="284"/>
      <c r="TXB30" s="284"/>
      <c r="TXC30" s="284"/>
      <c r="TXD30" s="284"/>
      <c r="TXE30" s="284"/>
      <c r="TXF30" s="284"/>
      <c r="TXG30" s="284"/>
      <c r="TXH30" s="284"/>
      <c r="TXI30" s="284"/>
      <c r="TXJ30" s="284"/>
      <c r="TXK30" s="284"/>
      <c r="TXL30" s="284"/>
      <c r="TXM30" s="284"/>
      <c r="TXN30" s="284"/>
      <c r="TXO30" s="284"/>
      <c r="TXP30" s="284"/>
      <c r="TXQ30" s="284"/>
      <c r="TXR30" s="284"/>
      <c r="TXS30" s="284"/>
      <c r="TXT30" s="284"/>
      <c r="TXU30" s="284"/>
      <c r="TXV30" s="284"/>
      <c r="TXW30" s="284"/>
      <c r="TXX30" s="284"/>
      <c r="TXY30" s="284"/>
      <c r="TXZ30" s="284"/>
      <c r="TYA30" s="284"/>
      <c r="TYB30" s="284"/>
      <c r="TYC30" s="284"/>
      <c r="TYD30" s="284"/>
      <c r="TYE30" s="284"/>
      <c r="TYF30" s="284"/>
      <c r="TYG30" s="284"/>
      <c r="TYH30" s="284"/>
      <c r="TYI30" s="284"/>
      <c r="TYJ30" s="284"/>
      <c r="TYK30" s="284"/>
      <c r="TYL30" s="284"/>
      <c r="TYM30" s="284"/>
      <c r="TYN30" s="284"/>
      <c r="TYO30" s="284"/>
      <c r="TYP30" s="284"/>
      <c r="TYQ30" s="284"/>
      <c r="TYR30" s="284"/>
      <c r="TYS30" s="284"/>
      <c r="TYT30" s="284"/>
      <c r="TYU30" s="284"/>
      <c r="TYV30" s="284"/>
      <c r="TYW30" s="284"/>
      <c r="TYX30" s="284"/>
      <c r="TYY30" s="284"/>
      <c r="TYZ30" s="284"/>
      <c r="TZA30" s="284"/>
      <c r="TZB30" s="284"/>
      <c r="TZC30" s="284"/>
      <c r="TZD30" s="284"/>
      <c r="TZE30" s="284"/>
      <c r="TZF30" s="284"/>
      <c r="TZG30" s="284"/>
      <c r="TZH30" s="284"/>
      <c r="TZI30" s="284"/>
      <c r="TZJ30" s="284"/>
      <c r="TZK30" s="284"/>
      <c r="TZL30" s="284"/>
      <c r="TZM30" s="284"/>
      <c r="TZN30" s="284"/>
      <c r="TZO30" s="284"/>
      <c r="TZP30" s="284"/>
      <c r="TZQ30" s="284"/>
      <c r="TZR30" s="284"/>
      <c r="TZS30" s="284"/>
      <c r="TZT30" s="284"/>
      <c r="TZU30" s="284"/>
      <c r="TZV30" s="284"/>
      <c r="TZW30" s="284"/>
      <c r="TZX30" s="284"/>
      <c r="TZY30" s="284"/>
      <c r="TZZ30" s="284"/>
      <c r="UAA30" s="284"/>
      <c r="UAB30" s="284"/>
      <c r="UAC30" s="284"/>
      <c r="UAD30" s="284"/>
      <c r="UAE30" s="284"/>
      <c r="UAF30" s="284"/>
      <c r="UAG30" s="284"/>
      <c r="UAH30" s="284"/>
      <c r="UAI30" s="284"/>
      <c r="UAJ30" s="284"/>
      <c r="UAK30" s="284"/>
      <c r="UAL30" s="284"/>
      <c r="UAM30" s="284"/>
      <c r="UAN30" s="284"/>
      <c r="UAO30" s="284"/>
      <c r="UAP30" s="284"/>
      <c r="UAQ30" s="284"/>
      <c r="UAR30" s="284"/>
      <c r="UAS30" s="284"/>
      <c r="UAT30" s="284"/>
      <c r="UAU30" s="284"/>
      <c r="UAV30" s="284"/>
      <c r="UAW30" s="284"/>
      <c r="UAX30" s="284"/>
      <c r="UAY30" s="284"/>
      <c r="UAZ30" s="284"/>
      <c r="UBA30" s="284"/>
      <c r="UBB30" s="284"/>
      <c r="UBC30" s="284"/>
      <c r="UBD30" s="284"/>
      <c r="UBE30" s="284"/>
      <c r="UBF30" s="284"/>
      <c r="UBG30" s="284"/>
      <c r="UBH30" s="284"/>
      <c r="UBI30" s="284"/>
      <c r="UBJ30" s="284"/>
      <c r="UBK30" s="284"/>
      <c r="UBL30" s="284"/>
      <c r="UBM30" s="284"/>
      <c r="UBN30" s="284"/>
      <c r="UBO30" s="284"/>
      <c r="UBP30" s="284"/>
      <c r="UBQ30" s="284"/>
      <c r="UBR30" s="284"/>
      <c r="UBS30" s="284"/>
      <c r="UBT30" s="284"/>
      <c r="UBU30" s="284"/>
      <c r="UBV30" s="284"/>
      <c r="UBW30" s="284"/>
      <c r="UBX30" s="284"/>
      <c r="UBY30" s="284"/>
      <c r="UBZ30" s="284"/>
      <c r="UCA30" s="284"/>
      <c r="UCB30" s="284"/>
      <c r="UCC30" s="284"/>
      <c r="UCD30" s="284"/>
      <c r="UCE30" s="284"/>
      <c r="UCF30" s="284"/>
      <c r="UCG30" s="284"/>
      <c r="UCH30" s="284"/>
      <c r="UCI30" s="284"/>
      <c r="UCJ30" s="284"/>
      <c r="UCK30" s="284"/>
      <c r="UCL30" s="284"/>
      <c r="UCM30" s="284"/>
      <c r="UCN30" s="284"/>
      <c r="UCO30" s="284"/>
      <c r="UCP30" s="284"/>
      <c r="UCQ30" s="284"/>
      <c r="UCR30" s="284"/>
      <c r="UCS30" s="284"/>
      <c r="UCT30" s="284"/>
      <c r="UCU30" s="284"/>
      <c r="UCV30" s="284"/>
      <c r="UCW30" s="284"/>
      <c r="UCX30" s="284"/>
      <c r="UCY30" s="284"/>
      <c r="UCZ30" s="284"/>
      <c r="UDA30" s="284"/>
      <c r="UDB30" s="284"/>
      <c r="UDC30" s="284"/>
      <c r="UDD30" s="284"/>
      <c r="UDE30" s="284"/>
      <c r="UDF30" s="284"/>
      <c r="UDG30" s="284"/>
      <c r="UDH30" s="284"/>
      <c r="UDI30" s="284"/>
      <c r="UDJ30" s="284"/>
      <c r="UDK30" s="284"/>
      <c r="UDL30" s="284"/>
      <c r="UDM30" s="284"/>
      <c r="UDN30" s="284"/>
      <c r="UDO30" s="284"/>
      <c r="UDP30" s="284"/>
      <c r="UDQ30" s="284"/>
      <c r="UDR30" s="284"/>
      <c r="UDS30" s="284"/>
      <c r="UDT30" s="284"/>
      <c r="UDU30" s="284"/>
      <c r="UDV30" s="284"/>
      <c r="UDW30" s="284"/>
      <c r="UDX30" s="284"/>
      <c r="UDY30" s="284"/>
      <c r="UDZ30" s="284"/>
      <c r="UEA30" s="284"/>
      <c r="UEB30" s="284"/>
      <c r="UEC30" s="284"/>
      <c r="UED30" s="284"/>
      <c r="UEE30" s="284"/>
      <c r="UEF30" s="284"/>
      <c r="UEG30" s="284"/>
      <c r="UEH30" s="284"/>
      <c r="UEI30" s="284"/>
      <c r="UEJ30" s="284"/>
      <c r="UEK30" s="284"/>
      <c r="UEL30" s="284"/>
      <c r="UEM30" s="284"/>
      <c r="UEN30" s="284"/>
      <c r="UEO30" s="284"/>
      <c r="UEP30" s="284"/>
      <c r="UEQ30" s="284"/>
      <c r="UER30" s="284"/>
      <c r="UES30" s="284"/>
      <c r="UET30" s="284"/>
      <c r="UEU30" s="284"/>
      <c r="UEV30" s="284"/>
      <c r="UEW30" s="284"/>
      <c r="UEX30" s="284"/>
      <c r="UEY30" s="284"/>
      <c r="UEZ30" s="284"/>
      <c r="UFA30" s="284"/>
      <c r="UFB30" s="284"/>
      <c r="UFC30" s="284"/>
      <c r="UFD30" s="284"/>
      <c r="UFE30" s="284"/>
      <c r="UFF30" s="284"/>
      <c r="UFG30" s="284"/>
      <c r="UFH30" s="284"/>
      <c r="UFI30" s="284"/>
      <c r="UFJ30" s="284"/>
      <c r="UFK30" s="284"/>
      <c r="UFL30" s="284"/>
      <c r="UFM30" s="284"/>
      <c r="UFN30" s="284"/>
      <c r="UFO30" s="284"/>
      <c r="UFP30" s="284"/>
      <c r="UFQ30" s="284"/>
      <c r="UFR30" s="284"/>
      <c r="UFS30" s="284"/>
      <c r="UFT30" s="284"/>
      <c r="UFU30" s="284"/>
      <c r="UFV30" s="284"/>
      <c r="UFW30" s="284"/>
      <c r="UFX30" s="284"/>
      <c r="UFY30" s="284"/>
      <c r="UFZ30" s="284"/>
      <c r="UGA30" s="284"/>
      <c r="UGB30" s="284"/>
      <c r="UGC30" s="284"/>
      <c r="UGD30" s="284"/>
      <c r="UGE30" s="284"/>
      <c r="UGF30" s="284"/>
      <c r="UGG30" s="284"/>
      <c r="UGH30" s="284"/>
      <c r="UGI30" s="284"/>
      <c r="UGJ30" s="284"/>
      <c r="UGK30" s="284"/>
      <c r="UGL30" s="284"/>
      <c r="UGM30" s="284"/>
      <c r="UGN30" s="284"/>
      <c r="UGO30" s="284"/>
      <c r="UGP30" s="284"/>
      <c r="UGQ30" s="284"/>
      <c r="UGR30" s="284"/>
      <c r="UGS30" s="284"/>
      <c r="UGT30" s="284"/>
      <c r="UGU30" s="284"/>
      <c r="UGV30" s="284"/>
      <c r="UGW30" s="284"/>
      <c r="UGX30" s="284"/>
      <c r="UGY30" s="284"/>
      <c r="UGZ30" s="284"/>
      <c r="UHA30" s="284"/>
      <c r="UHB30" s="284"/>
      <c r="UHC30" s="284"/>
      <c r="UHD30" s="284"/>
      <c r="UHE30" s="284"/>
      <c r="UHF30" s="284"/>
      <c r="UHG30" s="284"/>
      <c r="UHH30" s="284"/>
      <c r="UHI30" s="284"/>
      <c r="UHJ30" s="284"/>
      <c r="UHK30" s="284"/>
      <c r="UHL30" s="284"/>
      <c r="UHM30" s="284"/>
      <c r="UHN30" s="284"/>
      <c r="UHO30" s="284"/>
      <c r="UHP30" s="284"/>
      <c r="UHQ30" s="284"/>
      <c r="UHR30" s="284"/>
      <c r="UHS30" s="284"/>
      <c r="UHT30" s="284"/>
      <c r="UHU30" s="284"/>
      <c r="UHV30" s="284"/>
      <c r="UHW30" s="284"/>
      <c r="UHX30" s="284"/>
      <c r="UHY30" s="284"/>
      <c r="UHZ30" s="284"/>
      <c r="UIA30" s="284"/>
      <c r="UIB30" s="284"/>
      <c r="UIC30" s="284"/>
      <c r="UID30" s="284"/>
      <c r="UIE30" s="284"/>
      <c r="UIF30" s="284"/>
      <c r="UIG30" s="284"/>
      <c r="UIH30" s="284"/>
      <c r="UII30" s="284"/>
      <c r="UIJ30" s="284"/>
      <c r="UIK30" s="284"/>
      <c r="UIL30" s="284"/>
      <c r="UIM30" s="284"/>
      <c r="UIN30" s="284"/>
      <c r="UIO30" s="284"/>
      <c r="UIP30" s="284"/>
      <c r="UIQ30" s="284"/>
      <c r="UIR30" s="284"/>
      <c r="UIS30" s="284"/>
      <c r="UIT30" s="284"/>
      <c r="UIU30" s="284"/>
      <c r="UIV30" s="284"/>
      <c r="UIW30" s="284"/>
      <c r="UIX30" s="284"/>
      <c r="UIY30" s="284"/>
      <c r="UIZ30" s="284"/>
      <c r="UJA30" s="284"/>
      <c r="UJB30" s="284"/>
      <c r="UJC30" s="284"/>
      <c r="UJD30" s="284"/>
      <c r="UJE30" s="284"/>
      <c r="UJF30" s="284"/>
      <c r="UJG30" s="284"/>
      <c r="UJH30" s="284"/>
      <c r="UJI30" s="284"/>
      <c r="UJJ30" s="284"/>
      <c r="UJK30" s="284"/>
      <c r="UJL30" s="284"/>
      <c r="UJM30" s="284"/>
      <c r="UJN30" s="284"/>
      <c r="UJO30" s="284"/>
      <c r="UJP30" s="284"/>
      <c r="UJQ30" s="284"/>
      <c r="UJR30" s="284"/>
      <c r="UJS30" s="284"/>
      <c r="UJT30" s="284"/>
      <c r="UJU30" s="284"/>
      <c r="UJV30" s="284"/>
      <c r="UJW30" s="284"/>
      <c r="UJX30" s="284"/>
      <c r="UJY30" s="284"/>
      <c r="UJZ30" s="284"/>
      <c r="UKA30" s="284"/>
      <c r="UKB30" s="284"/>
      <c r="UKC30" s="284"/>
      <c r="UKD30" s="284"/>
      <c r="UKE30" s="284"/>
      <c r="UKF30" s="284"/>
      <c r="UKG30" s="284"/>
      <c r="UKH30" s="284"/>
      <c r="UKI30" s="284"/>
      <c r="UKJ30" s="284"/>
      <c r="UKK30" s="284"/>
      <c r="UKL30" s="284"/>
      <c r="UKM30" s="284"/>
      <c r="UKN30" s="284"/>
      <c r="UKO30" s="284"/>
      <c r="UKP30" s="284"/>
      <c r="UKQ30" s="284"/>
      <c r="UKR30" s="284"/>
      <c r="UKS30" s="284"/>
      <c r="UKT30" s="284"/>
      <c r="UKU30" s="284"/>
      <c r="UKV30" s="284"/>
      <c r="UKW30" s="284"/>
      <c r="UKX30" s="284"/>
      <c r="UKY30" s="284"/>
      <c r="UKZ30" s="284"/>
      <c r="ULA30" s="284"/>
      <c r="ULB30" s="284"/>
      <c r="ULC30" s="284"/>
      <c r="ULD30" s="284"/>
      <c r="ULE30" s="284"/>
      <c r="ULF30" s="284"/>
      <c r="ULG30" s="284"/>
      <c r="ULH30" s="284"/>
      <c r="ULI30" s="284"/>
      <c r="ULJ30" s="284"/>
      <c r="ULK30" s="284"/>
      <c r="ULL30" s="284"/>
      <c r="ULM30" s="284"/>
      <c r="ULN30" s="284"/>
      <c r="ULO30" s="284"/>
      <c r="ULP30" s="284"/>
      <c r="ULQ30" s="284"/>
      <c r="ULR30" s="284"/>
      <c r="ULS30" s="284"/>
      <c r="ULT30" s="284"/>
      <c r="ULU30" s="284"/>
      <c r="ULV30" s="284"/>
      <c r="ULW30" s="284"/>
      <c r="ULX30" s="284"/>
      <c r="ULY30" s="284"/>
      <c r="ULZ30" s="284"/>
      <c r="UMA30" s="284"/>
      <c r="UMB30" s="284"/>
      <c r="UMC30" s="284"/>
      <c r="UMD30" s="284"/>
      <c r="UME30" s="284"/>
      <c r="UMF30" s="284"/>
      <c r="UMG30" s="284"/>
      <c r="UMH30" s="284"/>
      <c r="UMI30" s="284"/>
      <c r="UMJ30" s="284"/>
      <c r="UMK30" s="284"/>
      <c r="UML30" s="284"/>
      <c r="UMM30" s="284"/>
      <c r="UMN30" s="284"/>
      <c r="UMO30" s="284"/>
      <c r="UMP30" s="284"/>
      <c r="UMQ30" s="284"/>
      <c r="UMR30" s="284"/>
      <c r="UMS30" s="284"/>
      <c r="UMT30" s="284"/>
      <c r="UMU30" s="284"/>
      <c r="UMV30" s="284"/>
      <c r="UMW30" s="284"/>
      <c r="UMX30" s="284"/>
      <c r="UMY30" s="284"/>
      <c r="UMZ30" s="284"/>
      <c r="UNA30" s="284"/>
      <c r="UNB30" s="284"/>
      <c r="UNC30" s="284"/>
      <c r="UND30" s="284"/>
      <c r="UNE30" s="284"/>
      <c r="UNF30" s="284"/>
      <c r="UNG30" s="284"/>
      <c r="UNH30" s="284"/>
      <c r="UNI30" s="284"/>
      <c r="UNJ30" s="284"/>
      <c r="UNK30" s="284"/>
      <c r="UNL30" s="284"/>
      <c r="UNM30" s="284"/>
      <c r="UNN30" s="284"/>
      <c r="UNO30" s="284"/>
      <c r="UNP30" s="284"/>
      <c r="UNQ30" s="284"/>
      <c r="UNR30" s="284"/>
      <c r="UNS30" s="284"/>
      <c r="UNT30" s="284"/>
      <c r="UNU30" s="284"/>
      <c r="UNV30" s="284"/>
      <c r="UNW30" s="284"/>
      <c r="UNX30" s="284"/>
      <c r="UNY30" s="284"/>
      <c r="UNZ30" s="284"/>
      <c r="UOA30" s="284"/>
      <c r="UOB30" s="284"/>
      <c r="UOC30" s="284"/>
      <c r="UOD30" s="284"/>
      <c r="UOE30" s="284"/>
      <c r="UOF30" s="284"/>
      <c r="UOG30" s="284"/>
      <c r="UOH30" s="284"/>
      <c r="UOI30" s="284"/>
      <c r="UOJ30" s="284"/>
      <c r="UOK30" s="284"/>
      <c r="UOL30" s="284"/>
      <c r="UOM30" s="284"/>
      <c r="UON30" s="284"/>
      <c r="UOO30" s="284"/>
      <c r="UOP30" s="284"/>
      <c r="UOQ30" s="284"/>
      <c r="UOR30" s="284"/>
      <c r="UOS30" s="284"/>
      <c r="UOT30" s="284"/>
      <c r="UOU30" s="284"/>
      <c r="UOV30" s="284"/>
      <c r="UOW30" s="284"/>
      <c r="UOX30" s="284"/>
      <c r="UOY30" s="284"/>
      <c r="UOZ30" s="284"/>
      <c r="UPA30" s="284"/>
      <c r="UPB30" s="284"/>
      <c r="UPC30" s="284"/>
      <c r="UPD30" s="284"/>
      <c r="UPE30" s="284"/>
      <c r="UPF30" s="284"/>
      <c r="UPG30" s="284"/>
      <c r="UPH30" s="284"/>
      <c r="UPI30" s="284"/>
      <c r="UPJ30" s="284"/>
      <c r="UPK30" s="284"/>
      <c r="UPL30" s="284"/>
      <c r="UPM30" s="284"/>
      <c r="UPN30" s="284"/>
      <c r="UPO30" s="284"/>
      <c r="UPP30" s="284"/>
      <c r="UPQ30" s="284"/>
      <c r="UPR30" s="284"/>
      <c r="UPS30" s="284"/>
      <c r="UPT30" s="284"/>
      <c r="UPU30" s="284"/>
      <c r="UPV30" s="284"/>
      <c r="UPW30" s="284"/>
      <c r="UPX30" s="284"/>
      <c r="UPY30" s="284"/>
      <c r="UPZ30" s="284"/>
      <c r="UQA30" s="284"/>
      <c r="UQB30" s="284"/>
      <c r="UQC30" s="284"/>
      <c r="UQD30" s="284"/>
      <c r="UQE30" s="284"/>
      <c r="UQF30" s="284"/>
      <c r="UQG30" s="284"/>
      <c r="UQH30" s="284"/>
      <c r="UQI30" s="284"/>
      <c r="UQJ30" s="284"/>
      <c r="UQK30" s="284"/>
      <c r="UQL30" s="284"/>
      <c r="UQM30" s="284"/>
      <c r="UQN30" s="284"/>
      <c r="UQO30" s="284"/>
      <c r="UQP30" s="284"/>
      <c r="UQQ30" s="284"/>
      <c r="UQR30" s="284"/>
      <c r="UQS30" s="284"/>
      <c r="UQT30" s="284"/>
      <c r="UQU30" s="284"/>
      <c r="UQV30" s="284"/>
      <c r="UQW30" s="284"/>
      <c r="UQX30" s="284"/>
      <c r="UQY30" s="284"/>
      <c r="UQZ30" s="284"/>
      <c r="URA30" s="284"/>
      <c r="URB30" s="284"/>
      <c r="URC30" s="284"/>
      <c r="URD30" s="284"/>
      <c r="URE30" s="284"/>
      <c r="URF30" s="284"/>
      <c r="URG30" s="284"/>
      <c r="URH30" s="284"/>
      <c r="URI30" s="284"/>
      <c r="URJ30" s="284"/>
      <c r="URK30" s="284"/>
      <c r="URL30" s="284"/>
      <c r="URM30" s="284"/>
      <c r="URN30" s="284"/>
      <c r="URO30" s="284"/>
      <c r="URP30" s="284"/>
      <c r="URQ30" s="284"/>
      <c r="URR30" s="284"/>
      <c r="URS30" s="284"/>
      <c r="URT30" s="284"/>
      <c r="URU30" s="284"/>
      <c r="URV30" s="284"/>
      <c r="URW30" s="284"/>
      <c r="URX30" s="284"/>
      <c r="URY30" s="284"/>
      <c r="URZ30" s="284"/>
      <c r="USA30" s="284"/>
      <c r="USB30" s="284"/>
      <c r="USC30" s="284"/>
      <c r="USD30" s="284"/>
      <c r="USE30" s="284"/>
      <c r="USF30" s="284"/>
      <c r="USG30" s="284"/>
      <c r="USH30" s="284"/>
      <c r="USI30" s="284"/>
      <c r="USJ30" s="284"/>
      <c r="USK30" s="284"/>
      <c r="USL30" s="284"/>
      <c r="USM30" s="284"/>
      <c r="USN30" s="284"/>
      <c r="USO30" s="284"/>
      <c r="USP30" s="284"/>
      <c r="USQ30" s="284"/>
      <c r="USR30" s="284"/>
      <c r="USS30" s="284"/>
      <c r="UST30" s="284"/>
      <c r="USU30" s="284"/>
      <c r="USV30" s="284"/>
      <c r="USW30" s="284"/>
      <c r="USX30" s="284"/>
      <c r="USY30" s="284"/>
      <c r="USZ30" s="284"/>
      <c r="UTA30" s="284"/>
      <c r="UTB30" s="284"/>
      <c r="UTC30" s="284"/>
      <c r="UTD30" s="284"/>
      <c r="UTE30" s="284"/>
      <c r="UTF30" s="284"/>
      <c r="UTG30" s="284"/>
      <c r="UTH30" s="284"/>
      <c r="UTI30" s="284"/>
      <c r="UTJ30" s="284"/>
      <c r="UTK30" s="284"/>
      <c r="UTL30" s="284"/>
      <c r="UTM30" s="284"/>
      <c r="UTN30" s="284"/>
      <c r="UTO30" s="284"/>
      <c r="UTP30" s="284"/>
      <c r="UTQ30" s="284"/>
      <c r="UTR30" s="284"/>
      <c r="UTS30" s="284"/>
      <c r="UTT30" s="284"/>
      <c r="UTU30" s="284"/>
      <c r="UTV30" s="284"/>
      <c r="UTW30" s="284"/>
      <c r="UTX30" s="284"/>
      <c r="UTY30" s="284"/>
      <c r="UTZ30" s="284"/>
      <c r="UUA30" s="284"/>
      <c r="UUB30" s="284"/>
      <c r="UUC30" s="284"/>
      <c r="UUD30" s="284"/>
      <c r="UUE30" s="284"/>
      <c r="UUF30" s="284"/>
      <c r="UUG30" s="284"/>
      <c r="UUH30" s="284"/>
      <c r="UUI30" s="284"/>
      <c r="UUJ30" s="284"/>
      <c r="UUK30" s="284"/>
      <c r="UUL30" s="284"/>
      <c r="UUM30" s="284"/>
      <c r="UUN30" s="284"/>
      <c r="UUO30" s="284"/>
      <c r="UUP30" s="284"/>
      <c r="UUQ30" s="284"/>
      <c r="UUR30" s="284"/>
      <c r="UUS30" s="284"/>
      <c r="UUT30" s="284"/>
      <c r="UUU30" s="284"/>
      <c r="UUV30" s="284"/>
      <c r="UUW30" s="284"/>
      <c r="UUX30" s="284"/>
      <c r="UUY30" s="284"/>
      <c r="UUZ30" s="284"/>
      <c r="UVA30" s="284"/>
      <c r="UVB30" s="284"/>
      <c r="UVC30" s="284"/>
      <c r="UVD30" s="284"/>
      <c r="UVE30" s="284"/>
      <c r="UVF30" s="284"/>
      <c r="UVG30" s="284"/>
      <c r="UVH30" s="284"/>
      <c r="UVI30" s="284"/>
      <c r="UVJ30" s="284"/>
      <c r="UVK30" s="284"/>
      <c r="UVL30" s="284"/>
      <c r="UVM30" s="284"/>
      <c r="UVN30" s="284"/>
      <c r="UVO30" s="284"/>
      <c r="UVP30" s="284"/>
      <c r="UVQ30" s="284"/>
      <c r="UVR30" s="284"/>
      <c r="UVS30" s="284"/>
      <c r="UVT30" s="284"/>
      <c r="UVU30" s="284"/>
      <c r="UVV30" s="284"/>
      <c r="UVW30" s="284"/>
      <c r="UVX30" s="284"/>
      <c r="UVY30" s="284"/>
      <c r="UVZ30" s="284"/>
      <c r="UWA30" s="284"/>
      <c r="UWB30" s="284"/>
      <c r="UWC30" s="284"/>
      <c r="UWD30" s="284"/>
      <c r="UWE30" s="284"/>
      <c r="UWF30" s="284"/>
      <c r="UWG30" s="284"/>
      <c r="UWH30" s="284"/>
      <c r="UWI30" s="284"/>
      <c r="UWJ30" s="284"/>
      <c r="UWK30" s="284"/>
      <c r="UWL30" s="284"/>
      <c r="UWM30" s="284"/>
      <c r="UWN30" s="284"/>
      <c r="UWO30" s="284"/>
      <c r="UWP30" s="284"/>
      <c r="UWQ30" s="284"/>
      <c r="UWR30" s="284"/>
      <c r="UWS30" s="284"/>
      <c r="UWT30" s="284"/>
      <c r="UWU30" s="284"/>
      <c r="UWV30" s="284"/>
      <c r="UWW30" s="284"/>
      <c r="UWX30" s="284"/>
      <c r="UWY30" s="284"/>
      <c r="UWZ30" s="284"/>
      <c r="UXA30" s="284"/>
      <c r="UXB30" s="284"/>
      <c r="UXC30" s="284"/>
      <c r="UXD30" s="284"/>
      <c r="UXE30" s="284"/>
      <c r="UXF30" s="284"/>
      <c r="UXG30" s="284"/>
      <c r="UXH30" s="284"/>
      <c r="UXI30" s="284"/>
      <c r="UXJ30" s="284"/>
      <c r="UXK30" s="284"/>
      <c r="UXL30" s="284"/>
      <c r="UXM30" s="284"/>
      <c r="UXN30" s="284"/>
      <c r="UXO30" s="284"/>
      <c r="UXP30" s="284"/>
      <c r="UXQ30" s="284"/>
      <c r="UXR30" s="284"/>
      <c r="UXS30" s="284"/>
      <c r="UXT30" s="284"/>
      <c r="UXU30" s="284"/>
      <c r="UXV30" s="284"/>
      <c r="UXW30" s="284"/>
      <c r="UXX30" s="284"/>
      <c r="UXY30" s="284"/>
      <c r="UXZ30" s="284"/>
      <c r="UYA30" s="284"/>
      <c r="UYB30" s="284"/>
      <c r="UYC30" s="284"/>
      <c r="UYD30" s="284"/>
      <c r="UYE30" s="284"/>
      <c r="UYF30" s="284"/>
      <c r="UYG30" s="284"/>
      <c r="UYH30" s="284"/>
      <c r="UYI30" s="284"/>
      <c r="UYJ30" s="284"/>
      <c r="UYK30" s="284"/>
      <c r="UYL30" s="284"/>
      <c r="UYM30" s="284"/>
      <c r="UYN30" s="284"/>
      <c r="UYO30" s="284"/>
      <c r="UYP30" s="284"/>
      <c r="UYQ30" s="284"/>
      <c r="UYR30" s="284"/>
      <c r="UYS30" s="284"/>
      <c r="UYT30" s="284"/>
      <c r="UYU30" s="284"/>
      <c r="UYV30" s="284"/>
      <c r="UYW30" s="284"/>
      <c r="UYX30" s="284"/>
      <c r="UYY30" s="284"/>
      <c r="UYZ30" s="284"/>
      <c r="UZA30" s="284"/>
      <c r="UZB30" s="284"/>
      <c r="UZC30" s="284"/>
      <c r="UZD30" s="284"/>
      <c r="UZE30" s="284"/>
      <c r="UZF30" s="284"/>
      <c r="UZG30" s="284"/>
      <c r="UZH30" s="284"/>
      <c r="UZI30" s="284"/>
      <c r="UZJ30" s="284"/>
      <c r="UZK30" s="284"/>
      <c r="UZL30" s="284"/>
      <c r="UZM30" s="284"/>
      <c r="UZN30" s="284"/>
      <c r="UZO30" s="284"/>
      <c r="UZP30" s="284"/>
      <c r="UZQ30" s="284"/>
      <c r="UZR30" s="284"/>
      <c r="UZS30" s="284"/>
      <c r="UZT30" s="284"/>
      <c r="UZU30" s="284"/>
      <c r="UZV30" s="284"/>
      <c r="UZW30" s="284"/>
      <c r="UZX30" s="284"/>
      <c r="UZY30" s="284"/>
      <c r="UZZ30" s="284"/>
      <c r="VAA30" s="284"/>
      <c r="VAB30" s="284"/>
      <c r="VAC30" s="284"/>
      <c r="VAD30" s="284"/>
      <c r="VAE30" s="284"/>
      <c r="VAF30" s="284"/>
      <c r="VAG30" s="284"/>
      <c r="VAH30" s="284"/>
      <c r="VAI30" s="284"/>
      <c r="VAJ30" s="284"/>
      <c r="VAK30" s="284"/>
      <c r="VAL30" s="284"/>
      <c r="VAM30" s="284"/>
      <c r="VAN30" s="284"/>
      <c r="VAO30" s="284"/>
      <c r="VAP30" s="284"/>
      <c r="VAQ30" s="284"/>
      <c r="VAR30" s="284"/>
      <c r="VAS30" s="284"/>
      <c r="VAT30" s="284"/>
      <c r="VAU30" s="284"/>
      <c r="VAV30" s="284"/>
      <c r="VAW30" s="284"/>
      <c r="VAX30" s="284"/>
      <c r="VAY30" s="284"/>
      <c r="VAZ30" s="284"/>
      <c r="VBA30" s="284"/>
      <c r="VBB30" s="284"/>
      <c r="VBC30" s="284"/>
      <c r="VBD30" s="284"/>
      <c r="VBE30" s="284"/>
      <c r="VBF30" s="284"/>
      <c r="VBG30" s="284"/>
      <c r="VBH30" s="284"/>
      <c r="VBI30" s="284"/>
      <c r="VBJ30" s="284"/>
      <c r="VBK30" s="284"/>
      <c r="VBL30" s="284"/>
      <c r="VBM30" s="284"/>
      <c r="VBN30" s="284"/>
      <c r="VBO30" s="284"/>
      <c r="VBP30" s="284"/>
      <c r="VBQ30" s="284"/>
      <c r="VBR30" s="284"/>
      <c r="VBS30" s="284"/>
      <c r="VBT30" s="284"/>
      <c r="VBU30" s="284"/>
      <c r="VBV30" s="284"/>
      <c r="VBW30" s="284"/>
      <c r="VBX30" s="284"/>
      <c r="VBY30" s="284"/>
      <c r="VBZ30" s="284"/>
      <c r="VCA30" s="284"/>
      <c r="VCB30" s="284"/>
      <c r="VCC30" s="284"/>
      <c r="VCD30" s="284"/>
      <c r="VCE30" s="284"/>
      <c r="VCF30" s="284"/>
      <c r="VCG30" s="284"/>
      <c r="VCH30" s="284"/>
      <c r="VCI30" s="284"/>
      <c r="VCJ30" s="284"/>
      <c r="VCK30" s="284"/>
      <c r="VCL30" s="284"/>
      <c r="VCM30" s="284"/>
      <c r="VCN30" s="284"/>
      <c r="VCO30" s="284"/>
      <c r="VCP30" s="284"/>
      <c r="VCQ30" s="284"/>
      <c r="VCR30" s="284"/>
      <c r="VCS30" s="284"/>
      <c r="VCT30" s="284"/>
      <c r="VCU30" s="284"/>
      <c r="VCV30" s="284"/>
      <c r="VCW30" s="284"/>
      <c r="VCX30" s="284"/>
      <c r="VCY30" s="284"/>
      <c r="VCZ30" s="284"/>
      <c r="VDA30" s="284"/>
      <c r="VDB30" s="284"/>
      <c r="VDC30" s="284"/>
      <c r="VDD30" s="284"/>
      <c r="VDE30" s="284"/>
      <c r="VDF30" s="284"/>
      <c r="VDG30" s="284"/>
      <c r="VDH30" s="284"/>
      <c r="VDI30" s="284"/>
      <c r="VDJ30" s="284"/>
      <c r="VDK30" s="284"/>
      <c r="VDL30" s="284"/>
      <c r="VDM30" s="284"/>
      <c r="VDN30" s="284"/>
      <c r="VDO30" s="284"/>
      <c r="VDP30" s="284"/>
      <c r="VDQ30" s="284"/>
      <c r="VDR30" s="284"/>
      <c r="VDS30" s="284"/>
      <c r="VDT30" s="284"/>
      <c r="VDU30" s="284"/>
      <c r="VDV30" s="284"/>
      <c r="VDW30" s="284"/>
      <c r="VDX30" s="284"/>
      <c r="VDY30" s="284"/>
      <c r="VDZ30" s="284"/>
      <c r="VEA30" s="284"/>
      <c r="VEB30" s="284"/>
      <c r="VEC30" s="284"/>
      <c r="VED30" s="284"/>
      <c r="VEE30" s="284"/>
      <c r="VEF30" s="284"/>
      <c r="VEG30" s="284"/>
      <c r="VEH30" s="284"/>
      <c r="VEI30" s="284"/>
      <c r="VEJ30" s="284"/>
      <c r="VEK30" s="284"/>
      <c r="VEL30" s="284"/>
      <c r="VEM30" s="284"/>
      <c r="VEN30" s="284"/>
      <c r="VEO30" s="284"/>
      <c r="VEP30" s="284"/>
      <c r="VEQ30" s="284"/>
      <c r="VER30" s="284"/>
      <c r="VES30" s="284"/>
      <c r="VET30" s="284"/>
      <c r="VEU30" s="284"/>
      <c r="VEV30" s="284"/>
      <c r="VEW30" s="284"/>
      <c r="VEX30" s="284"/>
      <c r="VEY30" s="284"/>
      <c r="VEZ30" s="284"/>
      <c r="VFA30" s="284"/>
      <c r="VFB30" s="284"/>
      <c r="VFC30" s="284"/>
      <c r="VFD30" s="284"/>
      <c r="VFE30" s="284"/>
      <c r="VFF30" s="284"/>
      <c r="VFG30" s="284"/>
      <c r="VFH30" s="284"/>
      <c r="VFI30" s="284"/>
      <c r="VFJ30" s="284"/>
      <c r="VFK30" s="284"/>
      <c r="VFL30" s="284"/>
      <c r="VFM30" s="284"/>
      <c r="VFN30" s="284"/>
      <c r="VFO30" s="284"/>
      <c r="VFP30" s="284"/>
      <c r="VFQ30" s="284"/>
      <c r="VFR30" s="284"/>
      <c r="VFS30" s="284"/>
      <c r="VFT30" s="284"/>
      <c r="VFU30" s="284"/>
      <c r="VFV30" s="284"/>
      <c r="VFW30" s="284"/>
      <c r="VFX30" s="284"/>
      <c r="VFY30" s="284"/>
      <c r="VFZ30" s="284"/>
      <c r="VGA30" s="284"/>
      <c r="VGB30" s="284"/>
      <c r="VGC30" s="284"/>
      <c r="VGD30" s="284"/>
      <c r="VGE30" s="284"/>
      <c r="VGF30" s="284"/>
      <c r="VGG30" s="284"/>
      <c r="VGH30" s="284"/>
      <c r="VGI30" s="284"/>
      <c r="VGJ30" s="284"/>
      <c r="VGK30" s="284"/>
      <c r="VGL30" s="284"/>
      <c r="VGM30" s="284"/>
      <c r="VGN30" s="284"/>
      <c r="VGO30" s="284"/>
      <c r="VGP30" s="284"/>
      <c r="VGQ30" s="284"/>
      <c r="VGR30" s="284"/>
      <c r="VGS30" s="284"/>
      <c r="VGT30" s="284"/>
      <c r="VGU30" s="284"/>
      <c r="VGV30" s="284"/>
      <c r="VGW30" s="284"/>
      <c r="VGX30" s="284"/>
      <c r="VGY30" s="284"/>
      <c r="VGZ30" s="284"/>
      <c r="VHA30" s="284"/>
      <c r="VHB30" s="284"/>
      <c r="VHC30" s="284"/>
      <c r="VHD30" s="284"/>
      <c r="VHE30" s="284"/>
      <c r="VHF30" s="284"/>
      <c r="VHG30" s="284"/>
      <c r="VHH30" s="284"/>
      <c r="VHI30" s="284"/>
      <c r="VHJ30" s="284"/>
      <c r="VHK30" s="284"/>
      <c r="VHL30" s="284"/>
      <c r="VHM30" s="284"/>
      <c r="VHN30" s="284"/>
      <c r="VHO30" s="284"/>
      <c r="VHP30" s="284"/>
      <c r="VHQ30" s="284"/>
      <c r="VHR30" s="284"/>
      <c r="VHS30" s="284"/>
      <c r="VHT30" s="284"/>
      <c r="VHU30" s="284"/>
      <c r="VHV30" s="284"/>
      <c r="VHW30" s="284"/>
      <c r="VHX30" s="284"/>
      <c r="VHY30" s="284"/>
      <c r="VHZ30" s="284"/>
      <c r="VIA30" s="284"/>
      <c r="VIB30" s="284"/>
      <c r="VIC30" s="284"/>
      <c r="VID30" s="284"/>
      <c r="VIE30" s="284"/>
      <c r="VIF30" s="284"/>
      <c r="VIG30" s="284"/>
      <c r="VIH30" s="284"/>
      <c r="VII30" s="284"/>
      <c r="VIJ30" s="284"/>
      <c r="VIK30" s="284"/>
      <c r="VIL30" s="284"/>
      <c r="VIM30" s="284"/>
      <c r="VIN30" s="284"/>
      <c r="VIO30" s="284"/>
      <c r="VIP30" s="284"/>
      <c r="VIQ30" s="284"/>
      <c r="VIR30" s="284"/>
      <c r="VIS30" s="284"/>
      <c r="VIT30" s="284"/>
      <c r="VIU30" s="284"/>
      <c r="VIV30" s="284"/>
      <c r="VIW30" s="284"/>
      <c r="VIX30" s="284"/>
      <c r="VIY30" s="284"/>
      <c r="VIZ30" s="284"/>
      <c r="VJA30" s="284"/>
      <c r="VJB30" s="284"/>
      <c r="VJC30" s="284"/>
      <c r="VJD30" s="284"/>
      <c r="VJE30" s="284"/>
      <c r="VJF30" s="284"/>
      <c r="VJG30" s="284"/>
      <c r="VJH30" s="284"/>
      <c r="VJI30" s="284"/>
      <c r="VJJ30" s="284"/>
      <c r="VJK30" s="284"/>
      <c r="VJL30" s="284"/>
      <c r="VJM30" s="284"/>
      <c r="VJN30" s="284"/>
      <c r="VJO30" s="284"/>
      <c r="VJP30" s="284"/>
      <c r="VJQ30" s="284"/>
      <c r="VJR30" s="284"/>
      <c r="VJS30" s="284"/>
      <c r="VJT30" s="284"/>
      <c r="VJU30" s="284"/>
      <c r="VJV30" s="284"/>
      <c r="VJW30" s="284"/>
      <c r="VJX30" s="284"/>
      <c r="VJY30" s="284"/>
      <c r="VJZ30" s="284"/>
      <c r="VKA30" s="284"/>
      <c r="VKB30" s="284"/>
      <c r="VKC30" s="284"/>
      <c r="VKD30" s="284"/>
      <c r="VKE30" s="284"/>
      <c r="VKF30" s="284"/>
      <c r="VKG30" s="284"/>
      <c r="VKH30" s="284"/>
      <c r="VKI30" s="284"/>
      <c r="VKJ30" s="284"/>
      <c r="VKK30" s="284"/>
      <c r="VKL30" s="284"/>
      <c r="VKM30" s="284"/>
      <c r="VKN30" s="284"/>
      <c r="VKO30" s="284"/>
      <c r="VKP30" s="284"/>
      <c r="VKQ30" s="284"/>
      <c r="VKR30" s="284"/>
      <c r="VKS30" s="284"/>
      <c r="VKT30" s="284"/>
      <c r="VKU30" s="284"/>
      <c r="VKV30" s="284"/>
      <c r="VKW30" s="284"/>
      <c r="VKX30" s="284"/>
      <c r="VKY30" s="284"/>
      <c r="VKZ30" s="284"/>
      <c r="VLA30" s="284"/>
      <c r="VLB30" s="284"/>
      <c r="VLC30" s="284"/>
      <c r="VLD30" s="284"/>
      <c r="VLE30" s="284"/>
      <c r="VLF30" s="284"/>
      <c r="VLG30" s="284"/>
      <c r="VLH30" s="284"/>
      <c r="VLI30" s="284"/>
      <c r="VLJ30" s="284"/>
      <c r="VLK30" s="284"/>
      <c r="VLL30" s="284"/>
      <c r="VLM30" s="284"/>
      <c r="VLN30" s="284"/>
      <c r="VLO30" s="284"/>
      <c r="VLP30" s="284"/>
      <c r="VLQ30" s="284"/>
      <c r="VLR30" s="284"/>
      <c r="VLS30" s="284"/>
      <c r="VLT30" s="284"/>
      <c r="VLU30" s="284"/>
      <c r="VLV30" s="284"/>
      <c r="VLW30" s="284"/>
      <c r="VLX30" s="284"/>
      <c r="VLY30" s="284"/>
      <c r="VLZ30" s="284"/>
      <c r="VMA30" s="284"/>
      <c r="VMB30" s="284"/>
      <c r="VMC30" s="284"/>
      <c r="VMD30" s="284"/>
      <c r="VME30" s="284"/>
      <c r="VMF30" s="284"/>
      <c r="VMG30" s="284"/>
      <c r="VMH30" s="284"/>
      <c r="VMI30" s="284"/>
      <c r="VMJ30" s="284"/>
      <c r="VMK30" s="284"/>
      <c r="VML30" s="284"/>
      <c r="VMM30" s="284"/>
      <c r="VMN30" s="284"/>
      <c r="VMO30" s="284"/>
      <c r="VMP30" s="284"/>
      <c r="VMQ30" s="284"/>
      <c r="VMR30" s="284"/>
      <c r="VMS30" s="284"/>
      <c r="VMT30" s="284"/>
      <c r="VMU30" s="284"/>
      <c r="VMV30" s="284"/>
      <c r="VMW30" s="284"/>
      <c r="VMX30" s="284"/>
      <c r="VMY30" s="284"/>
      <c r="VMZ30" s="284"/>
      <c r="VNA30" s="284"/>
      <c r="VNB30" s="284"/>
      <c r="VNC30" s="284"/>
      <c r="VND30" s="284"/>
      <c r="VNE30" s="284"/>
      <c r="VNF30" s="284"/>
      <c r="VNG30" s="284"/>
      <c r="VNH30" s="284"/>
      <c r="VNI30" s="284"/>
      <c r="VNJ30" s="284"/>
      <c r="VNK30" s="284"/>
      <c r="VNL30" s="284"/>
      <c r="VNM30" s="284"/>
      <c r="VNN30" s="284"/>
      <c r="VNO30" s="284"/>
      <c r="VNP30" s="284"/>
      <c r="VNQ30" s="284"/>
      <c r="VNR30" s="284"/>
      <c r="VNS30" s="284"/>
      <c r="VNT30" s="284"/>
      <c r="VNU30" s="284"/>
      <c r="VNV30" s="284"/>
      <c r="VNW30" s="284"/>
      <c r="VNX30" s="284"/>
      <c r="VNY30" s="284"/>
      <c r="VNZ30" s="284"/>
      <c r="VOA30" s="284"/>
      <c r="VOB30" s="284"/>
      <c r="VOC30" s="284"/>
      <c r="VOD30" s="284"/>
      <c r="VOE30" s="284"/>
      <c r="VOF30" s="284"/>
      <c r="VOG30" s="284"/>
      <c r="VOH30" s="284"/>
      <c r="VOI30" s="284"/>
      <c r="VOJ30" s="284"/>
      <c r="VOK30" s="284"/>
      <c r="VOL30" s="284"/>
      <c r="VOM30" s="284"/>
      <c r="VON30" s="284"/>
      <c r="VOO30" s="284"/>
      <c r="VOP30" s="284"/>
      <c r="VOQ30" s="284"/>
      <c r="VOR30" s="284"/>
      <c r="VOS30" s="284"/>
      <c r="VOT30" s="284"/>
      <c r="VOU30" s="284"/>
      <c r="VOV30" s="284"/>
      <c r="VOW30" s="284"/>
      <c r="VOX30" s="284"/>
      <c r="VOY30" s="284"/>
      <c r="VOZ30" s="284"/>
      <c r="VPA30" s="284"/>
      <c r="VPB30" s="284"/>
      <c r="VPC30" s="284"/>
      <c r="VPD30" s="284"/>
      <c r="VPE30" s="284"/>
      <c r="VPF30" s="284"/>
      <c r="VPG30" s="284"/>
      <c r="VPH30" s="284"/>
      <c r="VPI30" s="284"/>
      <c r="VPJ30" s="284"/>
      <c r="VPK30" s="284"/>
      <c r="VPL30" s="284"/>
      <c r="VPM30" s="284"/>
      <c r="VPN30" s="284"/>
      <c r="VPO30" s="284"/>
      <c r="VPP30" s="284"/>
      <c r="VPQ30" s="284"/>
      <c r="VPR30" s="284"/>
      <c r="VPS30" s="284"/>
      <c r="VPT30" s="284"/>
      <c r="VPU30" s="284"/>
      <c r="VPV30" s="284"/>
      <c r="VPW30" s="284"/>
      <c r="VPX30" s="284"/>
      <c r="VPY30" s="284"/>
      <c r="VPZ30" s="284"/>
      <c r="VQA30" s="284"/>
      <c r="VQB30" s="284"/>
      <c r="VQC30" s="284"/>
      <c r="VQD30" s="284"/>
      <c r="VQE30" s="284"/>
      <c r="VQF30" s="284"/>
      <c r="VQG30" s="284"/>
      <c r="VQH30" s="284"/>
      <c r="VQI30" s="284"/>
      <c r="VQJ30" s="284"/>
      <c r="VQK30" s="284"/>
      <c r="VQL30" s="284"/>
      <c r="VQM30" s="284"/>
      <c r="VQN30" s="284"/>
      <c r="VQO30" s="284"/>
      <c r="VQP30" s="284"/>
      <c r="VQQ30" s="284"/>
      <c r="VQR30" s="284"/>
      <c r="VQS30" s="284"/>
      <c r="VQT30" s="284"/>
      <c r="VQU30" s="284"/>
      <c r="VQV30" s="284"/>
      <c r="VQW30" s="284"/>
      <c r="VQX30" s="284"/>
      <c r="VQY30" s="284"/>
      <c r="VQZ30" s="284"/>
      <c r="VRA30" s="284"/>
      <c r="VRB30" s="284"/>
      <c r="VRC30" s="284"/>
      <c r="VRD30" s="284"/>
      <c r="VRE30" s="284"/>
      <c r="VRF30" s="284"/>
      <c r="VRG30" s="284"/>
      <c r="VRH30" s="284"/>
      <c r="VRI30" s="284"/>
      <c r="VRJ30" s="284"/>
      <c r="VRK30" s="284"/>
      <c r="VRL30" s="284"/>
      <c r="VRM30" s="284"/>
      <c r="VRN30" s="284"/>
      <c r="VRO30" s="284"/>
      <c r="VRP30" s="284"/>
      <c r="VRQ30" s="284"/>
      <c r="VRR30" s="284"/>
      <c r="VRS30" s="284"/>
      <c r="VRT30" s="284"/>
      <c r="VRU30" s="284"/>
      <c r="VRV30" s="284"/>
      <c r="VRW30" s="284"/>
      <c r="VRX30" s="284"/>
      <c r="VRY30" s="284"/>
      <c r="VRZ30" s="284"/>
      <c r="VSA30" s="284"/>
      <c r="VSB30" s="284"/>
      <c r="VSC30" s="284"/>
      <c r="VSD30" s="284"/>
      <c r="VSE30" s="284"/>
      <c r="VSF30" s="284"/>
      <c r="VSG30" s="284"/>
      <c r="VSH30" s="284"/>
      <c r="VSI30" s="284"/>
      <c r="VSJ30" s="284"/>
      <c r="VSK30" s="284"/>
      <c r="VSL30" s="284"/>
      <c r="VSM30" s="284"/>
      <c r="VSN30" s="284"/>
      <c r="VSO30" s="284"/>
      <c r="VSP30" s="284"/>
      <c r="VSQ30" s="284"/>
      <c r="VSR30" s="284"/>
      <c r="VSS30" s="284"/>
      <c r="VST30" s="284"/>
      <c r="VSU30" s="284"/>
      <c r="VSV30" s="284"/>
      <c r="VSW30" s="284"/>
      <c r="VSX30" s="284"/>
      <c r="VSY30" s="284"/>
      <c r="VSZ30" s="284"/>
      <c r="VTA30" s="284"/>
      <c r="VTB30" s="284"/>
      <c r="VTC30" s="284"/>
      <c r="VTD30" s="284"/>
      <c r="VTE30" s="284"/>
      <c r="VTF30" s="284"/>
      <c r="VTG30" s="284"/>
      <c r="VTH30" s="284"/>
      <c r="VTI30" s="284"/>
      <c r="VTJ30" s="284"/>
      <c r="VTK30" s="284"/>
      <c r="VTL30" s="284"/>
      <c r="VTM30" s="284"/>
      <c r="VTN30" s="284"/>
      <c r="VTO30" s="284"/>
      <c r="VTP30" s="284"/>
      <c r="VTQ30" s="284"/>
      <c r="VTR30" s="284"/>
      <c r="VTS30" s="284"/>
      <c r="VTT30" s="284"/>
      <c r="VTU30" s="284"/>
      <c r="VTV30" s="284"/>
      <c r="VTW30" s="284"/>
      <c r="VTX30" s="284"/>
      <c r="VTY30" s="284"/>
      <c r="VTZ30" s="284"/>
      <c r="VUA30" s="284"/>
      <c r="VUB30" s="284"/>
      <c r="VUC30" s="284"/>
      <c r="VUD30" s="284"/>
      <c r="VUE30" s="284"/>
      <c r="VUF30" s="284"/>
      <c r="VUG30" s="284"/>
      <c r="VUH30" s="284"/>
      <c r="VUI30" s="284"/>
      <c r="VUJ30" s="284"/>
      <c r="VUK30" s="284"/>
      <c r="VUL30" s="284"/>
      <c r="VUM30" s="284"/>
      <c r="VUN30" s="284"/>
      <c r="VUO30" s="284"/>
      <c r="VUP30" s="284"/>
      <c r="VUQ30" s="284"/>
      <c r="VUR30" s="284"/>
      <c r="VUS30" s="284"/>
      <c r="VUT30" s="284"/>
      <c r="VUU30" s="284"/>
      <c r="VUV30" s="284"/>
      <c r="VUW30" s="284"/>
      <c r="VUX30" s="284"/>
      <c r="VUY30" s="284"/>
      <c r="VUZ30" s="284"/>
      <c r="VVA30" s="284"/>
      <c r="VVB30" s="284"/>
      <c r="VVC30" s="284"/>
      <c r="VVD30" s="284"/>
      <c r="VVE30" s="284"/>
      <c r="VVF30" s="284"/>
      <c r="VVG30" s="284"/>
      <c r="VVH30" s="284"/>
      <c r="VVI30" s="284"/>
      <c r="VVJ30" s="284"/>
      <c r="VVK30" s="284"/>
      <c r="VVL30" s="284"/>
      <c r="VVM30" s="284"/>
      <c r="VVN30" s="284"/>
      <c r="VVO30" s="284"/>
      <c r="VVP30" s="284"/>
      <c r="VVQ30" s="284"/>
      <c r="VVR30" s="284"/>
      <c r="VVS30" s="284"/>
      <c r="VVT30" s="284"/>
      <c r="VVU30" s="284"/>
      <c r="VVV30" s="284"/>
      <c r="VVW30" s="284"/>
      <c r="VVX30" s="284"/>
      <c r="VVY30" s="284"/>
      <c r="VVZ30" s="284"/>
      <c r="VWA30" s="284"/>
      <c r="VWB30" s="284"/>
      <c r="VWC30" s="284"/>
      <c r="VWD30" s="284"/>
      <c r="VWE30" s="284"/>
      <c r="VWF30" s="284"/>
      <c r="VWG30" s="284"/>
      <c r="VWH30" s="284"/>
      <c r="VWI30" s="284"/>
      <c r="VWJ30" s="284"/>
      <c r="VWK30" s="284"/>
      <c r="VWL30" s="284"/>
      <c r="VWM30" s="284"/>
      <c r="VWN30" s="284"/>
      <c r="VWO30" s="284"/>
      <c r="VWP30" s="284"/>
      <c r="VWQ30" s="284"/>
      <c r="VWR30" s="284"/>
      <c r="VWS30" s="284"/>
      <c r="VWT30" s="284"/>
      <c r="VWU30" s="284"/>
      <c r="VWV30" s="284"/>
      <c r="VWW30" s="284"/>
      <c r="VWX30" s="284"/>
      <c r="VWY30" s="284"/>
      <c r="VWZ30" s="284"/>
      <c r="VXA30" s="284"/>
      <c r="VXB30" s="284"/>
      <c r="VXC30" s="284"/>
      <c r="VXD30" s="284"/>
      <c r="VXE30" s="284"/>
      <c r="VXF30" s="284"/>
      <c r="VXG30" s="284"/>
      <c r="VXH30" s="284"/>
      <c r="VXI30" s="284"/>
      <c r="VXJ30" s="284"/>
      <c r="VXK30" s="284"/>
      <c r="VXL30" s="284"/>
      <c r="VXM30" s="284"/>
      <c r="VXN30" s="284"/>
      <c r="VXO30" s="284"/>
      <c r="VXP30" s="284"/>
      <c r="VXQ30" s="284"/>
      <c r="VXR30" s="284"/>
      <c r="VXS30" s="284"/>
      <c r="VXT30" s="284"/>
      <c r="VXU30" s="284"/>
      <c r="VXV30" s="284"/>
      <c r="VXW30" s="284"/>
      <c r="VXX30" s="284"/>
      <c r="VXY30" s="284"/>
      <c r="VXZ30" s="284"/>
      <c r="VYA30" s="284"/>
      <c r="VYB30" s="284"/>
      <c r="VYC30" s="284"/>
      <c r="VYD30" s="284"/>
      <c r="VYE30" s="284"/>
      <c r="VYF30" s="284"/>
      <c r="VYG30" s="284"/>
      <c r="VYH30" s="284"/>
      <c r="VYI30" s="284"/>
      <c r="VYJ30" s="284"/>
      <c r="VYK30" s="284"/>
      <c r="VYL30" s="284"/>
      <c r="VYM30" s="284"/>
      <c r="VYN30" s="284"/>
      <c r="VYO30" s="284"/>
      <c r="VYP30" s="284"/>
      <c r="VYQ30" s="284"/>
      <c r="VYR30" s="284"/>
      <c r="VYS30" s="284"/>
      <c r="VYT30" s="284"/>
      <c r="VYU30" s="284"/>
      <c r="VYV30" s="284"/>
      <c r="VYW30" s="284"/>
      <c r="VYX30" s="284"/>
      <c r="VYY30" s="284"/>
      <c r="VYZ30" s="284"/>
      <c r="VZA30" s="284"/>
      <c r="VZB30" s="284"/>
      <c r="VZC30" s="284"/>
      <c r="VZD30" s="284"/>
      <c r="VZE30" s="284"/>
      <c r="VZF30" s="284"/>
      <c r="VZG30" s="284"/>
      <c r="VZH30" s="284"/>
      <c r="VZI30" s="284"/>
      <c r="VZJ30" s="284"/>
      <c r="VZK30" s="284"/>
      <c r="VZL30" s="284"/>
      <c r="VZM30" s="284"/>
      <c r="VZN30" s="284"/>
      <c r="VZO30" s="284"/>
      <c r="VZP30" s="284"/>
      <c r="VZQ30" s="284"/>
      <c r="VZR30" s="284"/>
      <c r="VZS30" s="284"/>
      <c r="VZT30" s="284"/>
      <c r="VZU30" s="284"/>
      <c r="VZV30" s="284"/>
      <c r="VZW30" s="284"/>
      <c r="VZX30" s="284"/>
      <c r="VZY30" s="284"/>
      <c r="VZZ30" s="284"/>
      <c r="WAA30" s="284"/>
      <c r="WAB30" s="284"/>
      <c r="WAC30" s="284"/>
      <c r="WAD30" s="284"/>
      <c r="WAE30" s="284"/>
      <c r="WAF30" s="284"/>
      <c r="WAG30" s="284"/>
      <c r="WAH30" s="284"/>
      <c r="WAI30" s="284"/>
      <c r="WAJ30" s="284"/>
      <c r="WAK30" s="284"/>
      <c r="WAL30" s="284"/>
      <c r="WAM30" s="284"/>
      <c r="WAN30" s="284"/>
      <c r="WAO30" s="284"/>
      <c r="WAP30" s="284"/>
      <c r="WAQ30" s="284"/>
      <c r="WAR30" s="284"/>
      <c r="WAS30" s="284"/>
      <c r="WAT30" s="284"/>
      <c r="WAU30" s="284"/>
      <c r="WAV30" s="284"/>
      <c r="WAW30" s="284"/>
      <c r="WAX30" s="284"/>
      <c r="WAY30" s="284"/>
      <c r="WAZ30" s="284"/>
      <c r="WBA30" s="284"/>
      <c r="WBB30" s="284"/>
      <c r="WBC30" s="284"/>
      <c r="WBD30" s="284"/>
      <c r="WBE30" s="284"/>
      <c r="WBF30" s="284"/>
      <c r="WBG30" s="284"/>
      <c r="WBH30" s="284"/>
      <c r="WBI30" s="284"/>
      <c r="WBJ30" s="284"/>
      <c r="WBK30" s="284"/>
      <c r="WBL30" s="284"/>
      <c r="WBM30" s="284"/>
      <c r="WBN30" s="284"/>
      <c r="WBO30" s="284"/>
      <c r="WBP30" s="284"/>
      <c r="WBQ30" s="284"/>
      <c r="WBR30" s="284"/>
      <c r="WBS30" s="284"/>
      <c r="WBT30" s="284"/>
      <c r="WBU30" s="284"/>
      <c r="WBV30" s="284"/>
      <c r="WBW30" s="284"/>
      <c r="WBX30" s="284"/>
      <c r="WBY30" s="284"/>
      <c r="WBZ30" s="284"/>
      <c r="WCA30" s="284"/>
      <c r="WCB30" s="284"/>
      <c r="WCC30" s="284"/>
      <c r="WCD30" s="284"/>
      <c r="WCE30" s="284"/>
      <c r="WCF30" s="284"/>
      <c r="WCG30" s="284"/>
      <c r="WCH30" s="284"/>
      <c r="WCI30" s="284"/>
      <c r="WCJ30" s="284"/>
      <c r="WCK30" s="284"/>
      <c r="WCL30" s="284"/>
      <c r="WCM30" s="284"/>
      <c r="WCN30" s="284"/>
      <c r="WCO30" s="284"/>
      <c r="WCP30" s="284"/>
      <c r="WCQ30" s="284"/>
      <c r="WCR30" s="284"/>
      <c r="WCS30" s="284"/>
      <c r="WCT30" s="284"/>
      <c r="WCU30" s="284"/>
      <c r="WCV30" s="284"/>
      <c r="WCW30" s="284"/>
      <c r="WCX30" s="284"/>
      <c r="WCY30" s="284"/>
      <c r="WCZ30" s="284"/>
      <c r="WDA30" s="284"/>
      <c r="WDB30" s="284"/>
      <c r="WDC30" s="284"/>
      <c r="WDD30" s="284"/>
      <c r="WDE30" s="284"/>
      <c r="WDF30" s="284"/>
      <c r="WDG30" s="284"/>
      <c r="WDH30" s="284"/>
      <c r="WDI30" s="284"/>
      <c r="WDJ30" s="284"/>
      <c r="WDK30" s="284"/>
      <c r="WDL30" s="284"/>
      <c r="WDM30" s="284"/>
      <c r="WDN30" s="284"/>
      <c r="WDO30" s="284"/>
      <c r="WDP30" s="284"/>
      <c r="WDQ30" s="284"/>
      <c r="WDR30" s="284"/>
      <c r="WDS30" s="284"/>
      <c r="WDT30" s="284"/>
      <c r="WDU30" s="284"/>
      <c r="WDV30" s="284"/>
      <c r="WDW30" s="284"/>
      <c r="WDX30" s="284"/>
      <c r="WDY30" s="284"/>
      <c r="WDZ30" s="284"/>
      <c r="WEA30" s="284"/>
      <c r="WEB30" s="284"/>
      <c r="WEC30" s="284"/>
      <c r="WED30" s="284"/>
      <c r="WEE30" s="284"/>
      <c r="WEF30" s="284"/>
      <c r="WEG30" s="284"/>
      <c r="WEH30" s="284"/>
      <c r="WEI30" s="284"/>
      <c r="WEJ30" s="284"/>
      <c r="WEK30" s="284"/>
      <c r="WEL30" s="284"/>
      <c r="WEM30" s="284"/>
      <c r="WEN30" s="284"/>
      <c r="WEO30" s="284"/>
      <c r="WEP30" s="284"/>
      <c r="WEQ30" s="284"/>
      <c r="WER30" s="284"/>
      <c r="WES30" s="284"/>
      <c r="WET30" s="284"/>
      <c r="WEU30" s="284"/>
      <c r="WEV30" s="284"/>
      <c r="WEW30" s="284"/>
      <c r="WEX30" s="284"/>
      <c r="WEY30" s="284"/>
      <c r="WEZ30" s="284"/>
      <c r="WFA30" s="284"/>
      <c r="WFB30" s="284"/>
      <c r="WFC30" s="284"/>
      <c r="WFD30" s="284"/>
      <c r="WFE30" s="284"/>
      <c r="WFF30" s="284"/>
      <c r="WFG30" s="284"/>
      <c r="WFH30" s="284"/>
      <c r="WFI30" s="284"/>
      <c r="WFJ30" s="284"/>
      <c r="WFK30" s="284"/>
      <c r="WFL30" s="284"/>
      <c r="WFM30" s="284"/>
      <c r="WFN30" s="284"/>
      <c r="WFO30" s="284"/>
      <c r="WFP30" s="284"/>
      <c r="WFQ30" s="284"/>
      <c r="WFR30" s="284"/>
      <c r="WFS30" s="284"/>
      <c r="WFT30" s="284"/>
      <c r="WFU30" s="284"/>
      <c r="WFV30" s="284"/>
      <c r="WFW30" s="284"/>
      <c r="WFX30" s="284"/>
      <c r="WFY30" s="284"/>
      <c r="WFZ30" s="284"/>
      <c r="WGA30" s="284"/>
      <c r="WGB30" s="284"/>
      <c r="WGC30" s="284"/>
      <c r="WGD30" s="284"/>
      <c r="WGE30" s="284"/>
      <c r="WGF30" s="284"/>
      <c r="WGG30" s="284"/>
      <c r="WGH30" s="284"/>
      <c r="WGI30" s="284"/>
      <c r="WGJ30" s="284"/>
      <c r="WGK30" s="284"/>
      <c r="WGL30" s="284"/>
      <c r="WGM30" s="284"/>
      <c r="WGN30" s="284"/>
      <c r="WGO30" s="284"/>
      <c r="WGP30" s="284"/>
      <c r="WGQ30" s="284"/>
      <c r="WGR30" s="284"/>
      <c r="WGS30" s="284"/>
      <c r="WGT30" s="284"/>
      <c r="WGU30" s="284"/>
      <c r="WGV30" s="284"/>
      <c r="WGW30" s="284"/>
      <c r="WGX30" s="284"/>
      <c r="WGY30" s="284"/>
      <c r="WGZ30" s="284"/>
      <c r="WHA30" s="284"/>
      <c r="WHB30" s="284"/>
      <c r="WHC30" s="284"/>
      <c r="WHD30" s="284"/>
      <c r="WHE30" s="284"/>
      <c r="WHF30" s="284"/>
      <c r="WHG30" s="284"/>
      <c r="WHH30" s="284"/>
      <c r="WHI30" s="284"/>
      <c r="WHJ30" s="284"/>
      <c r="WHK30" s="284"/>
      <c r="WHL30" s="284"/>
      <c r="WHM30" s="284"/>
      <c r="WHN30" s="284"/>
      <c r="WHO30" s="284"/>
      <c r="WHP30" s="284"/>
      <c r="WHQ30" s="284"/>
      <c r="WHR30" s="284"/>
      <c r="WHS30" s="284"/>
      <c r="WHT30" s="284"/>
      <c r="WHU30" s="284"/>
      <c r="WHV30" s="284"/>
      <c r="WHW30" s="284"/>
      <c r="WHX30" s="284"/>
      <c r="WHY30" s="284"/>
      <c r="WHZ30" s="284"/>
      <c r="WIA30" s="284"/>
      <c r="WIB30" s="284"/>
      <c r="WIC30" s="284"/>
      <c r="WID30" s="284"/>
      <c r="WIE30" s="284"/>
      <c r="WIF30" s="284"/>
      <c r="WIG30" s="284"/>
      <c r="WIH30" s="284"/>
      <c r="WII30" s="284"/>
      <c r="WIJ30" s="284"/>
      <c r="WIK30" s="284"/>
      <c r="WIL30" s="284"/>
      <c r="WIM30" s="284"/>
      <c r="WIN30" s="284"/>
      <c r="WIO30" s="284"/>
      <c r="WIP30" s="284"/>
      <c r="WIQ30" s="284"/>
      <c r="WIR30" s="284"/>
      <c r="WIS30" s="284"/>
      <c r="WIT30" s="284"/>
      <c r="WIU30" s="284"/>
      <c r="WIV30" s="284"/>
      <c r="WIW30" s="284"/>
      <c r="WIX30" s="284"/>
      <c r="WIY30" s="284"/>
      <c r="WIZ30" s="284"/>
      <c r="WJA30" s="284"/>
      <c r="WJB30" s="284"/>
      <c r="WJC30" s="284"/>
      <c r="WJD30" s="284"/>
      <c r="WJE30" s="284"/>
      <c r="WJF30" s="284"/>
      <c r="WJG30" s="284"/>
      <c r="WJH30" s="284"/>
      <c r="WJI30" s="284"/>
      <c r="WJJ30" s="284"/>
      <c r="WJK30" s="284"/>
      <c r="WJL30" s="284"/>
      <c r="WJM30" s="284"/>
      <c r="WJN30" s="284"/>
      <c r="WJO30" s="284"/>
      <c r="WJP30" s="284"/>
      <c r="WJQ30" s="284"/>
      <c r="WJR30" s="284"/>
      <c r="WJS30" s="284"/>
      <c r="WJT30" s="284"/>
      <c r="WJU30" s="284"/>
      <c r="WJV30" s="284"/>
      <c r="WJW30" s="284"/>
      <c r="WJX30" s="284"/>
      <c r="WJY30" s="284"/>
      <c r="WJZ30" s="284"/>
      <c r="WKA30" s="284"/>
      <c r="WKB30" s="284"/>
      <c r="WKC30" s="284"/>
      <c r="WKD30" s="284"/>
      <c r="WKE30" s="284"/>
      <c r="WKF30" s="284"/>
      <c r="WKG30" s="284"/>
      <c r="WKH30" s="284"/>
      <c r="WKI30" s="284"/>
      <c r="WKJ30" s="284"/>
      <c r="WKK30" s="284"/>
      <c r="WKL30" s="284"/>
      <c r="WKM30" s="284"/>
      <c r="WKN30" s="284"/>
      <c r="WKO30" s="284"/>
      <c r="WKP30" s="284"/>
      <c r="WKQ30" s="284"/>
      <c r="WKR30" s="284"/>
      <c r="WKS30" s="284"/>
      <c r="WKT30" s="284"/>
      <c r="WKU30" s="284"/>
      <c r="WKV30" s="284"/>
      <c r="WKW30" s="284"/>
      <c r="WKX30" s="284"/>
      <c r="WKY30" s="284"/>
      <c r="WKZ30" s="284"/>
      <c r="WLA30" s="284"/>
      <c r="WLB30" s="284"/>
      <c r="WLC30" s="284"/>
      <c r="WLD30" s="284"/>
      <c r="WLE30" s="284"/>
      <c r="WLF30" s="284"/>
      <c r="WLG30" s="284"/>
      <c r="WLH30" s="284"/>
      <c r="WLI30" s="284"/>
      <c r="WLJ30" s="284"/>
      <c r="WLK30" s="284"/>
      <c r="WLL30" s="284"/>
      <c r="WLM30" s="284"/>
      <c r="WLN30" s="284"/>
      <c r="WLO30" s="284"/>
      <c r="WLP30" s="284"/>
      <c r="WLQ30" s="284"/>
      <c r="WLR30" s="284"/>
      <c r="WLS30" s="284"/>
      <c r="WLT30" s="284"/>
      <c r="WLU30" s="284"/>
      <c r="WLV30" s="284"/>
      <c r="WLW30" s="284"/>
      <c r="WLX30" s="284"/>
      <c r="WLY30" s="284"/>
      <c r="WLZ30" s="284"/>
      <c r="WMA30" s="284"/>
      <c r="WMB30" s="284"/>
      <c r="WMC30" s="284"/>
      <c r="WMD30" s="284"/>
      <c r="WME30" s="284"/>
      <c r="WMF30" s="284"/>
      <c r="WMG30" s="284"/>
      <c r="WMH30" s="284"/>
      <c r="WMI30" s="284"/>
      <c r="WMJ30" s="284"/>
      <c r="WMK30" s="284"/>
      <c r="WML30" s="284"/>
      <c r="WMM30" s="284"/>
      <c r="WMN30" s="284"/>
      <c r="WMO30" s="284"/>
      <c r="WMP30" s="284"/>
      <c r="WMQ30" s="284"/>
      <c r="WMR30" s="284"/>
      <c r="WMS30" s="284"/>
      <c r="WMT30" s="284"/>
      <c r="WMU30" s="284"/>
      <c r="WMV30" s="284"/>
      <c r="WMW30" s="284"/>
      <c r="WMX30" s="284"/>
      <c r="WMY30" s="284"/>
      <c r="WMZ30" s="284"/>
      <c r="WNA30" s="284"/>
      <c r="WNB30" s="284"/>
      <c r="WNC30" s="284"/>
      <c r="WND30" s="284"/>
      <c r="WNE30" s="284"/>
      <c r="WNF30" s="284"/>
      <c r="WNG30" s="284"/>
      <c r="WNH30" s="284"/>
      <c r="WNI30" s="284"/>
      <c r="WNJ30" s="284"/>
      <c r="WNK30" s="284"/>
      <c r="WNL30" s="284"/>
      <c r="WNM30" s="284"/>
      <c r="WNN30" s="284"/>
      <c r="WNO30" s="284"/>
      <c r="WNP30" s="284"/>
      <c r="WNQ30" s="284"/>
      <c r="WNR30" s="284"/>
      <c r="WNS30" s="284"/>
      <c r="WNT30" s="284"/>
      <c r="WNU30" s="284"/>
      <c r="WNV30" s="284"/>
      <c r="WNW30" s="284"/>
      <c r="WNX30" s="284"/>
      <c r="WNY30" s="284"/>
      <c r="WNZ30" s="284"/>
      <c r="WOA30" s="284"/>
      <c r="WOB30" s="284"/>
      <c r="WOC30" s="284"/>
      <c r="WOD30" s="284"/>
      <c r="WOE30" s="284"/>
      <c r="WOF30" s="284"/>
      <c r="WOG30" s="284"/>
      <c r="WOH30" s="284"/>
      <c r="WOI30" s="284"/>
      <c r="WOJ30" s="284"/>
      <c r="WOK30" s="284"/>
      <c r="WOL30" s="284"/>
      <c r="WOM30" s="284"/>
      <c r="WON30" s="284"/>
      <c r="WOO30" s="284"/>
      <c r="WOP30" s="284"/>
      <c r="WOQ30" s="284"/>
      <c r="WOR30" s="284"/>
      <c r="WOS30" s="284"/>
      <c r="WOT30" s="284"/>
      <c r="WOU30" s="284"/>
      <c r="WOV30" s="284"/>
      <c r="WOW30" s="284"/>
      <c r="WOX30" s="284"/>
      <c r="WOY30" s="284"/>
      <c r="WOZ30" s="284"/>
      <c r="WPA30" s="284"/>
      <c r="WPB30" s="284"/>
      <c r="WPC30" s="284"/>
      <c r="WPD30" s="284"/>
      <c r="WPE30" s="284"/>
      <c r="WPF30" s="284"/>
      <c r="WPG30" s="284"/>
      <c r="WPH30" s="284"/>
      <c r="WPI30" s="284"/>
      <c r="WPJ30" s="284"/>
      <c r="WPK30" s="284"/>
      <c r="WPL30" s="284"/>
      <c r="WPM30" s="284"/>
      <c r="WPN30" s="284"/>
      <c r="WPO30" s="284"/>
      <c r="WPP30" s="284"/>
      <c r="WPQ30" s="284"/>
      <c r="WPR30" s="284"/>
      <c r="WPS30" s="284"/>
      <c r="WPT30" s="284"/>
      <c r="WPU30" s="284"/>
      <c r="WPV30" s="284"/>
      <c r="WPW30" s="284"/>
      <c r="WPX30" s="284"/>
      <c r="WPY30" s="284"/>
      <c r="WPZ30" s="284"/>
      <c r="WQA30" s="284"/>
      <c r="WQB30" s="284"/>
      <c r="WQC30" s="284"/>
      <c r="WQD30" s="284"/>
      <c r="WQE30" s="284"/>
      <c r="WQF30" s="284"/>
      <c r="WQG30" s="284"/>
      <c r="WQH30" s="284"/>
      <c r="WQI30" s="284"/>
      <c r="WQJ30" s="284"/>
      <c r="WQK30" s="284"/>
      <c r="WQL30" s="284"/>
      <c r="WQM30" s="284"/>
      <c r="WQN30" s="284"/>
      <c r="WQO30" s="284"/>
      <c r="WQP30" s="284"/>
      <c r="WQQ30" s="284"/>
      <c r="WQR30" s="284"/>
      <c r="WQS30" s="284"/>
      <c r="WQT30" s="284"/>
      <c r="WQU30" s="284"/>
      <c r="WQV30" s="284"/>
      <c r="WQW30" s="284"/>
      <c r="WQX30" s="284"/>
      <c r="WQY30" s="284"/>
      <c r="WQZ30" s="284"/>
      <c r="WRA30" s="284"/>
      <c r="WRB30" s="284"/>
      <c r="WRC30" s="284"/>
      <c r="WRD30" s="284"/>
      <c r="WRE30" s="284"/>
      <c r="WRF30" s="284"/>
      <c r="WRG30" s="284"/>
      <c r="WRH30" s="284"/>
      <c r="WRI30" s="284"/>
      <c r="WRJ30" s="284"/>
      <c r="WRK30" s="284"/>
      <c r="WRL30" s="284"/>
      <c r="WRM30" s="284"/>
      <c r="WRN30" s="284"/>
      <c r="WRO30" s="284"/>
      <c r="WRP30" s="284"/>
      <c r="WRQ30" s="284"/>
      <c r="WRR30" s="284"/>
      <c r="WRS30" s="284"/>
      <c r="WRT30" s="284"/>
      <c r="WRU30" s="284"/>
      <c r="WRV30" s="284"/>
      <c r="WRW30" s="284"/>
      <c r="WRX30" s="284"/>
      <c r="WRY30" s="284"/>
      <c r="WRZ30" s="284"/>
      <c r="WSA30" s="284"/>
      <c r="WSB30" s="284"/>
      <c r="WSC30" s="284"/>
      <c r="WSD30" s="284"/>
      <c r="WSE30" s="284"/>
      <c r="WSF30" s="284"/>
      <c r="WSG30" s="284"/>
      <c r="WSH30" s="284"/>
      <c r="WSI30" s="284"/>
      <c r="WSJ30" s="284"/>
      <c r="WSK30" s="284"/>
      <c r="WSL30" s="284"/>
      <c r="WSM30" s="284"/>
      <c r="WSN30" s="284"/>
      <c r="WSO30" s="284"/>
      <c r="WSP30" s="284"/>
      <c r="WSQ30" s="284"/>
      <c r="WSR30" s="284"/>
      <c r="WSS30" s="284"/>
      <c r="WST30" s="284"/>
      <c r="WSU30" s="284"/>
      <c r="WSV30" s="284"/>
      <c r="WSW30" s="284"/>
      <c r="WSX30" s="284"/>
      <c r="WSY30" s="284"/>
      <c r="WSZ30" s="284"/>
      <c r="WTA30" s="284"/>
      <c r="WTB30" s="284"/>
      <c r="WTC30" s="284"/>
      <c r="WTD30" s="284"/>
      <c r="WTE30" s="284"/>
      <c r="WTF30" s="284"/>
      <c r="WTG30" s="284"/>
      <c r="WTH30" s="284"/>
      <c r="WTI30" s="284"/>
      <c r="WTJ30" s="284"/>
      <c r="WTK30" s="284"/>
      <c r="WTL30" s="284"/>
      <c r="WTM30" s="284"/>
      <c r="WTN30" s="284"/>
      <c r="WTO30" s="284"/>
      <c r="WTP30" s="284"/>
      <c r="WTQ30" s="284"/>
      <c r="WTR30" s="284"/>
      <c r="WTS30" s="284"/>
      <c r="WTT30" s="284"/>
      <c r="WTU30" s="284"/>
      <c r="WTV30" s="284"/>
      <c r="WTW30" s="284"/>
      <c r="WTX30" s="284"/>
      <c r="WTY30" s="284"/>
      <c r="WTZ30" s="284"/>
      <c r="WUA30" s="284"/>
      <c r="WUB30" s="284"/>
      <c r="WUC30" s="284"/>
      <c r="WUD30" s="284"/>
      <c r="WUE30" s="284"/>
      <c r="WUF30" s="284"/>
      <c r="WUG30" s="284"/>
      <c r="WUH30" s="284"/>
      <c r="WUI30" s="284"/>
      <c r="WUJ30" s="284"/>
      <c r="WUK30" s="284"/>
      <c r="WUL30" s="284"/>
      <c r="WUM30" s="284"/>
      <c r="WUN30" s="284"/>
      <c r="WUO30" s="284"/>
      <c r="WUP30" s="284"/>
      <c r="WUQ30" s="284"/>
      <c r="WUR30" s="284"/>
      <c r="WUS30" s="284"/>
      <c r="WUT30" s="284"/>
      <c r="WUU30" s="284"/>
      <c r="WUV30" s="284"/>
      <c r="WUW30" s="284"/>
      <c r="WUX30" s="284"/>
      <c r="WUY30" s="284"/>
      <c r="WUZ30" s="284"/>
      <c r="WVA30" s="284"/>
      <c r="WVB30" s="284"/>
      <c r="WVC30" s="284"/>
      <c r="WVD30" s="284"/>
      <c r="WVE30" s="284"/>
      <c r="WVF30" s="284"/>
      <c r="WVG30" s="284"/>
      <c r="WVH30" s="284"/>
      <c r="WVI30" s="284"/>
      <c r="WVJ30" s="284"/>
      <c r="WVK30" s="284"/>
      <c r="WVL30" s="284"/>
      <c r="WVM30" s="284"/>
      <c r="WVN30" s="284"/>
      <c r="WVO30" s="284"/>
      <c r="WVP30" s="284"/>
      <c r="WVQ30" s="284"/>
      <c r="WVR30" s="284"/>
      <c r="WVS30" s="284"/>
      <c r="WVT30" s="284"/>
      <c r="WVU30" s="284"/>
      <c r="WVV30" s="284"/>
      <c r="WVW30" s="284"/>
      <c r="WVX30" s="284"/>
      <c r="WVY30" s="284"/>
      <c r="WVZ30" s="284"/>
      <c r="WWA30" s="284"/>
      <c r="WWB30" s="284"/>
      <c r="WWC30" s="284"/>
      <c r="WWD30" s="284"/>
      <c r="WWE30" s="284"/>
      <c r="WWF30" s="284"/>
      <c r="WWG30" s="284"/>
      <c r="WWH30" s="284"/>
      <c r="WWI30" s="284"/>
      <c r="WWJ30" s="284"/>
      <c r="WWK30" s="284"/>
      <c r="WWL30" s="284"/>
      <c r="WWM30" s="284"/>
      <c r="WWN30" s="284"/>
      <c r="WWO30" s="284"/>
      <c r="WWP30" s="284"/>
      <c r="WWQ30" s="284"/>
      <c r="WWR30" s="284"/>
      <c r="WWS30" s="284"/>
      <c r="WWT30" s="284"/>
      <c r="WWU30" s="284"/>
      <c r="WWV30" s="284"/>
      <c r="WWW30" s="284"/>
      <c r="WWX30" s="284"/>
      <c r="WWY30" s="284"/>
      <c r="WWZ30" s="284"/>
      <c r="WXA30" s="284"/>
      <c r="WXB30" s="284"/>
      <c r="WXC30" s="284"/>
      <c r="WXD30" s="284"/>
      <c r="WXE30" s="284"/>
      <c r="WXF30" s="284"/>
      <c r="WXG30" s="284"/>
      <c r="WXH30" s="284"/>
      <c r="WXI30" s="284"/>
      <c r="WXJ30" s="284"/>
      <c r="WXK30" s="284"/>
      <c r="WXL30" s="284"/>
      <c r="WXM30" s="284"/>
      <c r="WXN30" s="284"/>
      <c r="WXO30" s="284"/>
      <c r="WXP30" s="284"/>
      <c r="WXQ30" s="284"/>
      <c r="WXR30" s="284"/>
      <c r="WXS30" s="284"/>
      <c r="WXT30" s="284"/>
      <c r="WXU30" s="284"/>
      <c r="WXV30" s="284"/>
      <c r="WXW30" s="284"/>
      <c r="WXX30" s="284"/>
      <c r="WXY30" s="284"/>
      <c r="WXZ30" s="284"/>
      <c r="WYA30" s="284"/>
      <c r="WYB30" s="284"/>
      <c r="WYC30" s="284"/>
      <c r="WYD30" s="284"/>
      <c r="WYE30" s="284"/>
      <c r="WYF30" s="284"/>
      <c r="WYG30" s="284"/>
      <c r="WYH30" s="284"/>
      <c r="WYI30" s="284"/>
      <c r="WYJ30" s="284"/>
      <c r="WYK30" s="284"/>
      <c r="WYL30" s="284"/>
      <c r="WYM30" s="284"/>
      <c r="WYN30" s="284"/>
      <c r="WYO30" s="284"/>
      <c r="WYP30" s="284"/>
      <c r="WYQ30" s="284"/>
      <c r="WYR30" s="284"/>
      <c r="WYS30" s="284"/>
      <c r="WYT30" s="284"/>
      <c r="WYU30" s="284"/>
      <c r="WYV30" s="284"/>
      <c r="WYW30" s="284"/>
      <c r="WYX30" s="284"/>
      <c r="WYY30" s="284"/>
      <c r="WYZ30" s="284"/>
      <c r="WZA30" s="284"/>
      <c r="WZB30" s="284"/>
      <c r="WZC30" s="284"/>
      <c r="WZD30" s="284"/>
      <c r="WZE30" s="284"/>
      <c r="WZF30" s="284"/>
      <c r="WZG30" s="284"/>
      <c r="WZH30" s="284"/>
      <c r="WZI30" s="284"/>
      <c r="WZJ30" s="284"/>
      <c r="WZK30" s="284"/>
      <c r="WZL30" s="284"/>
      <c r="WZM30" s="284"/>
      <c r="WZN30" s="284"/>
      <c r="WZO30" s="284"/>
      <c r="WZP30" s="284"/>
      <c r="WZQ30" s="284"/>
      <c r="WZR30" s="284"/>
      <c r="WZS30" s="284"/>
      <c r="WZT30" s="284"/>
      <c r="WZU30" s="284"/>
      <c r="WZV30" s="284"/>
      <c r="WZW30" s="284"/>
      <c r="WZX30" s="284"/>
      <c r="WZY30" s="284"/>
      <c r="WZZ30" s="284"/>
      <c r="XAA30" s="284"/>
      <c r="XAB30" s="284"/>
      <c r="XAC30" s="284"/>
      <c r="XAD30" s="284"/>
      <c r="XAE30" s="284"/>
      <c r="XAF30" s="284"/>
      <c r="XAG30" s="284"/>
      <c r="XAH30" s="284"/>
      <c r="XAI30" s="284"/>
      <c r="XAJ30" s="284"/>
      <c r="XAK30" s="284"/>
      <c r="XAL30" s="284"/>
      <c r="XAM30" s="284"/>
      <c r="XAN30" s="284"/>
      <c r="XAO30" s="284"/>
      <c r="XAP30" s="284"/>
      <c r="XAQ30" s="284"/>
      <c r="XAR30" s="284"/>
      <c r="XAS30" s="284"/>
      <c r="XAT30" s="284"/>
      <c r="XAU30" s="284"/>
      <c r="XAV30" s="284"/>
      <c r="XAW30" s="284"/>
      <c r="XAX30" s="284"/>
      <c r="XAY30" s="284"/>
      <c r="XAZ30" s="284"/>
      <c r="XBA30" s="284"/>
      <c r="XBB30" s="284"/>
      <c r="XBC30" s="284"/>
      <c r="XBD30" s="284"/>
      <c r="XBE30" s="284"/>
      <c r="XBF30" s="284"/>
      <c r="XBG30" s="284"/>
      <c r="XBH30" s="284"/>
      <c r="XBI30" s="284"/>
      <c r="XBJ30" s="284"/>
      <c r="XBK30" s="284"/>
      <c r="XBL30" s="284"/>
      <c r="XBM30" s="284"/>
      <c r="XBN30" s="284"/>
      <c r="XBO30" s="284"/>
      <c r="XBP30" s="284"/>
      <c r="XBQ30" s="284"/>
      <c r="XBR30" s="284"/>
      <c r="XBS30" s="284"/>
      <c r="XBT30" s="284"/>
      <c r="XBU30" s="284"/>
      <c r="XBV30" s="284"/>
      <c r="XBW30" s="284"/>
      <c r="XBX30" s="284"/>
      <c r="XBY30" s="284"/>
      <c r="XBZ30" s="284"/>
      <c r="XCA30" s="284"/>
      <c r="XCB30" s="284"/>
      <c r="XCC30" s="284"/>
      <c r="XCD30" s="284"/>
      <c r="XCE30" s="284"/>
      <c r="XCF30" s="284"/>
      <c r="XCG30" s="284"/>
      <c r="XCH30" s="284"/>
      <c r="XCI30" s="284"/>
      <c r="XCJ30" s="284"/>
      <c r="XCK30" s="284"/>
      <c r="XCL30" s="284"/>
      <c r="XCM30" s="284"/>
      <c r="XCN30" s="284"/>
      <c r="XCO30" s="284"/>
      <c r="XCP30" s="284"/>
      <c r="XCQ30" s="284"/>
      <c r="XCR30" s="284"/>
      <c r="XCS30" s="284"/>
      <c r="XCT30" s="284"/>
      <c r="XCU30" s="284"/>
      <c r="XCV30" s="284"/>
      <c r="XCW30" s="284"/>
      <c r="XCX30" s="284"/>
      <c r="XCY30" s="284"/>
      <c r="XCZ30" s="284"/>
      <c r="XDA30" s="284"/>
      <c r="XDB30" s="284"/>
      <c r="XDC30" s="284"/>
      <c r="XDD30" s="284"/>
      <c r="XDE30" s="284"/>
      <c r="XDF30" s="284"/>
      <c r="XDG30" s="284"/>
      <c r="XDH30" s="284"/>
      <c r="XDI30" s="284"/>
      <c r="XDJ30" s="284"/>
      <c r="XDK30" s="284"/>
      <c r="XDL30" s="284"/>
      <c r="XDM30" s="284"/>
      <c r="XDN30" s="284"/>
      <c r="XDO30" s="284"/>
      <c r="XDP30" s="284"/>
      <c r="XDQ30" s="284"/>
      <c r="XDR30" s="284"/>
      <c r="XDS30" s="284"/>
      <c r="XDT30" s="284"/>
      <c r="XDU30" s="284"/>
      <c r="XDV30" s="284"/>
      <c r="XDW30" s="284"/>
      <c r="XDX30" s="284"/>
      <c r="XDY30" s="284"/>
      <c r="XDZ30" s="284"/>
      <c r="XEA30" s="284"/>
      <c r="XEB30" s="284"/>
      <c r="XEC30" s="284"/>
      <c r="XED30" s="284"/>
      <c r="XEE30" s="284"/>
      <c r="XEF30" s="284"/>
      <c r="XEG30" s="284"/>
      <c r="XEH30" s="284"/>
      <c r="XEI30" s="284"/>
      <c r="XEJ30" s="284"/>
      <c r="XEK30" s="284"/>
      <c r="XEL30" s="284"/>
      <c r="XEM30" s="284"/>
      <c r="XEN30" s="284"/>
      <c r="XEO30" s="284"/>
      <c r="XEP30" s="284"/>
      <c r="XEQ30" s="284"/>
      <c r="XER30" s="284"/>
      <c r="XES30" s="284"/>
      <c r="XET30" s="284"/>
      <c r="XEU30" s="305"/>
      <c r="XEV30" s="306"/>
    </row>
    <row r="31" spans="1:16376" hidden="1" x14ac:dyDescent="0.25">
      <c r="B31" s="290"/>
      <c r="C31" s="291"/>
      <c r="D31" s="292"/>
      <c r="E31" s="309"/>
      <c r="F31" s="310"/>
      <c r="G31" s="311"/>
      <c r="H31" s="311"/>
      <c r="I31" s="294"/>
      <c r="J31" s="292"/>
      <c r="K31" s="292"/>
      <c r="L31" s="296">
        <f t="shared" si="5"/>
        <v>0</v>
      </c>
      <c r="M31" s="296">
        <f t="shared" si="5"/>
        <v>0</v>
      </c>
      <c r="N31" s="312"/>
      <c r="O31" s="298">
        <f t="array" ref="O31">SUM(IF('6. Class A Consumption Data'!$D$478:$D$777=B31,'6. Class A Consumption Data'!$F$478:$F$777))</f>
        <v>0</v>
      </c>
      <c r="P31" s="298">
        <f t="array" ref="P31">SUM(IF('6. Class A Consumption Data'!$D$19:$D$468=B31,'6. Class A Consumption Data'!$F$19:$G$468))</f>
        <v>0</v>
      </c>
      <c r="Q31" s="299">
        <f t="shared" si="2"/>
        <v>0</v>
      </c>
      <c r="R31" s="303"/>
      <c r="S31" s="301">
        <f t="shared" si="7"/>
        <v>0</v>
      </c>
      <c r="T31" s="296">
        <f t="shared" si="8"/>
        <v>0</v>
      </c>
      <c r="U31" s="303"/>
      <c r="V31" s="303"/>
      <c r="W31" s="303"/>
      <c r="X31" s="303"/>
      <c r="Y31" s="303"/>
      <c r="Z31" s="303"/>
      <c r="AA31" s="303"/>
      <c r="AB31" s="303"/>
      <c r="AC31" s="304"/>
      <c r="AD31" s="304"/>
    </row>
    <row r="32" spans="1:16376" hidden="1" x14ac:dyDescent="0.25">
      <c r="B32" s="290"/>
      <c r="C32" s="291"/>
      <c r="D32" s="292"/>
      <c r="E32" s="292"/>
      <c r="F32" s="292"/>
      <c r="G32" s="292"/>
      <c r="H32" s="292"/>
      <c r="I32" s="292"/>
      <c r="J32" s="292"/>
      <c r="K32" s="292"/>
      <c r="L32" s="296">
        <f t="shared" si="5"/>
        <v>0</v>
      </c>
      <c r="M32" s="296">
        <f t="shared" si="5"/>
        <v>0</v>
      </c>
      <c r="N32" s="312"/>
      <c r="O32" s="298">
        <f t="array" ref="O32">SUM(IF('6. Class A Consumption Data'!$D$478:$D$777=B32,'6. Class A Consumption Data'!$F$478:$F$777))</f>
        <v>0</v>
      </c>
      <c r="P32" s="298">
        <f t="array" ref="P32">SUM(IF('6. Class A Consumption Data'!$D$19:$D$468=B32,'6. Class A Consumption Data'!$F$19:$G$468))</f>
        <v>0</v>
      </c>
      <c r="Q32" s="299">
        <f t="shared" si="2"/>
        <v>0</v>
      </c>
      <c r="R32" s="303"/>
      <c r="S32" s="301">
        <f t="shared" si="7"/>
        <v>0</v>
      </c>
      <c r="T32" s="296">
        <f t="shared" si="8"/>
        <v>0</v>
      </c>
      <c r="U32" s="303"/>
      <c r="V32" s="303"/>
      <c r="W32" s="303"/>
      <c r="X32" s="303"/>
      <c r="Y32" s="303"/>
      <c r="Z32" s="303"/>
      <c r="AA32" s="303"/>
      <c r="AB32" s="303"/>
      <c r="AC32" s="304"/>
      <c r="AD32" s="304"/>
    </row>
    <row r="33" spans="1:30" hidden="1" x14ac:dyDescent="0.25">
      <c r="B33" s="313"/>
      <c r="C33" s="291"/>
      <c r="D33" s="292"/>
      <c r="E33" s="292"/>
      <c r="F33" s="292"/>
      <c r="G33" s="292"/>
      <c r="H33" s="292"/>
      <c r="I33" s="292"/>
      <c r="J33" s="292"/>
      <c r="K33" s="292"/>
      <c r="L33" s="296">
        <f t="shared" si="5"/>
        <v>0</v>
      </c>
      <c r="M33" s="296">
        <f t="shared" si="5"/>
        <v>0</v>
      </c>
      <c r="N33" s="312"/>
      <c r="O33" s="298">
        <f t="array" ref="O33">SUM(IF('6. Class A Consumption Data'!$D$478:$D$777=B33,'6. Class A Consumption Data'!$F$478:$F$777))</f>
        <v>0</v>
      </c>
      <c r="P33" s="298">
        <f t="array" ref="P33">SUM(IF('6. Class A Consumption Data'!$D$19:$D$468=B33,'6. Class A Consumption Data'!$F$19:$G$468))</f>
        <v>0</v>
      </c>
      <c r="Q33" s="299">
        <f t="shared" si="2"/>
        <v>0</v>
      </c>
      <c r="R33" s="303"/>
      <c r="S33" s="301">
        <f t="shared" si="7"/>
        <v>0</v>
      </c>
      <c r="T33" s="296">
        <f t="shared" si="8"/>
        <v>0</v>
      </c>
      <c r="U33" s="303"/>
      <c r="V33" s="303"/>
      <c r="W33" s="303"/>
      <c r="X33" s="303"/>
      <c r="Y33" s="303"/>
      <c r="Z33" s="303"/>
      <c r="AA33" s="303"/>
      <c r="AB33" s="303"/>
      <c r="AC33" s="304"/>
      <c r="AD33" s="304"/>
    </row>
    <row r="34" spans="1:30" hidden="1" x14ac:dyDescent="0.25">
      <c r="B34" s="313"/>
      <c r="C34" s="291"/>
      <c r="D34" s="292"/>
      <c r="E34" s="292"/>
      <c r="F34" s="292"/>
      <c r="G34" s="292"/>
      <c r="H34" s="292"/>
      <c r="I34" s="292"/>
      <c r="J34" s="292"/>
      <c r="K34" s="292"/>
      <c r="L34" s="296">
        <f t="shared" si="5"/>
        <v>0</v>
      </c>
      <c r="M34" s="296">
        <f t="shared" si="5"/>
        <v>0</v>
      </c>
      <c r="N34" s="312"/>
      <c r="O34" s="298">
        <f t="array" ref="O34">SUM(IF('6. Class A Consumption Data'!$D$478:$D$777=B34,'6. Class A Consumption Data'!$F$478:$F$777))</f>
        <v>0</v>
      </c>
      <c r="P34" s="298">
        <f t="array" ref="P34">SUM(IF('6. Class A Consumption Data'!$D$19:$D$468=B34,'6. Class A Consumption Data'!$F$19:$G$468))</f>
        <v>0</v>
      </c>
      <c r="Q34" s="299">
        <f t="shared" si="2"/>
        <v>0</v>
      </c>
      <c r="R34" s="303"/>
      <c r="S34" s="301">
        <f t="shared" si="7"/>
        <v>0</v>
      </c>
      <c r="T34" s="296">
        <f t="shared" si="8"/>
        <v>0</v>
      </c>
      <c r="U34" s="303"/>
      <c r="V34" s="303"/>
      <c r="W34" s="303"/>
      <c r="X34" s="303"/>
      <c r="Y34" s="303"/>
      <c r="Z34" s="303"/>
      <c r="AA34" s="303"/>
      <c r="AB34" s="303"/>
      <c r="AC34" s="304"/>
      <c r="AD34" s="304"/>
    </row>
    <row r="35" spans="1:30" hidden="1" x14ac:dyDescent="0.25">
      <c r="B35" s="313"/>
      <c r="C35" s="291"/>
      <c r="D35" s="292"/>
      <c r="E35" s="292"/>
      <c r="F35" s="292"/>
      <c r="G35" s="292"/>
      <c r="H35" s="292"/>
      <c r="I35" s="292"/>
      <c r="J35" s="292"/>
      <c r="K35" s="292"/>
      <c r="L35" s="296">
        <f t="shared" si="5"/>
        <v>0</v>
      </c>
      <c r="M35" s="296">
        <f t="shared" si="5"/>
        <v>0</v>
      </c>
      <c r="N35" s="312"/>
      <c r="O35" s="298">
        <f t="array" ref="O35">SUM(IF('6. Class A Consumption Data'!$D$478:$D$777=B35,'6. Class A Consumption Data'!$F$478:$F$777))</f>
        <v>0</v>
      </c>
      <c r="P35" s="298">
        <f t="array" ref="P35">SUM(IF('6. Class A Consumption Data'!$D$19:$D$468=B35,'6. Class A Consumption Data'!$F$19:$G$468))</f>
        <v>0</v>
      </c>
      <c r="Q35" s="299">
        <f t="shared" si="2"/>
        <v>0</v>
      </c>
      <c r="R35" s="303"/>
      <c r="S35" s="301">
        <f t="shared" si="7"/>
        <v>0</v>
      </c>
      <c r="T35" s="296">
        <f t="shared" si="8"/>
        <v>0</v>
      </c>
      <c r="U35" s="303"/>
      <c r="V35" s="303"/>
      <c r="W35" s="303"/>
      <c r="X35" s="303"/>
      <c r="Y35" s="303"/>
      <c r="Z35" s="303"/>
      <c r="AA35" s="303"/>
      <c r="AB35" s="303"/>
      <c r="AC35" s="304"/>
      <c r="AD35" s="304"/>
    </row>
    <row r="36" spans="1:30" hidden="1" x14ac:dyDescent="0.25">
      <c r="B36" s="313"/>
      <c r="C36" s="291"/>
      <c r="D36" s="292"/>
      <c r="E36" s="292"/>
      <c r="F36" s="292"/>
      <c r="G36" s="292"/>
      <c r="H36" s="292"/>
      <c r="I36" s="292"/>
      <c r="J36" s="292"/>
      <c r="K36" s="292"/>
      <c r="L36" s="296">
        <f t="shared" si="5"/>
        <v>0</v>
      </c>
      <c r="M36" s="296">
        <f t="shared" si="5"/>
        <v>0</v>
      </c>
      <c r="N36" s="312"/>
      <c r="O36" s="298">
        <f t="array" ref="O36">SUM(IF('6. Class A Consumption Data'!$D$478:$D$777=B36,'6. Class A Consumption Data'!$F$478:$F$777))</f>
        <v>0</v>
      </c>
      <c r="P36" s="298">
        <f t="array" ref="P36">SUM(IF('6. Class A Consumption Data'!$D$19:$D$468=B36,'6. Class A Consumption Data'!$F$19:$G$468))</f>
        <v>0</v>
      </c>
      <c r="Q36" s="299">
        <f t="shared" si="2"/>
        <v>0</v>
      </c>
      <c r="R36" s="303"/>
      <c r="S36" s="301">
        <f t="shared" si="7"/>
        <v>0</v>
      </c>
      <c r="T36" s="296">
        <f t="shared" si="8"/>
        <v>0</v>
      </c>
      <c r="U36" s="303"/>
      <c r="V36" s="303"/>
      <c r="W36" s="303"/>
      <c r="X36" s="303"/>
      <c r="Y36" s="303"/>
      <c r="Z36" s="303"/>
      <c r="AA36" s="303"/>
      <c r="AB36" s="303"/>
      <c r="AC36" s="304"/>
      <c r="AD36" s="304"/>
    </row>
    <row r="37" spans="1:30" hidden="1" x14ac:dyDescent="0.25">
      <c r="B37" s="313"/>
      <c r="C37" s="291"/>
      <c r="D37" s="292"/>
      <c r="E37" s="292"/>
      <c r="F37" s="292"/>
      <c r="G37" s="292"/>
      <c r="H37" s="292"/>
      <c r="I37" s="292"/>
      <c r="J37" s="292"/>
      <c r="K37" s="292"/>
      <c r="L37" s="296">
        <f t="shared" si="5"/>
        <v>0</v>
      </c>
      <c r="M37" s="296">
        <f t="shared" si="5"/>
        <v>0</v>
      </c>
      <c r="N37" s="312"/>
      <c r="O37" s="298">
        <f t="array" ref="O37">SUM(IF('6. Class A Consumption Data'!$D$478:$D$777=B37,'6. Class A Consumption Data'!$F$478:$F$777))</f>
        <v>0</v>
      </c>
      <c r="P37" s="298">
        <f t="array" ref="P37">SUM(IF('6. Class A Consumption Data'!$D$19:$D$468=B37,'6. Class A Consumption Data'!$F$19:$G$468))</f>
        <v>0</v>
      </c>
      <c r="Q37" s="299">
        <f t="shared" si="2"/>
        <v>0</v>
      </c>
      <c r="R37" s="303"/>
      <c r="S37" s="301">
        <f t="shared" si="7"/>
        <v>0</v>
      </c>
      <c r="T37" s="296">
        <f t="shared" si="8"/>
        <v>0</v>
      </c>
      <c r="U37" s="303"/>
      <c r="V37" s="303"/>
      <c r="W37" s="303"/>
      <c r="X37" s="303"/>
      <c r="Y37" s="303"/>
      <c r="Z37" s="303"/>
      <c r="AA37" s="303"/>
      <c r="AB37" s="303"/>
      <c r="AC37" s="304"/>
      <c r="AD37" s="304"/>
    </row>
    <row r="38" spans="1:30" hidden="1" x14ac:dyDescent="0.25">
      <c r="B38" s="313"/>
      <c r="C38" s="291"/>
      <c r="D38" s="292"/>
      <c r="E38" s="292"/>
      <c r="F38" s="292"/>
      <c r="G38" s="292"/>
      <c r="H38" s="292"/>
      <c r="I38" s="292"/>
      <c r="J38" s="292"/>
      <c r="K38" s="292"/>
      <c r="L38" s="296">
        <f t="shared" si="5"/>
        <v>0</v>
      </c>
      <c r="M38" s="296">
        <f t="shared" si="5"/>
        <v>0</v>
      </c>
      <c r="N38" s="312"/>
      <c r="O38" s="298">
        <f t="array" ref="O38">SUM(IF('6. Class A Consumption Data'!$D$478:$D$777=B38,'6. Class A Consumption Data'!$F$478:$F$777))</f>
        <v>0</v>
      </c>
      <c r="P38" s="298">
        <f t="array" ref="P38">SUM(IF('6. Class A Consumption Data'!$D$19:$D$468=B38,'6. Class A Consumption Data'!$F$19:$G$468))</f>
        <v>0</v>
      </c>
      <c r="Q38" s="299">
        <f t="shared" si="2"/>
        <v>0</v>
      </c>
      <c r="R38" s="303"/>
      <c r="S38" s="301">
        <f t="shared" si="7"/>
        <v>0</v>
      </c>
      <c r="T38" s="296">
        <f t="shared" si="8"/>
        <v>0</v>
      </c>
      <c r="U38" s="303"/>
      <c r="V38" s="303"/>
      <c r="W38" s="303"/>
      <c r="X38" s="303"/>
      <c r="Y38" s="303"/>
      <c r="Z38" s="303"/>
      <c r="AA38" s="303"/>
      <c r="AB38" s="303"/>
      <c r="AC38" s="304"/>
      <c r="AD38" s="304"/>
    </row>
    <row r="39" spans="1:30" hidden="1" x14ac:dyDescent="0.25">
      <c r="B39" s="313"/>
      <c r="C39" s="291"/>
      <c r="D39" s="292"/>
      <c r="E39" s="292"/>
      <c r="F39" s="292"/>
      <c r="G39" s="292"/>
      <c r="H39" s="292"/>
      <c r="I39" s="292"/>
      <c r="J39" s="292"/>
      <c r="K39" s="292"/>
      <c r="L39" s="296">
        <f t="shared" si="5"/>
        <v>0</v>
      </c>
      <c r="M39" s="296">
        <f t="shared" si="5"/>
        <v>0</v>
      </c>
      <c r="N39" s="312"/>
      <c r="O39" s="298">
        <f t="array" ref="O39">SUM(IF('6. Class A Consumption Data'!$D$478:$D$777=B39,'6. Class A Consumption Data'!$F$478:$F$777))</f>
        <v>0</v>
      </c>
      <c r="P39" s="298">
        <f t="array" ref="P39">SUM(IF('6. Class A Consumption Data'!$D$19:$D$468=B39,'6. Class A Consumption Data'!$F$19:$G$468))</f>
        <v>0</v>
      </c>
      <c r="Q39" s="299">
        <f t="shared" si="2"/>
        <v>0</v>
      </c>
      <c r="R39" s="303"/>
      <c r="S39" s="301">
        <f t="shared" si="7"/>
        <v>0</v>
      </c>
      <c r="T39" s="296">
        <f t="shared" si="8"/>
        <v>0</v>
      </c>
      <c r="U39" s="303"/>
      <c r="V39" s="303"/>
      <c r="W39" s="303"/>
      <c r="X39" s="303"/>
      <c r="Y39" s="303"/>
      <c r="Z39" s="303"/>
      <c r="AA39" s="303"/>
      <c r="AB39" s="303"/>
      <c r="AC39" s="304"/>
      <c r="AD39" s="304"/>
    </row>
    <row r="40" spans="1:30" hidden="1" x14ac:dyDescent="0.25">
      <c r="B40" s="313"/>
      <c r="C40" s="291"/>
      <c r="D40" s="292"/>
      <c r="E40" s="292"/>
      <c r="F40" s="292"/>
      <c r="G40" s="292"/>
      <c r="H40" s="292"/>
      <c r="I40" s="292"/>
      <c r="J40" s="292"/>
      <c r="K40" s="292"/>
      <c r="L40" s="296">
        <f t="shared" si="5"/>
        <v>0</v>
      </c>
      <c r="M40" s="296">
        <f t="shared" si="5"/>
        <v>0</v>
      </c>
      <c r="N40" s="312"/>
      <c r="O40" s="298">
        <f t="array" ref="O40">SUM(IF('6. Class A Consumption Data'!$D$478:$D$777=B40,'6. Class A Consumption Data'!$F$478:$F$777))</f>
        <v>0</v>
      </c>
      <c r="P40" s="298">
        <f t="array" ref="P40">SUM(IF('6. Class A Consumption Data'!$D$19:$D$468=B40,'6. Class A Consumption Data'!$F$19:$G$468))</f>
        <v>0</v>
      </c>
      <c r="Q40" s="299">
        <f t="shared" si="2"/>
        <v>0</v>
      </c>
      <c r="R40" s="303"/>
      <c r="S40" s="301">
        <f t="shared" si="7"/>
        <v>0</v>
      </c>
      <c r="T40" s="296">
        <f t="shared" si="8"/>
        <v>0</v>
      </c>
      <c r="U40" s="303"/>
      <c r="V40" s="303"/>
      <c r="W40" s="303"/>
      <c r="X40" s="303"/>
      <c r="Y40" s="303"/>
      <c r="Z40" s="303"/>
      <c r="AA40" s="303"/>
      <c r="AB40" s="303"/>
      <c r="AC40" s="304"/>
      <c r="AD40" s="304"/>
    </row>
    <row r="41" spans="1:30" s="314" customFormat="1" ht="12.75" x14ac:dyDescent="0.2">
      <c r="B41" s="315" t="s">
        <v>112</v>
      </c>
      <c r="C41" s="315"/>
      <c r="D41" s="316">
        <f t="shared" ref="D41:J41" si="9">SUM(D21:D40)</f>
        <v>784280</v>
      </c>
      <c r="E41" s="316">
        <f t="shared" si="9"/>
        <v>23704637639.425022</v>
      </c>
      <c r="F41" s="316">
        <f t="shared" si="9"/>
        <v>40232337.152009189</v>
      </c>
      <c r="G41" s="316">
        <f t="shared" si="9"/>
        <v>13575050856.587736</v>
      </c>
      <c r="H41" s="316">
        <f>SUM(H21:H40)</f>
        <v>32239589.839640129</v>
      </c>
      <c r="I41" s="317">
        <f t="shared" si="9"/>
        <v>0</v>
      </c>
      <c r="J41" s="299">
        <f t="shared" si="9"/>
        <v>327037486.68088192</v>
      </c>
      <c r="K41" s="299">
        <f t="shared" ref="K41:P41" si="10">SUM(K21:K40)</f>
        <v>624608.69740800001</v>
      </c>
      <c r="L41" s="299">
        <f t="shared" si="10"/>
        <v>23377600152.744137</v>
      </c>
      <c r="M41" s="299">
        <f t="shared" si="10"/>
        <v>39607728.454601184</v>
      </c>
      <c r="N41" s="299">
        <f t="shared" si="10"/>
        <v>0</v>
      </c>
      <c r="O41" s="299">
        <f t="shared" si="10"/>
        <v>4699932840.8548298</v>
      </c>
      <c r="P41" s="299">
        <f t="shared" si="10"/>
        <v>1001749387.7103699</v>
      </c>
      <c r="Q41" s="299">
        <f t="shared" si="2"/>
        <v>17675917924.178936</v>
      </c>
      <c r="R41" s="318"/>
      <c r="S41" s="319">
        <f>IF(OR(G41=0, ISBLANK(G41)), 0, G41-O41-P41)</f>
        <v>7873368628.0225363</v>
      </c>
      <c r="T41" s="299">
        <f t="shared" ref="T41:Z41" si="11">SUM(T21:T40)</f>
        <v>31614981.142232131</v>
      </c>
      <c r="U41" s="318">
        <f t="shared" si="11"/>
        <v>0</v>
      </c>
      <c r="V41" s="318">
        <f t="shared" si="11"/>
        <v>0</v>
      </c>
      <c r="W41" s="318">
        <f t="shared" si="11"/>
        <v>0</v>
      </c>
      <c r="X41" s="318">
        <f t="shared" si="11"/>
        <v>0</v>
      </c>
      <c r="Y41" s="318">
        <f t="shared" si="11"/>
        <v>0</v>
      </c>
      <c r="Z41" s="318">
        <f t="shared" si="11"/>
        <v>0</v>
      </c>
      <c r="AA41" s="318">
        <f>SUM(AA21:AA40)</f>
        <v>0</v>
      </c>
      <c r="AB41" s="318">
        <f>SUM(AB21:AB40)</f>
        <v>0</v>
      </c>
      <c r="AC41" s="317">
        <f>SUM(AC21:AC40)</f>
        <v>0</v>
      </c>
    </row>
    <row r="42" spans="1:30" x14ac:dyDescent="0.25">
      <c r="B42" s="320"/>
      <c r="W42" s="321"/>
      <c r="Y42" s="321"/>
      <c r="Z42" s="321"/>
      <c r="AB42" s="321" t="s">
        <v>196</v>
      </c>
      <c r="AC42" s="322"/>
    </row>
    <row r="43" spans="1:30" x14ac:dyDescent="0.25">
      <c r="B43" s="323"/>
      <c r="E43" s="324"/>
      <c r="G43" s="324"/>
      <c r="H43" s="325"/>
      <c r="I43" s="326"/>
      <c r="J43" s="327"/>
      <c r="K43" s="327"/>
      <c r="L43" s="327"/>
      <c r="M43" s="862"/>
      <c r="N43" s="862"/>
      <c r="O43" s="328"/>
      <c r="P43" s="328"/>
      <c r="Q43" s="329"/>
      <c r="R43" s="329"/>
      <c r="S43" s="329"/>
      <c r="T43" s="329"/>
      <c r="U43" s="329"/>
      <c r="V43" s="329"/>
      <c r="W43" s="330"/>
      <c r="Y43" s="321"/>
      <c r="Z43" s="321"/>
      <c r="AB43" s="321" t="s">
        <v>197</v>
      </c>
      <c r="AC43" s="331"/>
    </row>
    <row r="44" spans="1:30" x14ac:dyDescent="0.25">
      <c r="E44" s="332"/>
      <c r="G44" s="324"/>
      <c r="H44" s="333"/>
      <c r="I44" s="326"/>
      <c r="J44" s="334"/>
      <c r="K44" s="327"/>
      <c r="L44" s="327"/>
      <c r="M44" s="329"/>
      <c r="N44" s="329"/>
      <c r="O44" s="335"/>
      <c r="P44" s="336"/>
      <c r="Q44" s="336"/>
      <c r="R44" s="329"/>
      <c r="S44" s="329"/>
      <c r="T44" s="329"/>
      <c r="U44" s="329"/>
      <c r="V44" s="329"/>
      <c r="W44" s="327"/>
    </row>
    <row r="45" spans="1:30" ht="15" customHeight="1" x14ac:dyDescent="0.25">
      <c r="A45" s="337"/>
      <c r="B45" s="337"/>
      <c r="C45" s="337"/>
      <c r="D45" s="337"/>
      <c r="E45" s="338"/>
      <c r="F45" s="337"/>
      <c r="G45" s="339"/>
      <c r="H45" s="333"/>
      <c r="I45" s="326"/>
      <c r="J45" s="327"/>
      <c r="K45" s="327"/>
      <c r="L45" s="327"/>
      <c r="M45" s="855"/>
      <c r="N45" s="855"/>
      <c r="O45" s="340"/>
      <c r="P45" s="341"/>
      <c r="Q45" s="340"/>
      <c r="R45" s="329"/>
      <c r="S45" s="340"/>
      <c r="T45" s="329"/>
      <c r="U45" s="342"/>
      <c r="V45" s="329"/>
      <c r="W45" s="327"/>
    </row>
    <row r="46" spans="1:30" ht="21" customHeight="1" x14ac:dyDescent="0.25">
      <c r="A46" s="337"/>
      <c r="B46" s="337"/>
      <c r="C46" s="337"/>
      <c r="D46" s="337"/>
      <c r="E46" s="343"/>
      <c r="F46" s="337"/>
      <c r="G46" s="339"/>
      <c r="H46" s="339"/>
      <c r="I46" s="326"/>
      <c r="J46" s="327"/>
      <c r="K46" s="327"/>
      <c r="L46" s="327"/>
      <c r="M46" s="853"/>
      <c r="N46" s="853"/>
      <c r="O46" s="344"/>
      <c r="P46" s="344"/>
      <c r="Q46" s="344"/>
      <c r="R46" s="329"/>
      <c r="S46" s="344"/>
      <c r="T46" s="329"/>
      <c r="U46" s="345"/>
      <c r="V46" s="329"/>
      <c r="W46" s="346"/>
    </row>
    <row r="47" spans="1:30" ht="17.25" x14ac:dyDescent="0.25">
      <c r="A47" s="856" t="s">
        <v>198</v>
      </c>
      <c r="B47" s="856"/>
      <c r="C47" s="856"/>
      <c r="D47" s="856"/>
      <c r="E47" s="856"/>
      <c r="F47" s="856"/>
      <c r="G47" s="856"/>
      <c r="H47" s="856"/>
      <c r="I47" s="347"/>
      <c r="J47" s="348"/>
      <c r="K47" s="348"/>
      <c r="L47" s="327"/>
      <c r="M47" s="853"/>
      <c r="N47" s="853"/>
      <c r="O47" s="344"/>
      <c r="P47" s="344"/>
      <c r="Q47" s="329"/>
      <c r="S47" s="344"/>
      <c r="T47" s="329"/>
      <c r="U47" s="345"/>
      <c r="V47" s="329"/>
      <c r="W47" s="346"/>
    </row>
    <row r="48" spans="1:30" x14ac:dyDescent="0.25">
      <c r="A48" s="349"/>
      <c r="B48" s="349"/>
      <c r="C48" s="349"/>
      <c r="D48" s="349"/>
      <c r="E48" s="349"/>
      <c r="F48" s="349"/>
      <c r="G48" s="349"/>
      <c r="H48" s="349"/>
      <c r="I48" s="349"/>
      <c r="J48" s="349"/>
      <c r="K48" s="349"/>
      <c r="L48" s="327"/>
      <c r="M48" s="853"/>
      <c r="N48" s="853"/>
      <c r="O48" s="344"/>
      <c r="P48" s="344"/>
      <c r="Q48" s="344"/>
      <c r="R48" s="329"/>
      <c r="S48" s="344"/>
      <c r="T48" s="329"/>
      <c r="U48" s="345"/>
      <c r="V48" s="329"/>
      <c r="W48" s="346"/>
    </row>
    <row r="49" spans="1:23" ht="17.25" x14ac:dyDescent="0.25">
      <c r="A49" s="350" t="s">
        <v>199</v>
      </c>
      <c r="B49" s="349"/>
      <c r="C49" s="729"/>
      <c r="D49" s="729"/>
      <c r="E49" s="729"/>
      <c r="F49" s="729"/>
      <c r="G49" s="729"/>
      <c r="H49" s="729"/>
      <c r="I49" s="729"/>
      <c r="J49" s="729"/>
      <c r="K49" s="729"/>
      <c r="L49" s="327"/>
      <c r="M49" s="853"/>
      <c r="N49" s="853"/>
      <c r="O49" s="344"/>
      <c r="P49" s="344"/>
      <c r="Q49" s="344"/>
      <c r="R49" s="706"/>
      <c r="S49" s="344"/>
      <c r="T49" s="329"/>
      <c r="U49" s="345"/>
      <c r="V49" s="345"/>
      <c r="W49" s="346"/>
    </row>
    <row r="50" spans="1:23" x14ac:dyDescent="0.25">
      <c r="A50" s="349"/>
      <c r="B50" s="349"/>
      <c r="C50" s="729"/>
      <c r="D50" s="729"/>
      <c r="E50" s="729"/>
      <c r="F50" s="729"/>
      <c r="G50" s="729"/>
      <c r="H50" s="729"/>
      <c r="I50" s="729"/>
      <c r="J50" s="729"/>
      <c r="K50" s="729"/>
      <c r="L50" s="327"/>
      <c r="M50" s="853"/>
      <c r="N50" s="853"/>
      <c r="O50" s="344"/>
      <c r="P50" s="344"/>
      <c r="Q50" s="344"/>
      <c r="R50" s="706"/>
      <c r="S50" s="344"/>
      <c r="T50" s="329"/>
      <c r="U50" s="345"/>
      <c r="V50" s="345"/>
      <c r="W50" s="346"/>
    </row>
    <row r="51" spans="1:23" ht="17.25" x14ac:dyDescent="0.25">
      <c r="A51" s="350" t="s">
        <v>200</v>
      </c>
      <c r="B51" s="349"/>
      <c r="C51" s="729"/>
      <c r="D51" s="729"/>
      <c r="E51" s="729"/>
      <c r="F51" s="729"/>
      <c r="G51" s="729"/>
      <c r="H51" s="729"/>
      <c r="I51" s="729"/>
      <c r="J51" s="729"/>
      <c r="K51" s="729"/>
      <c r="L51" s="327"/>
      <c r="M51" s="853"/>
      <c r="N51" s="853"/>
      <c r="O51" s="344"/>
      <c r="P51" s="344"/>
      <c r="Q51" s="344"/>
      <c r="R51" s="706"/>
      <c r="S51" s="344"/>
      <c r="T51" s="329"/>
      <c r="U51" s="345"/>
      <c r="V51" s="345"/>
      <c r="W51" s="346"/>
    </row>
    <row r="52" spans="1:23" x14ac:dyDescent="0.25">
      <c r="A52" s="349"/>
      <c r="B52" s="349"/>
      <c r="C52" s="349"/>
      <c r="D52" s="349"/>
      <c r="E52" s="349"/>
      <c r="F52" s="349"/>
      <c r="G52" s="349"/>
      <c r="H52" s="349"/>
      <c r="I52" s="349"/>
      <c r="J52" s="349"/>
      <c r="K52" s="349"/>
      <c r="L52" s="327"/>
      <c r="M52" s="853"/>
      <c r="N52" s="853"/>
      <c r="O52" s="344"/>
      <c r="P52" s="344"/>
      <c r="Q52" s="344"/>
      <c r="R52" s="329"/>
      <c r="S52" s="344"/>
      <c r="T52" s="329"/>
      <c r="U52" s="345"/>
      <c r="V52" s="345"/>
      <c r="W52" s="346"/>
    </row>
    <row r="53" spans="1:23" ht="28.5" customHeight="1" x14ac:dyDescent="0.25">
      <c r="A53" s="857" t="s">
        <v>201</v>
      </c>
      <c r="B53" s="857"/>
      <c r="C53" s="857"/>
      <c r="D53" s="857"/>
      <c r="E53" s="857"/>
      <c r="F53" s="857"/>
      <c r="G53" s="857"/>
      <c r="H53" s="857"/>
      <c r="I53" s="857"/>
      <c r="J53" s="857"/>
      <c r="K53" s="857"/>
      <c r="L53" s="327"/>
      <c r="M53" s="853"/>
      <c r="N53" s="853"/>
      <c r="O53" s="344"/>
      <c r="P53" s="344"/>
      <c r="Q53" s="344"/>
      <c r="R53" s="329"/>
      <c r="S53" s="344"/>
      <c r="T53" s="329"/>
      <c r="U53" s="345"/>
      <c r="V53" s="329"/>
      <c r="W53" s="346"/>
    </row>
    <row r="54" spans="1:23" x14ac:dyDescent="0.25">
      <c r="A54" s="349"/>
      <c r="B54" s="349"/>
      <c r="C54" s="349"/>
      <c r="D54" s="349"/>
      <c r="E54" s="349"/>
      <c r="F54" s="349"/>
      <c r="G54" s="349"/>
      <c r="H54" s="349"/>
      <c r="I54" s="349"/>
      <c r="J54" s="349"/>
      <c r="K54" s="349"/>
      <c r="L54" s="327"/>
      <c r="M54" s="854"/>
      <c r="N54" s="854"/>
      <c r="O54" s="344"/>
      <c r="P54" s="344"/>
      <c r="Q54" s="344"/>
      <c r="R54" s="329"/>
      <c r="S54" s="344"/>
      <c r="T54" s="329"/>
      <c r="U54" s="345"/>
      <c r="V54" s="329"/>
      <c r="W54" s="327"/>
    </row>
    <row r="55" spans="1:23" ht="33" customHeight="1" x14ac:dyDescent="0.25">
      <c r="A55" s="349"/>
      <c r="B55" s="349"/>
      <c r="C55" s="349"/>
      <c r="D55" s="349"/>
      <c r="E55" s="349"/>
      <c r="F55" s="349"/>
      <c r="G55" s="349"/>
      <c r="H55" s="349"/>
      <c r="I55" s="349"/>
      <c r="J55" s="349"/>
      <c r="K55" s="349"/>
      <c r="L55" s="327"/>
      <c r="M55" s="329"/>
      <c r="N55" s="329"/>
      <c r="O55" s="329"/>
      <c r="P55" s="329"/>
      <c r="Q55" s="329"/>
      <c r="R55" s="329"/>
      <c r="S55" s="329"/>
      <c r="T55" s="329"/>
      <c r="U55" s="329"/>
      <c r="V55" s="329"/>
      <c r="W55" s="327"/>
    </row>
    <row r="56" spans="1:23" x14ac:dyDescent="0.25">
      <c r="F56" s="327"/>
      <c r="G56" s="327"/>
      <c r="H56" s="327"/>
      <c r="I56" s="327"/>
      <c r="L56" s="327"/>
      <c r="M56" s="855"/>
      <c r="N56" s="855"/>
      <c r="O56" s="340"/>
      <c r="P56" s="340"/>
      <c r="Q56" s="340"/>
      <c r="R56" s="329"/>
      <c r="S56" s="340"/>
      <c r="T56" s="329"/>
      <c r="U56" s="329"/>
      <c r="V56" s="329"/>
      <c r="W56" s="327"/>
    </row>
    <row r="57" spans="1:23" x14ac:dyDescent="0.25">
      <c r="F57" s="351"/>
      <c r="G57" s="352"/>
      <c r="H57" s="352"/>
      <c r="I57" s="327"/>
      <c r="L57" s="327"/>
      <c r="M57" s="853"/>
      <c r="N57" s="853"/>
      <c r="O57" s="344"/>
      <c r="P57" s="344"/>
      <c r="Q57" s="344"/>
      <c r="R57" s="329"/>
      <c r="S57" s="353"/>
      <c r="T57" s="329"/>
      <c r="U57" s="345"/>
      <c r="V57" s="329"/>
      <c r="W57" s="327"/>
    </row>
    <row r="58" spans="1:23" x14ac:dyDescent="0.25">
      <c r="F58" s="351"/>
      <c r="G58" s="352"/>
      <c r="H58" s="352"/>
      <c r="I58" s="327"/>
      <c r="L58" s="327"/>
      <c r="M58" s="853"/>
      <c r="N58" s="853"/>
      <c r="O58" s="344"/>
      <c r="P58" s="344"/>
      <c r="Q58" s="344"/>
      <c r="R58" s="329"/>
      <c r="S58" s="353"/>
      <c r="T58" s="329"/>
      <c r="U58" s="345"/>
      <c r="V58" s="329"/>
      <c r="W58" s="327"/>
    </row>
    <row r="59" spans="1:23" x14ac:dyDescent="0.25">
      <c r="F59" s="351"/>
      <c r="G59" s="352"/>
      <c r="H59" s="352"/>
      <c r="I59" s="327"/>
      <c r="L59" s="327"/>
      <c r="M59" s="853"/>
      <c r="N59" s="853"/>
      <c r="O59" s="344"/>
      <c r="P59" s="344"/>
      <c r="Q59" s="344"/>
      <c r="R59" s="329"/>
      <c r="S59" s="353"/>
      <c r="T59" s="329"/>
      <c r="U59" s="345"/>
      <c r="V59" s="329"/>
      <c r="W59" s="327"/>
    </row>
    <row r="60" spans="1:23" x14ac:dyDescent="0.25">
      <c r="F60" s="351"/>
      <c r="G60" s="352"/>
      <c r="H60" s="352"/>
      <c r="I60" s="327"/>
      <c r="L60" s="327"/>
      <c r="M60" s="853"/>
      <c r="N60" s="853"/>
      <c r="O60" s="344"/>
      <c r="P60" s="344"/>
      <c r="Q60" s="344"/>
      <c r="R60" s="329"/>
      <c r="S60" s="353"/>
      <c r="T60" s="329"/>
      <c r="U60" s="327"/>
      <c r="V60" s="329"/>
      <c r="W60" s="327"/>
    </row>
    <row r="61" spans="1:23" x14ac:dyDescent="0.25">
      <c r="F61" s="351"/>
      <c r="G61" s="352"/>
      <c r="H61" s="352"/>
      <c r="I61" s="327"/>
      <c r="L61" s="327"/>
      <c r="M61" s="853"/>
      <c r="N61" s="853"/>
      <c r="O61" s="344"/>
      <c r="P61" s="344"/>
      <c r="Q61" s="344"/>
      <c r="R61" s="329"/>
      <c r="S61" s="353"/>
      <c r="T61" s="329"/>
      <c r="U61" s="327"/>
      <c r="V61" s="329"/>
      <c r="W61" s="327"/>
    </row>
    <row r="62" spans="1:23" x14ac:dyDescent="0.25">
      <c r="F62" s="351"/>
      <c r="G62" s="352"/>
      <c r="H62" s="352"/>
      <c r="I62" s="327"/>
      <c r="L62" s="327"/>
      <c r="M62" s="853"/>
      <c r="N62" s="853"/>
      <c r="O62" s="344"/>
      <c r="P62" s="344"/>
      <c r="Q62" s="344"/>
      <c r="R62" s="329"/>
      <c r="S62" s="353"/>
      <c r="T62" s="329"/>
      <c r="U62" s="327"/>
      <c r="V62" s="329"/>
      <c r="W62" s="327"/>
    </row>
    <row r="63" spans="1:23" x14ac:dyDescent="0.25">
      <c r="F63" s="351"/>
      <c r="G63" s="352"/>
      <c r="H63" s="352"/>
      <c r="I63" s="327"/>
      <c r="L63" s="327"/>
      <c r="M63" s="853"/>
      <c r="N63" s="853"/>
      <c r="O63" s="344"/>
      <c r="P63" s="344"/>
      <c r="Q63" s="344"/>
      <c r="R63" s="329"/>
      <c r="S63" s="353"/>
      <c r="T63" s="329"/>
      <c r="U63" s="327"/>
      <c r="V63" s="329"/>
      <c r="W63" s="327"/>
    </row>
    <row r="64" spans="1:23" x14ac:dyDescent="0.25">
      <c r="F64" s="351"/>
      <c r="G64" s="352"/>
      <c r="H64" s="352"/>
      <c r="I64" s="327"/>
      <c r="L64" s="327"/>
      <c r="M64" s="853"/>
      <c r="N64" s="853"/>
      <c r="O64" s="344"/>
      <c r="P64" s="344"/>
      <c r="Q64" s="344"/>
      <c r="R64" s="329"/>
      <c r="S64" s="353"/>
      <c r="T64" s="329"/>
      <c r="U64" s="345"/>
      <c r="V64" s="329"/>
      <c r="W64" s="327"/>
    </row>
    <row r="65" spans="6:23" x14ac:dyDescent="0.25">
      <c r="F65" s="351"/>
      <c r="G65" s="352"/>
      <c r="H65" s="352"/>
      <c r="I65" s="327"/>
      <c r="L65" s="327"/>
      <c r="M65" s="854"/>
      <c r="N65" s="854"/>
      <c r="O65" s="344"/>
      <c r="P65" s="344"/>
      <c r="Q65" s="344"/>
      <c r="R65" s="329"/>
      <c r="S65" s="329"/>
      <c r="T65" s="329"/>
      <c r="U65" s="329"/>
      <c r="V65" s="329"/>
      <c r="W65" s="327"/>
    </row>
    <row r="66" spans="6:23" x14ac:dyDescent="0.25">
      <c r="F66" s="327"/>
      <c r="G66" s="327"/>
      <c r="H66" s="327"/>
      <c r="I66" s="327"/>
      <c r="L66" s="327"/>
      <c r="M66" s="329"/>
      <c r="N66" s="329"/>
      <c r="O66" s="329"/>
      <c r="P66" s="329"/>
      <c r="Q66" s="329"/>
      <c r="R66" s="329"/>
      <c r="S66" s="354"/>
      <c r="T66" s="329"/>
      <c r="U66" s="329"/>
      <c r="V66" s="329"/>
      <c r="W66" s="327"/>
    </row>
    <row r="67" spans="6:23" x14ac:dyDescent="0.25">
      <c r="L67" s="327"/>
      <c r="M67" s="329"/>
      <c r="N67" s="329"/>
      <c r="O67" s="329"/>
      <c r="P67" s="329"/>
      <c r="Q67" s="329"/>
      <c r="R67" s="329"/>
      <c r="S67" s="329"/>
      <c r="T67" s="329"/>
      <c r="U67" s="329"/>
      <c r="V67" s="329"/>
      <c r="W67" s="327"/>
    </row>
    <row r="68" spans="6:23" x14ac:dyDescent="0.25">
      <c r="L68" s="327"/>
      <c r="M68" s="327"/>
      <c r="N68" s="327"/>
      <c r="O68" s="327"/>
      <c r="P68" s="327"/>
      <c r="Q68" s="327"/>
      <c r="R68" s="327"/>
      <c r="S68" s="327"/>
      <c r="T68" s="327"/>
      <c r="U68" s="327"/>
      <c r="V68" s="327"/>
      <c r="W68" s="327"/>
    </row>
    <row r="69" spans="6:23" x14ac:dyDescent="0.25">
      <c r="L69" s="327"/>
      <c r="M69" s="327"/>
      <c r="N69" s="327"/>
      <c r="O69" s="327"/>
      <c r="P69" s="327"/>
      <c r="Q69" s="327"/>
      <c r="R69" s="327"/>
      <c r="S69" s="327"/>
      <c r="T69" s="327"/>
      <c r="U69" s="327"/>
      <c r="V69" s="327"/>
      <c r="W69" s="327"/>
    </row>
  </sheetData>
  <mergeCells count="58">
    <mergeCell ref="L18:M18"/>
    <mergeCell ref="O18:Q18"/>
    <mergeCell ref="G19:G20"/>
    <mergeCell ref="B16:I17"/>
    <mergeCell ref="E18:F18"/>
    <mergeCell ref="G18:H18"/>
    <mergeCell ref="J18:K18"/>
    <mergeCell ref="B19:B20"/>
    <mergeCell ref="C19:C20"/>
    <mergeCell ref="D19:D20"/>
    <mergeCell ref="E19:E20"/>
    <mergeCell ref="F19:F20"/>
    <mergeCell ref="H19:H20"/>
    <mergeCell ref="I19:I20"/>
    <mergeCell ref="J19:J20"/>
    <mergeCell ref="K19:K20"/>
    <mergeCell ref="L19:L20"/>
    <mergeCell ref="X19:X20"/>
    <mergeCell ref="Y19:Y20"/>
    <mergeCell ref="N19:N20"/>
    <mergeCell ref="O19:O20"/>
    <mergeCell ref="P19:P20"/>
    <mergeCell ref="Q19:Q20"/>
    <mergeCell ref="R19:R20"/>
    <mergeCell ref="S19:S20"/>
    <mergeCell ref="M43:N43"/>
    <mergeCell ref="T19:T20"/>
    <mergeCell ref="U19:U20"/>
    <mergeCell ref="V19:V20"/>
    <mergeCell ref="W19:W20"/>
    <mergeCell ref="M19:M20"/>
    <mergeCell ref="Z19:Z20"/>
    <mergeCell ref="AA19:AA20"/>
    <mergeCell ref="AB19:AB20"/>
    <mergeCell ref="AC19:AC20"/>
    <mergeCell ref="AD19:AD20"/>
    <mergeCell ref="M54:N54"/>
    <mergeCell ref="M45:N45"/>
    <mergeCell ref="M46:N46"/>
    <mergeCell ref="A47:H47"/>
    <mergeCell ref="M47:N47"/>
    <mergeCell ref="M48:N48"/>
    <mergeCell ref="M49:N49"/>
    <mergeCell ref="M50:N50"/>
    <mergeCell ref="M51:N51"/>
    <mergeCell ref="M52:N52"/>
    <mergeCell ref="A53:K53"/>
    <mergeCell ref="M53:N53"/>
    <mergeCell ref="M62:N62"/>
    <mergeCell ref="M63:N63"/>
    <mergeCell ref="M64:N64"/>
    <mergeCell ref="M65:N65"/>
    <mergeCell ref="M56:N56"/>
    <mergeCell ref="M57:N57"/>
    <mergeCell ref="M58:N58"/>
    <mergeCell ref="M59:N59"/>
    <mergeCell ref="M60:N60"/>
    <mergeCell ref="M61:N61"/>
  </mergeCells>
  <pageMargins left="0.70866141732283472" right="0.70866141732283472" top="1.3385826771653544" bottom="0.74803149606299213" header="0.31496062992125984" footer="0.31496062992125984"/>
  <pageSetup paperSize="17" scale="64" fitToHeight="0" orientation="landscape" r:id="rId1"/>
  <headerFooter scaleWithDoc="0">
    <oddHeader>&amp;R&amp;"-,Regular"&amp;7Toronto Hydro-Electric System Limited
EB-2018-0165
Draft Rate Order
&amp;"-,Bold"Schedule 13&amp;"-,Regular"
UPDATED:  February 12, 2020
Page &amp;P of &amp;N</oddHeader>
    <oddFooter>&amp;C&amp;"-,Regular"&amp;7&amp;A</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A84"/>
  <sheetViews>
    <sheetView showGridLines="0" topLeftCell="B1" zoomScale="85" zoomScaleNormal="85" zoomScaleSheetLayoutView="85" workbookViewId="0">
      <selection activeCell="C8" sqref="C8"/>
    </sheetView>
  </sheetViews>
  <sheetFormatPr defaultColWidth="9.140625" defaultRowHeight="12.75" x14ac:dyDescent="0.2"/>
  <cols>
    <col min="1" max="1" width="3.140625" style="355" hidden="1" customWidth="1"/>
    <col min="2" max="2" width="58.28515625" style="355" customWidth="1"/>
    <col min="3" max="3" width="9.140625" style="355"/>
    <col min="4" max="4" width="14.5703125" style="355" customWidth="1"/>
    <col min="5" max="5" width="14.7109375" style="355" customWidth="1"/>
    <col min="6" max="11" width="24.140625" style="355" customWidth="1"/>
    <col min="12" max="12" width="19.28515625" style="355" customWidth="1"/>
    <col min="13" max="14" width="24.140625" style="355" customWidth="1"/>
    <col min="15" max="25" width="24.140625" style="355" hidden="1" customWidth="1"/>
    <col min="26" max="26" width="9.140625" style="355"/>
    <col min="27" max="28" width="9.140625" style="355" customWidth="1"/>
    <col min="29" max="16384" width="9.140625" style="355"/>
  </cols>
  <sheetData>
    <row r="1" spans="1:27" ht="28.5" customHeight="1" x14ac:dyDescent="0.25">
      <c r="B1" s="356" t="s">
        <v>652</v>
      </c>
      <c r="H1" s="357"/>
      <c r="AA1" s="355">
        <v>22</v>
      </c>
    </row>
    <row r="2" spans="1:27" x14ac:dyDescent="0.2">
      <c r="AA2" s="355">
        <v>23</v>
      </c>
    </row>
    <row r="3" spans="1:27" x14ac:dyDescent="0.2">
      <c r="D3" s="358"/>
      <c r="E3" s="358"/>
      <c r="F3" s="358"/>
      <c r="I3" s="359"/>
    </row>
    <row r="4" spans="1:27" ht="51" x14ac:dyDescent="0.2">
      <c r="A4" s="355">
        <v>1</v>
      </c>
      <c r="D4" s="360" t="s">
        <v>203</v>
      </c>
      <c r="E4" s="361" t="s">
        <v>204</v>
      </c>
      <c r="F4" s="360" t="str">
        <f>IF(LEN(TRIM('4. Billing Determinants'!$B21))=0, "", UPPER('4. Billing Determinants'!$B21))</f>
        <v>RESIDENTIAL SERVICE CLASSIFICATION</v>
      </c>
      <c r="G4" s="360" t="str">
        <f>IF(LEN(TRIM('4. Billing Determinants'!$B22))=0, "", '4. Billing Determinants'!$B22)</f>
        <v>COMPETITIVE SECTOR MULTI-UNIT RESIDENTIAL SERVICE CLASSIFICATION</v>
      </c>
      <c r="H4" s="360" t="str">
        <f>IF(LEN(TRIM('4. Billing Determinants'!$B23))=0, "", '4. Billing Determinants'!$B23)</f>
        <v>GENERAL SERVICE LESS THAN 50 KW SERVICE CLASSIFICATION</v>
      </c>
      <c r="I4" s="360" t="str">
        <f>IF(LEN(TRIM('4. Billing Determinants'!$B24))=0, "", '4. Billing Determinants'!$B24)</f>
        <v>GENERAL SERVICE 50 TO 999 KW SERVICE CLASSIFICATION</v>
      </c>
      <c r="J4" s="360" t="str">
        <f>IF(LEN(TRIM('4. Billing Determinants'!$B25))=0, "", '4. Billing Determinants'!$B25)</f>
        <v>GENERAL SERVICE 1,000 TO 4,999 KW SERVICE CLASSIFICATION</v>
      </c>
      <c r="K4" s="360" t="str">
        <f>IF(LEN(TRIM('4. Billing Determinants'!$B26))=0, "", '4. Billing Determinants'!$B26)</f>
        <v>LARGE USE SERVICE CLASSIFICATION</v>
      </c>
      <c r="L4" s="360" t="str">
        <f>IF(LEN(TRIM('4. Billing Determinants'!$B27))=0, "", '4. Billing Determinants'!$B27)</f>
        <v>STANDBY POWER SERVICE CLASSIFICATION</v>
      </c>
      <c r="M4" s="360" t="str">
        <f>IF(LEN(TRIM('4. Billing Determinants'!$B28))=0, "", '4. Billing Determinants'!$B28)</f>
        <v>UNMETERED SCATTERED LOAD SERVICE CLASSIFICATION</v>
      </c>
      <c r="N4" s="360" t="str">
        <f>IF(LEN(TRIM('4. Billing Determinants'!$B29))=0, "", '4. Billing Determinants'!$B29)</f>
        <v>STREET LIGHTING SERVICE CLASSIFICATION</v>
      </c>
      <c r="O4" s="360" t="str">
        <f>IF(LEN(TRIM('4. Billing Determinants'!$B30))=0, "", '4. Billing Determinants'!$B30)</f>
        <v/>
      </c>
      <c r="P4" s="360" t="str">
        <f>IF(LEN(TRIM('4. Billing Determinants'!$B31))=0, "", '4. Billing Determinants'!$B31)</f>
        <v/>
      </c>
      <c r="Q4" s="360" t="str">
        <f>IF(LEN(TRIM('4. Billing Determinants'!$B32))=0, "", '4. Billing Determinants'!$B32)</f>
        <v/>
      </c>
      <c r="R4" s="360" t="str">
        <f>IF(LEN(TRIM('4. Billing Determinants'!$B33))=0, "", '4. Billing Determinants'!$B33)</f>
        <v/>
      </c>
      <c r="S4" s="360" t="str">
        <f>IF(LEN(TRIM('4. Billing Determinants'!$B34))=0, "", '4. Billing Determinants'!$B34)</f>
        <v/>
      </c>
      <c r="T4" s="360" t="str">
        <f>IF(LEN(TRIM('4. Billing Determinants'!$B35))=0, "", '4. Billing Determinants'!$B35)</f>
        <v/>
      </c>
      <c r="U4" s="360" t="str">
        <f>IF(LEN(TRIM('4. Billing Determinants'!$B36))=0, "", '4. Billing Determinants'!$B36)</f>
        <v/>
      </c>
      <c r="V4" s="360" t="str">
        <f>IF(LEN(TRIM('4. Billing Determinants'!$B37))=0, "", '4. Billing Determinants'!$B37)</f>
        <v/>
      </c>
      <c r="W4" s="360" t="str">
        <f>IF(LEN(TRIM('4. Billing Determinants'!$B38))=0, "", '4. Billing Determinants'!$B38)</f>
        <v/>
      </c>
      <c r="X4" s="360" t="str">
        <f>IF(LEN(TRIM('4. Billing Determinants'!$B39))=0, "", '4. Billing Determinants'!$B39)</f>
        <v/>
      </c>
      <c r="Y4" s="360" t="str">
        <f>IF(LEN(TRIM('4. Billing Determinants'!$B40))=0, "", '4. Billing Determinants'!$B40)</f>
        <v/>
      </c>
    </row>
    <row r="5" spans="1:27" x14ac:dyDescent="0.2">
      <c r="A5" s="355">
        <v>2</v>
      </c>
      <c r="B5" s="752" t="s">
        <v>8</v>
      </c>
      <c r="C5" s="363">
        <v>1550</v>
      </c>
      <c r="D5" s="364">
        <f>'2a. Group 1 - Cont Schedule'!CD24</f>
        <v>331866.07088253397</v>
      </c>
      <c r="E5" s="365" t="s">
        <v>126</v>
      </c>
      <c r="F5" s="366">
        <f>IFERROR(IF(F$4="",0,IF($E5="kWh",VLOOKUP(F$4,'4. Billing Determinants'!$B$19:$R$41,4,0)/'4. Billing Determinants'!$E$41*$D5,IF($E5="kW",VLOOKUP(F$4,'4. Billing Determinants'!$B$19:$R$41,5,0)/'4. Billing Determinants'!$F$41*$D5,IF($E5="Non-RPP kWh",VLOOKUP(F$4,'4. Billing Determinants'!$B$19:$R$41,6,0)/'4. Billing Determinants'!$G$41*$D5,IF($E5="Distribution Rev.",VLOOKUP(F$4,'4. Billing Determinants'!$B$19:$R$41,8,0)/'4. Billing Determinants'!$I$41*$D5, VLOOKUP(F$4,'4. Billing Determinants'!$B$19:$R$41,3,0)/'4. Billing Determinants'!$D$41*$D5))))),0)</f>
        <v>63437.276562357365</v>
      </c>
      <c r="G5" s="366">
        <f>IFERROR(IF(G$4="",0,IF($E5="kWh",VLOOKUP(G$4,'4. Billing Determinants'!$B$19:$R$41,4,0)/'4. Billing Determinants'!$E$41*$D5,IF($E5="kW",VLOOKUP(G$4,'4. Billing Determinants'!$B$19:$R$41,5,0)/'4. Billing Determinants'!$F$41*$D5,IF($E5="Non-RPP kWh",VLOOKUP(G$4,'4. Billing Determinants'!$B$19:$R$41,6,0)/'4. Billing Determinants'!$G$41*$D5,IF($E5="Distribution Rev.",VLOOKUP(G$4,'4. Billing Determinants'!$B$19:$R$41,8,0)/'4. Billing Determinants'!$I$41*$D5, VLOOKUP(G$4,'4. Billing Determinants'!$B$19:$R$41,3,0)/'4. Billing Determinants'!$D$41*$D5))))),0)</f>
        <v>4168.7059549812766</v>
      </c>
      <c r="H5" s="366">
        <f>IFERROR(IF(H$4="",0,IF($E5="kWh",VLOOKUP(H$4,'4. Billing Determinants'!$B$19:$R$41,4,0)/'4. Billing Determinants'!$E$41*$D5,IF($E5="kW",VLOOKUP(H$4,'4. Billing Determinants'!$B$19:$R$41,5,0)/'4. Billing Determinants'!$F$41*$D5,IF($E5="Non-RPP kWh",VLOOKUP(H$4,'4. Billing Determinants'!$B$19:$R$41,6,0)/'4. Billing Determinants'!$G$41*$D5,IF($E5="Distribution Rev.",VLOOKUP(H$4,'4. Billing Determinants'!$B$19:$R$41,8,0)/'4. Billing Determinants'!$I$41*$D5, VLOOKUP(H$4,'4. Billing Determinants'!$B$19:$R$41,3,0)/'4. Billing Determinants'!$D$41*$D5))))),0)</f>
        <v>32186.20345419431</v>
      </c>
      <c r="I5" s="366">
        <f>IFERROR(IF(I$4="",0,IF($E5="kWh",VLOOKUP(I$4,'4. Billing Determinants'!$B$19:$R$41,4,0)/'4. Billing Determinants'!$E$41*$D5,IF($E5="kW",VLOOKUP(I$4,'4. Billing Determinants'!$B$19:$R$41,5,0)/'4. Billing Determinants'!$F$41*$D5,IF($E5="Non-RPP kWh",VLOOKUP(I$4,'4. Billing Determinants'!$B$19:$R$41,6,0)/'4. Billing Determinants'!$G$41*$D5,IF($E5="Distribution Rev.",VLOOKUP(I$4,'4. Billing Determinants'!$B$19:$R$41,8,0)/'4. Billing Determinants'!$I$41*$D5, VLOOKUP(I$4,'4. Billing Determinants'!$B$19:$R$41,3,0)/'4. Billing Determinants'!$D$41*$D5))))),0)</f>
        <v>135233.0503241526</v>
      </c>
      <c r="J5" s="366">
        <f>IFERROR(IF(J$4="",0,IF($E5="kWh",VLOOKUP(J$4,'4. Billing Determinants'!$B$19:$R$41,4,0)/'4. Billing Determinants'!$E$41*$D5,IF($E5="kW",VLOOKUP(J$4,'4. Billing Determinants'!$B$19:$R$41,5,0)/'4. Billing Determinants'!$F$41*$D5,IF($E5="Non-RPP kWh",VLOOKUP(J$4,'4. Billing Determinants'!$B$19:$R$41,6,0)/'4. Billing Determinants'!$G$41*$D5,IF($E5="Distribution Rev.",VLOOKUP(J$4,'4. Billing Determinants'!$B$19:$R$41,8,0)/'4. Billing Determinants'!$I$41*$D5, VLOOKUP(J$4,'4. Billing Determinants'!$B$19:$R$41,3,0)/'4. Billing Determinants'!$D$41*$D5))))),0)</f>
        <v>64336.467435489198</v>
      </c>
      <c r="K5" s="366">
        <f>IFERROR(IF(K$4="",0,IF($E5="kWh",VLOOKUP(K$4,'4. Billing Determinants'!$B$19:$R$41,4,0)/'4. Billing Determinants'!$E$41*$D5,IF($E5="kW",VLOOKUP(K$4,'4. Billing Determinants'!$B$19:$R$41,5,0)/'4. Billing Determinants'!$F$41*$D5,IF($E5="Non-RPP kWh",VLOOKUP(K$4,'4. Billing Determinants'!$B$19:$R$41,6,0)/'4. Billing Determinants'!$G$41*$D5,IF($E5="Distribution Rev.",VLOOKUP(K$4,'4. Billing Determinants'!$B$19:$R$41,8,0)/'4. Billing Determinants'!$I$41*$D5, VLOOKUP(K$4,'4. Billing Determinants'!$B$19:$R$41,3,0)/'4. Billing Determinants'!$D$41*$D5))))),0)</f>
        <v>30309.042572643517</v>
      </c>
      <c r="L5" s="366">
        <f>IFERROR(IF(L$4="",0,IF($E5="kWh",VLOOKUP(L$4,'4. Billing Determinants'!$B$19:$R$41,4,0)/'4. Billing Determinants'!$E$41*$D5,IF($E5="kW",VLOOKUP(L$4,'4. Billing Determinants'!$B$19:$R$41,5,0)/'4. Billing Determinants'!$F$41*$D5,IF($E5="Non-RPP kWh",VLOOKUP(L$4,'4. Billing Determinants'!$B$19:$R$41,6,0)/'4. Billing Determinants'!$G$41*$D5,IF($E5="Distribution Rev.",VLOOKUP(L$4,'4. Billing Determinants'!$B$19:$R$41,8,0)/'4. Billing Determinants'!$I$41*$D5, VLOOKUP(L$4,'4. Billing Determinants'!$B$19:$R$41,3,0)/'4. Billing Determinants'!$D$41*$D5))))),0)</f>
        <v>0</v>
      </c>
      <c r="M5" s="366">
        <f>IFERROR(IF(M$4="",0,IF($E5="kWh",VLOOKUP(M$4,'4. Billing Determinants'!$B$19:$R$41,4,0)/'4. Billing Determinants'!$E$41*$D5,IF($E5="kW",VLOOKUP(M$4,'4. Billing Determinants'!$B$19:$R$41,5,0)/'4. Billing Determinants'!$F$41*$D5,IF($E5="Non-RPP kWh",VLOOKUP(M$4,'4. Billing Determinants'!$B$19:$R$41,6,0)/'4. Billing Determinants'!$G$41*$D5,IF($E5="Distribution Rev.",VLOOKUP(M$4,'4. Billing Determinants'!$B$19:$R$41,8,0)/'4. Billing Determinants'!$I$41*$D5, VLOOKUP(M$4,'4. Billing Determinants'!$B$19:$R$41,3,0)/'4. Billing Determinants'!$D$41*$D5))))),0)</f>
        <v>568.24253149347351</v>
      </c>
      <c r="N5" s="366">
        <f>IFERROR(IF(N$4="",0,IF($E5="kWh",VLOOKUP(N$4,'4. Billing Determinants'!$B$19:$R$41,4,0)/'4. Billing Determinants'!$E$41*$D5,IF($E5="kW",VLOOKUP(N$4,'4. Billing Determinants'!$B$19:$R$41,5,0)/'4. Billing Determinants'!$F$41*$D5,IF($E5="Non-RPP kWh",VLOOKUP(N$4,'4. Billing Determinants'!$B$19:$R$41,6,0)/'4. Billing Determinants'!$G$41*$D5,IF($E5="Distribution Rev.",VLOOKUP(N$4,'4. Billing Determinants'!$B$19:$R$41,8,0)/'4. Billing Determinants'!$I$41*$D5, VLOOKUP(N$4,'4. Billing Determinants'!$B$19:$R$41,3,0)/'4. Billing Determinants'!$D$41*$D5))))),0)</f>
        <v>1627.0820472222222</v>
      </c>
      <c r="O5" s="366">
        <f>IFERROR(IF(O$4="",0,IF($E5="kWh",VLOOKUP(O$4,'4. Billing Determinants'!$B$19:$R$41,4,0)/'4. Billing Determinants'!$E$41*$D5,IF($E5="kW",VLOOKUP(O$4,'4. Billing Determinants'!$B$19:$R$41,5,0)/'4. Billing Determinants'!$F$41*$D5,IF($E5="Non-RPP kWh",VLOOKUP(O$4,'4. Billing Determinants'!$B$19:$R$41,6,0)/'4. Billing Determinants'!$G$41*$D5,IF($E5="Distribution Rev.",VLOOKUP(O$4,'4. Billing Determinants'!$B$19:$R$41,8,0)/'4. Billing Determinants'!$I$41*$D5, VLOOKUP(O$4,'4. Billing Determinants'!$B$19:$R$41,3,0)/'4. Billing Determinants'!$D$41*$D5))))),0)</f>
        <v>0</v>
      </c>
      <c r="P5" s="366">
        <f>IFERROR(IF(P$4="",0,IF($E5="kWh",VLOOKUP(P$4,'4. Billing Determinants'!$B$19:$R$41,4,0)/'4. Billing Determinants'!$E$41*$D5,IF($E5="kW",VLOOKUP(P$4,'4. Billing Determinants'!$B$19:$R$41,5,0)/'4. Billing Determinants'!$F$41*$D5,IF($E5="Non-RPP kWh",VLOOKUP(P$4,'4. Billing Determinants'!$B$19:$R$41,6,0)/'4. Billing Determinants'!$G$41*$D5,IF($E5="Distribution Rev.",VLOOKUP(P$4,'4. Billing Determinants'!$B$19:$R$41,8,0)/'4. Billing Determinants'!$I$41*$D5, VLOOKUP(P$4,'4. Billing Determinants'!$B$19:$R$41,3,0)/'4. Billing Determinants'!$D$41*$D5))))),0)</f>
        <v>0</v>
      </c>
      <c r="Q5" s="366">
        <f>IFERROR(IF(Q$4="",0,IF($E5="kWh",VLOOKUP(Q$4,'4. Billing Determinants'!$B$19:$R$41,4,0)/'4. Billing Determinants'!$E$41*$D5,IF($E5="kW",VLOOKUP(Q$4,'4. Billing Determinants'!$B$19:$R$41,5,0)/'4. Billing Determinants'!$F$41*$D5,IF($E5="Non-RPP kWh",VLOOKUP(Q$4,'4. Billing Determinants'!$B$19:$R$41,6,0)/'4. Billing Determinants'!$G$41*$D5,IF($E5="Distribution Rev.",VLOOKUP(Q$4,'4. Billing Determinants'!$B$19:$R$41,8,0)/'4. Billing Determinants'!$I$41*$D5, VLOOKUP(Q$4,'4. Billing Determinants'!$B$19:$R$41,3,0)/'4. Billing Determinants'!$D$41*$D5))))),0)</f>
        <v>0</v>
      </c>
      <c r="R5" s="366">
        <f>IFERROR(IF(R$4="",0,IF($E5="kWh",VLOOKUP(R$4,'4. Billing Determinants'!$B$19:$R$41,4,0)/'4. Billing Determinants'!$E$41*$D5,IF($E5="kW",VLOOKUP(R$4,'4. Billing Determinants'!$B$19:$R$41,5,0)/'4. Billing Determinants'!$F$41*$D5,IF($E5="Non-RPP kWh",VLOOKUP(R$4,'4. Billing Determinants'!$B$19:$R$41,6,0)/'4. Billing Determinants'!$G$41*$D5,IF($E5="Distribution Rev.",VLOOKUP(R$4,'4. Billing Determinants'!$B$19:$R$41,8,0)/'4. Billing Determinants'!$I$41*$D5, VLOOKUP(R$4,'4. Billing Determinants'!$B$19:$R$41,3,0)/'4. Billing Determinants'!$D$41*$D5))))),0)</f>
        <v>0</v>
      </c>
      <c r="S5" s="366">
        <f>IFERROR(IF(S$4="",0,IF($E5="kWh",VLOOKUP(S$4,'4. Billing Determinants'!$B$19:$R$41,4,0)/'4. Billing Determinants'!$E$41*$D5,IF($E5="kW",VLOOKUP(S$4,'4. Billing Determinants'!$B$19:$R$41,5,0)/'4. Billing Determinants'!$F$41*$D5,IF($E5="Non-RPP kWh",VLOOKUP(S$4,'4. Billing Determinants'!$B$19:$R$41,6,0)/'4. Billing Determinants'!$G$41*$D5,IF($E5="Distribution Rev.",VLOOKUP(S$4,'4. Billing Determinants'!$B$19:$R$41,8,0)/'4. Billing Determinants'!$I$41*$D5, VLOOKUP(S$4,'4. Billing Determinants'!$B$19:$R$41,3,0)/'4. Billing Determinants'!$D$41*$D5))))),0)</f>
        <v>0</v>
      </c>
      <c r="T5" s="366">
        <f>IFERROR(IF(T$4="",0,IF($E5="kWh",VLOOKUP(T$4,'4. Billing Determinants'!$B$19:$R$41,4,0)/'4. Billing Determinants'!$E$41*$D5,IF($E5="kW",VLOOKUP(T$4,'4. Billing Determinants'!$B$19:$R$41,5,0)/'4. Billing Determinants'!$F$41*$D5,IF($E5="Non-RPP kWh",VLOOKUP(T$4,'4. Billing Determinants'!$B$19:$R$41,6,0)/'4. Billing Determinants'!$G$41*$D5,IF($E5="Distribution Rev.",VLOOKUP(T$4,'4. Billing Determinants'!$B$19:$R$41,8,0)/'4. Billing Determinants'!$I$41*$D5, VLOOKUP(T$4,'4. Billing Determinants'!$B$19:$R$41,3,0)/'4. Billing Determinants'!$D$41*$D5))))),0)</f>
        <v>0</v>
      </c>
      <c r="U5" s="366">
        <f>IFERROR(IF(U$4="",0,IF($E5="kWh",VLOOKUP(U$4,'4. Billing Determinants'!$B$19:$R$41,4,0)/'4. Billing Determinants'!$E$41*$D5,IF($E5="kW",VLOOKUP(U$4,'4. Billing Determinants'!$B$19:$R$41,5,0)/'4. Billing Determinants'!$F$41*$D5,IF($E5="Non-RPP kWh",VLOOKUP(U$4,'4. Billing Determinants'!$B$19:$R$41,6,0)/'4. Billing Determinants'!$G$41*$D5,IF($E5="Distribution Rev.",VLOOKUP(U$4,'4. Billing Determinants'!$B$19:$R$41,8,0)/'4. Billing Determinants'!$I$41*$D5, VLOOKUP(U$4,'4. Billing Determinants'!$B$19:$R$41,3,0)/'4. Billing Determinants'!$D$41*$D5))))),0)</f>
        <v>0</v>
      </c>
      <c r="V5" s="366">
        <f>IFERROR(IF(V$4="",0,IF($E5="kWh",VLOOKUP(V$4,'4. Billing Determinants'!$B$19:$R$41,4,0)/'4. Billing Determinants'!$E$41*$D5,IF($E5="kW",VLOOKUP(V$4,'4. Billing Determinants'!$B$19:$R$41,5,0)/'4. Billing Determinants'!$F$41*$D5,IF($E5="Non-RPP kWh",VLOOKUP(V$4,'4. Billing Determinants'!$B$19:$R$41,6,0)/'4. Billing Determinants'!$G$41*$D5,IF($E5="Distribution Rev.",VLOOKUP(V$4,'4. Billing Determinants'!$B$19:$R$41,8,0)/'4. Billing Determinants'!$I$41*$D5, VLOOKUP(V$4,'4. Billing Determinants'!$B$19:$R$41,3,0)/'4. Billing Determinants'!$D$41*$D5))))),0)</f>
        <v>0</v>
      </c>
      <c r="W5" s="366">
        <f>IFERROR(IF(W$4="",0,IF($E5="kWh",VLOOKUP(W$4,'4. Billing Determinants'!$B$19:$R$41,4,0)/'4. Billing Determinants'!$E$41*$D5,IF($E5="kW",VLOOKUP(W$4,'4. Billing Determinants'!$B$19:$R$41,5,0)/'4. Billing Determinants'!$F$41*$D5,IF($E5="Non-RPP kWh",VLOOKUP(W$4,'4. Billing Determinants'!$B$19:$R$41,6,0)/'4. Billing Determinants'!$G$41*$D5,IF($E5="Distribution Rev.",VLOOKUP(W$4,'4. Billing Determinants'!$B$19:$R$41,8,0)/'4. Billing Determinants'!$I$41*$D5, VLOOKUP(W$4,'4. Billing Determinants'!$B$19:$R$41,3,0)/'4. Billing Determinants'!$D$41*$D5))))),0)</f>
        <v>0</v>
      </c>
      <c r="X5" s="366">
        <f>IFERROR(IF(X$4="",0,IF($E5="kWh",VLOOKUP(X$4,'4. Billing Determinants'!$B$19:$R$41,4,0)/'4. Billing Determinants'!$E$41*$D5,IF($E5="kW",VLOOKUP(X$4,'4. Billing Determinants'!$B$19:$R$41,5,0)/'4. Billing Determinants'!$F$41*$D5,IF($E5="Non-RPP kWh",VLOOKUP(X$4,'4. Billing Determinants'!$B$19:$R$41,6,0)/'4. Billing Determinants'!$G$41*$D5,IF($E5="Distribution Rev.",VLOOKUP(X$4,'4. Billing Determinants'!$B$19:$R$41,8,0)/'4. Billing Determinants'!$I$41*$D5, VLOOKUP(X$4,'4. Billing Determinants'!$B$19:$R$41,3,0)/'4. Billing Determinants'!$D$41*$D5))))),0)</f>
        <v>0</v>
      </c>
      <c r="Y5" s="366">
        <f>IFERROR(IF(Y$4="",0,IF($E5="kWh",VLOOKUP(Y$4,'4. Billing Determinants'!$B$19:$R$41,4,0)/'4. Billing Determinants'!$E$41*$D5,IF($E5="kW",VLOOKUP(Y$4,'4. Billing Determinants'!$B$19:$R$41,5,0)/'4. Billing Determinants'!$F$41*$D5,IF($E5="Non-RPP kWh",VLOOKUP(Y$4,'4. Billing Determinants'!$B$19:$R$41,6,0)/'4. Billing Determinants'!$G$41*$D5,IF($E5="Distribution Rev.",VLOOKUP(Y$4,'4. Billing Determinants'!$B$19:$R$41,8,0)/'4. Billing Determinants'!$I$41*$D5, VLOOKUP(Y$4,'4. Billing Determinants'!$B$19:$R$41,3,0)/'4. Billing Determinants'!$D$41*$D5))))),0)</f>
        <v>0</v>
      </c>
    </row>
    <row r="6" spans="1:27" ht="15" x14ac:dyDescent="0.25">
      <c r="A6" s="355">
        <v>3</v>
      </c>
      <c r="B6" s="766" t="s">
        <v>9</v>
      </c>
      <c r="C6" s="363">
        <v>1551</v>
      </c>
      <c r="D6" s="364">
        <f>'2a. Group 1 - Cont Schedule'!CD25</f>
        <v>-741361.75708779658</v>
      </c>
      <c r="E6" s="368" t="s">
        <v>160</v>
      </c>
      <c r="F6" s="369">
        <f>$D6*('4. Billing Determinants'!D21/SUM('4. Billing Determinants'!$D$21:$D$23))</f>
        <v>-590270.85127196566</v>
      </c>
      <c r="G6" s="369">
        <f>$D6*('4. Billing Determinants'!D22/SUM('4. Billing Determinants'!$D$21:$D$23))</f>
        <v>-82384.084230018954</v>
      </c>
      <c r="H6" s="369">
        <f>$D6*('4. Billing Determinants'!D23/SUM('4. Billing Determinants'!$D$21:$D$23))</f>
        <v>-68706.821585811951</v>
      </c>
      <c r="I6" s="366">
        <v>0</v>
      </c>
      <c r="J6" s="366">
        <v>0</v>
      </c>
      <c r="K6" s="366">
        <v>0</v>
      </c>
      <c r="L6" s="366">
        <v>0</v>
      </c>
      <c r="M6" s="366">
        <v>0</v>
      </c>
      <c r="N6" s="364">
        <v>0</v>
      </c>
      <c r="O6" s="366">
        <v>0</v>
      </c>
      <c r="P6" s="366">
        <v>0</v>
      </c>
      <c r="Q6" s="366">
        <v>0</v>
      </c>
      <c r="R6" s="366">
        <v>0</v>
      </c>
      <c r="S6" s="366">
        <v>0</v>
      </c>
      <c r="T6" s="366">
        <v>0</v>
      </c>
      <c r="U6" s="366">
        <v>0</v>
      </c>
      <c r="V6" s="366">
        <v>0</v>
      </c>
      <c r="W6" s="366">
        <v>0</v>
      </c>
      <c r="X6" s="366">
        <v>0</v>
      </c>
      <c r="Y6" s="366">
        <v>0</v>
      </c>
    </row>
    <row r="7" spans="1:27" x14ac:dyDescent="0.2">
      <c r="A7" s="370">
        <v>4</v>
      </c>
      <c r="B7" s="766" t="s">
        <v>205</v>
      </c>
      <c r="C7" s="363">
        <v>1580</v>
      </c>
      <c r="D7" s="364">
        <f>'2a. Group 1 - Cont Schedule'!CD26</f>
        <v>-4361478.4818830341</v>
      </c>
      <c r="E7" s="365" t="s">
        <v>126</v>
      </c>
      <c r="F7" s="364">
        <f>IFERROR(IF(F$4="",0,IF($E7="kWh",VLOOKUP(F$4,'4. Billing Determinants'!$B$19:$R$41,11,0)/'4. Billing Determinants'!$L$41*$D7,IF($E7="kW",VLOOKUP(F$4,'4. Billing Determinants'!$B$19:$R$41,12,0)/'4. Billing Determinants'!$M$41*$D7,))),0)</f>
        <v>-845373.84126250609</v>
      </c>
      <c r="G7" s="364">
        <f>IFERROR(IF(G$4="",0,IF($E7="kWh",VLOOKUP(G$4,'4. Billing Determinants'!$B$19:$R$41,11,0)/'4. Billing Determinants'!$L$41*$D7,IF($E7="kW",VLOOKUP(G$4,'4. Billing Determinants'!$B$19:$R$41,12,0)/'4. Billing Determinants'!$M$41*$D7,))),0)</f>
        <v>-55552.746858422943</v>
      </c>
      <c r="H7" s="364">
        <f>IFERROR(IF(H$4="",0,IF($E7="kWh",VLOOKUP(H$4,'4. Billing Determinants'!$B$19:$R$41,11,0)/'4. Billing Determinants'!$L$41*$D7,IF($E7="kW",VLOOKUP(H$4,'4. Billing Determinants'!$B$19:$R$41,12,0)/'4. Billing Determinants'!$M$41*$D7,))),0)</f>
        <v>-428917.75820455671</v>
      </c>
      <c r="I7" s="364">
        <f>IFERROR(IF(I$4="",0,IF($E7="kWh",VLOOKUP(I$4,'4. Billing Determinants'!$B$19:$R$41,11,0)/'4. Billing Determinants'!$L$41*$D7,IF($E7="kW",VLOOKUP(I$4,'4. Billing Determinants'!$B$19:$R$41,12,0)/'4. Billing Determinants'!$M$41*$D7,))),0)</f>
        <v>-1792589.220533303</v>
      </c>
      <c r="J7" s="364">
        <f>IFERROR(IF(J$4="",0,IF($E7="kWh",VLOOKUP(J$4,'4. Billing Determinants'!$B$19:$R$41,11,0)/'4. Billing Determinants'!$L$41*$D7,IF($E7="kW",VLOOKUP(J$4,'4. Billing Determinants'!$B$19:$R$41,12,0)/'4. Billing Determinants'!$M$41*$D7,))),0)</f>
        <v>-857276.22523005214</v>
      </c>
      <c r="K7" s="364">
        <f>IFERROR(IF(K$4="",0,IF($E7="kWh",VLOOKUP(K$4,'4. Billing Determinants'!$B$19:$R$41,11,0)/'4. Billing Determinants'!$L$41*$D7,IF($E7="kW",VLOOKUP(K$4,'4. Billing Determinants'!$B$19:$R$41,12,0)/'4. Billing Determinants'!$M$41*$D7,))),0)</f>
        <v>-352513.49359889986</v>
      </c>
      <c r="L7" s="366">
        <f>IFERROR(IF(L$4="",0,IF($E7="kWh",VLOOKUP(L$4,'4. Billing Determinants'!$B$19:$R$41,11,0)/'4. Billing Determinants'!$L$41*$D7,IF($E7="kW",VLOOKUP(L$4,'4. Billing Determinants'!$B$19:$R$41,12,0)/'4. Billing Determinants'!$M$41*$D7,))),0)</f>
        <v>0</v>
      </c>
      <c r="M7" s="366">
        <f>IFERROR(IF(M$4="",0,IF($E7="kWh",VLOOKUP(M$4,'4. Billing Determinants'!$B$19:$R$41,11,0)/'4. Billing Determinants'!$L$41*$D7,IF($E7="kW",VLOOKUP(M$4,'4. Billing Determinants'!$B$19:$R$41,12,0)/'4. Billing Determinants'!$M$41*$D7,))),0)</f>
        <v>-7572.4778497571315</v>
      </c>
      <c r="N7" s="364">
        <f>IFERROR(IF(N$4="",0,IF($E7="kWh",VLOOKUP(N$4,'4. Billing Determinants'!$B$19:$R$41,11,0)/'4. Billing Determinants'!$L$41*$D7,IF($E7="kW",VLOOKUP(N$4,'4. Billing Determinants'!$B$19:$R$41,12,0)/'4. Billing Determinants'!$M$41*$D7,))),0)</f>
        <v>-21682.718345536716</v>
      </c>
      <c r="O7" s="366">
        <f>IFERROR(IF(O$4="",0,IF($E7="kWh",VLOOKUP(O$4,'4. Billing Determinants'!$B$19:$R$41,11,0)/'4. Billing Determinants'!$L$41*$D7,IF($E7="kW",VLOOKUP(O$4,'4. Billing Determinants'!$B$19:$R$41,12,0)/'4. Billing Determinants'!$M$41*$D7,))),0)</f>
        <v>0</v>
      </c>
      <c r="P7" s="366">
        <f>IFERROR(IF(P$4="",0,IF($E7="kWh",VLOOKUP(P$4,'4. Billing Determinants'!$B$19:$R$41,11,0)/'4. Billing Determinants'!$L$41*$D7,IF($E7="kW",VLOOKUP(P$4,'4. Billing Determinants'!$B$19:$R$41,12,0)/'4. Billing Determinants'!$M$41*$D7,))),0)</f>
        <v>0</v>
      </c>
      <c r="Q7" s="366">
        <f>IFERROR(IF(Q$4="",0,IF($E7="kWh",VLOOKUP(Q$4,'4. Billing Determinants'!$B$19:$R$41,11,0)/'4. Billing Determinants'!$L$41*$D7,IF($E7="kW",VLOOKUP(Q$4,'4. Billing Determinants'!$B$19:$R$41,12,0)/'4. Billing Determinants'!$M$41*$D7,))),0)</f>
        <v>0</v>
      </c>
      <c r="R7" s="366">
        <f>IFERROR(IF(R$4="",0,IF($E7="kWh",VLOOKUP(R$4,'4. Billing Determinants'!$B$19:$R$41,11,0)/'4. Billing Determinants'!$L$41*$D7,IF($E7="kW",VLOOKUP(R$4,'4. Billing Determinants'!$B$19:$R$41,12,0)/'4. Billing Determinants'!$M$41*$D7,))),0)</f>
        <v>0</v>
      </c>
      <c r="S7" s="366">
        <f>IFERROR(IF(S$4="",0,IF($E7="kWh",VLOOKUP(S$4,'4. Billing Determinants'!$B$19:$R$41,11,0)/'4. Billing Determinants'!$L$41*$D7,IF($E7="kW",VLOOKUP(S$4,'4. Billing Determinants'!$B$19:$R$41,12,0)/'4. Billing Determinants'!$M$41*$D7,))),0)</f>
        <v>0</v>
      </c>
      <c r="T7" s="366">
        <f>IFERROR(IF(T$4="",0,IF($E7="kWh",VLOOKUP(T$4,'4. Billing Determinants'!$B$19:$R$41,11,0)/'4. Billing Determinants'!$L$41*$D7,IF($E7="kW",VLOOKUP(T$4,'4. Billing Determinants'!$B$19:$R$41,12,0)/'4. Billing Determinants'!$M$41*$D7,))),0)</f>
        <v>0</v>
      </c>
      <c r="U7" s="366">
        <f>IFERROR(IF(U$4="",0,IF($E7="kWh",VLOOKUP(U$4,'4. Billing Determinants'!$B$19:$R$41,11,0)/'4. Billing Determinants'!$L$41*$D7,IF($E7="kW",VLOOKUP(U$4,'4. Billing Determinants'!$B$19:$R$41,12,0)/'4. Billing Determinants'!$M$41*$D7,))),0)</f>
        <v>0</v>
      </c>
      <c r="V7" s="366">
        <f>IFERROR(IF(V$4="",0,IF($E7="kWh",VLOOKUP(V$4,'4. Billing Determinants'!$B$19:$R$41,11,0)/'4. Billing Determinants'!$L$41*$D7,IF($E7="kW",VLOOKUP(V$4,'4. Billing Determinants'!$B$19:$R$41,12,0)/'4. Billing Determinants'!$M$41*$D7,))),0)</f>
        <v>0</v>
      </c>
      <c r="W7" s="366">
        <f>IFERROR(IF(W$4="",0,IF($E7="kWh",VLOOKUP(W$4,'4. Billing Determinants'!$B$19:$R$41,11,0)/'4. Billing Determinants'!$L$41*$D7,IF($E7="kW",VLOOKUP(W$4,'4. Billing Determinants'!$B$19:$R$41,12,0)/'4. Billing Determinants'!$M$41*$D7,))),0)</f>
        <v>0</v>
      </c>
      <c r="X7" s="366">
        <f>IFERROR(IF(X$4="",0,IF($E7="kWh",VLOOKUP(X$4,'4. Billing Determinants'!$B$19:$R$41,11,0)/'4. Billing Determinants'!$L$41*$D7,IF($E7="kW",VLOOKUP(X$4,'4. Billing Determinants'!$B$19:$R$41,12,0)/'4. Billing Determinants'!$M$41*$D7,))),0)</f>
        <v>0</v>
      </c>
      <c r="Y7" s="366">
        <f>IFERROR(IF(Y$4="",0,IF($E7="kWh",VLOOKUP(Y$4,'4. Billing Determinants'!$B$19:$R$41,11,0)/'4. Billing Determinants'!$L$41*$D7,IF($E7="kW",VLOOKUP(Y$4,'4. Billing Determinants'!$B$19:$R$41,12,0)/'4. Billing Determinants'!$M$41*$D7,))),0)</f>
        <v>0</v>
      </c>
    </row>
    <row r="8" spans="1:27" x14ac:dyDescent="0.2">
      <c r="A8" s="355">
        <v>5</v>
      </c>
      <c r="B8" s="367" t="s">
        <v>15</v>
      </c>
      <c r="C8" s="363">
        <v>1584</v>
      </c>
      <c r="D8" s="364">
        <f>'2a. Group 1 - Cont Schedule'!CD29</f>
        <v>9236574.1057814658</v>
      </c>
      <c r="E8" s="365" t="s">
        <v>126</v>
      </c>
      <c r="F8" s="366">
        <f>IFERROR(IF(F$4="",0,IF($E8="kWh",VLOOKUP(F$4,'4. Billing Determinants'!$B$19:$R$41,4,0)/'4. Billing Determinants'!$E$41*$D8,IF($E8="kW",VLOOKUP(F$4,'4. Billing Determinants'!$B$19:$R$41,5,0)/'4. Billing Determinants'!$F$41*$D8,IF($E8="Non-RPP kWh",VLOOKUP(F$4,'4. Billing Determinants'!$B$19:$R$41,6,0)/'4. Billing Determinants'!$G$41*$D8,IF($E8="Distribution Rev.",VLOOKUP(F$4,'4. Billing Determinants'!$B$19:$R$41,8,0)/'4. Billing Determinants'!$I$41*$D8, VLOOKUP(F$4,'4. Billing Determinants'!$B$19:$R$41,3,0)/'4. Billing Determinants'!$D$41*$D8))))),0)</f>
        <v>1765601.1187855527</v>
      </c>
      <c r="G8" s="366">
        <f>IFERROR(IF(G$4="",0,IF($E8="kWh",VLOOKUP(G$4,'4. Billing Determinants'!$B$19:$R$41,4,0)/'4. Billing Determinants'!$E$41*$D8,IF($E8="kW",VLOOKUP(G$4,'4. Billing Determinants'!$B$19:$R$41,5,0)/'4. Billing Determinants'!$F$41*$D8,IF($E8="Non-RPP kWh",VLOOKUP(G$4,'4. Billing Determinants'!$B$19:$R$41,6,0)/'4. Billing Determinants'!$G$41*$D8,IF($E8="Distribution Rev.",VLOOKUP(G$4,'4. Billing Determinants'!$B$19:$R$41,8,0)/'4. Billing Determinants'!$I$41*$D8, VLOOKUP(G$4,'4. Billing Determinants'!$B$19:$R$41,3,0)/'4. Billing Determinants'!$D$41*$D8))))),0)</f>
        <v>116024.39916801854</v>
      </c>
      <c r="H8" s="366">
        <f>IFERROR(IF(H$4="",0,IF($E8="kWh",VLOOKUP(H$4,'4. Billing Determinants'!$B$19:$R$41,4,0)/'4. Billing Determinants'!$E$41*$D8,IF($E8="kW",VLOOKUP(H$4,'4. Billing Determinants'!$B$19:$R$41,5,0)/'4. Billing Determinants'!$F$41*$D8,IF($E8="Non-RPP kWh",VLOOKUP(H$4,'4. Billing Determinants'!$B$19:$R$41,6,0)/'4. Billing Determinants'!$G$41*$D8,IF($E8="Distribution Rev.",VLOOKUP(H$4,'4. Billing Determinants'!$B$19:$R$41,8,0)/'4. Billing Determinants'!$I$41*$D8, VLOOKUP(H$4,'4. Billing Determinants'!$B$19:$R$41,3,0)/'4. Billing Determinants'!$D$41*$D8))))),0)</f>
        <v>895813.94264812581</v>
      </c>
      <c r="I8" s="366">
        <f>IFERROR(IF(I$4="",0,IF($E8="kWh",VLOOKUP(I$4,'4. Billing Determinants'!$B$19:$R$41,4,0)/'4. Billing Determinants'!$E$41*$D8,IF($E8="kW",VLOOKUP(I$4,'4. Billing Determinants'!$B$19:$R$41,5,0)/'4. Billing Determinants'!$F$41*$D8,IF($E8="Non-RPP kWh",VLOOKUP(I$4,'4. Billing Determinants'!$B$19:$R$41,6,0)/'4. Billing Determinants'!$G$41*$D8,IF($E8="Distribution Rev.",VLOOKUP(I$4,'4. Billing Determinants'!$B$19:$R$41,8,0)/'4. Billing Determinants'!$I$41*$D8, VLOOKUP(I$4,'4. Billing Determinants'!$B$19:$R$41,3,0)/'4. Billing Determinants'!$D$41*$D8))))),0)</f>
        <v>3763837.8866155101</v>
      </c>
      <c r="J8" s="366">
        <f>IFERROR(IF(J$4="",0,IF($E8="kWh",VLOOKUP(J$4,'4. Billing Determinants'!$B$19:$R$41,4,0)/'4. Billing Determinants'!$E$41*$D8,IF($E8="kW",VLOOKUP(J$4,'4. Billing Determinants'!$B$19:$R$41,5,0)/'4. Billing Determinants'!$F$41*$D8,IF($E8="Non-RPP kWh",VLOOKUP(J$4,'4. Billing Determinants'!$B$19:$R$41,6,0)/'4. Billing Determinants'!$G$41*$D8,IF($E8="Distribution Rev.",VLOOKUP(J$4,'4. Billing Determinants'!$B$19:$R$41,8,0)/'4. Billing Determinants'!$I$41*$D8, VLOOKUP(J$4,'4. Billing Determinants'!$B$19:$R$41,3,0)/'4. Billing Determinants'!$D$41*$D8))))),0)</f>
        <v>1790627.6094805424</v>
      </c>
      <c r="K8" s="366">
        <f>IFERROR(IF(K$4="",0,IF($E8="kWh",VLOOKUP(K$4,'4. Billing Determinants'!$B$19:$R$41,4,0)/'4. Billing Determinants'!$E$41*$D8,IF($E8="kW",VLOOKUP(K$4,'4. Billing Determinants'!$B$19:$R$41,5,0)/'4. Billing Determinants'!$F$41*$D8,IF($E8="Non-RPP kWh",VLOOKUP(K$4,'4. Billing Determinants'!$B$19:$R$41,6,0)/'4. Billing Determinants'!$G$41*$D8,IF($E8="Distribution Rev.",VLOOKUP(K$4,'4. Billing Determinants'!$B$19:$R$41,8,0)/'4. Billing Determinants'!$I$41*$D8, VLOOKUP(K$4,'4. Billing Determinants'!$B$19:$R$41,3,0)/'4. Billing Determinants'!$D$41*$D8))))),0)</f>
        <v>843568.36193898774</v>
      </c>
      <c r="L8" s="366">
        <f>IFERROR(IF(L$4="",0,IF($E8="kWh",VLOOKUP(L$4,'4. Billing Determinants'!$B$19:$R$41,4,0)/'4. Billing Determinants'!$E$41*$D8,IF($E8="kW",VLOOKUP(L$4,'4. Billing Determinants'!$B$19:$R$41,5,0)/'4. Billing Determinants'!$F$41*$D8,IF($E8="Non-RPP kWh",VLOOKUP(L$4,'4. Billing Determinants'!$B$19:$R$41,6,0)/'4. Billing Determinants'!$G$41*$D8,IF($E8="Distribution Rev.",VLOOKUP(L$4,'4. Billing Determinants'!$B$19:$R$41,8,0)/'4. Billing Determinants'!$I$41*$D8, VLOOKUP(L$4,'4. Billing Determinants'!$B$19:$R$41,3,0)/'4. Billing Determinants'!$D$41*$D8))))),0)</f>
        <v>0</v>
      </c>
      <c r="M8" s="366">
        <f>IFERROR(IF(M$4="",0,IF($E8="kWh",VLOOKUP(M$4,'4. Billing Determinants'!$B$19:$R$41,4,0)/'4. Billing Determinants'!$E$41*$D8,IF($E8="kW",VLOOKUP(M$4,'4. Billing Determinants'!$B$19:$R$41,5,0)/'4. Billing Determinants'!$F$41*$D8,IF($E8="Non-RPP kWh",VLOOKUP(M$4,'4. Billing Determinants'!$B$19:$R$41,6,0)/'4. Billing Determinants'!$G$41*$D8,IF($E8="Distribution Rev.",VLOOKUP(M$4,'4. Billing Determinants'!$B$19:$R$41,8,0)/'4. Billing Determinants'!$I$41*$D8, VLOOKUP(M$4,'4. Billing Determinants'!$B$19:$R$41,3,0)/'4. Billing Determinants'!$D$41*$D8))))),0)</f>
        <v>15815.459044182031</v>
      </c>
      <c r="N8" s="364">
        <f>IFERROR(IF(N$4="",0,IF($E8="kWh",VLOOKUP(N$4,'4. Billing Determinants'!$B$19:$R$41,4,0)/'4. Billing Determinants'!$E$41*$D8,IF($E8="kW",VLOOKUP(N$4,'4. Billing Determinants'!$B$19:$R$41,5,0)/'4. Billing Determinants'!$F$41*$D8,IF($E8="Non-RPP kWh",VLOOKUP(N$4,'4. Billing Determinants'!$B$19:$R$41,6,0)/'4. Billing Determinants'!$G$41*$D8,IF($E8="Distribution Rev.",VLOOKUP(N$4,'4. Billing Determinants'!$B$19:$R$41,8,0)/'4. Billing Determinants'!$I$41*$D8, VLOOKUP(N$4,'4. Billing Determinants'!$B$19:$R$41,3,0)/'4. Billing Determinants'!$D$41*$D8))))),0)</f>
        <v>45285.328100546205</v>
      </c>
      <c r="O8" s="366">
        <f>IFERROR(IF(O$4="",0,IF($E8="kWh",VLOOKUP(O$4,'4. Billing Determinants'!$B$19:$R$41,4,0)/'4. Billing Determinants'!$E$41*$D8,IF($E8="kW",VLOOKUP(O$4,'4. Billing Determinants'!$B$19:$R$41,5,0)/'4. Billing Determinants'!$F$41*$D8,IF($E8="Non-RPP kWh",VLOOKUP(O$4,'4. Billing Determinants'!$B$19:$R$41,6,0)/'4. Billing Determinants'!$G$41*$D8,IF($E8="Distribution Rev.",VLOOKUP(O$4,'4. Billing Determinants'!$B$19:$R$41,8,0)/'4. Billing Determinants'!$I$41*$D8, VLOOKUP(O$4,'4. Billing Determinants'!$B$19:$R$41,3,0)/'4. Billing Determinants'!$D$41*$D8))))),0)</f>
        <v>0</v>
      </c>
      <c r="P8" s="366">
        <f>IFERROR(IF(P$4="",0,IF($E8="kWh",VLOOKUP(P$4,'4. Billing Determinants'!$B$19:$R$41,4,0)/'4. Billing Determinants'!$E$41*$D8,IF($E8="kW",VLOOKUP(P$4,'4. Billing Determinants'!$B$19:$R$41,5,0)/'4. Billing Determinants'!$F$41*$D8,IF($E8="Non-RPP kWh",VLOOKUP(P$4,'4. Billing Determinants'!$B$19:$R$41,6,0)/'4. Billing Determinants'!$G$41*$D8,IF($E8="Distribution Rev.",VLOOKUP(P$4,'4. Billing Determinants'!$B$19:$R$41,8,0)/'4. Billing Determinants'!$I$41*$D8, VLOOKUP(P$4,'4. Billing Determinants'!$B$19:$R$41,3,0)/'4. Billing Determinants'!$D$41*$D8))))),0)</f>
        <v>0</v>
      </c>
      <c r="Q8" s="366">
        <f>IFERROR(IF(Q$4="",0,IF($E8="kWh",VLOOKUP(Q$4,'4. Billing Determinants'!$B$19:$R$41,4,0)/'4. Billing Determinants'!$E$41*$D8,IF($E8="kW",VLOOKUP(Q$4,'4. Billing Determinants'!$B$19:$R$41,5,0)/'4. Billing Determinants'!$F$41*$D8,IF($E8="Non-RPP kWh",VLOOKUP(Q$4,'4. Billing Determinants'!$B$19:$R$41,6,0)/'4. Billing Determinants'!$G$41*$D8,IF($E8="Distribution Rev.",VLOOKUP(Q$4,'4. Billing Determinants'!$B$19:$R$41,8,0)/'4. Billing Determinants'!$I$41*$D8, VLOOKUP(Q$4,'4. Billing Determinants'!$B$19:$R$41,3,0)/'4. Billing Determinants'!$D$41*$D8))))),0)</f>
        <v>0</v>
      </c>
      <c r="R8" s="366">
        <f>IFERROR(IF(R$4="",0,IF($E8="kWh",VLOOKUP(R$4,'4. Billing Determinants'!$B$19:$R$41,4,0)/'4. Billing Determinants'!$E$41*$D8,IF($E8="kW",VLOOKUP(R$4,'4. Billing Determinants'!$B$19:$R$41,5,0)/'4. Billing Determinants'!$F$41*$D8,IF($E8="Non-RPP kWh",VLOOKUP(R$4,'4. Billing Determinants'!$B$19:$R$41,6,0)/'4. Billing Determinants'!$G$41*$D8,IF($E8="Distribution Rev.",VLOOKUP(R$4,'4. Billing Determinants'!$B$19:$R$41,8,0)/'4. Billing Determinants'!$I$41*$D8, VLOOKUP(R$4,'4. Billing Determinants'!$B$19:$R$41,3,0)/'4. Billing Determinants'!$D$41*$D8))))),0)</f>
        <v>0</v>
      </c>
      <c r="S8" s="366">
        <f>IFERROR(IF(S$4="",0,IF($E8="kWh",VLOOKUP(S$4,'4. Billing Determinants'!$B$19:$R$41,4,0)/'4. Billing Determinants'!$E$41*$D8,IF($E8="kW",VLOOKUP(S$4,'4. Billing Determinants'!$B$19:$R$41,5,0)/'4. Billing Determinants'!$F$41*$D8,IF($E8="Non-RPP kWh",VLOOKUP(S$4,'4. Billing Determinants'!$B$19:$R$41,6,0)/'4. Billing Determinants'!$G$41*$D8,IF($E8="Distribution Rev.",VLOOKUP(S$4,'4. Billing Determinants'!$B$19:$R$41,8,0)/'4. Billing Determinants'!$I$41*$D8, VLOOKUP(S$4,'4. Billing Determinants'!$B$19:$R$41,3,0)/'4. Billing Determinants'!$D$41*$D8))))),0)</f>
        <v>0</v>
      </c>
      <c r="T8" s="366">
        <f>IFERROR(IF(T$4="",0,IF($E8="kWh",VLOOKUP(T$4,'4. Billing Determinants'!$B$19:$R$41,4,0)/'4. Billing Determinants'!$E$41*$D8,IF($E8="kW",VLOOKUP(T$4,'4. Billing Determinants'!$B$19:$R$41,5,0)/'4. Billing Determinants'!$F$41*$D8,IF($E8="Non-RPP kWh",VLOOKUP(T$4,'4. Billing Determinants'!$B$19:$R$41,6,0)/'4. Billing Determinants'!$G$41*$D8,IF($E8="Distribution Rev.",VLOOKUP(T$4,'4. Billing Determinants'!$B$19:$R$41,8,0)/'4. Billing Determinants'!$I$41*$D8, VLOOKUP(T$4,'4. Billing Determinants'!$B$19:$R$41,3,0)/'4. Billing Determinants'!$D$41*$D8))))),0)</f>
        <v>0</v>
      </c>
      <c r="U8" s="366">
        <f>IFERROR(IF(U$4="",0,IF($E8="kWh",VLOOKUP(U$4,'4. Billing Determinants'!$B$19:$R$41,4,0)/'4. Billing Determinants'!$E$41*$D8,IF($E8="kW",VLOOKUP(U$4,'4. Billing Determinants'!$B$19:$R$41,5,0)/'4. Billing Determinants'!$F$41*$D8,IF($E8="Non-RPP kWh",VLOOKUP(U$4,'4. Billing Determinants'!$B$19:$R$41,6,0)/'4. Billing Determinants'!$G$41*$D8,IF($E8="Distribution Rev.",VLOOKUP(U$4,'4. Billing Determinants'!$B$19:$R$41,8,0)/'4. Billing Determinants'!$I$41*$D8, VLOOKUP(U$4,'4. Billing Determinants'!$B$19:$R$41,3,0)/'4. Billing Determinants'!$D$41*$D8))))),0)</f>
        <v>0</v>
      </c>
      <c r="V8" s="366">
        <f>IFERROR(IF(V$4="",0,IF($E8="kWh",VLOOKUP(V$4,'4. Billing Determinants'!$B$19:$R$41,4,0)/'4. Billing Determinants'!$E$41*$D8,IF($E8="kW",VLOOKUP(V$4,'4. Billing Determinants'!$B$19:$R$41,5,0)/'4. Billing Determinants'!$F$41*$D8,IF($E8="Non-RPP kWh",VLOOKUP(V$4,'4. Billing Determinants'!$B$19:$R$41,6,0)/'4. Billing Determinants'!$G$41*$D8,IF($E8="Distribution Rev.",VLOOKUP(V$4,'4. Billing Determinants'!$B$19:$R$41,8,0)/'4. Billing Determinants'!$I$41*$D8, VLOOKUP(V$4,'4. Billing Determinants'!$B$19:$R$41,3,0)/'4. Billing Determinants'!$D$41*$D8))))),0)</f>
        <v>0</v>
      </c>
      <c r="W8" s="366">
        <f>IFERROR(IF(W$4="",0,IF($E8="kWh",VLOOKUP(W$4,'4. Billing Determinants'!$B$19:$R$41,4,0)/'4. Billing Determinants'!$E$41*$D8,IF($E8="kW",VLOOKUP(W$4,'4. Billing Determinants'!$B$19:$R$41,5,0)/'4. Billing Determinants'!$F$41*$D8,IF($E8="Non-RPP kWh",VLOOKUP(W$4,'4. Billing Determinants'!$B$19:$R$41,6,0)/'4. Billing Determinants'!$G$41*$D8,IF($E8="Distribution Rev.",VLOOKUP(W$4,'4. Billing Determinants'!$B$19:$R$41,8,0)/'4. Billing Determinants'!$I$41*$D8, VLOOKUP(W$4,'4. Billing Determinants'!$B$19:$R$41,3,0)/'4. Billing Determinants'!$D$41*$D8))))),0)</f>
        <v>0</v>
      </c>
      <c r="X8" s="366">
        <f>IFERROR(IF(X$4="",0,IF($E8="kWh",VLOOKUP(X$4,'4. Billing Determinants'!$B$19:$R$41,4,0)/'4. Billing Determinants'!$E$41*$D8,IF($E8="kW",VLOOKUP(X$4,'4. Billing Determinants'!$B$19:$R$41,5,0)/'4. Billing Determinants'!$F$41*$D8,IF($E8="Non-RPP kWh",VLOOKUP(X$4,'4. Billing Determinants'!$B$19:$R$41,6,0)/'4. Billing Determinants'!$G$41*$D8,IF($E8="Distribution Rev.",VLOOKUP(X$4,'4. Billing Determinants'!$B$19:$R$41,8,0)/'4. Billing Determinants'!$I$41*$D8, VLOOKUP(X$4,'4. Billing Determinants'!$B$19:$R$41,3,0)/'4. Billing Determinants'!$D$41*$D8))))),0)</f>
        <v>0</v>
      </c>
      <c r="Y8" s="366">
        <f>IFERROR(IF(Y$4="",0,IF($E8="kWh",VLOOKUP(Y$4,'4. Billing Determinants'!$B$19:$R$41,4,0)/'4. Billing Determinants'!$E$41*$D8,IF($E8="kW",VLOOKUP(Y$4,'4. Billing Determinants'!$B$19:$R$41,5,0)/'4. Billing Determinants'!$F$41*$D8,IF($E8="Non-RPP kWh",VLOOKUP(Y$4,'4. Billing Determinants'!$B$19:$R$41,6,0)/'4. Billing Determinants'!$G$41*$D8,IF($E8="Distribution Rev.",VLOOKUP(Y$4,'4. Billing Determinants'!$B$19:$R$41,8,0)/'4. Billing Determinants'!$I$41*$D8, VLOOKUP(Y$4,'4. Billing Determinants'!$B$19:$R$41,3,0)/'4. Billing Determinants'!$D$41*$D8))))),0)</f>
        <v>0</v>
      </c>
    </row>
    <row r="9" spans="1:27" x14ac:dyDescent="0.2">
      <c r="A9" s="355">
        <v>6</v>
      </c>
      <c r="B9" s="367" t="s">
        <v>16</v>
      </c>
      <c r="C9" s="363">
        <v>1586</v>
      </c>
      <c r="D9" s="364">
        <f>'2a. Group 1 - Cont Schedule'!CD30</f>
        <v>17945406.27005652</v>
      </c>
      <c r="E9" s="365" t="s">
        <v>126</v>
      </c>
      <c r="F9" s="366">
        <f>IFERROR(IF(F$4="",0,IF($E9="kWh",VLOOKUP(F$4,'4. Billing Determinants'!$B$19:$R$41,4,0)/'4. Billing Determinants'!$E$41*$D9,IF($E9="kW",VLOOKUP(F$4,'4. Billing Determinants'!$B$19:$R$41,5,0)/'4. Billing Determinants'!$F$41*$D9,IF($E9="Non-RPP kWh",VLOOKUP(F$4,'4. Billing Determinants'!$B$19:$R$41,6,0)/'4. Billing Determinants'!$G$41*$D9,IF($E9="Distribution Rev.",VLOOKUP(F$4,'4. Billing Determinants'!$B$19:$R$41,8,0)/'4. Billing Determinants'!$I$41*$D9, VLOOKUP(F$4,'4. Billing Determinants'!$B$19:$R$41,3,0)/'4. Billing Determinants'!$D$41*$D9))))),0)</f>
        <v>3430322.6525991675</v>
      </c>
      <c r="G9" s="366">
        <f>IFERROR(IF(G$4="",0,IF($E9="kWh",VLOOKUP(G$4,'4. Billing Determinants'!$B$19:$R$41,4,0)/'4. Billing Determinants'!$E$41*$D9,IF($E9="kW",VLOOKUP(G$4,'4. Billing Determinants'!$B$19:$R$41,5,0)/'4. Billing Determinants'!$F$41*$D9,IF($E9="Non-RPP kWh",VLOOKUP(G$4,'4. Billing Determinants'!$B$19:$R$41,6,0)/'4. Billing Determinants'!$G$41*$D9,IF($E9="Distribution Rev.",VLOOKUP(G$4,'4. Billing Determinants'!$B$19:$R$41,8,0)/'4. Billing Determinants'!$I$41*$D9, VLOOKUP(G$4,'4. Billing Determinants'!$B$19:$R$41,3,0)/'4. Billing Determinants'!$D$41*$D9))))),0)</f>
        <v>225419.61515861651</v>
      </c>
      <c r="H9" s="366">
        <f>IFERROR(IF(H$4="",0,IF($E9="kWh",VLOOKUP(H$4,'4. Billing Determinants'!$B$19:$R$41,4,0)/'4. Billing Determinants'!$E$41*$D9,IF($E9="kW",VLOOKUP(H$4,'4. Billing Determinants'!$B$19:$R$41,5,0)/'4. Billing Determinants'!$F$41*$D9,IF($E9="Non-RPP kWh",VLOOKUP(H$4,'4. Billing Determinants'!$B$19:$R$41,6,0)/'4. Billing Determinants'!$G$41*$D9,IF($E9="Distribution Rev.",VLOOKUP(H$4,'4. Billing Determinants'!$B$19:$R$41,8,0)/'4. Billing Determinants'!$I$41*$D9, VLOOKUP(H$4,'4. Billing Determinants'!$B$19:$R$41,3,0)/'4. Billing Determinants'!$D$41*$D9))))),0)</f>
        <v>1740444.5586745639</v>
      </c>
      <c r="I9" s="366">
        <f>IFERROR(IF(I$4="",0,IF($E9="kWh",VLOOKUP(I$4,'4. Billing Determinants'!$B$19:$R$41,4,0)/'4. Billing Determinants'!$E$41*$D9,IF($E9="kW",VLOOKUP(I$4,'4. Billing Determinants'!$B$19:$R$41,5,0)/'4. Billing Determinants'!$F$41*$D9,IF($E9="Non-RPP kWh",VLOOKUP(I$4,'4. Billing Determinants'!$B$19:$R$41,6,0)/'4. Billing Determinants'!$G$41*$D9,IF($E9="Distribution Rev.",VLOOKUP(I$4,'4. Billing Determinants'!$B$19:$R$41,8,0)/'4. Billing Determinants'!$I$41*$D9, VLOOKUP(I$4,'4. Billing Determinants'!$B$19:$R$41,3,0)/'4. Billing Determinants'!$D$41*$D9))))),0)</f>
        <v>7312624.7065639375</v>
      </c>
      <c r="J9" s="366">
        <f>IFERROR(IF(J$4="",0,IF($E9="kWh",VLOOKUP(J$4,'4. Billing Determinants'!$B$19:$R$41,4,0)/'4. Billing Determinants'!$E$41*$D9,IF($E9="kW",VLOOKUP(J$4,'4. Billing Determinants'!$B$19:$R$41,5,0)/'4. Billing Determinants'!$F$41*$D9,IF($E9="Non-RPP kWh",VLOOKUP(J$4,'4. Billing Determinants'!$B$19:$R$41,6,0)/'4. Billing Determinants'!$G$41*$D9,IF($E9="Distribution Rev.",VLOOKUP(J$4,'4. Billing Determinants'!$B$19:$R$41,8,0)/'4. Billing Determinants'!$I$41*$D9, VLOOKUP(J$4,'4. Billing Determinants'!$B$19:$R$41,3,0)/'4. Billing Determinants'!$D$41*$D9))))),0)</f>
        <v>3478945.7175897108</v>
      </c>
      <c r="K9" s="366">
        <f>IFERROR(IF(K$4="",0,IF($E9="kWh",VLOOKUP(K$4,'4. Billing Determinants'!$B$19:$R$41,4,0)/'4. Billing Determinants'!$E$41*$D9,IF($E9="kW",VLOOKUP(K$4,'4. Billing Determinants'!$B$19:$R$41,5,0)/'4. Billing Determinants'!$F$41*$D9,IF($E9="Non-RPP kWh",VLOOKUP(K$4,'4. Billing Determinants'!$B$19:$R$41,6,0)/'4. Billing Determinants'!$G$41*$D9,IF($E9="Distribution Rev.",VLOOKUP(K$4,'4. Billing Determinants'!$B$19:$R$41,8,0)/'4. Billing Determinants'!$I$41*$D9, VLOOKUP(K$4,'4. Billing Determinants'!$B$19:$R$41,3,0)/'4. Billing Determinants'!$D$41*$D9))))),0)</f>
        <v>1638938.5066575443</v>
      </c>
      <c r="L9" s="366">
        <f>IFERROR(IF(L$4="",0,IF($E9="kWh",VLOOKUP(L$4,'4. Billing Determinants'!$B$19:$R$41,4,0)/'4. Billing Determinants'!$E$41*$D9,IF($E9="kW",VLOOKUP(L$4,'4. Billing Determinants'!$B$19:$R$41,5,0)/'4. Billing Determinants'!$F$41*$D9,IF($E9="Non-RPP kWh",VLOOKUP(L$4,'4. Billing Determinants'!$B$19:$R$41,6,0)/'4. Billing Determinants'!$G$41*$D9,IF($E9="Distribution Rev.",VLOOKUP(L$4,'4. Billing Determinants'!$B$19:$R$41,8,0)/'4. Billing Determinants'!$I$41*$D9, VLOOKUP(L$4,'4. Billing Determinants'!$B$19:$R$41,3,0)/'4. Billing Determinants'!$D$41*$D9))))),0)</f>
        <v>0</v>
      </c>
      <c r="M9" s="366">
        <f>IFERROR(IF(M$4="",0,IF($E9="kWh",VLOOKUP(M$4,'4. Billing Determinants'!$B$19:$R$41,4,0)/'4. Billing Determinants'!$E$41*$D9,IF($E9="kW",VLOOKUP(M$4,'4. Billing Determinants'!$B$19:$R$41,5,0)/'4. Billing Determinants'!$F$41*$D9,IF($E9="Non-RPP kWh",VLOOKUP(M$4,'4. Billing Determinants'!$B$19:$R$41,6,0)/'4. Billing Determinants'!$G$41*$D9,IF($E9="Distribution Rev.",VLOOKUP(M$4,'4. Billing Determinants'!$B$19:$R$41,8,0)/'4. Billing Determinants'!$I$41*$D9, VLOOKUP(M$4,'4. Billing Determinants'!$B$19:$R$41,3,0)/'4. Billing Determinants'!$D$41*$D9))))),0)</f>
        <v>30727.284233841372</v>
      </c>
      <c r="N9" s="364">
        <f>IFERROR(IF(N$4="",0,IF($E9="kWh",VLOOKUP(N$4,'4. Billing Determinants'!$B$19:$R$41,4,0)/'4. Billing Determinants'!$E$41*$D9,IF($E9="kW",VLOOKUP(N$4,'4. Billing Determinants'!$B$19:$R$41,5,0)/'4. Billing Determinants'!$F$41*$D9,IF($E9="Non-RPP kWh",VLOOKUP(N$4,'4. Billing Determinants'!$B$19:$R$41,6,0)/'4. Billing Determinants'!$G$41*$D9,IF($E9="Distribution Rev.",VLOOKUP(N$4,'4. Billing Determinants'!$B$19:$R$41,8,0)/'4. Billing Determinants'!$I$41*$D9, VLOOKUP(N$4,'4. Billing Determinants'!$B$19:$R$41,3,0)/'4. Billing Determinants'!$D$41*$D9))))),0)</f>
        <v>87983.228579136994</v>
      </c>
      <c r="O9" s="366">
        <f>IFERROR(IF(O$4="",0,IF($E9="kWh",VLOOKUP(O$4,'4. Billing Determinants'!$B$19:$R$41,4,0)/'4. Billing Determinants'!$E$41*$D9,IF($E9="kW",VLOOKUP(O$4,'4. Billing Determinants'!$B$19:$R$41,5,0)/'4. Billing Determinants'!$F$41*$D9,IF($E9="Non-RPP kWh",VLOOKUP(O$4,'4. Billing Determinants'!$B$19:$R$41,6,0)/'4. Billing Determinants'!$G$41*$D9,IF($E9="Distribution Rev.",VLOOKUP(O$4,'4. Billing Determinants'!$B$19:$R$41,8,0)/'4. Billing Determinants'!$I$41*$D9, VLOOKUP(O$4,'4. Billing Determinants'!$B$19:$R$41,3,0)/'4. Billing Determinants'!$D$41*$D9))))),0)</f>
        <v>0</v>
      </c>
      <c r="P9" s="366">
        <f>IFERROR(IF(P$4="",0,IF($E9="kWh",VLOOKUP(P$4,'4. Billing Determinants'!$B$19:$R$41,4,0)/'4. Billing Determinants'!$E$41*$D9,IF($E9="kW",VLOOKUP(P$4,'4. Billing Determinants'!$B$19:$R$41,5,0)/'4. Billing Determinants'!$F$41*$D9,IF($E9="Non-RPP kWh",VLOOKUP(P$4,'4. Billing Determinants'!$B$19:$R$41,6,0)/'4. Billing Determinants'!$G$41*$D9,IF($E9="Distribution Rev.",VLOOKUP(P$4,'4. Billing Determinants'!$B$19:$R$41,8,0)/'4. Billing Determinants'!$I$41*$D9, VLOOKUP(P$4,'4. Billing Determinants'!$B$19:$R$41,3,0)/'4. Billing Determinants'!$D$41*$D9))))),0)</f>
        <v>0</v>
      </c>
      <c r="Q9" s="366">
        <f>IFERROR(IF(Q$4="",0,IF($E9="kWh",VLOOKUP(Q$4,'4. Billing Determinants'!$B$19:$R$41,4,0)/'4. Billing Determinants'!$E$41*$D9,IF($E9="kW",VLOOKUP(Q$4,'4. Billing Determinants'!$B$19:$R$41,5,0)/'4. Billing Determinants'!$F$41*$D9,IF($E9="Non-RPP kWh",VLOOKUP(Q$4,'4. Billing Determinants'!$B$19:$R$41,6,0)/'4. Billing Determinants'!$G$41*$D9,IF($E9="Distribution Rev.",VLOOKUP(Q$4,'4. Billing Determinants'!$B$19:$R$41,8,0)/'4. Billing Determinants'!$I$41*$D9, VLOOKUP(Q$4,'4. Billing Determinants'!$B$19:$R$41,3,0)/'4. Billing Determinants'!$D$41*$D9))))),0)</f>
        <v>0</v>
      </c>
      <c r="R9" s="366">
        <f>IFERROR(IF(R$4="",0,IF($E9="kWh",VLOOKUP(R$4,'4. Billing Determinants'!$B$19:$R$41,4,0)/'4. Billing Determinants'!$E$41*$D9,IF($E9="kW",VLOOKUP(R$4,'4. Billing Determinants'!$B$19:$R$41,5,0)/'4. Billing Determinants'!$F$41*$D9,IF($E9="Non-RPP kWh",VLOOKUP(R$4,'4. Billing Determinants'!$B$19:$R$41,6,0)/'4. Billing Determinants'!$G$41*$D9,IF($E9="Distribution Rev.",VLOOKUP(R$4,'4. Billing Determinants'!$B$19:$R$41,8,0)/'4. Billing Determinants'!$I$41*$D9, VLOOKUP(R$4,'4. Billing Determinants'!$B$19:$R$41,3,0)/'4. Billing Determinants'!$D$41*$D9))))),0)</f>
        <v>0</v>
      </c>
      <c r="S9" s="366">
        <f>IFERROR(IF(S$4="",0,IF($E9="kWh",VLOOKUP(S$4,'4. Billing Determinants'!$B$19:$R$41,4,0)/'4. Billing Determinants'!$E$41*$D9,IF($E9="kW",VLOOKUP(S$4,'4. Billing Determinants'!$B$19:$R$41,5,0)/'4. Billing Determinants'!$F$41*$D9,IF($E9="Non-RPP kWh",VLOOKUP(S$4,'4. Billing Determinants'!$B$19:$R$41,6,0)/'4. Billing Determinants'!$G$41*$D9,IF($E9="Distribution Rev.",VLOOKUP(S$4,'4. Billing Determinants'!$B$19:$R$41,8,0)/'4. Billing Determinants'!$I$41*$D9, VLOOKUP(S$4,'4. Billing Determinants'!$B$19:$R$41,3,0)/'4. Billing Determinants'!$D$41*$D9))))),0)</f>
        <v>0</v>
      </c>
      <c r="T9" s="366">
        <f>IFERROR(IF(T$4="",0,IF($E9="kWh",VLOOKUP(T$4,'4. Billing Determinants'!$B$19:$R$41,4,0)/'4. Billing Determinants'!$E$41*$D9,IF($E9="kW",VLOOKUP(T$4,'4. Billing Determinants'!$B$19:$R$41,5,0)/'4. Billing Determinants'!$F$41*$D9,IF($E9="Non-RPP kWh",VLOOKUP(T$4,'4. Billing Determinants'!$B$19:$R$41,6,0)/'4. Billing Determinants'!$G$41*$D9,IF($E9="Distribution Rev.",VLOOKUP(T$4,'4. Billing Determinants'!$B$19:$R$41,8,0)/'4. Billing Determinants'!$I$41*$D9, VLOOKUP(T$4,'4. Billing Determinants'!$B$19:$R$41,3,0)/'4. Billing Determinants'!$D$41*$D9))))),0)</f>
        <v>0</v>
      </c>
      <c r="U9" s="366">
        <f>IFERROR(IF(U$4="",0,IF($E9="kWh",VLOOKUP(U$4,'4. Billing Determinants'!$B$19:$R$41,4,0)/'4. Billing Determinants'!$E$41*$D9,IF($E9="kW",VLOOKUP(U$4,'4. Billing Determinants'!$B$19:$R$41,5,0)/'4. Billing Determinants'!$F$41*$D9,IF($E9="Non-RPP kWh",VLOOKUP(U$4,'4. Billing Determinants'!$B$19:$R$41,6,0)/'4. Billing Determinants'!$G$41*$D9,IF($E9="Distribution Rev.",VLOOKUP(U$4,'4. Billing Determinants'!$B$19:$R$41,8,0)/'4. Billing Determinants'!$I$41*$D9, VLOOKUP(U$4,'4. Billing Determinants'!$B$19:$R$41,3,0)/'4. Billing Determinants'!$D$41*$D9))))),0)</f>
        <v>0</v>
      </c>
      <c r="V9" s="366">
        <f>IFERROR(IF(V$4="",0,IF($E9="kWh",VLOOKUP(V$4,'4. Billing Determinants'!$B$19:$R$41,4,0)/'4. Billing Determinants'!$E$41*$D9,IF($E9="kW",VLOOKUP(V$4,'4. Billing Determinants'!$B$19:$R$41,5,0)/'4. Billing Determinants'!$F$41*$D9,IF($E9="Non-RPP kWh",VLOOKUP(V$4,'4. Billing Determinants'!$B$19:$R$41,6,0)/'4. Billing Determinants'!$G$41*$D9,IF($E9="Distribution Rev.",VLOOKUP(V$4,'4. Billing Determinants'!$B$19:$R$41,8,0)/'4. Billing Determinants'!$I$41*$D9, VLOOKUP(V$4,'4. Billing Determinants'!$B$19:$R$41,3,0)/'4. Billing Determinants'!$D$41*$D9))))),0)</f>
        <v>0</v>
      </c>
      <c r="W9" s="366">
        <f>IFERROR(IF(W$4="",0,IF($E9="kWh",VLOOKUP(W$4,'4. Billing Determinants'!$B$19:$R$41,4,0)/'4. Billing Determinants'!$E$41*$D9,IF($E9="kW",VLOOKUP(W$4,'4. Billing Determinants'!$B$19:$R$41,5,0)/'4. Billing Determinants'!$F$41*$D9,IF($E9="Non-RPP kWh",VLOOKUP(W$4,'4. Billing Determinants'!$B$19:$R$41,6,0)/'4. Billing Determinants'!$G$41*$D9,IF($E9="Distribution Rev.",VLOOKUP(W$4,'4. Billing Determinants'!$B$19:$R$41,8,0)/'4. Billing Determinants'!$I$41*$D9, VLOOKUP(W$4,'4. Billing Determinants'!$B$19:$R$41,3,0)/'4. Billing Determinants'!$D$41*$D9))))),0)</f>
        <v>0</v>
      </c>
      <c r="X9" s="366">
        <f>IFERROR(IF(X$4="",0,IF($E9="kWh",VLOOKUP(X$4,'4. Billing Determinants'!$B$19:$R$41,4,0)/'4. Billing Determinants'!$E$41*$D9,IF($E9="kW",VLOOKUP(X$4,'4. Billing Determinants'!$B$19:$R$41,5,0)/'4. Billing Determinants'!$F$41*$D9,IF($E9="Non-RPP kWh",VLOOKUP(X$4,'4. Billing Determinants'!$B$19:$R$41,6,0)/'4. Billing Determinants'!$G$41*$D9,IF($E9="Distribution Rev.",VLOOKUP(X$4,'4. Billing Determinants'!$B$19:$R$41,8,0)/'4. Billing Determinants'!$I$41*$D9, VLOOKUP(X$4,'4. Billing Determinants'!$B$19:$R$41,3,0)/'4. Billing Determinants'!$D$41*$D9))))),0)</f>
        <v>0</v>
      </c>
      <c r="Y9" s="366">
        <f>IFERROR(IF(Y$4="",0,IF($E9="kWh",VLOOKUP(Y$4,'4. Billing Determinants'!$B$19:$R$41,4,0)/'4. Billing Determinants'!$E$41*$D9,IF($E9="kW",VLOOKUP(Y$4,'4. Billing Determinants'!$B$19:$R$41,5,0)/'4. Billing Determinants'!$F$41*$D9,IF($E9="Non-RPP kWh",VLOOKUP(Y$4,'4. Billing Determinants'!$B$19:$R$41,6,0)/'4. Billing Determinants'!$G$41*$D9,IF($E9="Distribution Rev.",VLOOKUP(Y$4,'4. Billing Determinants'!$B$19:$R$41,8,0)/'4. Billing Determinants'!$I$41*$D9, VLOOKUP(Y$4,'4. Billing Determinants'!$B$19:$R$41,3,0)/'4. Billing Determinants'!$D$41*$D9))))),0)</f>
        <v>0</v>
      </c>
    </row>
    <row r="10" spans="1:27" x14ac:dyDescent="0.2">
      <c r="A10" s="355">
        <v>7</v>
      </c>
      <c r="B10" s="766" t="s">
        <v>206</v>
      </c>
      <c r="C10" s="363">
        <v>1588</v>
      </c>
      <c r="D10" s="364">
        <f>'2a. Group 1 - Cont Schedule'!CD31</f>
        <v>-5665741.9862280088</v>
      </c>
      <c r="E10" s="365" t="s">
        <v>126</v>
      </c>
      <c r="F10" s="364">
        <f>IFERROR(IF(F$4="",0,IF($E10="kWh",VLOOKUP(F$4,'4. Billing Determinants'!$B$19:$R$41,11,0)/'4. Billing Determinants'!$L$41*$D10,IF($E10="kW",VLOOKUP(F$4,'4. Billing Determinants'!$B$19:$R$41,12,0)/'4. Billing Determinants'!$M$41*$D10,))),0)</f>
        <v>-1098175.7874985388</v>
      </c>
      <c r="G10" s="364">
        <f>IFERROR(IF(G$4="",0,IF($E10="kWh",VLOOKUP(G$4,'4. Billing Determinants'!$B$19:$R$41,11,0)/'4. Billing Determinants'!$L$41*$D10,IF($E10="kW",VLOOKUP(G$4,'4. Billing Determinants'!$B$19:$R$41,12,0)/'4. Billing Determinants'!$M$41*$D10,))),0)</f>
        <v>-72165.329173004022</v>
      </c>
      <c r="H10" s="364">
        <f>IFERROR(IF(H$4="",0,IF($E10="kWh",VLOOKUP(H$4,'4. Billing Determinants'!$B$19:$R$41,11,0)/'4. Billing Determinants'!$L$41*$D10,IF($E10="kW",VLOOKUP(H$4,'4. Billing Determinants'!$B$19:$R$41,12,0)/'4. Billing Determinants'!$M$41*$D10,))),0)</f>
        <v>-557182.01096091548</v>
      </c>
      <c r="I10" s="364">
        <f>IFERROR(IF(I$4="",0,IF($E10="kWh",VLOOKUP(I$4,'4. Billing Determinants'!$B$19:$R$41,11,0)/'4. Billing Determinants'!$L$41*$D10,IF($E10="kW",VLOOKUP(I$4,'4. Billing Determinants'!$B$19:$R$41,12,0)/'4. Billing Determinants'!$M$41*$D10,))),0)</f>
        <v>-2328647.969495507</v>
      </c>
      <c r="J10" s="364">
        <f>IFERROR(IF(J$4="",0,IF($E10="kWh",VLOOKUP(J$4,'4. Billing Determinants'!$B$19:$R$41,11,0)/'4. Billing Determinants'!$L$41*$D10,IF($E10="kW",VLOOKUP(J$4,'4. Billing Determinants'!$B$19:$R$41,12,0)/'4. Billing Determinants'!$M$41*$D10,))),0)</f>
        <v>-1113637.4794136202</v>
      </c>
      <c r="K10" s="364">
        <f>IFERROR(IF(K$4="",0,IF($E10="kWh",VLOOKUP(K$4,'4. Billing Determinants'!$B$19:$R$41,11,0)/'4. Billing Determinants'!$L$41*$D10,IF($E10="kW",VLOOKUP(K$4,'4. Billing Determinants'!$B$19:$R$41,12,0)/'4. Billing Determinants'!$M$41*$D10,))),0)</f>
        <v>-457929.69280749682</v>
      </c>
      <c r="L10" s="366">
        <f>IFERROR(IF(L$4="",0,IF($E10="kWh",VLOOKUP(L$4,'4. Billing Determinants'!$B$19:$R$41,11,0)/'4. Billing Determinants'!$L$41*$D10,IF($E10="kW",VLOOKUP(L$4,'4. Billing Determinants'!$B$19:$R$41,12,0)/'4. Billing Determinants'!$M$41*$D10,))),0)</f>
        <v>0</v>
      </c>
      <c r="M10" s="366">
        <f>IFERROR(IF(M$4="",0,IF($E10="kWh",VLOOKUP(M$4,'4. Billing Determinants'!$B$19:$R$41,11,0)/'4. Billing Determinants'!$L$41*$D10,IF($E10="kW",VLOOKUP(M$4,'4. Billing Determinants'!$B$19:$R$41,12,0)/'4. Billing Determinants'!$M$41*$D10,))),0)</f>
        <v>-9836.9637432275558</v>
      </c>
      <c r="N10" s="364">
        <f>IFERROR(IF(N$4="",0,IF($E10="kWh",VLOOKUP(N$4,'4. Billing Determinants'!$B$19:$R$41,11,0)/'4. Billing Determinants'!$L$41*$D10,IF($E10="kW",VLOOKUP(N$4,'4. Billing Determinants'!$B$19:$R$41,12,0)/'4. Billing Determinants'!$M$41*$D10,))),0)</f>
        <v>-28166.753135699233</v>
      </c>
      <c r="O10" s="366">
        <f>IFERROR(IF(O$4="",0,IF($E10="kWh",VLOOKUP(O$4,'4. Billing Determinants'!$B$19:$R$41,11,0)/'4. Billing Determinants'!$L$41*$D10,IF($E10="kW",VLOOKUP(O$4,'4. Billing Determinants'!$B$19:$R$41,12,0)/'4. Billing Determinants'!$M$41*$D10,))),0)</f>
        <v>0</v>
      </c>
      <c r="P10" s="366">
        <f>IFERROR(IF(P$4="",0,IF($E10="kWh",VLOOKUP(P$4,'4. Billing Determinants'!$B$19:$R$41,11,0)/'4. Billing Determinants'!$L$41*$D10,IF($E10="kW",VLOOKUP(P$4,'4. Billing Determinants'!$B$19:$R$41,12,0)/'4. Billing Determinants'!$M$41*$D10,))),0)</f>
        <v>0</v>
      </c>
      <c r="Q10" s="366">
        <f>IFERROR(IF(Q$4="",0,IF($E10="kWh",VLOOKUP(Q$4,'4. Billing Determinants'!$B$19:$R$41,11,0)/'4. Billing Determinants'!$L$41*$D10,IF($E10="kW",VLOOKUP(Q$4,'4. Billing Determinants'!$B$19:$R$41,12,0)/'4. Billing Determinants'!$M$41*$D10,))),0)</f>
        <v>0</v>
      </c>
      <c r="R10" s="366">
        <f>IFERROR(IF(R$4="",0,IF($E10="kWh",VLOOKUP(R$4,'4. Billing Determinants'!$B$19:$R$41,11,0)/'4. Billing Determinants'!$L$41*$D10,IF($E10="kW",VLOOKUP(R$4,'4. Billing Determinants'!$B$19:$R$41,12,0)/'4. Billing Determinants'!$M$41*$D10,))),0)</f>
        <v>0</v>
      </c>
      <c r="S10" s="366">
        <f>IFERROR(IF(S$4="",0,IF($E10="kWh",VLOOKUP(S$4,'4. Billing Determinants'!$B$19:$R$41,11,0)/'4. Billing Determinants'!$L$41*$D10,IF($E10="kW",VLOOKUP(S$4,'4. Billing Determinants'!$B$19:$R$41,12,0)/'4. Billing Determinants'!$M$41*$D10,))),0)</f>
        <v>0</v>
      </c>
      <c r="T10" s="366">
        <f>IFERROR(IF(T$4="",0,IF($E10="kWh",VLOOKUP(T$4,'4. Billing Determinants'!$B$19:$R$41,11,0)/'4. Billing Determinants'!$L$41*$D10,IF($E10="kW",VLOOKUP(T$4,'4. Billing Determinants'!$B$19:$R$41,12,0)/'4. Billing Determinants'!$M$41*$D10,))),0)</f>
        <v>0</v>
      </c>
      <c r="U10" s="366">
        <f>IFERROR(IF(U$4="",0,IF($E10="kWh",VLOOKUP(U$4,'4. Billing Determinants'!$B$19:$R$41,11,0)/'4. Billing Determinants'!$L$41*$D10,IF($E10="kW",VLOOKUP(U$4,'4. Billing Determinants'!$B$19:$R$41,12,0)/'4. Billing Determinants'!$M$41*$D10,))),0)</f>
        <v>0</v>
      </c>
      <c r="V10" s="366">
        <f>IFERROR(IF(V$4="",0,IF($E10="kWh",VLOOKUP(V$4,'4. Billing Determinants'!$B$19:$R$41,11,0)/'4. Billing Determinants'!$L$41*$D10,IF($E10="kW",VLOOKUP(V$4,'4. Billing Determinants'!$B$19:$R$41,12,0)/'4. Billing Determinants'!$M$41*$D10,))),0)</f>
        <v>0</v>
      </c>
      <c r="W10" s="366">
        <f>IFERROR(IF(W$4="",0,IF($E10="kWh",VLOOKUP(W$4,'4. Billing Determinants'!$B$19:$R$41,11,0)/'4. Billing Determinants'!$L$41*$D10,IF($E10="kW",VLOOKUP(W$4,'4. Billing Determinants'!$B$19:$R$41,12,0)/'4. Billing Determinants'!$M$41*$D10,))),0)</f>
        <v>0</v>
      </c>
      <c r="X10" s="366">
        <f>IFERROR(IF(X$4="",0,IF($E10="kWh",VLOOKUP(X$4,'4. Billing Determinants'!$B$19:$R$41,11,0)/'4. Billing Determinants'!$L$41*$D10,IF($E10="kW",VLOOKUP(X$4,'4. Billing Determinants'!$B$19:$R$41,12,0)/'4. Billing Determinants'!$M$41*$D10,))),0)</f>
        <v>0</v>
      </c>
      <c r="Y10" s="366">
        <f>IFERROR(IF(Y$4="",0,IF($E10="kWh",VLOOKUP(Y$4,'4. Billing Determinants'!$B$19:$R$41,11,0)/'4. Billing Determinants'!$L$41*$D10,IF($E10="kW",VLOOKUP(Y$4,'4. Billing Determinants'!$B$19:$R$41,12,0)/'4. Billing Determinants'!$M$41*$D10,))),0)</f>
        <v>0</v>
      </c>
    </row>
    <row r="11" spans="1:27" x14ac:dyDescent="0.2">
      <c r="A11" s="370">
        <v>8</v>
      </c>
      <c r="B11" s="362" t="s">
        <v>207</v>
      </c>
      <c r="C11" s="363">
        <v>1589</v>
      </c>
      <c r="D11" s="371">
        <f>'6.1a GA Allocation'!C29</f>
        <v>-22942913.04477663</v>
      </c>
      <c r="E11" s="372" t="s">
        <v>208</v>
      </c>
      <c r="F11" s="366">
        <f>IFERROR(IF(F$4="",0,IF($E11="kWh",VLOOKUP(F$4,'4. Billing Determinants'!$B$19:$R$41,4,0)/'4. Billing Determinants'!$E$41*$D11,IF($E11="kW",VLOOKUP(F$4,'4. Billing Determinants'!$B$19:$R$41,5,0)/'4. Billing Determinants'!$F$41*$D11,IF($E11="Non-RPP kWh",VLOOKUP(F$4,'4. Billing Determinants'!$B$19:$T$41,18,0)/'4. Billing Determinants'!$S$41*$D11,IF($E11="Distribution Rev.",VLOOKUP(F$4,'4. Billing Determinants'!$B$19:$R$41,8,0)/'4. Billing Determinants'!$I$41*$D11, VLOOKUP(F$4,'4. Billing Determinants'!$B$19:$R$41,3,0)/'4. Billing Determinants'!$D$41*$D11))))),0)</f>
        <v>-352207.71336139756</v>
      </c>
      <c r="G11" s="366">
        <f>IFERROR(IF(G$4="",0,IF($E11="kWh",VLOOKUP(G$4,'4. Billing Determinants'!$B$19:$R$41,4,0)/'4. Billing Determinants'!$E$41*$D11,IF($E11="kW",VLOOKUP(G$4,'4. Billing Determinants'!$B$19:$R$41,5,0)/'4. Billing Determinants'!$F$41*$D11,IF($E11="Non-RPP kWh",VLOOKUP(G$4,'4. Billing Determinants'!$B$19:$T$41,18,0)/'4. Billing Determinants'!$S$41*$D11,IF($E11="Distribution Rev.",VLOOKUP(G$4,'4. Billing Determinants'!$B$19:$R$41,8,0)/'4. Billing Determinants'!$I$41*$D11, VLOOKUP(G$4,'4. Billing Determinants'!$B$19:$R$41,3,0)/'4. Billing Determinants'!$D$41*$D11))))),0)</f>
        <v>-3660.035736809803</v>
      </c>
      <c r="H11" s="366">
        <f>IFERROR(IF(H$4="",0,IF($E11="kWh",VLOOKUP(H$4,'4. Billing Determinants'!$B$19:$R$41,4,0)/'4. Billing Determinants'!$E$41*$D11,IF($E11="kW",VLOOKUP(H$4,'4. Billing Determinants'!$B$19:$R$41,5,0)/'4. Billing Determinants'!$F$41*$D11,IF($E11="Non-RPP kWh",VLOOKUP(H$4,'4. Billing Determinants'!$B$19:$T$41,18,0)/'4. Billing Determinants'!$S$41*$D11,IF($E11="Distribution Rev.",VLOOKUP(H$4,'4. Billing Determinants'!$B$19:$R$41,8,0)/'4. Billing Determinants'!$I$41*$D11, VLOOKUP(H$4,'4. Billing Determinants'!$B$19:$R$41,3,0)/'4. Billing Determinants'!$D$41*$D11))))),0)</f>
        <v>-992937.14292410424</v>
      </c>
      <c r="I11" s="366">
        <f>IFERROR(IF(I$4="",0,IF($E11="kWh",VLOOKUP(I$4,'4. Billing Determinants'!$B$19:$R$41,4,0)/'4. Billing Determinants'!$E$41*$D11,IF($E11="kW",VLOOKUP(I$4,'4. Billing Determinants'!$B$19:$R$41,5,0)/'4. Billing Determinants'!$F$41*$D11,IF($E11="Non-RPP kWh",VLOOKUP(I$4,'4. Billing Determinants'!$B$19:$T$41,18,0)/'4. Billing Determinants'!$S$41*$D11,IF($E11="Distribution Rev.",VLOOKUP(I$4,'4. Billing Determinants'!$B$19:$R$41,8,0)/'4. Billing Determinants'!$I$41*$D11, VLOOKUP(I$4,'4. Billing Determinants'!$B$19:$R$41,3,0)/'4. Billing Determinants'!$D$41*$D11))))),0)</f>
        <v>-18452040.347542141</v>
      </c>
      <c r="J11" s="366">
        <f>IFERROR(IF(J$4="",0,IF($E11="kWh",VLOOKUP(J$4,'4. Billing Determinants'!$B$19:$R$41,4,0)/'4. Billing Determinants'!$E$41*$D11,IF($E11="kW",VLOOKUP(J$4,'4. Billing Determinants'!$B$19:$R$41,5,0)/'4. Billing Determinants'!$F$41*$D11,IF($E11="Non-RPP kWh",VLOOKUP(J$4,'4. Billing Determinants'!$B$19:$T$41,18,0)/'4. Billing Determinants'!$S$41*$D11,IF($E11="Distribution Rev.",VLOOKUP(J$4,'4. Billing Determinants'!$B$19:$R$41,8,0)/'4. Billing Determinants'!$I$41*$D11, VLOOKUP(J$4,'4. Billing Determinants'!$B$19:$R$41,3,0)/'4. Billing Determinants'!$D$41*$D11))))),0)</f>
        <v>-2218019.8291262249</v>
      </c>
      <c r="K11" s="366">
        <f>IFERROR(IF(K$4="",0,IF($E11="kWh",VLOOKUP(K$4,'4. Billing Determinants'!$B$19:$R$41,4,0)/'4. Billing Determinants'!$E$41*$D11,IF($E11="kW",VLOOKUP(K$4,'4. Billing Determinants'!$B$19:$R$41,5,0)/'4. Billing Determinants'!$F$41*$D11,IF($E11="Non-RPP kWh",VLOOKUP(K$4,'4. Billing Determinants'!$B$19:$T$41,18,0)/'4. Billing Determinants'!$S$41*$D11,IF($E11="Distribution Rev.",VLOOKUP(K$4,'4. Billing Determinants'!$B$19:$R$41,8,0)/'4. Billing Determinants'!$I$41*$D11, VLOOKUP(K$4,'4. Billing Determinants'!$B$19:$R$41,3,0)/'4. Billing Determinants'!$D$41*$D11))))),0)</f>
        <v>-585039.33079131949</v>
      </c>
      <c r="L11" s="366">
        <f>IFERROR(IF(L$4="",0,IF($E11="kWh",VLOOKUP(L$4,'4. Billing Determinants'!$B$19:$R$41,4,0)/'4. Billing Determinants'!$E$41*$D11,IF($E11="kW",VLOOKUP(L$4,'4. Billing Determinants'!$B$19:$R$41,5,0)/'4. Billing Determinants'!$F$41*$D11,IF($E11="Non-RPP kWh",VLOOKUP(L$4,'4. Billing Determinants'!$B$19:$T$41,18,0)/'4. Billing Determinants'!$S$41*$D11,IF($E11="Distribution Rev.",VLOOKUP(L$4,'4. Billing Determinants'!$B$19:$R$41,8,0)/'4. Billing Determinants'!$I$41*$D11, VLOOKUP(L$4,'4. Billing Determinants'!$B$19:$R$41,3,0)/'4. Billing Determinants'!$D$41*$D11))))),0)</f>
        <v>0</v>
      </c>
      <c r="M11" s="366">
        <f>IFERROR(IF(M$4="",0,IF($E11="kWh",VLOOKUP(M$4,'4. Billing Determinants'!$B$19:$R$41,4,0)/'4. Billing Determinants'!$E$41*$D11,IF($E11="kW",VLOOKUP(M$4,'4. Billing Determinants'!$B$19:$R$41,5,0)/'4. Billing Determinants'!$F$41*$D11,IF($E11="Non-RPP kWh",VLOOKUP(M$4,'4. Billing Determinants'!$B$19:$T$41,18,0)/'4. Billing Determinants'!$S$41*$D11,IF($E11="Distribution Rev.",VLOOKUP(M$4,'4. Billing Determinants'!$B$19:$R$41,8,0)/'4. Billing Determinants'!$I$41*$D11, VLOOKUP(M$4,'4. Billing Determinants'!$B$19:$R$41,3,0)/'4. Billing Determinants'!$D$41*$D11))))),0)</f>
        <v>-345.53374739121216</v>
      </c>
      <c r="N11" s="366">
        <f>IFERROR(IF(N$4="",0,IF($E11="kWh",VLOOKUP(N$4,'4. Billing Determinants'!$B$19:$R$41,4,0)/'4. Billing Determinants'!$E$41*$D11,IF($E11="kW",VLOOKUP(N$4,'4. Billing Determinants'!$B$19:$R$41,5,0)/'4. Billing Determinants'!$F$41*$D11,IF($E11="Non-RPP kWh",VLOOKUP(N$4,'4. Billing Determinants'!$B$19:$T$41,18,0)/'4. Billing Determinants'!$S$41*$D11,IF($E11="Distribution Rev.",VLOOKUP(N$4,'4. Billing Determinants'!$B$19:$R$41,8,0)/'4. Billing Determinants'!$I$41*$D11, VLOOKUP(N$4,'4. Billing Determinants'!$B$19:$R$41,3,0)/'4. Billing Determinants'!$D$41*$D11))))),0)</f>
        <v>-338663.11154723604</v>
      </c>
      <c r="O11" s="366">
        <f>IFERROR(IF(O$4="",0,IF($E11="kWh",VLOOKUP(O$4,'4. Billing Determinants'!$B$19:$R$41,4,0)/'4. Billing Determinants'!$E$41*$D11,IF($E11="kW",VLOOKUP(O$4,'4. Billing Determinants'!$B$19:$R$41,5,0)/'4. Billing Determinants'!$F$41*$D11,IF($E11="Non-RPP kWh",VLOOKUP(O$4,'4. Billing Determinants'!$B$19:$T$41,18,0)/'4. Billing Determinants'!$S$41*$D11,IF($E11="Distribution Rev.",VLOOKUP(O$4,'4. Billing Determinants'!$B$19:$R$41,8,0)/'4. Billing Determinants'!$I$41*$D11, VLOOKUP(O$4,'4. Billing Determinants'!$B$19:$R$41,3,0)/'4. Billing Determinants'!$D$41*$D11))))),0)</f>
        <v>0</v>
      </c>
      <c r="P11" s="366">
        <f>IFERROR(IF(P$4="",0,IF($E11="kWh",VLOOKUP(P$4,'4. Billing Determinants'!$B$19:$R$41,4,0)/'4. Billing Determinants'!$E$41*$D11,IF($E11="kW",VLOOKUP(P$4,'4. Billing Determinants'!$B$19:$R$41,5,0)/'4. Billing Determinants'!$F$41*$D11,IF($E11="Non-RPP kWh",VLOOKUP(P$4,'4. Billing Determinants'!$B$19:$T$41,18,0)/'4. Billing Determinants'!$S$41*$D11,IF($E11="Distribution Rev.",VLOOKUP(P$4,'4. Billing Determinants'!$B$19:$R$41,8,0)/'4. Billing Determinants'!$I$41*$D11, VLOOKUP(P$4,'4. Billing Determinants'!$B$19:$R$41,3,0)/'4. Billing Determinants'!$D$41*$D11))))),0)</f>
        <v>0</v>
      </c>
      <c r="Q11" s="366">
        <f>IFERROR(IF(Q$4="",0,IF($E11="kWh",VLOOKUP(Q$4,'4. Billing Determinants'!$B$19:$R$41,4,0)/'4. Billing Determinants'!$E$41*$D11,IF($E11="kW",VLOOKUP(Q$4,'4. Billing Determinants'!$B$19:$R$41,5,0)/'4. Billing Determinants'!$F$41*$D11,IF($E11="Non-RPP kWh",VLOOKUP(Q$4,'4. Billing Determinants'!$B$19:$T$41,18,0)/'4. Billing Determinants'!$S$41*$D11,IF($E11="Distribution Rev.",VLOOKUP(Q$4,'4. Billing Determinants'!$B$19:$R$41,8,0)/'4. Billing Determinants'!$I$41*$D11, VLOOKUP(Q$4,'4. Billing Determinants'!$B$19:$R$41,3,0)/'4. Billing Determinants'!$D$41*$D11))))),0)</f>
        <v>0</v>
      </c>
      <c r="R11" s="366">
        <f>IFERROR(IF(R$4="",0,IF($E11="kWh",VLOOKUP(R$4,'4. Billing Determinants'!$B$19:$R$41,4,0)/'4. Billing Determinants'!$E$41*$D11,IF($E11="kW",VLOOKUP(R$4,'4. Billing Determinants'!$B$19:$R$41,5,0)/'4. Billing Determinants'!$F$41*$D11,IF($E11="Non-RPP kWh",VLOOKUP(R$4,'4. Billing Determinants'!$B$19:$T$41,18,0)/'4. Billing Determinants'!$S$41*$D11,IF($E11="Distribution Rev.",VLOOKUP(R$4,'4. Billing Determinants'!$B$19:$R$41,8,0)/'4. Billing Determinants'!$I$41*$D11, VLOOKUP(R$4,'4. Billing Determinants'!$B$19:$R$41,3,0)/'4. Billing Determinants'!$D$41*$D11))))),0)</f>
        <v>0</v>
      </c>
      <c r="S11" s="366">
        <f>IFERROR(IF(S$4="",0,IF($E11="kWh",VLOOKUP(S$4,'4. Billing Determinants'!$B$19:$R$41,4,0)/'4. Billing Determinants'!$E$41*$D11,IF($E11="kW",VLOOKUP(S$4,'4. Billing Determinants'!$B$19:$R$41,5,0)/'4. Billing Determinants'!$F$41*$D11,IF($E11="Non-RPP kWh",VLOOKUP(S$4,'4. Billing Determinants'!$B$19:$T$41,18,0)/'4. Billing Determinants'!$S$41*$D11,IF($E11="Distribution Rev.",VLOOKUP(S$4,'4. Billing Determinants'!$B$19:$R$41,8,0)/'4. Billing Determinants'!$I$41*$D11, VLOOKUP(S$4,'4. Billing Determinants'!$B$19:$R$41,3,0)/'4. Billing Determinants'!$D$41*$D11))))),0)</f>
        <v>0</v>
      </c>
      <c r="T11" s="366">
        <f>IFERROR(IF(T$4="",0,IF($E11="kWh",VLOOKUP(T$4,'4. Billing Determinants'!$B$19:$R$41,4,0)/'4. Billing Determinants'!$E$41*$D11,IF($E11="kW",VLOOKUP(T$4,'4. Billing Determinants'!$B$19:$R$41,5,0)/'4. Billing Determinants'!$F$41*$D11,IF($E11="Non-RPP kWh",VLOOKUP(T$4,'4. Billing Determinants'!$B$19:$T$41,18,0)/'4. Billing Determinants'!$S$41*$D11,IF($E11="Distribution Rev.",VLOOKUP(T$4,'4. Billing Determinants'!$B$19:$R$41,8,0)/'4. Billing Determinants'!$I$41*$D11, VLOOKUP(T$4,'4. Billing Determinants'!$B$19:$R$41,3,0)/'4. Billing Determinants'!$D$41*$D11))))),0)</f>
        <v>0</v>
      </c>
      <c r="U11" s="366">
        <f>IFERROR(IF(U$4="",0,IF($E11="kWh",VLOOKUP(U$4,'4. Billing Determinants'!$B$19:$R$41,4,0)/'4. Billing Determinants'!$E$41*$D11,IF($E11="kW",VLOOKUP(U$4,'4. Billing Determinants'!$B$19:$R$41,5,0)/'4. Billing Determinants'!$F$41*$D11,IF($E11="Non-RPP kWh",VLOOKUP(U$4,'4. Billing Determinants'!$B$19:$T$41,18,0)/'4. Billing Determinants'!$S$41*$D11,IF($E11="Distribution Rev.",VLOOKUP(U$4,'4. Billing Determinants'!$B$19:$R$41,8,0)/'4. Billing Determinants'!$I$41*$D11, VLOOKUP(U$4,'4. Billing Determinants'!$B$19:$R$41,3,0)/'4. Billing Determinants'!$D$41*$D11))))),0)</f>
        <v>0</v>
      </c>
      <c r="V11" s="366">
        <f>IFERROR(IF(V$4="",0,IF($E11="kWh",VLOOKUP(V$4,'4. Billing Determinants'!$B$19:$R$41,4,0)/'4. Billing Determinants'!$E$41*$D11,IF($E11="kW",VLOOKUP(V$4,'4. Billing Determinants'!$B$19:$R$41,5,0)/'4. Billing Determinants'!$F$41*$D11,IF($E11="Non-RPP kWh",VLOOKUP(V$4,'4. Billing Determinants'!$B$19:$T$41,18,0)/'4. Billing Determinants'!$S$41*$D11,IF($E11="Distribution Rev.",VLOOKUP(V$4,'4. Billing Determinants'!$B$19:$R$41,8,0)/'4. Billing Determinants'!$I$41*$D11, VLOOKUP(V$4,'4. Billing Determinants'!$B$19:$R$41,3,0)/'4. Billing Determinants'!$D$41*$D11))))),0)</f>
        <v>0</v>
      </c>
      <c r="W11" s="366">
        <f>IFERROR(IF(W$4="",0,IF($E11="kWh",VLOOKUP(W$4,'4. Billing Determinants'!$B$19:$R$41,4,0)/'4. Billing Determinants'!$E$41*$D11,IF($E11="kW",VLOOKUP(W$4,'4. Billing Determinants'!$B$19:$R$41,5,0)/'4. Billing Determinants'!$F$41*$D11,IF($E11="Non-RPP kWh",VLOOKUP(W$4,'4. Billing Determinants'!$B$19:$T$41,18,0)/'4. Billing Determinants'!$S$41*$D11,IF($E11="Distribution Rev.",VLOOKUP(W$4,'4. Billing Determinants'!$B$19:$R$41,8,0)/'4. Billing Determinants'!$I$41*$D11, VLOOKUP(W$4,'4. Billing Determinants'!$B$19:$R$41,3,0)/'4. Billing Determinants'!$D$41*$D11))))),0)</f>
        <v>0</v>
      </c>
      <c r="X11" s="366">
        <f>IFERROR(IF(X$4="",0,IF($E11="kWh",VLOOKUP(X$4,'4. Billing Determinants'!$B$19:$R$41,4,0)/'4. Billing Determinants'!$E$41*$D11,IF($E11="kW",VLOOKUP(X$4,'4. Billing Determinants'!$B$19:$R$41,5,0)/'4. Billing Determinants'!$F$41*$D11,IF($E11="Non-RPP kWh",VLOOKUP(X$4,'4. Billing Determinants'!$B$19:$T$41,18,0)/'4. Billing Determinants'!$S$41*$D11,IF($E11="Distribution Rev.",VLOOKUP(X$4,'4. Billing Determinants'!$B$19:$R$41,8,0)/'4. Billing Determinants'!$I$41*$D11, VLOOKUP(X$4,'4. Billing Determinants'!$B$19:$R$41,3,0)/'4. Billing Determinants'!$D$41*$D11))))),0)</f>
        <v>0</v>
      </c>
      <c r="Y11" s="366">
        <f>IFERROR(IF(Y$4="",0,IF($E11="kWh",VLOOKUP(Y$4,'4. Billing Determinants'!$B$19:$R$41,4,0)/'4. Billing Determinants'!$E$41*$D11,IF($E11="kW",VLOOKUP(Y$4,'4. Billing Determinants'!$B$19:$R$41,5,0)/'4. Billing Determinants'!$F$41*$D11,IF($E11="Non-RPP kWh",VLOOKUP(Y$4,'4. Billing Determinants'!$B$19:$T$41,18,0)/'4. Billing Determinants'!$S$41*$D11,IF($E11="Distribution Rev.",VLOOKUP(Y$4,'4. Billing Determinants'!$B$19:$R$41,8,0)/'4. Billing Determinants'!$I$41*$D11, VLOOKUP(Y$4,'4. Billing Determinants'!$B$19:$R$41,3,0)/'4. Billing Determinants'!$D$41*$D11))))),0)</f>
        <v>0</v>
      </c>
    </row>
    <row r="12" spans="1:27" hidden="1" x14ac:dyDescent="0.2">
      <c r="A12" s="355">
        <v>9</v>
      </c>
      <c r="B12" s="373" t="s">
        <v>209</v>
      </c>
      <c r="C12" s="363">
        <v>1595</v>
      </c>
      <c r="D12" s="364"/>
      <c r="E12" s="372" t="s">
        <v>210</v>
      </c>
      <c r="F12" s="366">
        <f>IFERROR(IF(F$4="",0,IF($E12="kWh",VLOOKUP(F$4,'4. Billing Determinants'!$B$19:$R$41,4,0)/'4. Billing Determinants'!$E$41*$D12,IF($E12="kW",VLOOKUP(F$4,'4. Billing Determinants'!$B$19:$R$41,5,0)/'4. Billing Determinants'!$F$41*$D12,IF($E12="Non-RPP kWh",VLOOKUP(F$4,'4. Billing Determinants'!$B$19:$R$41,6,0)/'4. Billing Determinants'!$G$41*$D12, VLOOKUP(F$4,'4. Billing Determinants'!$B$19:$AA$41,20,0)*$D12)))),0)</f>
        <v>0</v>
      </c>
      <c r="G12" s="366">
        <f>IFERROR(IF(G$4="",0,IF($E12="kWh",VLOOKUP(G$4,'4. Billing Determinants'!$B$19:$R$41,4,0)/'4. Billing Determinants'!$E$41*$D12,IF($E12="kW",VLOOKUP(G$4,'4. Billing Determinants'!$B$19:$R$41,5,0)/'4. Billing Determinants'!$F$41*$D12,IF($E12="Non-RPP kWh",VLOOKUP(G$4,'4. Billing Determinants'!$B$19:$R$41,6,0)/'4. Billing Determinants'!$G$41*$D12, VLOOKUP(G$4,'4. Billing Determinants'!$B$19:$AA$41,20,0)*$D12)))),0)</f>
        <v>0</v>
      </c>
      <c r="H12" s="366">
        <f>IFERROR(IF(H$4="",0,IF($E12="kWh",VLOOKUP(H$4,'4. Billing Determinants'!$B$19:$R$41,4,0)/'4. Billing Determinants'!$E$41*$D12,IF($E12="kW",VLOOKUP(H$4,'4. Billing Determinants'!$B$19:$R$41,5,0)/'4. Billing Determinants'!$F$41*$D12,IF($E12="Non-RPP kWh",VLOOKUP(H$4,'4. Billing Determinants'!$B$19:$R$41,6,0)/'4. Billing Determinants'!$G$41*$D12, VLOOKUP(H$4,'4. Billing Determinants'!$B$19:$AA$41,20,0)*$D12)))),0)</f>
        <v>0</v>
      </c>
      <c r="I12" s="366">
        <f>IFERROR(IF(I$4="",0,IF($E12="kWh",VLOOKUP(I$4,'4. Billing Determinants'!$B$19:$R$41,4,0)/'4. Billing Determinants'!$E$41*$D12,IF($E12="kW",VLOOKUP(I$4,'4. Billing Determinants'!$B$19:$R$41,5,0)/'4. Billing Determinants'!$F$41*$D12,IF($E12="Non-RPP kWh",VLOOKUP(I$4,'4. Billing Determinants'!$B$19:$R$41,6,0)/'4. Billing Determinants'!$G$41*$D12, VLOOKUP(I$4,'4. Billing Determinants'!$B$19:$AA$41,20,0)*$D12)))),0)</f>
        <v>0</v>
      </c>
      <c r="J12" s="366">
        <f>IFERROR(IF(J$4="",0,IF($E12="kWh",VLOOKUP(J$4,'4. Billing Determinants'!$B$19:$R$41,4,0)/'4. Billing Determinants'!$E$41*$D12,IF($E12="kW",VLOOKUP(J$4,'4. Billing Determinants'!$B$19:$R$41,5,0)/'4. Billing Determinants'!$F$41*$D12,IF($E12="Non-RPP kWh",VLOOKUP(J$4,'4. Billing Determinants'!$B$19:$R$41,6,0)/'4. Billing Determinants'!$G$41*$D12, VLOOKUP(J$4,'4. Billing Determinants'!$B$19:$AA$41,20,0)*$D12)))),0)</f>
        <v>0</v>
      </c>
      <c r="K12" s="366">
        <f>IFERROR(IF(K$4="",0,IF($E12="kWh",VLOOKUP(K$4,'4. Billing Determinants'!$B$19:$R$41,4,0)/'4. Billing Determinants'!$E$41*$D12,IF($E12="kW",VLOOKUP(K$4,'4. Billing Determinants'!$B$19:$R$41,5,0)/'4. Billing Determinants'!$F$41*$D12,IF($E12="Non-RPP kWh",VLOOKUP(K$4,'4. Billing Determinants'!$B$19:$R$41,6,0)/'4. Billing Determinants'!$G$41*$D12, VLOOKUP(K$4,'4. Billing Determinants'!$B$19:$AA$41,20,0)*$D12)))),0)</f>
        <v>0</v>
      </c>
      <c r="L12" s="366">
        <f>IFERROR(IF(L$4="",0,IF($E12="kWh",VLOOKUP(L$4,'4. Billing Determinants'!$B$19:$R$41,4,0)/'4. Billing Determinants'!$E$41*$D12,IF($E12="kW",VLOOKUP(L$4,'4. Billing Determinants'!$B$19:$R$41,5,0)/'4. Billing Determinants'!$F$41*$D12,IF($E12="Non-RPP kWh",VLOOKUP(L$4,'4. Billing Determinants'!$B$19:$R$41,6,0)/'4. Billing Determinants'!$G$41*$D12, VLOOKUP(L$4,'4. Billing Determinants'!$B$19:$AA$41,20,0)*$D12)))),0)</f>
        <v>0</v>
      </c>
      <c r="M12" s="366">
        <f>IFERROR(IF(M$4="",0,IF($E12="kWh",VLOOKUP(M$4,'4. Billing Determinants'!$B$19:$R$41,4,0)/'4. Billing Determinants'!$E$41*$D12,IF($E12="kW",VLOOKUP(M$4,'4. Billing Determinants'!$B$19:$R$41,5,0)/'4. Billing Determinants'!$F$41*$D12,IF($E12="Non-RPP kWh",VLOOKUP(M$4,'4. Billing Determinants'!$B$19:$R$41,6,0)/'4. Billing Determinants'!$G$41*$D12, VLOOKUP(M$4,'4. Billing Determinants'!$B$19:$AA$41,20,0)*$D12)))),0)</f>
        <v>0</v>
      </c>
      <c r="N12" s="366">
        <f>IFERROR(IF(N$4="",0,IF($E12="kWh",VLOOKUP(N$4,'4. Billing Determinants'!$B$19:$R$41,4,0)/'4. Billing Determinants'!$E$41*$D12,IF($E12="kW",VLOOKUP(N$4,'4. Billing Determinants'!$B$19:$R$41,5,0)/'4. Billing Determinants'!$F$41*$D12,IF($E12="Non-RPP kWh",VLOOKUP(N$4,'4. Billing Determinants'!$B$19:$R$41,6,0)/'4. Billing Determinants'!$G$41*$D12, VLOOKUP(N$4,'4. Billing Determinants'!$B$19:$AA$41,20,0)*$D12)))),0)</f>
        <v>0</v>
      </c>
      <c r="O12" s="366">
        <f>IFERROR(IF(O$4="",0,IF($E12="kWh",VLOOKUP(O$4,'4. Billing Determinants'!$B$19:$R$41,4,0)/'4. Billing Determinants'!$E$41*$D12,IF($E12="kW",VLOOKUP(O$4,'4. Billing Determinants'!$B$19:$R$41,5,0)/'4. Billing Determinants'!$F$41*$D12,IF($E12="Non-RPP kWh",VLOOKUP(O$4,'4. Billing Determinants'!$B$19:$R$41,6,0)/'4. Billing Determinants'!$G$41*$D12, VLOOKUP(O$4,'4. Billing Determinants'!$B$19:$AA$41,20,0)*$D12)))),0)</f>
        <v>0</v>
      </c>
      <c r="P12" s="366">
        <f>IFERROR(IF(P$4="",0,IF($E12="kWh",VLOOKUP(P$4,'4. Billing Determinants'!$B$19:$R$41,4,0)/'4. Billing Determinants'!$E$41*$D12,IF($E12="kW",VLOOKUP(P$4,'4. Billing Determinants'!$B$19:$R$41,5,0)/'4. Billing Determinants'!$F$41*$D12,IF($E12="Non-RPP kWh",VLOOKUP(P$4,'4. Billing Determinants'!$B$19:$R$41,6,0)/'4. Billing Determinants'!$G$41*$D12, VLOOKUP(P$4,'4. Billing Determinants'!$B$19:$AA$41,20,0)*$D12)))),0)</f>
        <v>0</v>
      </c>
      <c r="Q12" s="366">
        <f>IFERROR(IF(Q$4="",0,IF($E12="kWh",VLOOKUP(Q$4,'4. Billing Determinants'!$B$19:$R$41,4,0)/'4. Billing Determinants'!$E$41*$D12,IF($E12="kW",VLOOKUP(Q$4,'4. Billing Determinants'!$B$19:$R$41,5,0)/'4. Billing Determinants'!$F$41*$D12,IF($E12="Non-RPP kWh",VLOOKUP(Q$4,'4. Billing Determinants'!$B$19:$R$41,6,0)/'4. Billing Determinants'!$G$41*$D12, VLOOKUP(Q$4,'4. Billing Determinants'!$B$19:$AA$41,20,0)*$D12)))),0)</f>
        <v>0</v>
      </c>
      <c r="R12" s="366">
        <f>IFERROR(IF(R$4="",0,IF($E12="kWh",VLOOKUP(R$4,'4. Billing Determinants'!$B$19:$R$41,4,0)/'4. Billing Determinants'!$E$41*$D12,IF($E12="kW",VLOOKUP(R$4,'4. Billing Determinants'!$B$19:$R$41,5,0)/'4. Billing Determinants'!$F$41*$D12,IF($E12="Non-RPP kWh",VLOOKUP(R$4,'4. Billing Determinants'!$B$19:$R$41,6,0)/'4. Billing Determinants'!$G$41*$D12, VLOOKUP(R$4,'4. Billing Determinants'!$B$19:$AA$41,20,0)*$D12)))),0)</f>
        <v>0</v>
      </c>
      <c r="S12" s="366">
        <f>IFERROR(IF(S$4="",0,IF($E12="kWh",VLOOKUP(S$4,'4. Billing Determinants'!$B$19:$R$41,4,0)/'4. Billing Determinants'!$E$41*$D12,IF($E12="kW",VLOOKUP(S$4,'4. Billing Determinants'!$B$19:$R$41,5,0)/'4. Billing Determinants'!$F$41*$D12,IF($E12="Non-RPP kWh",VLOOKUP(S$4,'4. Billing Determinants'!$B$19:$R$41,6,0)/'4. Billing Determinants'!$G$41*$D12, VLOOKUP(S$4,'4. Billing Determinants'!$B$19:$AA$41,20,0)*$D12)))),0)</f>
        <v>0</v>
      </c>
      <c r="T12" s="366">
        <f>IFERROR(IF(T$4="",0,IF($E12="kWh",VLOOKUP(T$4,'4. Billing Determinants'!$B$19:$R$41,4,0)/'4. Billing Determinants'!$E$41*$D12,IF($E12="kW",VLOOKUP(T$4,'4. Billing Determinants'!$B$19:$R$41,5,0)/'4. Billing Determinants'!$F$41*$D12,IF($E12="Non-RPP kWh",VLOOKUP(T$4,'4. Billing Determinants'!$B$19:$R$41,6,0)/'4. Billing Determinants'!$G$41*$D12, VLOOKUP(T$4,'4. Billing Determinants'!$B$19:$AA$41,20,0)*$D12)))),0)</f>
        <v>0</v>
      </c>
      <c r="U12" s="366">
        <f>IFERROR(IF(U$4="",0,IF($E12="kWh",VLOOKUP(U$4,'4. Billing Determinants'!$B$19:$R$41,4,0)/'4. Billing Determinants'!$E$41*$D12,IF($E12="kW",VLOOKUP(U$4,'4. Billing Determinants'!$B$19:$R$41,5,0)/'4. Billing Determinants'!$F$41*$D12,IF($E12="Non-RPP kWh",VLOOKUP(U$4,'4. Billing Determinants'!$B$19:$R$41,6,0)/'4. Billing Determinants'!$G$41*$D12, VLOOKUP(U$4,'4. Billing Determinants'!$B$19:$AA$41,20,0)*$D12)))),0)</f>
        <v>0</v>
      </c>
      <c r="V12" s="366">
        <f>IFERROR(IF(V$4="",0,IF($E12="kWh",VLOOKUP(V$4,'4. Billing Determinants'!$B$19:$R$41,4,0)/'4. Billing Determinants'!$E$41*$D12,IF($E12="kW",VLOOKUP(V$4,'4. Billing Determinants'!$B$19:$R$41,5,0)/'4. Billing Determinants'!$F$41*$D12,IF($E12="Non-RPP kWh",VLOOKUP(V$4,'4. Billing Determinants'!$B$19:$R$41,6,0)/'4. Billing Determinants'!$G$41*$D12, VLOOKUP(V$4,'4. Billing Determinants'!$B$19:$AA$41,20,0)*$D12)))),0)</f>
        <v>0</v>
      </c>
      <c r="W12" s="366">
        <f>IFERROR(IF(W$4="",0,IF($E12="kWh",VLOOKUP(W$4,'4. Billing Determinants'!$B$19:$R$41,4,0)/'4. Billing Determinants'!$E$41*$D12,IF($E12="kW",VLOOKUP(W$4,'4. Billing Determinants'!$B$19:$R$41,5,0)/'4. Billing Determinants'!$F$41*$D12,IF($E12="Non-RPP kWh",VLOOKUP(W$4,'4. Billing Determinants'!$B$19:$R$41,6,0)/'4. Billing Determinants'!$G$41*$D12, VLOOKUP(W$4,'4. Billing Determinants'!$B$19:$AA$41,20,0)*$D12)))),0)</f>
        <v>0</v>
      </c>
      <c r="X12" s="366">
        <f>IFERROR(IF(X$4="",0,IF($E12="kWh",VLOOKUP(X$4,'4. Billing Determinants'!$B$19:$R$41,4,0)/'4. Billing Determinants'!$E$41*$D12,IF($E12="kW",VLOOKUP(X$4,'4. Billing Determinants'!$B$19:$R$41,5,0)/'4. Billing Determinants'!$F$41*$D12,IF($E12="Non-RPP kWh",VLOOKUP(X$4,'4. Billing Determinants'!$B$19:$R$41,6,0)/'4. Billing Determinants'!$G$41*$D12, VLOOKUP(X$4,'4. Billing Determinants'!$B$19:$AA$41,20,0)*$D12)))),0)</f>
        <v>0</v>
      </c>
      <c r="Y12" s="366">
        <f>IFERROR(IF(Y$4="",0,IF($E12="kWh",VLOOKUP(Y$4,'4. Billing Determinants'!$B$19:$R$41,4,0)/'4. Billing Determinants'!$E$41*$D12,IF($E12="kW",VLOOKUP(Y$4,'4. Billing Determinants'!$B$19:$R$41,5,0)/'4. Billing Determinants'!$F$41*$D12,IF($E12="Non-RPP kWh",VLOOKUP(Y$4,'4. Billing Determinants'!$B$19:$R$41,6,0)/'4. Billing Determinants'!$G$41*$D12, VLOOKUP(Y$4,'4. Billing Determinants'!$B$19:$AA$41,20,0)*$D12)))),0)</f>
        <v>0</v>
      </c>
    </row>
    <row r="13" spans="1:27" hidden="1" x14ac:dyDescent="0.2">
      <c r="A13" s="355">
        <v>10</v>
      </c>
      <c r="B13" s="373" t="s">
        <v>211</v>
      </c>
      <c r="C13" s="363">
        <v>1595</v>
      </c>
      <c r="D13" s="364"/>
      <c r="E13" s="372" t="s">
        <v>210</v>
      </c>
      <c r="F13" s="364">
        <f>IFERROR(IF(F$4="",0,IF($E13="kWh",VLOOKUP(F$4,'4. Billing Determinants'!$B$19:$R$41,4,0)/'4. Billing Determinants'!$E$41*$D13,IF($E13="kW",VLOOKUP(F$4,'4. Billing Determinants'!$B$19:$R$41,5,0)/'4. Billing Determinants'!$F$41*$D13,IF($E13="Non-RPP kWh",VLOOKUP(F$4,'4. Billing Determinants'!$B$19:$R$41,6,0)/'4. Billing Determinants'!$G$41*$D13,VLOOKUP(F$4,'4. Billing Determinants'!$B$19:$AA$41,21,0)*$D13)))),0)</f>
        <v>0</v>
      </c>
      <c r="G13" s="364">
        <f>IFERROR(IF(G$4="",0,IF($E13="kWh",VLOOKUP(G$4,'4. Billing Determinants'!$B$19:$R$41,4,0)/'4. Billing Determinants'!$E$41*$D13,IF($E13="kW",VLOOKUP(G$4,'4. Billing Determinants'!$B$19:$R$41,5,0)/'4. Billing Determinants'!$F$41*$D13,IF($E13="Non-RPP kWh",VLOOKUP(G$4,'4. Billing Determinants'!$B$19:$R$41,6,0)/'4. Billing Determinants'!$G$41*$D13,VLOOKUP(G$4,'4. Billing Determinants'!$B$19:$AA$41,21,0)*$D13)))),0)</f>
        <v>0</v>
      </c>
      <c r="H13" s="364">
        <f>IFERROR(IF(H$4="",0,IF($E13="kWh",VLOOKUP(H$4,'4. Billing Determinants'!$B$19:$R$41,4,0)/'4. Billing Determinants'!$E$41*$D13,IF($E13="kW",VLOOKUP(H$4,'4. Billing Determinants'!$B$19:$R$41,5,0)/'4. Billing Determinants'!$F$41*$D13,IF($E13="Non-RPP kWh",VLOOKUP(H$4,'4. Billing Determinants'!$B$19:$R$41,6,0)/'4. Billing Determinants'!$G$41*$D13,VLOOKUP(H$4,'4. Billing Determinants'!$B$19:$AA$41,21,0)*$D13)))),0)</f>
        <v>0</v>
      </c>
      <c r="I13" s="364">
        <f>IFERROR(IF(I$4="",0,IF($E13="kWh",VLOOKUP(I$4,'4. Billing Determinants'!$B$19:$R$41,4,0)/'4. Billing Determinants'!$E$41*$D13,IF($E13="kW",VLOOKUP(I$4,'4. Billing Determinants'!$B$19:$R$41,5,0)/'4. Billing Determinants'!$F$41*$D13,IF($E13="Non-RPP kWh",VLOOKUP(I$4,'4. Billing Determinants'!$B$19:$R$41,6,0)/'4. Billing Determinants'!$G$41*$D13,VLOOKUP(I$4,'4. Billing Determinants'!$B$19:$AA$41,21,0)*$D13)))),0)</f>
        <v>0</v>
      </c>
      <c r="J13" s="364">
        <f>IFERROR(IF(J$4="",0,IF($E13="kWh",VLOOKUP(J$4,'4. Billing Determinants'!$B$19:$R$41,4,0)/'4. Billing Determinants'!$E$41*$D13,IF($E13="kW",VLOOKUP(J$4,'4. Billing Determinants'!$B$19:$R$41,5,0)/'4. Billing Determinants'!$F$41*$D13,IF($E13="Non-RPP kWh",VLOOKUP(J$4,'4. Billing Determinants'!$B$19:$R$41,6,0)/'4. Billing Determinants'!$G$41*$D13,VLOOKUP(J$4,'4. Billing Determinants'!$B$19:$AA$41,21,0)*$D13)))),0)</f>
        <v>0</v>
      </c>
      <c r="K13" s="364">
        <f>IFERROR(IF(K$4="",0,IF($E13="kWh",VLOOKUP(K$4,'4. Billing Determinants'!$B$19:$R$41,4,0)/'4. Billing Determinants'!$E$41*$D13,IF($E13="kW",VLOOKUP(K$4,'4. Billing Determinants'!$B$19:$R$41,5,0)/'4. Billing Determinants'!$F$41*$D13,IF($E13="Non-RPP kWh",VLOOKUP(K$4,'4. Billing Determinants'!$B$19:$R$41,6,0)/'4. Billing Determinants'!$G$41*$D13,VLOOKUP(K$4,'4. Billing Determinants'!$B$19:$AA$41,21,0)*$D13)))),0)</f>
        <v>0</v>
      </c>
      <c r="L13" s="364">
        <f>IFERROR(IF(L$4="",0,IF($E13="kWh",VLOOKUP(L$4,'4. Billing Determinants'!$B$19:$R$41,4,0)/'4. Billing Determinants'!$E$41*$D13,IF($E13="kW",VLOOKUP(L$4,'4. Billing Determinants'!$B$19:$R$41,5,0)/'4. Billing Determinants'!$F$41*$D13,IF($E13="Non-RPP kWh",VLOOKUP(L$4,'4. Billing Determinants'!$B$19:$R$41,6,0)/'4. Billing Determinants'!$G$41*$D13,VLOOKUP(L$4,'4. Billing Determinants'!$B$19:$AA$41,21,0)*$D13)))),0)</f>
        <v>0</v>
      </c>
      <c r="M13" s="364">
        <f>IFERROR(IF(M$4="",0,IF($E13="kWh",VLOOKUP(M$4,'4. Billing Determinants'!$B$19:$R$41,4,0)/'4. Billing Determinants'!$E$41*$D13,IF($E13="kW",VLOOKUP(M$4,'4. Billing Determinants'!$B$19:$R$41,5,0)/'4. Billing Determinants'!$F$41*$D13,IF($E13="Non-RPP kWh",VLOOKUP(M$4,'4. Billing Determinants'!$B$19:$R$41,6,0)/'4. Billing Determinants'!$G$41*$D13,VLOOKUP(M$4,'4. Billing Determinants'!$B$19:$AA$41,21,0)*$D13)))),0)</f>
        <v>0</v>
      </c>
      <c r="N13" s="364">
        <f>IFERROR(IF(N$4="",0,IF($E13="kWh",VLOOKUP(N$4,'4. Billing Determinants'!$B$19:$R$41,4,0)/'4. Billing Determinants'!$E$41*$D13,IF($E13="kW",VLOOKUP(N$4,'4. Billing Determinants'!$B$19:$R$41,5,0)/'4. Billing Determinants'!$F$41*$D13,IF($E13="Non-RPP kWh",VLOOKUP(N$4,'4. Billing Determinants'!$B$19:$R$41,6,0)/'4. Billing Determinants'!$G$41*$D13,VLOOKUP(N$4,'4. Billing Determinants'!$B$19:$AA$41,21,0)*$D13)))),0)</f>
        <v>0</v>
      </c>
      <c r="O13" s="364">
        <f>IFERROR(IF(O$4="",0,IF($E13="kWh",VLOOKUP(O$4,'4. Billing Determinants'!$B$19:$R$41,4,0)/'4. Billing Determinants'!$E$41*$D13,IF($E13="kW",VLOOKUP(O$4,'4. Billing Determinants'!$B$19:$R$41,5,0)/'4. Billing Determinants'!$F$41*$D13,IF($E13="Non-RPP kWh",VLOOKUP(O$4,'4. Billing Determinants'!$B$19:$R$41,6,0)/'4. Billing Determinants'!$G$41*$D13,VLOOKUP(O$4,'4. Billing Determinants'!$B$19:$AA$41,21,0)*$D13)))),0)</f>
        <v>0</v>
      </c>
      <c r="P13" s="364">
        <f>IFERROR(IF(P$4="",0,IF($E13="kWh",VLOOKUP(P$4,'4. Billing Determinants'!$B$19:$R$41,4,0)/'4. Billing Determinants'!$E$41*$D13,IF($E13="kW",VLOOKUP(P$4,'4. Billing Determinants'!$B$19:$R$41,5,0)/'4. Billing Determinants'!$F$41*$D13,IF($E13="Non-RPP kWh",VLOOKUP(P$4,'4. Billing Determinants'!$B$19:$R$41,6,0)/'4. Billing Determinants'!$G$41*$D13,VLOOKUP(P$4,'4. Billing Determinants'!$B$19:$AA$41,21,0)*$D13)))),0)</f>
        <v>0</v>
      </c>
      <c r="Q13" s="364">
        <f>IFERROR(IF(Q$4="",0,IF($E13="kWh",VLOOKUP(Q$4,'4. Billing Determinants'!$B$19:$R$41,4,0)/'4. Billing Determinants'!$E$41*$D13,IF($E13="kW",VLOOKUP(Q$4,'4. Billing Determinants'!$B$19:$R$41,5,0)/'4. Billing Determinants'!$F$41*$D13,IF($E13="Non-RPP kWh",VLOOKUP(Q$4,'4. Billing Determinants'!$B$19:$R$41,6,0)/'4. Billing Determinants'!$G$41*$D13,VLOOKUP(Q$4,'4. Billing Determinants'!$B$19:$AA$41,21,0)*$D13)))),0)</f>
        <v>0</v>
      </c>
      <c r="R13" s="364">
        <f>IFERROR(IF(R$4="",0,IF($E13="kWh",VLOOKUP(R$4,'4. Billing Determinants'!$B$19:$R$41,4,0)/'4. Billing Determinants'!$E$41*$D13,IF($E13="kW",VLOOKUP(R$4,'4. Billing Determinants'!$B$19:$R$41,5,0)/'4. Billing Determinants'!$F$41*$D13,IF($E13="Non-RPP kWh",VLOOKUP(R$4,'4. Billing Determinants'!$B$19:$R$41,6,0)/'4. Billing Determinants'!$G$41*$D13,VLOOKUP(R$4,'4. Billing Determinants'!$B$19:$AA$41,21,0)*$D13)))),0)</f>
        <v>0</v>
      </c>
      <c r="S13" s="364">
        <f>IFERROR(IF(S$4="",0,IF($E13="kWh",VLOOKUP(S$4,'4. Billing Determinants'!$B$19:$R$41,4,0)/'4. Billing Determinants'!$E$41*$D13,IF($E13="kW",VLOOKUP(S$4,'4. Billing Determinants'!$B$19:$R$41,5,0)/'4. Billing Determinants'!$F$41*$D13,IF($E13="Non-RPP kWh",VLOOKUP(S$4,'4. Billing Determinants'!$B$19:$R$41,6,0)/'4. Billing Determinants'!$G$41*$D13,VLOOKUP(S$4,'4. Billing Determinants'!$B$19:$AA$41,21,0)*$D13)))),0)</f>
        <v>0</v>
      </c>
      <c r="T13" s="364">
        <f>IFERROR(IF(T$4="",0,IF($E13="kWh",VLOOKUP(T$4,'4. Billing Determinants'!$B$19:$R$41,4,0)/'4. Billing Determinants'!$E$41*$D13,IF($E13="kW",VLOOKUP(T$4,'4. Billing Determinants'!$B$19:$R$41,5,0)/'4. Billing Determinants'!$F$41*$D13,IF($E13="Non-RPP kWh",VLOOKUP(T$4,'4. Billing Determinants'!$B$19:$R$41,6,0)/'4. Billing Determinants'!$G$41*$D13,VLOOKUP(T$4,'4. Billing Determinants'!$B$19:$AA$41,21,0)*$D13)))),0)</f>
        <v>0</v>
      </c>
      <c r="U13" s="364">
        <f>IFERROR(IF(U$4="",0,IF($E13="kWh",VLOOKUP(U$4,'4. Billing Determinants'!$B$19:$R$41,4,0)/'4. Billing Determinants'!$E$41*$D13,IF($E13="kW",VLOOKUP(U$4,'4. Billing Determinants'!$B$19:$R$41,5,0)/'4. Billing Determinants'!$F$41*$D13,IF($E13="Non-RPP kWh",VLOOKUP(U$4,'4. Billing Determinants'!$B$19:$R$41,6,0)/'4. Billing Determinants'!$G$41*$D13,VLOOKUP(U$4,'4. Billing Determinants'!$B$19:$AA$41,21,0)*$D13)))),0)</f>
        <v>0</v>
      </c>
      <c r="V13" s="364">
        <f>IFERROR(IF(V$4="",0,IF($E13="kWh",VLOOKUP(V$4,'4. Billing Determinants'!$B$19:$R$41,4,0)/'4. Billing Determinants'!$E$41*$D13,IF($E13="kW",VLOOKUP(V$4,'4. Billing Determinants'!$B$19:$R$41,5,0)/'4. Billing Determinants'!$F$41*$D13,IF($E13="Non-RPP kWh",VLOOKUP(V$4,'4. Billing Determinants'!$B$19:$R$41,6,0)/'4. Billing Determinants'!$G$41*$D13,VLOOKUP(V$4,'4. Billing Determinants'!$B$19:$AA$41,21,0)*$D13)))),0)</f>
        <v>0</v>
      </c>
      <c r="W13" s="364">
        <f>IFERROR(IF(W$4="",0,IF($E13="kWh",VLOOKUP(W$4,'4. Billing Determinants'!$B$19:$R$41,4,0)/'4. Billing Determinants'!$E$41*$D13,IF($E13="kW",VLOOKUP(W$4,'4. Billing Determinants'!$B$19:$R$41,5,0)/'4. Billing Determinants'!$F$41*$D13,IF($E13="Non-RPP kWh",VLOOKUP(W$4,'4. Billing Determinants'!$B$19:$R$41,6,0)/'4. Billing Determinants'!$G$41*$D13,VLOOKUP(W$4,'4. Billing Determinants'!$B$19:$AA$41,21,0)*$D13)))),0)</f>
        <v>0</v>
      </c>
      <c r="X13" s="364">
        <f>IFERROR(IF(X$4="",0,IF($E13="kWh",VLOOKUP(X$4,'4. Billing Determinants'!$B$19:$R$41,4,0)/'4. Billing Determinants'!$E$41*$D13,IF($E13="kW",VLOOKUP(X$4,'4. Billing Determinants'!$B$19:$R$41,5,0)/'4. Billing Determinants'!$F$41*$D13,IF($E13="Non-RPP kWh",VLOOKUP(X$4,'4. Billing Determinants'!$B$19:$R$41,6,0)/'4. Billing Determinants'!$G$41*$D13,VLOOKUP(X$4,'4. Billing Determinants'!$B$19:$AA$41,21,0)*$D13)))),0)</f>
        <v>0</v>
      </c>
      <c r="Y13" s="364">
        <f>IFERROR(IF(Y$4="",0,IF($E13="kWh",VLOOKUP(Y$4,'4. Billing Determinants'!$B$19:$R$41,4,0)/'4. Billing Determinants'!$E$41*$D13,IF($E13="kW",VLOOKUP(Y$4,'4. Billing Determinants'!$B$19:$R$41,5,0)/'4. Billing Determinants'!$F$41*$D13,IF($E13="Non-RPP kWh",VLOOKUP(Y$4,'4. Billing Determinants'!$B$19:$R$41,6,0)/'4. Billing Determinants'!$G$41*$D13,VLOOKUP(Y$4,'4. Billing Determinants'!$B$19:$AA$41,21,0)*$D13)))),0)</f>
        <v>0</v>
      </c>
    </row>
    <row r="14" spans="1:27" hidden="1" x14ac:dyDescent="0.2">
      <c r="A14" s="355">
        <v>11</v>
      </c>
      <c r="B14" s="373" t="s">
        <v>212</v>
      </c>
      <c r="C14" s="363">
        <v>1595</v>
      </c>
      <c r="D14" s="364"/>
      <c r="E14" s="372" t="s">
        <v>210</v>
      </c>
      <c r="F14" s="364">
        <f>IFERROR(IF(F$4="",0,IF($E14="kWh",VLOOKUP(F$4,'4. Billing Determinants'!$B$19:$R$41,4,0)/'4. Billing Determinants'!$E$41*$D14,IF($E14="kW",VLOOKUP(F$4,'4. Billing Determinants'!$B$19:$R$41,5,0)/'4. Billing Determinants'!$F$41*$D14,IF($E14="Non-RPP kWh",VLOOKUP(F$4,'4. Billing Determinants'!$B$19:$R$41,6,0)/'4. Billing Determinants'!$G$41*$D14, VLOOKUP(F$4,'4. Billing Determinants'!$B$19:$AA$41,22,0)*$D14)))),0)</f>
        <v>0</v>
      </c>
      <c r="G14" s="364">
        <f>IFERROR(IF(G$4="",0,IF($E14="kWh",VLOOKUP(G$4,'4. Billing Determinants'!$B$19:$R$41,4,0)/'4. Billing Determinants'!$E$41*$D14,IF($E14="kW",VLOOKUP(G$4,'4. Billing Determinants'!$B$19:$R$41,5,0)/'4. Billing Determinants'!$F$41*$D14,IF($E14="Non-RPP kWh",VLOOKUP(G$4,'4. Billing Determinants'!$B$19:$R$41,6,0)/'4. Billing Determinants'!$G$41*$D14, VLOOKUP(G$4,'4. Billing Determinants'!$B$19:$AA$41,22,0)*$D14)))),0)</f>
        <v>0</v>
      </c>
      <c r="H14" s="364">
        <f>IFERROR(IF(H$4="",0,IF($E14="kWh",VLOOKUP(H$4,'4. Billing Determinants'!$B$19:$R$41,4,0)/'4. Billing Determinants'!$E$41*$D14,IF($E14="kW",VLOOKUP(H$4,'4. Billing Determinants'!$B$19:$R$41,5,0)/'4. Billing Determinants'!$F$41*$D14,IF($E14="Non-RPP kWh",VLOOKUP(H$4,'4. Billing Determinants'!$B$19:$R$41,6,0)/'4. Billing Determinants'!$G$41*$D14, VLOOKUP(H$4,'4. Billing Determinants'!$B$19:$AA$41,22,0)*$D14)))),0)</f>
        <v>0</v>
      </c>
      <c r="I14" s="364">
        <f>IFERROR(IF(I$4="",0,IF($E14="kWh",VLOOKUP(I$4,'4. Billing Determinants'!$B$19:$R$41,4,0)/'4. Billing Determinants'!$E$41*$D14,IF($E14="kW",VLOOKUP(I$4,'4. Billing Determinants'!$B$19:$R$41,5,0)/'4. Billing Determinants'!$F$41*$D14,IF($E14="Non-RPP kWh",VLOOKUP(I$4,'4. Billing Determinants'!$B$19:$R$41,6,0)/'4. Billing Determinants'!$G$41*$D14, VLOOKUP(I$4,'4. Billing Determinants'!$B$19:$AA$41,22,0)*$D14)))),0)</f>
        <v>0</v>
      </c>
      <c r="J14" s="364">
        <f>IFERROR(IF(J$4="",0,IF($E14="kWh",VLOOKUP(J$4,'4. Billing Determinants'!$B$19:$R$41,4,0)/'4. Billing Determinants'!$E$41*$D14,IF($E14="kW",VLOOKUP(J$4,'4. Billing Determinants'!$B$19:$R$41,5,0)/'4. Billing Determinants'!$F$41*$D14,IF($E14="Non-RPP kWh",VLOOKUP(J$4,'4. Billing Determinants'!$B$19:$R$41,6,0)/'4. Billing Determinants'!$G$41*$D14, VLOOKUP(J$4,'4. Billing Determinants'!$B$19:$AA$41,22,0)*$D14)))),0)</f>
        <v>0</v>
      </c>
      <c r="K14" s="364">
        <f>IFERROR(IF(K$4="",0,IF($E14="kWh",VLOOKUP(K$4,'4. Billing Determinants'!$B$19:$R$41,4,0)/'4. Billing Determinants'!$E$41*$D14,IF($E14="kW",VLOOKUP(K$4,'4. Billing Determinants'!$B$19:$R$41,5,0)/'4. Billing Determinants'!$F$41*$D14,IF($E14="Non-RPP kWh",VLOOKUP(K$4,'4. Billing Determinants'!$B$19:$R$41,6,0)/'4. Billing Determinants'!$G$41*$D14, VLOOKUP(K$4,'4. Billing Determinants'!$B$19:$AA$41,22,0)*$D14)))),0)</f>
        <v>0</v>
      </c>
      <c r="L14" s="364">
        <f>IFERROR(IF(L$4="",0,IF($E14="kWh",VLOOKUP(L$4,'4. Billing Determinants'!$B$19:$R$41,4,0)/'4. Billing Determinants'!$E$41*$D14,IF($E14="kW",VLOOKUP(L$4,'4. Billing Determinants'!$B$19:$R$41,5,0)/'4. Billing Determinants'!$F$41*$D14,IF($E14="Non-RPP kWh",VLOOKUP(L$4,'4. Billing Determinants'!$B$19:$R$41,6,0)/'4. Billing Determinants'!$G$41*$D14, VLOOKUP(L$4,'4. Billing Determinants'!$B$19:$AA$41,22,0)*$D14)))),0)</f>
        <v>0</v>
      </c>
      <c r="M14" s="364">
        <f>IFERROR(IF(M$4="",0,IF($E14="kWh",VLOOKUP(M$4,'4. Billing Determinants'!$B$19:$R$41,4,0)/'4. Billing Determinants'!$E$41*$D14,IF($E14="kW",VLOOKUP(M$4,'4. Billing Determinants'!$B$19:$R$41,5,0)/'4. Billing Determinants'!$F$41*$D14,IF($E14="Non-RPP kWh",VLOOKUP(M$4,'4. Billing Determinants'!$B$19:$R$41,6,0)/'4. Billing Determinants'!$G$41*$D14, VLOOKUP(M$4,'4. Billing Determinants'!$B$19:$AA$41,22,0)*$D14)))),0)</f>
        <v>0</v>
      </c>
      <c r="N14" s="364">
        <f>IFERROR(IF(N$4="",0,IF($E14="kWh",VLOOKUP(N$4,'4. Billing Determinants'!$B$19:$R$41,4,0)/'4. Billing Determinants'!$E$41*$D14,IF($E14="kW",VLOOKUP(N$4,'4. Billing Determinants'!$B$19:$R$41,5,0)/'4. Billing Determinants'!$F$41*$D14,IF($E14="Non-RPP kWh",VLOOKUP(N$4,'4. Billing Determinants'!$B$19:$R$41,6,0)/'4. Billing Determinants'!$G$41*$D14, VLOOKUP(N$4,'4. Billing Determinants'!$B$19:$AA$41,22,0)*$D14)))),0)</f>
        <v>0</v>
      </c>
      <c r="O14" s="364">
        <f>IFERROR(IF(O$4="",0,IF($E14="kWh",VLOOKUP(O$4,'4. Billing Determinants'!$B$19:$R$41,4,0)/'4. Billing Determinants'!$E$41*$D14,IF($E14="kW",VLOOKUP(O$4,'4. Billing Determinants'!$B$19:$R$41,5,0)/'4. Billing Determinants'!$F$41*$D14,IF($E14="Non-RPP kWh",VLOOKUP(O$4,'4. Billing Determinants'!$B$19:$R$41,6,0)/'4. Billing Determinants'!$G$41*$D14, VLOOKUP(O$4,'4. Billing Determinants'!$B$19:$AA$41,22,0)*$D14)))),0)</f>
        <v>0</v>
      </c>
      <c r="P14" s="364">
        <f>IFERROR(IF(P$4="",0,IF($E14="kWh",VLOOKUP(P$4,'4. Billing Determinants'!$B$19:$R$41,4,0)/'4. Billing Determinants'!$E$41*$D14,IF($E14="kW",VLOOKUP(P$4,'4. Billing Determinants'!$B$19:$R$41,5,0)/'4. Billing Determinants'!$F$41*$D14,IF($E14="Non-RPP kWh",VLOOKUP(P$4,'4. Billing Determinants'!$B$19:$R$41,6,0)/'4. Billing Determinants'!$G$41*$D14, VLOOKUP(P$4,'4. Billing Determinants'!$B$19:$AA$41,22,0)*$D14)))),0)</f>
        <v>0</v>
      </c>
      <c r="Q14" s="364">
        <f>IFERROR(IF(Q$4="",0,IF($E14="kWh",VLOOKUP(Q$4,'4. Billing Determinants'!$B$19:$R$41,4,0)/'4. Billing Determinants'!$E$41*$D14,IF($E14="kW",VLOOKUP(Q$4,'4. Billing Determinants'!$B$19:$R$41,5,0)/'4. Billing Determinants'!$F$41*$D14,IF($E14="Non-RPP kWh",VLOOKUP(Q$4,'4. Billing Determinants'!$B$19:$R$41,6,0)/'4. Billing Determinants'!$G$41*$D14, VLOOKUP(Q$4,'4. Billing Determinants'!$B$19:$AA$41,22,0)*$D14)))),0)</f>
        <v>0</v>
      </c>
      <c r="R14" s="364">
        <f>IFERROR(IF(R$4="",0,IF($E14="kWh",VLOOKUP(R$4,'4. Billing Determinants'!$B$19:$R$41,4,0)/'4. Billing Determinants'!$E$41*$D14,IF($E14="kW",VLOOKUP(R$4,'4. Billing Determinants'!$B$19:$R$41,5,0)/'4. Billing Determinants'!$F$41*$D14,IF($E14="Non-RPP kWh",VLOOKUP(R$4,'4. Billing Determinants'!$B$19:$R$41,6,0)/'4. Billing Determinants'!$G$41*$D14, VLOOKUP(R$4,'4. Billing Determinants'!$B$19:$AA$41,22,0)*$D14)))),0)</f>
        <v>0</v>
      </c>
      <c r="S14" s="364">
        <f>IFERROR(IF(S$4="",0,IF($E14="kWh",VLOOKUP(S$4,'4. Billing Determinants'!$B$19:$R$41,4,0)/'4. Billing Determinants'!$E$41*$D14,IF($E14="kW",VLOOKUP(S$4,'4. Billing Determinants'!$B$19:$R$41,5,0)/'4. Billing Determinants'!$F$41*$D14,IF($E14="Non-RPP kWh",VLOOKUP(S$4,'4. Billing Determinants'!$B$19:$R$41,6,0)/'4. Billing Determinants'!$G$41*$D14, VLOOKUP(S$4,'4. Billing Determinants'!$B$19:$AA$41,22,0)*$D14)))),0)</f>
        <v>0</v>
      </c>
      <c r="T14" s="364">
        <f>IFERROR(IF(T$4="",0,IF($E14="kWh",VLOOKUP(T$4,'4. Billing Determinants'!$B$19:$R$41,4,0)/'4. Billing Determinants'!$E$41*$D14,IF($E14="kW",VLOOKUP(T$4,'4. Billing Determinants'!$B$19:$R$41,5,0)/'4. Billing Determinants'!$F$41*$D14,IF($E14="Non-RPP kWh",VLOOKUP(T$4,'4. Billing Determinants'!$B$19:$R$41,6,0)/'4. Billing Determinants'!$G$41*$D14, VLOOKUP(T$4,'4. Billing Determinants'!$B$19:$AA$41,22,0)*$D14)))),0)</f>
        <v>0</v>
      </c>
      <c r="U14" s="364">
        <f>IFERROR(IF(U$4="",0,IF($E14="kWh",VLOOKUP(U$4,'4. Billing Determinants'!$B$19:$R$41,4,0)/'4. Billing Determinants'!$E$41*$D14,IF($E14="kW",VLOOKUP(U$4,'4. Billing Determinants'!$B$19:$R$41,5,0)/'4. Billing Determinants'!$F$41*$D14,IF($E14="Non-RPP kWh",VLOOKUP(U$4,'4. Billing Determinants'!$B$19:$R$41,6,0)/'4. Billing Determinants'!$G$41*$D14, VLOOKUP(U$4,'4. Billing Determinants'!$B$19:$AA$41,22,0)*$D14)))),0)</f>
        <v>0</v>
      </c>
      <c r="V14" s="364">
        <f>IFERROR(IF(V$4="",0,IF($E14="kWh",VLOOKUP(V$4,'4. Billing Determinants'!$B$19:$R$41,4,0)/'4. Billing Determinants'!$E$41*$D14,IF($E14="kW",VLOOKUP(V$4,'4. Billing Determinants'!$B$19:$R$41,5,0)/'4. Billing Determinants'!$F$41*$D14,IF($E14="Non-RPP kWh",VLOOKUP(V$4,'4. Billing Determinants'!$B$19:$R$41,6,0)/'4. Billing Determinants'!$G$41*$D14, VLOOKUP(V$4,'4. Billing Determinants'!$B$19:$AA$41,22,0)*$D14)))),0)</f>
        <v>0</v>
      </c>
      <c r="W14" s="364">
        <f>IFERROR(IF(W$4="",0,IF($E14="kWh",VLOOKUP(W$4,'4. Billing Determinants'!$B$19:$R$41,4,0)/'4. Billing Determinants'!$E$41*$D14,IF($E14="kW",VLOOKUP(W$4,'4. Billing Determinants'!$B$19:$R$41,5,0)/'4. Billing Determinants'!$F$41*$D14,IF($E14="Non-RPP kWh",VLOOKUP(W$4,'4. Billing Determinants'!$B$19:$R$41,6,0)/'4. Billing Determinants'!$G$41*$D14, VLOOKUP(W$4,'4. Billing Determinants'!$B$19:$AA$41,22,0)*$D14)))),0)</f>
        <v>0</v>
      </c>
      <c r="X14" s="364">
        <f>IFERROR(IF(X$4="",0,IF($E14="kWh",VLOOKUP(X$4,'4. Billing Determinants'!$B$19:$R$41,4,0)/'4. Billing Determinants'!$E$41*$D14,IF($E14="kW",VLOOKUP(X$4,'4. Billing Determinants'!$B$19:$R$41,5,0)/'4. Billing Determinants'!$F$41*$D14,IF($E14="Non-RPP kWh",VLOOKUP(X$4,'4. Billing Determinants'!$B$19:$R$41,6,0)/'4. Billing Determinants'!$G$41*$D14, VLOOKUP(X$4,'4. Billing Determinants'!$B$19:$AA$41,22,0)*$D14)))),0)</f>
        <v>0</v>
      </c>
      <c r="Y14" s="364">
        <f>IFERROR(IF(Y$4="",0,IF($E14="kWh",VLOOKUP(Y$4,'4. Billing Determinants'!$B$19:$R$41,4,0)/'4. Billing Determinants'!$E$41*$D14,IF($E14="kW",VLOOKUP(Y$4,'4. Billing Determinants'!$B$19:$R$41,5,0)/'4. Billing Determinants'!$F$41*$D14,IF($E14="Non-RPP kWh",VLOOKUP(Y$4,'4. Billing Determinants'!$B$19:$R$41,6,0)/'4. Billing Determinants'!$G$41*$D14, VLOOKUP(Y$4,'4. Billing Determinants'!$B$19:$AA$41,22,0)*$D14)))),0)</f>
        <v>0</v>
      </c>
    </row>
    <row r="15" spans="1:27" hidden="1" x14ac:dyDescent="0.2">
      <c r="A15" s="370">
        <v>12</v>
      </c>
      <c r="B15" s="373" t="s">
        <v>213</v>
      </c>
      <c r="C15" s="363">
        <v>1595</v>
      </c>
      <c r="D15" s="364"/>
      <c r="E15" s="372" t="s">
        <v>210</v>
      </c>
      <c r="F15" s="364">
        <f>IFERROR(IF(F$4="",0,IF($E15="kWh",VLOOKUP(F$4,'4. Billing Determinants'!$B$19:$R$41,4,0)/'4. Billing Determinants'!$E$41*$D15,IF($E15="kW",VLOOKUP(F$4,'4. Billing Determinants'!$B$19:$R$41,5,0)/'4. Billing Determinants'!$F$41*$D15,IF($E15="Non-RPP kWh",VLOOKUP(F$4,'4. Billing Determinants'!$B$19:$R$41,6,0)/'4. Billing Determinants'!$G$41*$D15, VLOOKUP(F$4,'4. Billing Determinants'!$B$19:$AA$41,23,0)*$D15)))),0)</f>
        <v>0</v>
      </c>
      <c r="G15" s="364">
        <f>IFERROR(IF(G$4="",0,IF($E15="kWh",VLOOKUP(G$4,'4. Billing Determinants'!$B$19:$R$41,4,0)/'4. Billing Determinants'!$E$41*$D15,IF($E15="kW",VLOOKUP(G$4,'4. Billing Determinants'!$B$19:$R$41,5,0)/'4. Billing Determinants'!$F$41*$D15,IF($E15="Non-RPP kWh",VLOOKUP(G$4,'4. Billing Determinants'!$B$19:$R$41,6,0)/'4. Billing Determinants'!$G$41*$D15, VLOOKUP(G$4,'4. Billing Determinants'!$B$19:$AA$41,23,0)*$D15)))),0)</f>
        <v>0</v>
      </c>
      <c r="H15" s="364">
        <f>IFERROR(IF(H$4="",0,IF($E15="kWh",VLOOKUP(H$4,'4. Billing Determinants'!$B$19:$R$41,4,0)/'4. Billing Determinants'!$E$41*$D15,IF($E15="kW",VLOOKUP(H$4,'4. Billing Determinants'!$B$19:$R$41,5,0)/'4. Billing Determinants'!$F$41*$D15,IF($E15="Non-RPP kWh",VLOOKUP(H$4,'4. Billing Determinants'!$B$19:$R$41,6,0)/'4. Billing Determinants'!$G$41*$D15, VLOOKUP(H$4,'4. Billing Determinants'!$B$19:$AA$41,23,0)*$D15)))),0)</f>
        <v>0</v>
      </c>
      <c r="I15" s="364">
        <f>IFERROR(IF(I$4="",0,IF($E15="kWh",VLOOKUP(I$4,'4. Billing Determinants'!$B$19:$R$41,4,0)/'4. Billing Determinants'!$E$41*$D15,IF($E15="kW",VLOOKUP(I$4,'4. Billing Determinants'!$B$19:$R$41,5,0)/'4. Billing Determinants'!$F$41*$D15,IF($E15="Non-RPP kWh",VLOOKUP(I$4,'4. Billing Determinants'!$B$19:$R$41,6,0)/'4. Billing Determinants'!$G$41*$D15, VLOOKUP(I$4,'4. Billing Determinants'!$B$19:$AA$41,23,0)*$D15)))),0)</f>
        <v>0</v>
      </c>
      <c r="J15" s="364">
        <f>IFERROR(IF(J$4="",0,IF($E15="kWh",VLOOKUP(J$4,'4. Billing Determinants'!$B$19:$R$41,4,0)/'4. Billing Determinants'!$E$41*$D15,IF($E15="kW",VLOOKUP(J$4,'4. Billing Determinants'!$B$19:$R$41,5,0)/'4. Billing Determinants'!$F$41*$D15,IF($E15="Non-RPP kWh",VLOOKUP(J$4,'4. Billing Determinants'!$B$19:$R$41,6,0)/'4. Billing Determinants'!$G$41*$D15, VLOOKUP(J$4,'4. Billing Determinants'!$B$19:$AA$41,23,0)*$D15)))),0)</f>
        <v>0</v>
      </c>
      <c r="K15" s="364">
        <f>IFERROR(IF(K$4="",0,IF($E15="kWh",VLOOKUP(K$4,'4. Billing Determinants'!$B$19:$R$41,4,0)/'4. Billing Determinants'!$E$41*$D15,IF($E15="kW",VLOOKUP(K$4,'4. Billing Determinants'!$B$19:$R$41,5,0)/'4. Billing Determinants'!$F$41*$D15,IF($E15="Non-RPP kWh",VLOOKUP(K$4,'4. Billing Determinants'!$B$19:$R$41,6,0)/'4. Billing Determinants'!$G$41*$D15, VLOOKUP(K$4,'4. Billing Determinants'!$B$19:$AA$41,23,0)*$D15)))),0)</f>
        <v>0</v>
      </c>
      <c r="L15" s="364">
        <f>IFERROR(IF(L$4="",0,IF($E15="kWh",VLOOKUP(L$4,'4. Billing Determinants'!$B$19:$R$41,4,0)/'4. Billing Determinants'!$E$41*$D15,IF($E15="kW",VLOOKUP(L$4,'4. Billing Determinants'!$B$19:$R$41,5,0)/'4. Billing Determinants'!$F$41*$D15,IF($E15="Non-RPP kWh",VLOOKUP(L$4,'4. Billing Determinants'!$B$19:$R$41,6,0)/'4. Billing Determinants'!$G$41*$D15, VLOOKUP(L$4,'4. Billing Determinants'!$B$19:$AA$41,23,0)*$D15)))),0)</f>
        <v>0</v>
      </c>
      <c r="M15" s="364">
        <f>IFERROR(IF(M$4="",0,IF($E15="kWh",VLOOKUP(M$4,'4. Billing Determinants'!$B$19:$R$41,4,0)/'4. Billing Determinants'!$E$41*$D15,IF($E15="kW",VLOOKUP(M$4,'4. Billing Determinants'!$B$19:$R$41,5,0)/'4. Billing Determinants'!$F$41*$D15,IF($E15="Non-RPP kWh",VLOOKUP(M$4,'4. Billing Determinants'!$B$19:$R$41,6,0)/'4. Billing Determinants'!$G$41*$D15, VLOOKUP(M$4,'4. Billing Determinants'!$B$19:$AA$41,23,0)*$D15)))),0)</f>
        <v>0</v>
      </c>
      <c r="N15" s="364">
        <f>IFERROR(IF(N$4="",0,IF($E15="kWh",VLOOKUP(N$4,'4. Billing Determinants'!$B$19:$R$41,4,0)/'4. Billing Determinants'!$E$41*$D15,IF($E15="kW",VLOOKUP(N$4,'4. Billing Determinants'!$B$19:$R$41,5,0)/'4. Billing Determinants'!$F$41*$D15,IF($E15="Non-RPP kWh",VLOOKUP(N$4,'4. Billing Determinants'!$B$19:$R$41,6,0)/'4. Billing Determinants'!$G$41*$D15, VLOOKUP(N$4,'4. Billing Determinants'!$B$19:$AA$41,23,0)*$D15)))),0)</f>
        <v>0</v>
      </c>
      <c r="O15" s="364">
        <f>IFERROR(IF(O$4="",0,IF($E15="kWh",VLOOKUP(O$4,'4. Billing Determinants'!$B$19:$R$41,4,0)/'4. Billing Determinants'!$E$41*$D15,IF($E15="kW",VLOOKUP(O$4,'4. Billing Determinants'!$B$19:$R$41,5,0)/'4. Billing Determinants'!$F$41*$D15,IF($E15="Non-RPP kWh",VLOOKUP(O$4,'4. Billing Determinants'!$B$19:$R$41,6,0)/'4. Billing Determinants'!$G$41*$D15, VLOOKUP(O$4,'4. Billing Determinants'!$B$19:$AA$41,23,0)*$D15)))),0)</f>
        <v>0</v>
      </c>
      <c r="P15" s="364">
        <f>IFERROR(IF(P$4="",0,IF($E15="kWh",VLOOKUP(P$4,'4. Billing Determinants'!$B$19:$R$41,4,0)/'4. Billing Determinants'!$E$41*$D15,IF($E15="kW",VLOOKUP(P$4,'4. Billing Determinants'!$B$19:$R$41,5,0)/'4. Billing Determinants'!$F$41*$D15,IF($E15="Non-RPP kWh",VLOOKUP(P$4,'4. Billing Determinants'!$B$19:$R$41,6,0)/'4. Billing Determinants'!$G$41*$D15, VLOOKUP(P$4,'4. Billing Determinants'!$B$19:$AA$41,23,0)*$D15)))),0)</f>
        <v>0</v>
      </c>
      <c r="Q15" s="364">
        <f>IFERROR(IF(Q$4="",0,IF($E15="kWh",VLOOKUP(Q$4,'4. Billing Determinants'!$B$19:$R$41,4,0)/'4. Billing Determinants'!$E$41*$D15,IF($E15="kW",VLOOKUP(Q$4,'4. Billing Determinants'!$B$19:$R$41,5,0)/'4. Billing Determinants'!$F$41*$D15,IF($E15="Non-RPP kWh",VLOOKUP(Q$4,'4. Billing Determinants'!$B$19:$R$41,6,0)/'4. Billing Determinants'!$G$41*$D15, VLOOKUP(Q$4,'4. Billing Determinants'!$B$19:$AA$41,23,0)*$D15)))),0)</f>
        <v>0</v>
      </c>
      <c r="R15" s="364">
        <f>IFERROR(IF(R$4="",0,IF($E15="kWh",VLOOKUP(R$4,'4. Billing Determinants'!$B$19:$R$41,4,0)/'4. Billing Determinants'!$E$41*$D15,IF($E15="kW",VLOOKUP(R$4,'4. Billing Determinants'!$B$19:$R$41,5,0)/'4. Billing Determinants'!$F$41*$D15,IF($E15="Non-RPP kWh",VLOOKUP(R$4,'4. Billing Determinants'!$B$19:$R$41,6,0)/'4. Billing Determinants'!$G$41*$D15, VLOOKUP(R$4,'4. Billing Determinants'!$B$19:$AA$41,23,0)*$D15)))),0)</f>
        <v>0</v>
      </c>
      <c r="S15" s="364">
        <f>IFERROR(IF(S$4="",0,IF($E15="kWh",VLOOKUP(S$4,'4. Billing Determinants'!$B$19:$R$41,4,0)/'4. Billing Determinants'!$E$41*$D15,IF($E15="kW",VLOOKUP(S$4,'4. Billing Determinants'!$B$19:$R$41,5,0)/'4. Billing Determinants'!$F$41*$D15,IF($E15="Non-RPP kWh",VLOOKUP(S$4,'4. Billing Determinants'!$B$19:$R$41,6,0)/'4. Billing Determinants'!$G$41*$D15, VLOOKUP(S$4,'4. Billing Determinants'!$B$19:$AA$41,23,0)*$D15)))),0)</f>
        <v>0</v>
      </c>
      <c r="T15" s="364">
        <f>IFERROR(IF(T$4="",0,IF($E15="kWh",VLOOKUP(T$4,'4. Billing Determinants'!$B$19:$R$41,4,0)/'4. Billing Determinants'!$E$41*$D15,IF($E15="kW",VLOOKUP(T$4,'4. Billing Determinants'!$B$19:$R$41,5,0)/'4. Billing Determinants'!$F$41*$D15,IF($E15="Non-RPP kWh",VLOOKUP(T$4,'4. Billing Determinants'!$B$19:$R$41,6,0)/'4. Billing Determinants'!$G$41*$D15, VLOOKUP(T$4,'4. Billing Determinants'!$B$19:$AA$41,23,0)*$D15)))),0)</f>
        <v>0</v>
      </c>
      <c r="U15" s="364">
        <f>IFERROR(IF(U$4="",0,IF($E15="kWh",VLOOKUP(U$4,'4. Billing Determinants'!$B$19:$R$41,4,0)/'4. Billing Determinants'!$E$41*$D15,IF($E15="kW",VLOOKUP(U$4,'4. Billing Determinants'!$B$19:$R$41,5,0)/'4. Billing Determinants'!$F$41*$D15,IF($E15="Non-RPP kWh",VLOOKUP(U$4,'4. Billing Determinants'!$B$19:$R$41,6,0)/'4. Billing Determinants'!$G$41*$D15, VLOOKUP(U$4,'4. Billing Determinants'!$B$19:$AA$41,23,0)*$D15)))),0)</f>
        <v>0</v>
      </c>
      <c r="V15" s="364">
        <f>IFERROR(IF(V$4="",0,IF($E15="kWh",VLOOKUP(V$4,'4. Billing Determinants'!$B$19:$R$41,4,0)/'4. Billing Determinants'!$E$41*$D15,IF($E15="kW",VLOOKUP(V$4,'4. Billing Determinants'!$B$19:$R$41,5,0)/'4. Billing Determinants'!$F$41*$D15,IF($E15="Non-RPP kWh",VLOOKUP(V$4,'4. Billing Determinants'!$B$19:$R$41,6,0)/'4. Billing Determinants'!$G$41*$D15, VLOOKUP(V$4,'4. Billing Determinants'!$B$19:$AA$41,23,0)*$D15)))),0)</f>
        <v>0</v>
      </c>
      <c r="W15" s="364">
        <f>IFERROR(IF(W$4="",0,IF($E15="kWh",VLOOKUP(W$4,'4. Billing Determinants'!$B$19:$R$41,4,0)/'4. Billing Determinants'!$E$41*$D15,IF($E15="kW",VLOOKUP(W$4,'4. Billing Determinants'!$B$19:$R$41,5,0)/'4. Billing Determinants'!$F$41*$D15,IF($E15="Non-RPP kWh",VLOOKUP(W$4,'4. Billing Determinants'!$B$19:$R$41,6,0)/'4. Billing Determinants'!$G$41*$D15, VLOOKUP(W$4,'4. Billing Determinants'!$B$19:$AA$41,23,0)*$D15)))),0)</f>
        <v>0</v>
      </c>
      <c r="X15" s="364">
        <f>IFERROR(IF(X$4="",0,IF($E15="kWh",VLOOKUP(X$4,'4. Billing Determinants'!$B$19:$R$41,4,0)/'4. Billing Determinants'!$E$41*$D15,IF($E15="kW",VLOOKUP(X$4,'4. Billing Determinants'!$B$19:$R$41,5,0)/'4. Billing Determinants'!$F$41*$D15,IF($E15="Non-RPP kWh",VLOOKUP(X$4,'4. Billing Determinants'!$B$19:$R$41,6,0)/'4. Billing Determinants'!$G$41*$D15, VLOOKUP(X$4,'4. Billing Determinants'!$B$19:$AA$41,23,0)*$D15)))),0)</f>
        <v>0</v>
      </c>
      <c r="Y15" s="364">
        <f>IFERROR(IF(Y$4="",0,IF($E15="kWh",VLOOKUP(Y$4,'4. Billing Determinants'!$B$19:$R$41,4,0)/'4. Billing Determinants'!$E$41*$D15,IF($E15="kW",VLOOKUP(Y$4,'4. Billing Determinants'!$B$19:$R$41,5,0)/'4. Billing Determinants'!$F$41*$D15,IF($E15="Non-RPP kWh",VLOOKUP(Y$4,'4. Billing Determinants'!$B$19:$R$41,6,0)/'4. Billing Determinants'!$G$41*$D15, VLOOKUP(Y$4,'4. Billing Determinants'!$B$19:$AA$41,23,0)*$D15)))),0)</f>
        <v>0</v>
      </c>
    </row>
    <row r="16" spans="1:27" hidden="1" x14ac:dyDescent="0.2">
      <c r="A16" s="355">
        <v>13</v>
      </c>
      <c r="B16" s="373" t="s">
        <v>214</v>
      </c>
      <c r="C16" s="374">
        <v>1595</v>
      </c>
      <c r="D16" s="364"/>
      <c r="E16" s="372" t="s">
        <v>210</v>
      </c>
      <c r="F16" s="364">
        <f>IFERROR(IF(F$4="",0,IF($E16="kWh",VLOOKUP(F$4,'4. Billing Determinants'!$B$19:$R$41,4,0)/'4. Billing Determinants'!$E$41*$D16,IF($E16="kW",VLOOKUP(F$4,'4. Billing Determinants'!$B$19:$R$41,5,0)/'4. Billing Determinants'!$F$41*$D16,IF($E16="Non-RPP kWh",VLOOKUP(F$4,'4. Billing Determinants'!$B$19:$R$41,6,0)/'4. Billing Determinants'!$G$41*$D16, VLOOKUP(F$4,'4. Billing Determinants'!$B$19:$AA$41,24,0)*$D16)))),0)</f>
        <v>0</v>
      </c>
      <c r="G16" s="364">
        <f>IFERROR(IF(G$4="",0,IF($E16="kWh",VLOOKUP(G$4,'4. Billing Determinants'!$B$19:$R$41,4,0)/'4. Billing Determinants'!$E$41*$D16,IF($E16="kW",VLOOKUP(G$4,'4. Billing Determinants'!$B$19:$R$41,5,0)/'4. Billing Determinants'!$F$41*$D16,IF($E16="Non-RPP kWh",VLOOKUP(G$4,'4. Billing Determinants'!$B$19:$R$41,6,0)/'4. Billing Determinants'!$G$41*$D16, VLOOKUP(G$4,'4. Billing Determinants'!$B$19:$AA$41,24,0)*$D16)))),0)</f>
        <v>0</v>
      </c>
      <c r="H16" s="364">
        <f>IFERROR(IF(H$4="",0,IF($E16="kWh",VLOOKUP(H$4,'4. Billing Determinants'!$B$19:$R$41,4,0)/'4. Billing Determinants'!$E$41*$D16,IF($E16="kW",VLOOKUP(H$4,'4. Billing Determinants'!$B$19:$R$41,5,0)/'4. Billing Determinants'!$F$41*$D16,IF($E16="Non-RPP kWh",VLOOKUP(H$4,'4. Billing Determinants'!$B$19:$R$41,6,0)/'4. Billing Determinants'!$G$41*$D16, VLOOKUP(H$4,'4. Billing Determinants'!$B$19:$AA$41,24,0)*$D16)))),0)</f>
        <v>0</v>
      </c>
      <c r="I16" s="364">
        <f>IFERROR(IF(I$4="",0,IF($E16="kWh",VLOOKUP(I$4,'4. Billing Determinants'!$B$19:$R$41,4,0)/'4. Billing Determinants'!$E$41*$D16,IF($E16="kW",VLOOKUP(I$4,'4. Billing Determinants'!$B$19:$R$41,5,0)/'4. Billing Determinants'!$F$41*$D16,IF($E16="Non-RPP kWh",VLOOKUP(I$4,'4. Billing Determinants'!$B$19:$R$41,6,0)/'4. Billing Determinants'!$G$41*$D16, VLOOKUP(I$4,'4. Billing Determinants'!$B$19:$AA$41,24,0)*$D16)))),0)</f>
        <v>0</v>
      </c>
      <c r="J16" s="364">
        <f>IFERROR(IF(J$4="",0,IF($E16="kWh",VLOOKUP(J$4,'4. Billing Determinants'!$B$19:$R$41,4,0)/'4. Billing Determinants'!$E$41*$D16,IF($E16="kW",VLOOKUP(J$4,'4. Billing Determinants'!$B$19:$R$41,5,0)/'4. Billing Determinants'!$F$41*$D16,IF($E16="Non-RPP kWh",VLOOKUP(J$4,'4. Billing Determinants'!$B$19:$R$41,6,0)/'4. Billing Determinants'!$G$41*$D16, VLOOKUP(J$4,'4. Billing Determinants'!$B$19:$AA$41,24,0)*$D16)))),0)</f>
        <v>0</v>
      </c>
      <c r="K16" s="364">
        <f>IFERROR(IF(K$4="",0,IF($E16="kWh",VLOOKUP(K$4,'4. Billing Determinants'!$B$19:$R$41,4,0)/'4. Billing Determinants'!$E$41*$D16,IF($E16="kW",VLOOKUP(K$4,'4. Billing Determinants'!$B$19:$R$41,5,0)/'4. Billing Determinants'!$F$41*$D16,IF($E16="Non-RPP kWh",VLOOKUP(K$4,'4. Billing Determinants'!$B$19:$R$41,6,0)/'4. Billing Determinants'!$G$41*$D16, VLOOKUP(K$4,'4. Billing Determinants'!$B$19:$AA$41,24,0)*$D16)))),0)</f>
        <v>0</v>
      </c>
      <c r="L16" s="364">
        <f>IFERROR(IF(L$4="",0,IF($E16="kWh",VLOOKUP(L$4,'4. Billing Determinants'!$B$19:$R$41,4,0)/'4. Billing Determinants'!$E$41*$D16,IF($E16="kW",VLOOKUP(L$4,'4. Billing Determinants'!$B$19:$R$41,5,0)/'4. Billing Determinants'!$F$41*$D16,IF($E16="Non-RPP kWh",VLOOKUP(L$4,'4. Billing Determinants'!$B$19:$R$41,6,0)/'4. Billing Determinants'!$G$41*$D16, VLOOKUP(L$4,'4. Billing Determinants'!$B$19:$AA$41,24,0)*$D16)))),0)</f>
        <v>0</v>
      </c>
      <c r="M16" s="364">
        <f>IFERROR(IF(M$4="",0,IF($E16="kWh",VLOOKUP(M$4,'4. Billing Determinants'!$B$19:$R$41,4,0)/'4. Billing Determinants'!$E$41*$D16,IF($E16="kW",VLOOKUP(M$4,'4. Billing Determinants'!$B$19:$R$41,5,0)/'4. Billing Determinants'!$F$41*$D16,IF($E16="Non-RPP kWh",VLOOKUP(M$4,'4. Billing Determinants'!$B$19:$R$41,6,0)/'4. Billing Determinants'!$G$41*$D16, VLOOKUP(M$4,'4. Billing Determinants'!$B$19:$AA$41,24,0)*$D16)))),0)</f>
        <v>0</v>
      </c>
      <c r="N16" s="364">
        <f>IFERROR(IF(N$4="",0,IF($E16="kWh",VLOOKUP(N$4,'4. Billing Determinants'!$B$19:$R$41,4,0)/'4. Billing Determinants'!$E$41*$D16,IF($E16="kW",VLOOKUP(N$4,'4. Billing Determinants'!$B$19:$R$41,5,0)/'4. Billing Determinants'!$F$41*$D16,IF($E16="Non-RPP kWh",VLOOKUP(N$4,'4. Billing Determinants'!$B$19:$R$41,6,0)/'4. Billing Determinants'!$G$41*$D16, VLOOKUP(N$4,'4. Billing Determinants'!$B$19:$AA$41,24,0)*$D16)))),0)</f>
        <v>0</v>
      </c>
      <c r="O16" s="364">
        <f>IFERROR(IF(O$4="",0,IF($E16="kWh",VLOOKUP(O$4,'4. Billing Determinants'!$B$19:$R$41,4,0)/'4. Billing Determinants'!$E$41*$D16,IF($E16="kW",VLOOKUP(O$4,'4. Billing Determinants'!$B$19:$R$41,5,0)/'4. Billing Determinants'!$F$41*$D16,IF($E16="Non-RPP kWh",VLOOKUP(O$4,'4. Billing Determinants'!$B$19:$R$41,6,0)/'4. Billing Determinants'!$G$41*$D16, VLOOKUP(O$4,'4. Billing Determinants'!$B$19:$AA$41,24,0)*$D16)))),0)</f>
        <v>0</v>
      </c>
      <c r="P16" s="364">
        <f>IFERROR(IF(P$4="",0,IF($E16="kWh",VLOOKUP(P$4,'4. Billing Determinants'!$B$19:$R$41,4,0)/'4. Billing Determinants'!$E$41*$D16,IF($E16="kW",VLOOKUP(P$4,'4. Billing Determinants'!$B$19:$R$41,5,0)/'4. Billing Determinants'!$F$41*$D16,IF($E16="Non-RPP kWh",VLOOKUP(P$4,'4. Billing Determinants'!$B$19:$R$41,6,0)/'4. Billing Determinants'!$G$41*$D16, VLOOKUP(P$4,'4. Billing Determinants'!$B$19:$AA$41,24,0)*$D16)))),0)</f>
        <v>0</v>
      </c>
      <c r="Q16" s="364">
        <f>IFERROR(IF(Q$4="",0,IF($E16="kWh",VLOOKUP(Q$4,'4. Billing Determinants'!$B$19:$R$41,4,0)/'4. Billing Determinants'!$E$41*$D16,IF($E16="kW",VLOOKUP(Q$4,'4. Billing Determinants'!$B$19:$R$41,5,0)/'4. Billing Determinants'!$F$41*$D16,IF($E16="Non-RPP kWh",VLOOKUP(Q$4,'4. Billing Determinants'!$B$19:$R$41,6,0)/'4. Billing Determinants'!$G$41*$D16, VLOOKUP(Q$4,'4. Billing Determinants'!$B$19:$AA$41,24,0)*$D16)))),0)</f>
        <v>0</v>
      </c>
      <c r="R16" s="364">
        <f>IFERROR(IF(R$4="",0,IF($E16="kWh",VLOOKUP(R$4,'4. Billing Determinants'!$B$19:$R$41,4,0)/'4. Billing Determinants'!$E$41*$D16,IF($E16="kW",VLOOKUP(R$4,'4. Billing Determinants'!$B$19:$R$41,5,0)/'4. Billing Determinants'!$F$41*$D16,IF($E16="Non-RPP kWh",VLOOKUP(R$4,'4. Billing Determinants'!$B$19:$R$41,6,0)/'4. Billing Determinants'!$G$41*$D16, VLOOKUP(R$4,'4. Billing Determinants'!$B$19:$AA$41,24,0)*$D16)))),0)</f>
        <v>0</v>
      </c>
      <c r="S16" s="364">
        <f>IFERROR(IF(S$4="",0,IF($E16="kWh",VLOOKUP(S$4,'4. Billing Determinants'!$B$19:$R$41,4,0)/'4. Billing Determinants'!$E$41*$D16,IF($E16="kW",VLOOKUP(S$4,'4. Billing Determinants'!$B$19:$R$41,5,0)/'4. Billing Determinants'!$F$41*$D16,IF($E16="Non-RPP kWh",VLOOKUP(S$4,'4. Billing Determinants'!$B$19:$R$41,6,0)/'4. Billing Determinants'!$G$41*$D16, VLOOKUP(S$4,'4. Billing Determinants'!$B$19:$AA$41,24,0)*$D16)))),0)</f>
        <v>0</v>
      </c>
      <c r="T16" s="364">
        <f>IFERROR(IF(T$4="",0,IF($E16="kWh",VLOOKUP(T$4,'4. Billing Determinants'!$B$19:$R$41,4,0)/'4. Billing Determinants'!$E$41*$D16,IF($E16="kW",VLOOKUP(T$4,'4. Billing Determinants'!$B$19:$R$41,5,0)/'4. Billing Determinants'!$F$41*$D16,IF($E16="Non-RPP kWh",VLOOKUP(T$4,'4. Billing Determinants'!$B$19:$R$41,6,0)/'4. Billing Determinants'!$G$41*$D16, VLOOKUP(T$4,'4. Billing Determinants'!$B$19:$AA$41,24,0)*$D16)))),0)</f>
        <v>0</v>
      </c>
      <c r="U16" s="364">
        <f>IFERROR(IF(U$4="",0,IF($E16="kWh",VLOOKUP(U$4,'4. Billing Determinants'!$B$19:$R$41,4,0)/'4. Billing Determinants'!$E$41*$D16,IF($E16="kW",VLOOKUP(U$4,'4. Billing Determinants'!$B$19:$R$41,5,0)/'4. Billing Determinants'!$F$41*$D16,IF($E16="Non-RPP kWh",VLOOKUP(U$4,'4. Billing Determinants'!$B$19:$R$41,6,0)/'4. Billing Determinants'!$G$41*$D16, VLOOKUP(U$4,'4. Billing Determinants'!$B$19:$AA$41,24,0)*$D16)))),0)</f>
        <v>0</v>
      </c>
      <c r="V16" s="364">
        <f>IFERROR(IF(V$4="",0,IF($E16="kWh",VLOOKUP(V$4,'4. Billing Determinants'!$B$19:$R$41,4,0)/'4. Billing Determinants'!$E$41*$D16,IF($E16="kW",VLOOKUP(V$4,'4. Billing Determinants'!$B$19:$R$41,5,0)/'4. Billing Determinants'!$F$41*$D16,IF($E16="Non-RPP kWh",VLOOKUP(V$4,'4. Billing Determinants'!$B$19:$R$41,6,0)/'4. Billing Determinants'!$G$41*$D16, VLOOKUP(V$4,'4. Billing Determinants'!$B$19:$AA$41,24,0)*$D16)))),0)</f>
        <v>0</v>
      </c>
      <c r="W16" s="364">
        <f>IFERROR(IF(W$4="",0,IF($E16="kWh",VLOOKUP(W$4,'4. Billing Determinants'!$B$19:$R$41,4,0)/'4. Billing Determinants'!$E$41*$D16,IF($E16="kW",VLOOKUP(W$4,'4. Billing Determinants'!$B$19:$R$41,5,0)/'4. Billing Determinants'!$F$41*$D16,IF($E16="Non-RPP kWh",VLOOKUP(W$4,'4. Billing Determinants'!$B$19:$R$41,6,0)/'4. Billing Determinants'!$G$41*$D16, VLOOKUP(W$4,'4. Billing Determinants'!$B$19:$AA$41,24,0)*$D16)))),0)</f>
        <v>0</v>
      </c>
      <c r="X16" s="364">
        <f>IFERROR(IF(X$4="",0,IF($E16="kWh",VLOOKUP(X$4,'4. Billing Determinants'!$B$19:$R$41,4,0)/'4. Billing Determinants'!$E$41*$D16,IF($E16="kW",VLOOKUP(X$4,'4. Billing Determinants'!$B$19:$R$41,5,0)/'4. Billing Determinants'!$F$41*$D16,IF($E16="Non-RPP kWh",VLOOKUP(X$4,'4. Billing Determinants'!$B$19:$R$41,6,0)/'4. Billing Determinants'!$G$41*$D16, VLOOKUP(X$4,'4. Billing Determinants'!$B$19:$AA$41,24,0)*$D16)))),0)</f>
        <v>0</v>
      </c>
      <c r="Y16" s="364">
        <f>IFERROR(IF(Y$4="",0,IF($E16="kWh",VLOOKUP(Y$4,'4. Billing Determinants'!$B$19:$R$41,4,0)/'4. Billing Determinants'!$E$41*$D16,IF($E16="kW",VLOOKUP(Y$4,'4. Billing Determinants'!$B$19:$R$41,5,0)/'4. Billing Determinants'!$F$41*$D16,IF($E16="Non-RPP kWh",VLOOKUP(Y$4,'4. Billing Determinants'!$B$19:$R$41,6,0)/'4. Billing Determinants'!$G$41*$D16, VLOOKUP(Y$4,'4. Billing Determinants'!$B$19:$AA$41,24,0)*$D16)))),0)</f>
        <v>0</v>
      </c>
    </row>
    <row r="17" spans="1:25" hidden="1" x14ac:dyDescent="0.2">
      <c r="A17" s="355">
        <v>14</v>
      </c>
      <c r="B17" s="373" t="s">
        <v>215</v>
      </c>
      <c r="C17" s="374">
        <v>1595</v>
      </c>
      <c r="D17" s="364"/>
      <c r="E17" s="372" t="s">
        <v>210</v>
      </c>
      <c r="F17" s="364">
        <f>IFERROR(IF(F$4="",0,IF($E17="kWh",VLOOKUP(F$4,'4. Billing Determinants'!$B$19:$R$41,4,0)/'4. Billing Determinants'!$E$41*$D17,IF($E17="kW",VLOOKUP(F$4,'4. Billing Determinants'!$B$19:$R$41,5,0)/'4. Billing Determinants'!$F$41*$D17,IF($E17="Non-RPP kWh",VLOOKUP(F$4,'4. Billing Determinants'!$B$19:$R$41,6,0)/'4. Billing Determinants'!$G$41*$D17, VLOOKUP(F$4,'4. Billing Determinants'!$B$19:$AA$41,25,0)*$D17)))),0)</f>
        <v>0</v>
      </c>
      <c r="G17" s="364">
        <f>IFERROR(IF(G$4="",0,IF($E17="kWh",VLOOKUP(G$4,'4. Billing Determinants'!$B$19:$R$41,4,0)/'4. Billing Determinants'!$E$41*$D17,IF($E17="kW",VLOOKUP(G$4,'4. Billing Determinants'!$B$19:$R$41,5,0)/'4. Billing Determinants'!$F$41*$D17,IF($E17="Non-RPP kWh",VLOOKUP(G$4,'4. Billing Determinants'!$B$19:$R$41,6,0)/'4. Billing Determinants'!$G$41*$D17, VLOOKUP(G$4,'4. Billing Determinants'!$B$19:$AA$41,25,0)*$D17)))),0)</f>
        <v>0</v>
      </c>
      <c r="H17" s="364">
        <f>IFERROR(IF(H$4="",0,IF($E17="kWh",VLOOKUP(H$4,'4. Billing Determinants'!$B$19:$R$41,4,0)/'4. Billing Determinants'!$E$41*$D17,IF($E17="kW",VLOOKUP(H$4,'4. Billing Determinants'!$B$19:$R$41,5,0)/'4. Billing Determinants'!$F$41*$D17,IF($E17="Non-RPP kWh",VLOOKUP(H$4,'4. Billing Determinants'!$B$19:$R$41,6,0)/'4. Billing Determinants'!$G$41*$D17, VLOOKUP(H$4,'4. Billing Determinants'!$B$19:$AA$41,25,0)*$D17)))),0)</f>
        <v>0</v>
      </c>
      <c r="I17" s="364">
        <f>IFERROR(IF(I$4="",0,IF($E17="kWh",VLOOKUP(I$4,'4. Billing Determinants'!$B$19:$R$41,4,0)/'4. Billing Determinants'!$E$41*$D17,IF($E17="kW",VLOOKUP(I$4,'4. Billing Determinants'!$B$19:$R$41,5,0)/'4. Billing Determinants'!$F$41*$D17,IF($E17="Non-RPP kWh",VLOOKUP(I$4,'4. Billing Determinants'!$B$19:$R$41,6,0)/'4. Billing Determinants'!$G$41*$D17, VLOOKUP(I$4,'4. Billing Determinants'!$B$19:$AA$41,25,0)*$D17)))),0)</f>
        <v>0</v>
      </c>
      <c r="J17" s="364">
        <f>IFERROR(IF(J$4="",0,IF($E17="kWh",VLOOKUP(J$4,'4. Billing Determinants'!$B$19:$R$41,4,0)/'4. Billing Determinants'!$E$41*$D17,IF($E17="kW",VLOOKUP(J$4,'4. Billing Determinants'!$B$19:$R$41,5,0)/'4. Billing Determinants'!$F$41*$D17,IF($E17="Non-RPP kWh",VLOOKUP(J$4,'4. Billing Determinants'!$B$19:$R$41,6,0)/'4. Billing Determinants'!$G$41*$D17, VLOOKUP(J$4,'4. Billing Determinants'!$B$19:$AA$41,25,0)*$D17)))),0)</f>
        <v>0</v>
      </c>
      <c r="K17" s="364">
        <f>IFERROR(IF(K$4="",0,IF($E17="kWh",VLOOKUP(K$4,'4. Billing Determinants'!$B$19:$R$41,4,0)/'4. Billing Determinants'!$E$41*$D17,IF($E17="kW",VLOOKUP(K$4,'4. Billing Determinants'!$B$19:$R$41,5,0)/'4. Billing Determinants'!$F$41*$D17,IF($E17="Non-RPP kWh",VLOOKUP(K$4,'4. Billing Determinants'!$B$19:$R$41,6,0)/'4. Billing Determinants'!$G$41*$D17, VLOOKUP(K$4,'4. Billing Determinants'!$B$19:$AA$41,25,0)*$D17)))),0)</f>
        <v>0</v>
      </c>
      <c r="L17" s="364">
        <f>IFERROR(IF(L$4="",0,IF($E17="kWh",VLOOKUP(L$4,'4. Billing Determinants'!$B$19:$R$41,4,0)/'4. Billing Determinants'!$E$41*$D17,IF($E17="kW",VLOOKUP(L$4,'4. Billing Determinants'!$B$19:$R$41,5,0)/'4. Billing Determinants'!$F$41*$D17,IF($E17="Non-RPP kWh",VLOOKUP(L$4,'4. Billing Determinants'!$B$19:$R$41,6,0)/'4. Billing Determinants'!$G$41*$D17, VLOOKUP(L$4,'4. Billing Determinants'!$B$19:$AA$41,25,0)*$D17)))),0)</f>
        <v>0</v>
      </c>
      <c r="M17" s="364">
        <f>IFERROR(IF(M$4="",0,IF($E17="kWh",VLOOKUP(M$4,'4. Billing Determinants'!$B$19:$R$41,4,0)/'4. Billing Determinants'!$E$41*$D17,IF($E17="kW",VLOOKUP(M$4,'4. Billing Determinants'!$B$19:$R$41,5,0)/'4. Billing Determinants'!$F$41*$D17,IF($E17="Non-RPP kWh",VLOOKUP(M$4,'4. Billing Determinants'!$B$19:$R$41,6,0)/'4. Billing Determinants'!$G$41*$D17, VLOOKUP(M$4,'4. Billing Determinants'!$B$19:$AA$41,25,0)*$D17)))),0)</f>
        <v>0</v>
      </c>
      <c r="N17" s="364">
        <f>IFERROR(IF(N$4="",0,IF($E17="kWh",VLOOKUP(N$4,'4. Billing Determinants'!$B$19:$R$41,4,0)/'4. Billing Determinants'!$E$41*$D17,IF($E17="kW",VLOOKUP(N$4,'4. Billing Determinants'!$B$19:$R$41,5,0)/'4. Billing Determinants'!$F$41*$D17,IF($E17="Non-RPP kWh",VLOOKUP(N$4,'4. Billing Determinants'!$B$19:$R$41,6,0)/'4. Billing Determinants'!$G$41*$D17, VLOOKUP(N$4,'4. Billing Determinants'!$B$19:$AA$41,25,0)*$D17)))),0)</f>
        <v>0</v>
      </c>
      <c r="O17" s="364">
        <f>IFERROR(IF(O$4="",0,IF($E17="kWh",VLOOKUP(O$4,'4. Billing Determinants'!$B$19:$R$41,4,0)/'4. Billing Determinants'!$E$41*$D17,IF($E17="kW",VLOOKUP(O$4,'4. Billing Determinants'!$B$19:$R$41,5,0)/'4. Billing Determinants'!$F$41*$D17,IF($E17="Non-RPP kWh",VLOOKUP(O$4,'4. Billing Determinants'!$B$19:$R$41,6,0)/'4. Billing Determinants'!$G$41*$D17, VLOOKUP(O$4,'4. Billing Determinants'!$B$19:$AA$41,25,0)*$D17)))),0)</f>
        <v>0</v>
      </c>
      <c r="P17" s="364">
        <f>IFERROR(IF(P$4="",0,IF($E17="kWh",VLOOKUP(P$4,'4. Billing Determinants'!$B$19:$R$41,4,0)/'4. Billing Determinants'!$E$41*$D17,IF($E17="kW",VLOOKUP(P$4,'4. Billing Determinants'!$B$19:$R$41,5,0)/'4. Billing Determinants'!$F$41*$D17,IF($E17="Non-RPP kWh",VLOOKUP(P$4,'4. Billing Determinants'!$B$19:$R$41,6,0)/'4. Billing Determinants'!$G$41*$D17, VLOOKUP(P$4,'4. Billing Determinants'!$B$19:$AA$41,25,0)*$D17)))),0)</f>
        <v>0</v>
      </c>
      <c r="Q17" s="364">
        <f>IFERROR(IF(Q$4="",0,IF($E17="kWh",VLOOKUP(Q$4,'4. Billing Determinants'!$B$19:$R$41,4,0)/'4. Billing Determinants'!$E$41*$D17,IF($E17="kW",VLOOKUP(Q$4,'4. Billing Determinants'!$B$19:$R$41,5,0)/'4. Billing Determinants'!$F$41*$D17,IF($E17="Non-RPP kWh",VLOOKUP(Q$4,'4. Billing Determinants'!$B$19:$R$41,6,0)/'4. Billing Determinants'!$G$41*$D17, VLOOKUP(Q$4,'4. Billing Determinants'!$B$19:$AA$41,25,0)*$D17)))),0)</f>
        <v>0</v>
      </c>
      <c r="R17" s="364">
        <f>IFERROR(IF(R$4="",0,IF($E17="kWh",VLOOKUP(R$4,'4. Billing Determinants'!$B$19:$R$41,4,0)/'4. Billing Determinants'!$E$41*$D17,IF($E17="kW",VLOOKUP(R$4,'4. Billing Determinants'!$B$19:$R$41,5,0)/'4. Billing Determinants'!$F$41*$D17,IF($E17="Non-RPP kWh",VLOOKUP(R$4,'4. Billing Determinants'!$B$19:$R$41,6,0)/'4. Billing Determinants'!$G$41*$D17, VLOOKUP(R$4,'4. Billing Determinants'!$B$19:$AA$41,25,0)*$D17)))),0)</f>
        <v>0</v>
      </c>
      <c r="S17" s="364">
        <f>IFERROR(IF(S$4="",0,IF($E17="kWh",VLOOKUP(S$4,'4. Billing Determinants'!$B$19:$R$41,4,0)/'4. Billing Determinants'!$E$41*$D17,IF($E17="kW",VLOOKUP(S$4,'4. Billing Determinants'!$B$19:$R$41,5,0)/'4. Billing Determinants'!$F$41*$D17,IF($E17="Non-RPP kWh",VLOOKUP(S$4,'4. Billing Determinants'!$B$19:$R$41,6,0)/'4. Billing Determinants'!$G$41*$D17, VLOOKUP(S$4,'4. Billing Determinants'!$B$19:$AA$41,25,0)*$D17)))),0)</f>
        <v>0</v>
      </c>
      <c r="T17" s="364">
        <f>IFERROR(IF(T$4="",0,IF($E17="kWh",VLOOKUP(T$4,'4. Billing Determinants'!$B$19:$R$41,4,0)/'4. Billing Determinants'!$E$41*$D17,IF($E17="kW",VLOOKUP(T$4,'4. Billing Determinants'!$B$19:$R$41,5,0)/'4. Billing Determinants'!$F$41*$D17,IF($E17="Non-RPP kWh",VLOOKUP(T$4,'4. Billing Determinants'!$B$19:$R$41,6,0)/'4. Billing Determinants'!$G$41*$D17, VLOOKUP(T$4,'4. Billing Determinants'!$B$19:$AA$41,25,0)*$D17)))),0)</f>
        <v>0</v>
      </c>
      <c r="U17" s="364">
        <f>IFERROR(IF(U$4="",0,IF($E17="kWh",VLOOKUP(U$4,'4. Billing Determinants'!$B$19:$R$41,4,0)/'4. Billing Determinants'!$E$41*$D17,IF($E17="kW",VLOOKUP(U$4,'4. Billing Determinants'!$B$19:$R$41,5,0)/'4. Billing Determinants'!$F$41*$D17,IF($E17="Non-RPP kWh",VLOOKUP(U$4,'4. Billing Determinants'!$B$19:$R$41,6,0)/'4. Billing Determinants'!$G$41*$D17, VLOOKUP(U$4,'4. Billing Determinants'!$B$19:$AA$41,25,0)*$D17)))),0)</f>
        <v>0</v>
      </c>
      <c r="V17" s="364">
        <f>IFERROR(IF(V$4="",0,IF($E17="kWh",VLOOKUP(V$4,'4. Billing Determinants'!$B$19:$R$41,4,0)/'4. Billing Determinants'!$E$41*$D17,IF($E17="kW",VLOOKUP(V$4,'4. Billing Determinants'!$B$19:$R$41,5,0)/'4. Billing Determinants'!$F$41*$D17,IF($E17="Non-RPP kWh",VLOOKUP(V$4,'4. Billing Determinants'!$B$19:$R$41,6,0)/'4. Billing Determinants'!$G$41*$D17, VLOOKUP(V$4,'4. Billing Determinants'!$B$19:$AA$41,25,0)*$D17)))),0)</f>
        <v>0</v>
      </c>
      <c r="W17" s="364">
        <f>IFERROR(IF(W$4="",0,IF($E17="kWh",VLOOKUP(W$4,'4. Billing Determinants'!$B$19:$R$41,4,0)/'4. Billing Determinants'!$E$41*$D17,IF($E17="kW",VLOOKUP(W$4,'4. Billing Determinants'!$B$19:$R$41,5,0)/'4. Billing Determinants'!$F$41*$D17,IF($E17="Non-RPP kWh",VLOOKUP(W$4,'4. Billing Determinants'!$B$19:$R$41,6,0)/'4. Billing Determinants'!$G$41*$D17, VLOOKUP(W$4,'4. Billing Determinants'!$B$19:$AA$41,25,0)*$D17)))),0)</f>
        <v>0</v>
      </c>
      <c r="X17" s="364">
        <f>IFERROR(IF(X$4="",0,IF($E17="kWh",VLOOKUP(X$4,'4. Billing Determinants'!$B$19:$R$41,4,0)/'4. Billing Determinants'!$E$41*$D17,IF($E17="kW",VLOOKUP(X$4,'4. Billing Determinants'!$B$19:$R$41,5,0)/'4. Billing Determinants'!$F$41*$D17,IF($E17="Non-RPP kWh",VLOOKUP(X$4,'4. Billing Determinants'!$B$19:$R$41,6,0)/'4. Billing Determinants'!$G$41*$D17, VLOOKUP(X$4,'4. Billing Determinants'!$B$19:$AA$41,25,0)*$D17)))),0)</f>
        <v>0</v>
      </c>
      <c r="Y17" s="364">
        <f>IFERROR(IF(Y$4="",0,IF($E17="kWh",VLOOKUP(Y$4,'4. Billing Determinants'!$B$19:$R$41,4,0)/'4. Billing Determinants'!$E$41*$D17,IF($E17="kW",VLOOKUP(Y$4,'4. Billing Determinants'!$B$19:$R$41,5,0)/'4. Billing Determinants'!$F$41*$D17,IF($E17="Non-RPP kWh",VLOOKUP(Y$4,'4. Billing Determinants'!$B$19:$R$41,6,0)/'4. Billing Determinants'!$G$41*$D17, VLOOKUP(Y$4,'4. Billing Determinants'!$B$19:$AA$41,25,0)*$D17)))),0)</f>
        <v>0</v>
      </c>
    </row>
    <row r="18" spans="1:25" hidden="1" x14ac:dyDescent="0.2">
      <c r="A18" s="355">
        <v>15</v>
      </c>
      <c r="B18" s="373" t="s">
        <v>216</v>
      </c>
      <c r="C18" s="374">
        <v>1595</v>
      </c>
      <c r="D18" s="364"/>
      <c r="E18" s="372" t="s">
        <v>210</v>
      </c>
      <c r="F18" s="364">
        <f>IFERROR(IF(F$4="",0,IF($E18="kWh",VLOOKUP(F$4,'4. Billing Determinants'!$B$19:$R$41,4,0)/'4. Billing Determinants'!$E$41*$D18,IF($E18="kW",VLOOKUP(F$4,'4. Billing Determinants'!$B$19:$R$41,5,0)/'4. Billing Determinants'!$F$41*$D18,IF($E18="Non-RPP kWh",VLOOKUP(F$4,'4. Billing Determinants'!$B$19:$R$41,6,0)/'4. Billing Determinants'!$G$41*$D18, VLOOKUP(F$4,'4. Billing Determinants'!$B$19:$AA$41,26,0)*$D18)))),0)</f>
        <v>0</v>
      </c>
      <c r="G18" s="364">
        <f>IFERROR(IF(G$4="",0,IF($E18="kWh",VLOOKUP(G$4,'4. Billing Determinants'!$B$19:$R$41,4,0)/'4. Billing Determinants'!$E$41*$D18,IF($E18="kW",VLOOKUP(G$4,'4. Billing Determinants'!$B$19:$R$41,5,0)/'4. Billing Determinants'!$F$41*$D18,IF($E18="Non-RPP kWh",VLOOKUP(G$4,'4. Billing Determinants'!$B$19:$R$41,6,0)/'4. Billing Determinants'!$G$41*$D18, VLOOKUP(G$4,'4. Billing Determinants'!$B$19:$AA$41,26,0)*$D18)))),0)</f>
        <v>0</v>
      </c>
      <c r="H18" s="364">
        <f>IFERROR(IF(H$4="",0,IF($E18="kWh",VLOOKUP(H$4,'4. Billing Determinants'!$B$19:$R$41,4,0)/'4. Billing Determinants'!$E$41*$D18,IF($E18="kW",VLOOKUP(H$4,'4. Billing Determinants'!$B$19:$R$41,5,0)/'4. Billing Determinants'!$F$41*$D18,IF($E18="Non-RPP kWh",VLOOKUP(H$4,'4. Billing Determinants'!$B$19:$R$41,6,0)/'4. Billing Determinants'!$G$41*$D18, VLOOKUP(H$4,'4. Billing Determinants'!$B$19:$AA$41,26,0)*$D18)))),0)</f>
        <v>0</v>
      </c>
      <c r="I18" s="364">
        <f>IFERROR(IF(I$4="",0,IF($E18="kWh",VLOOKUP(I$4,'4. Billing Determinants'!$B$19:$R$41,4,0)/'4. Billing Determinants'!$E$41*$D18,IF($E18="kW",VLOOKUP(I$4,'4. Billing Determinants'!$B$19:$R$41,5,0)/'4. Billing Determinants'!$F$41*$D18,IF($E18="Non-RPP kWh",VLOOKUP(I$4,'4. Billing Determinants'!$B$19:$R$41,6,0)/'4. Billing Determinants'!$G$41*$D18, VLOOKUP(I$4,'4. Billing Determinants'!$B$19:$AA$41,26,0)*$D18)))),0)</f>
        <v>0</v>
      </c>
      <c r="J18" s="364">
        <f>IFERROR(IF(J$4="",0,IF($E18="kWh",VLOOKUP(J$4,'4. Billing Determinants'!$B$19:$R$41,4,0)/'4. Billing Determinants'!$E$41*$D18,IF($E18="kW",VLOOKUP(J$4,'4. Billing Determinants'!$B$19:$R$41,5,0)/'4. Billing Determinants'!$F$41*$D18,IF($E18="Non-RPP kWh",VLOOKUP(J$4,'4. Billing Determinants'!$B$19:$R$41,6,0)/'4. Billing Determinants'!$G$41*$D18, VLOOKUP(J$4,'4. Billing Determinants'!$B$19:$AA$41,26,0)*$D18)))),0)</f>
        <v>0</v>
      </c>
      <c r="K18" s="364">
        <f>IFERROR(IF(K$4="",0,IF($E18="kWh",VLOOKUP(K$4,'4. Billing Determinants'!$B$19:$R$41,4,0)/'4. Billing Determinants'!$E$41*$D18,IF($E18="kW",VLOOKUP(K$4,'4. Billing Determinants'!$B$19:$R$41,5,0)/'4. Billing Determinants'!$F$41*$D18,IF($E18="Non-RPP kWh",VLOOKUP(K$4,'4. Billing Determinants'!$B$19:$R$41,6,0)/'4. Billing Determinants'!$G$41*$D18, VLOOKUP(K$4,'4. Billing Determinants'!$B$19:$AA$41,26,0)*$D18)))),0)</f>
        <v>0</v>
      </c>
      <c r="L18" s="364">
        <f>IFERROR(IF(L$4="",0,IF($E18="kWh",VLOOKUP(L$4,'4. Billing Determinants'!$B$19:$R$41,4,0)/'4. Billing Determinants'!$E$41*$D18,IF($E18="kW",VLOOKUP(L$4,'4. Billing Determinants'!$B$19:$R$41,5,0)/'4. Billing Determinants'!$F$41*$D18,IF($E18="Non-RPP kWh",VLOOKUP(L$4,'4. Billing Determinants'!$B$19:$R$41,6,0)/'4. Billing Determinants'!$G$41*$D18, VLOOKUP(L$4,'4. Billing Determinants'!$B$19:$AA$41,26,0)*$D18)))),0)</f>
        <v>0</v>
      </c>
      <c r="M18" s="364">
        <f>IFERROR(IF(M$4="",0,IF($E18="kWh",VLOOKUP(M$4,'4. Billing Determinants'!$B$19:$R$41,4,0)/'4. Billing Determinants'!$E$41*$D18,IF($E18="kW",VLOOKUP(M$4,'4. Billing Determinants'!$B$19:$R$41,5,0)/'4. Billing Determinants'!$F$41*$D18,IF($E18="Non-RPP kWh",VLOOKUP(M$4,'4. Billing Determinants'!$B$19:$R$41,6,0)/'4. Billing Determinants'!$G$41*$D18, VLOOKUP(M$4,'4. Billing Determinants'!$B$19:$AA$41,26,0)*$D18)))),0)</f>
        <v>0</v>
      </c>
      <c r="N18" s="364">
        <f>IFERROR(IF(N$4="",0,IF($E18="kWh",VLOOKUP(N$4,'4. Billing Determinants'!$B$19:$R$41,4,0)/'4. Billing Determinants'!$E$41*$D18,IF($E18="kW",VLOOKUP(N$4,'4. Billing Determinants'!$B$19:$R$41,5,0)/'4. Billing Determinants'!$F$41*$D18,IF($E18="Non-RPP kWh",VLOOKUP(N$4,'4. Billing Determinants'!$B$19:$R$41,6,0)/'4. Billing Determinants'!$G$41*$D18, VLOOKUP(N$4,'4. Billing Determinants'!$B$19:$AA$41,26,0)*$D18)))),0)</f>
        <v>0</v>
      </c>
      <c r="O18" s="364">
        <f>IFERROR(IF(O$4="",0,IF($E18="kWh",VLOOKUP(O$4,'4. Billing Determinants'!$B$19:$R$41,4,0)/'4. Billing Determinants'!$E$41*$D18,IF($E18="kW",VLOOKUP(O$4,'4. Billing Determinants'!$B$19:$R$41,5,0)/'4. Billing Determinants'!$F$41*$D18,IF($E18="Non-RPP kWh",VLOOKUP(O$4,'4. Billing Determinants'!$B$19:$R$41,6,0)/'4. Billing Determinants'!$G$41*$D18, VLOOKUP(O$4,'4. Billing Determinants'!$B$19:$AA$41,26,0)*$D18)))),0)</f>
        <v>0</v>
      </c>
      <c r="P18" s="364">
        <f>IFERROR(IF(P$4="",0,IF($E18="kWh",VLOOKUP(P$4,'4. Billing Determinants'!$B$19:$R$41,4,0)/'4. Billing Determinants'!$E$41*$D18,IF($E18="kW",VLOOKUP(P$4,'4. Billing Determinants'!$B$19:$R$41,5,0)/'4. Billing Determinants'!$F$41*$D18,IF($E18="Non-RPP kWh",VLOOKUP(P$4,'4. Billing Determinants'!$B$19:$R$41,6,0)/'4. Billing Determinants'!$G$41*$D18, VLOOKUP(P$4,'4. Billing Determinants'!$B$19:$AA$41,26,0)*$D18)))),0)</f>
        <v>0</v>
      </c>
      <c r="Q18" s="364">
        <f>IFERROR(IF(Q$4="",0,IF($E18="kWh",VLOOKUP(Q$4,'4. Billing Determinants'!$B$19:$R$41,4,0)/'4. Billing Determinants'!$E$41*$D18,IF($E18="kW",VLOOKUP(Q$4,'4. Billing Determinants'!$B$19:$R$41,5,0)/'4. Billing Determinants'!$F$41*$D18,IF($E18="Non-RPP kWh",VLOOKUP(Q$4,'4. Billing Determinants'!$B$19:$R$41,6,0)/'4. Billing Determinants'!$G$41*$D18, VLOOKUP(Q$4,'4. Billing Determinants'!$B$19:$AA$41,26,0)*$D18)))),0)</f>
        <v>0</v>
      </c>
      <c r="R18" s="364">
        <f>IFERROR(IF(R$4="",0,IF($E18="kWh",VLOOKUP(R$4,'4. Billing Determinants'!$B$19:$R$41,4,0)/'4. Billing Determinants'!$E$41*$D18,IF($E18="kW",VLOOKUP(R$4,'4. Billing Determinants'!$B$19:$R$41,5,0)/'4. Billing Determinants'!$F$41*$D18,IF($E18="Non-RPP kWh",VLOOKUP(R$4,'4. Billing Determinants'!$B$19:$R$41,6,0)/'4. Billing Determinants'!$G$41*$D18, VLOOKUP(R$4,'4. Billing Determinants'!$B$19:$AA$41,26,0)*$D18)))),0)</f>
        <v>0</v>
      </c>
      <c r="S18" s="364">
        <f>IFERROR(IF(S$4="",0,IF($E18="kWh",VLOOKUP(S$4,'4. Billing Determinants'!$B$19:$R$41,4,0)/'4. Billing Determinants'!$E$41*$D18,IF($E18="kW",VLOOKUP(S$4,'4. Billing Determinants'!$B$19:$R$41,5,0)/'4. Billing Determinants'!$F$41*$D18,IF($E18="Non-RPP kWh",VLOOKUP(S$4,'4. Billing Determinants'!$B$19:$R$41,6,0)/'4. Billing Determinants'!$G$41*$D18, VLOOKUP(S$4,'4. Billing Determinants'!$B$19:$AA$41,26,0)*$D18)))),0)</f>
        <v>0</v>
      </c>
      <c r="T18" s="364">
        <f>IFERROR(IF(T$4="",0,IF($E18="kWh",VLOOKUP(T$4,'4. Billing Determinants'!$B$19:$R$41,4,0)/'4. Billing Determinants'!$E$41*$D18,IF($E18="kW",VLOOKUP(T$4,'4. Billing Determinants'!$B$19:$R$41,5,0)/'4. Billing Determinants'!$F$41*$D18,IF($E18="Non-RPP kWh",VLOOKUP(T$4,'4. Billing Determinants'!$B$19:$R$41,6,0)/'4. Billing Determinants'!$G$41*$D18, VLOOKUP(T$4,'4. Billing Determinants'!$B$19:$AA$41,26,0)*$D18)))),0)</f>
        <v>0</v>
      </c>
      <c r="U18" s="364">
        <f>IFERROR(IF(U$4="",0,IF($E18="kWh",VLOOKUP(U$4,'4. Billing Determinants'!$B$19:$R$41,4,0)/'4. Billing Determinants'!$E$41*$D18,IF($E18="kW",VLOOKUP(U$4,'4. Billing Determinants'!$B$19:$R$41,5,0)/'4. Billing Determinants'!$F$41*$D18,IF($E18="Non-RPP kWh",VLOOKUP(U$4,'4. Billing Determinants'!$B$19:$R$41,6,0)/'4. Billing Determinants'!$G$41*$D18, VLOOKUP(U$4,'4. Billing Determinants'!$B$19:$AA$41,26,0)*$D18)))),0)</f>
        <v>0</v>
      </c>
      <c r="V18" s="364">
        <f>IFERROR(IF(V$4="",0,IF($E18="kWh",VLOOKUP(V$4,'4. Billing Determinants'!$B$19:$R$41,4,0)/'4. Billing Determinants'!$E$41*$D18,IF($E18="kW",VLOOKUP(V$4,'4. Billing Determinants'!$B$19:$R$41,5,0)/'4. Billing Determinants'!$F$41*$D18,IF($E18="Non-RPP kWh",VLOOKUP(V$4,'4. Billing Determinants'!$B$19:$R$41,6,0)/'4. Billing Determinants'!$G$41*$D18, VLOOKUP(V$4,'4. Billing Determinants'!$B$19:$AA$41,26,0)*$D18)))),0)</f>
        <v>0</v>
      </c>
      <c r="W18" s="364">
        <f>IFERROR(IF(W$4="",0,IF($E18="kWh",VLOOKUP(W$4,'4. Billing Determinants'!$B$19:$R$41,4,0)/'4. Billing Determinants'!$E$41*$D18,IF($E18="kW",VLOOKUP(W$4,'4. Billing Determinants'!$B$19:$R$41,5,0)/'4. Billing Determinants'!$F$41*$D18,IF($E18="Non-RPP kWh",VLOOKUP(W$4,'4. Billing Determinants'!$B$19:$R$41,6,0)/'4. Billing Determinants'!$G$41*$D18, VLOOKUP(W$4,'4. Billing Determinants'!$B$19:$AA$41,26,0)*$D18)))),0)</f>
        <v>0</v>
      </c>
      <c r="X18" s="364">
        <f>IFERROR(IF(X$4="",0,IF($E18="kWh",VLOOKUP(X$4,'4. Billing Determinants'!$B$19:$R$41,4,0)/'4. Billing Determinants'!$E$41*$D18,IF($E18="kW",VLOOKUP(X$4,'4. Billing Determinants'!$B$19:$R$41,5,0)/'4. Billing Determinants'!$F$41*$D18,IF($E18="Non-RPP kWh",VLOOKUP(X$4,'4. Billing Determinants'!$B$19:$R$41,6,0)/'4. Billing Determinants'!$G$41*$D18, VLOOKUP(X$4,'4. Billing Determinants'!$B$19:$AA$41,26,0)*$D18)))),0)</f>
        <v>0</v>
      </c>
      <c r="Y18" s="364">
        <f>IFERROR(IF(Y$4="",0,IF($E18="kWh",VLOOKUP(Y$4,'4. Billing Determinants'!$B$19:$R$41,4,0)/'4. Billing Determinants'!$E$41*$D18,IF($E18="kW",VLOOKUP(Y$4,'4. Billing Determinants'!$B$19:$R$41,5,0)/'4. Billing Determinants'!$F$41*$D18,IF($E18="Non-RPP kWh",VLOOKUP(Y$4,'4. Billing Determinants'!$B$19:$R$41,6,0)/'4. Billing Determinants'!$G$41*$D18, VLOOKUP(Y$4,'4. Billing Determinants'!$B$19:$AA$41,26,0)*$D18)))),0)</f>
        <v>0</v>
      </c>
    </row>
    <row r="19" spans="1:25" hidden="1" x14ac:dyDescent="0.2">
      <c r="B19" s="373" t="s">
        <v>217</v>
      </c>
      <c r="C19" s="374">
        <v>1595</v>
      </c>
      <c r="D19" s="364"/>
      <c r="E19" s="372" t="s">
        <v>210</v>
      </c>
      <c r="F19" s="364">
        <f>IFERROR(IF(F$4="",0,IF($E19="kWh",VLOOKUP(F$4,'4. Billing Determinants'!$B$19:$R$41,4,0)/'4. Billing Determinants'!$E$41*$D19,IF($E19="kW",VLOOKUP(F$4,'4. Billing Determinants'!$B$19:$R$41,5,0)/'4. Billing Determinants'!$F$41*$D19,IF($E19="Non-RPP kWh",VLOOKUP(F$4,'4. Billing Determinants'!$B$19:$R$41,6,0)/'4. Billing Determinants'!$G$41*$D19, VLOOKUP(F$4,'4. Billing Determinants'!$B$19:$AB$41,27,0)*$D19)))),0)</f>
        <v>0</v>
      </c>
      <c r="G19" s="364">
        <f>IFERROR(IF(G$4="",0,IF($E19="kWh",VLOOKUP(G$4,'4. Billing Determinants'!$B$19:$R$41,4,0)/'4. Billing Determinants'!$E$41*$D19,IF($E19="kW",VLOOKUP(G$4,'4. Billing Determinants'!$B$19:$R$41,5,0)/'4. Billing Determinants'!$F$41*$D19,IF($E19="Non-RPP kWh",VLOOKUP(G$4,'4. Billing Determinants'!$B$19:$R$41,6,0)/'4. Billing Determinants'!$G$41*$D19, VLOOKUP(G$4,'4. Billing Determinants'!$B$19:$AB$41,27,0)*$D19)))),0)</f>
        <v>0</v>
      </c>
      <c r="H19" s="364">
        <f>IFERROR(IF(H$4="",0,IF($E19="kWh",VLOOKUP(H$4,'4. Billing Determinants'!$B$19:$R$41,4,0)/'4. Billing Determinants'!$E$41*$D19,IF($E19="kW",VLOOKUP(H$4,'4. Billing Determinants'!$B$19:$R$41,5,0)/'4. Billing Determinants'!$F$41*$D19,IF($E19="Non-RPP kWh",VLOOKUP(H$4,'4. Billing Determinants'!$B$19:$R$41,6,0)/'4. Billing Determinants'!$G$41*$D19, VLOOKUP(H$4,'4. Billing Determinants'!$B$19:$AB$41,27,0)*$D19)))),0)</f>
        <v>0</v>
      </c>
      <c r="I19" s="364">
        <f>IFERROR(IF(I$4="",0,IF($E19="kWh",VLOOKUP(I$4,'4. Billing Determinants'!$B$19:$R$41,4,0)/'4. Billing Determinants'!$E$41*$D19,IF($E19="kW",VLOOKUP(I$4,'4. Billing Determinants'!$B$19:$R$41,5,0)/'4. Billing Determinants'!$F$41*$D19,IF($E19="Non-RPP kWh",VLOOKUP(I$4,'4. Billing Determinants'!$B$19:$R$41,6,0)/'4. Billing Determinants'!$G$41*$D19, VLOOKUP(I$4,'4. Billing Determinants'!$B$19:$AB$41,27,0)*$D19)))),0)</f>
        <v>0</v>
      </c>
      <c r="J19" s="364">
        <f>IFERROR(IF(J$4="",0,IF($E19="kWh",VLOOKUP(J$4,'4. Billing Determinants'!$B$19:$R$41,4,0)/'4. Billing Determinants'!$E$41*$D19,IF($E19="kW",VLOOKUP(J$4,'4. Billing Determinants'!$B$19:$R$41,5,0)/'4. Billing Determinants'!$F$41*$D19,IF($E19="Non-RPP kWh",VLOOKUP(J$4,'4. Billing Determinants'!$B$19:$R$41,6,0)/'4. Billing Determinants'!$G$41*$D19, VLOOKUP(J$4,'4. Billing Determinants'!$B$19:$AB$41,27,0)*$D19)))),0)</f>
        <v>0</v>
      </c>
      <c r="K19" s="364">
        <f>IFERROR(IF(K$4="",0,IF($E19="kWh",VLOOKUP(K$4,'4. Billing Determinants'!$B$19:$R$41,4,0)/'4. Billing Determinants'!$E$41*$D19,IF($E19="kW",VLOOKUP(K$4,'4. Billing Determinants'!$B$19:$R$41,5,0)/'4. Billing Determinants'!$F$41*$D19,IF($E19="Non-RPP kWh",VLOOKUP(K$4,'4. Billing Determinants'!$B$19:$R$41,6,0)/'4. Billing Determinants'!$G$41*$D19, VLOOKUP(K$4,'4. Billing Determinants'!$B$19:$AB$41,27,0)*$D19)))),0)</f>
        <v>0</v>
      </c>
      <c r="L19" s="364">
        <f>IFERROR(IF(L$4="",0,IF($E19="kWh",VLOOKUP(L$4,'4. Billing Determinants'!$B$19:$R$41,4,0)/'4. Billing Determinants'!$E$41*$D19,IF($E19="kW",VLOOKUP(L$4,'4. Billing Determinants'!$B$19:$R$41,5,0)/'4. Billing Determinants'!$F$41*$D19,IF($E19="Non-RPP kWh",VLOOKUP(L$4,'4. Billing Determinants'!$B$19:$R$41,6,0)/'4. Billing Determinants'!$G$41*$D19, VLOOKUP(L$4,'4. Billing Determinants'!$B$19:$AB$41,27,0)*$D19)))),0)</f>
        <v>0</v>
      </c>
      <c r="M19" s="364">
        <f>IFERROR(IF(M$4="",0,IF($E19="kWh",VLOOKUP(M$4,'4. Billing Determinants'!$B$19:$R$41,4,0)/'4. Billing Determinants'!$E$41*$D19,IF($E19="kW",VLOOKUP(M$4,'4. Billing Determinants'!$B$19:$R$41,5,0)/'4. Billing Determinants'!$F$41*$D19,IF($E19="Non-RPP kWh",VLOOKUP(M$4,'4. Billing Determinants'!$B$19:$R$41,6,0)/'4. Billing Determinants'!$G$41*$D19, VLOOKUP(M$4,'4. Billing Determinants'!$B$19:$AB$41,27,0)*$D19)))),0)</f>
        <v>0</v>
      </c>
      <c r="N19" s="364">
        <f>IFERROR(IF(N$4="",0,IF($E19="kWh",VLOOKUP(N$4,'4. Billing Determinants'!$B$19:$R$41,4,0)/'4. Billing Determinants'!$E$41*$D19,IF($E19="kW",VLOOKUP(N$4,'4. Billing Determinants'!$B$19:$R$41,5,0)/'4. Billing Determinants'!$F$41*$D19,IF($E19="Non-RPP kWh",VLOOKUP(N$4,'4. Billing Determinants'!$B$19:$R$41,6,0)/'4. Billing Determinants'!$G$41*$D19, VLOOKUP(N$4,'4. Billing Determinants'!$B$19:$AB$41,27,0)*$D19)))),0)</f>
        <v>0</v>
      </c>
      <c r="O19" s="364">
        <f>IFERROR(IF(O$4="",0,IF($E19="kWh",VLOOKUP(O$4,'4. Billing Determinants'!$B$19:$R$41,4,0)/'4. Billing Determinants'!$E$41*$D19,IF($E19="kW",VLOOKUP(O$4,'4. Billing Determinants'!$B$19:$R$41,5,0)/'4. Billing Determinants'!$F$41*$D19,IF($E19="Non-RPP kWh",VLOOKUP(O$4,'4. Billing Determinants'!$B$19:$R$41,6,0)/'4. Billing Determinants'!$G$41*$D19, VLOOKUP(O$4,'4. Billing Determinants'!$B$19:$AB$41,27,0)*$D19)))),0)</f>
        <v>0</v>
      </c>
      <c r="P19" s="364">
        <f>IFERROR(IF(P$4="",0,IF($E19="kWh",VLOOKUP(P$4,'4. Billing Determinants'!$B$19:$R$41,4,0)/'4. Billing Determinants'!$E$41*$D19,IF($E19="kW",VLOOKUP(P$4,'4. Billing Determinants'!$B$19:$R$41,5,0)/'4. Billing Determinants'!$F$41*$D19,IF($E19="Non-RPP kWh",VLOOKUP(P$4,'4. Billing Determinants'!$B$19:$R$41,6,0)/'4. Billing Determinants'!$G$41*$D19, VLOOKUP(P$4,'4. Billing Determinants'!$B$19:$AB$41,27,0)*$D19)))),0)</f>
        <v>0</v>
      </c>
      <c r="Q19" s="364">
        <f>IFERROR(IF(Q$4="",0,IF($E19="kWh",VLOOKUP(Q$4,'4. Billing Determinants'!$B$19:$R$41,4,0)/'4. Billing Determinants'!$E$41*$D19,IF($E19="kW",VLOOKUP(Q$4,'4. Billing Determinants'!$B$19:$R$41,5,0)/'4. Billing Determinants'!$F$41*$D19,IF($E19="Non-RPP kWh",VLOOKUP(Q$4,'4. Billing Determinants'!$B$19:$R$41,6,0)/'4. Billing Determinants'!$G$41*$D19, VLOOKUP(Q$4,'4. Billing Determinants'!$B$19:$AB$41,27,0)*$D19)))),0)</f>
        <v>0</v>
      </c>
      <c r="R19" s="364">
        <f>IFERROR(IF(R$4="",0,IF($E19="kWh",VLOOKUP(R$4,'4. Billing Determinants'!$B$19:$R$41,4,0)/'4. Billing Determinants'!$E$41*$D19,IF($E19="kW",VLOOKUP(R$4,'4. Billing Determinants'!$B$19:$R$41,5,0)/'4. Billing Determinants'!$F$41*$D19,IF($E19="Non-RPP kWh",VLOOKUP(R$4,'4. Billing Determinants'!$B$19:$R$41,6,0)/'4. Billing Determinants'!$G$41*$D19, VLOOKUP(R$4,'4. Billing Determinants'!$B$19:$AB$41,27,0)*$D19)))),0)</f>
        <v>0</v>
      </c>
      <c r="S19" s="364">
        <f>IFERROR(IF(S$4="",0,IF($E19="kWh",VLOOKUP(S$4,'4. Billing Determinants'!$B$19:$R$41,4,0)/'4. Billing Determinants'!$E$41*$D19,IF($E19="kW",VLOOKUP(S$4,'4. Billing Determinants'!$B$19:$R$41,5,0)/'4. Billing Determinants'!$F$41*$D19,IF($E19="Non-RPP kWh",VLOOKUP(S$4,'4. Billing Determinants'!$B$19:$R$41,6,0)/'4. Billing Determinants'!$G$41*$D19, VLOOKUP(S$4,'4. Billing Determinants'!$B$19:$AB$41,27,0)*$D19)))),0)</f>
        <v>0</v>
      </c>
      <c r="T19" s="364">
        <f>IFERROR(IF(T$4="",0,IF($E19="kWh",VLOOKUP(T$4,'4. Billing Determinants'!$B$19:$R$41,4,0)/'4. Billing Determinants'!$E$41*$D19,IF($E19="kW",VLOOKUP(T$4,'4. Billing Determinants'!$B$19:$R$41,5,0)/'4. Billing Determinants'!$F$41*$D19,IF($E19="Non-RPP kWh",VLOOKUP(T$4,'4. Billing Determinants'!$B$19:$R$41,6,0)/'4. Billing Determinants'!$G$41*$D19, VLOOKUP(T$4,'4. Billing Determinants'!$B$19:$AB$41,27,0)*$D19)))),0)</f>
        <v>0</v>
      </c>
      <c r="U19" s="364">
        <f>IFERROR(IF(U$4="",0,IF($E19="kWh",VLOOKUP(U$4,'4. Billing Determinants'!$B$19:$R$41,4,0)/'4. Billing Determinants'!$E$41*$D19,IF($E19="kW",VLOOKUP(U$4,'4. Billing Determinants'!$B$19:$R$41,5,0)/'4. Billing Determinants'!$F$41*$D19,IF($E19="Non-RPP kWh",VLOOKUP(U$4,'4. Billing Determinants'!$B$19:$R$41,6,0)/'4. Billing Determinants'!$G$41*$D19, VLOOKUP(U$4,'4. Billing Determinants'!$B$19:$AB$41,27,0)*$D19)))),0)</f>
        <v>0</v>
      </c>
      <c r="V19" s="364">
        <f>IFERROR(IF(V$4="",0,IF($E19="kWh",VLOOKUP(V$4,'4. Billing Determinants'!$B$19:$R$41,4,0)/'4. Billing Determinants'!$E$41*$D19,IF($E19="kW",VLOOKUP(V$4,'4. Billing Determinants'!$B$19:$R$41,5,0)/'4. Billing Determinants'!$F$41*$D19,IF($E19="Non-RPP kWh",VLOOKUP(V$4,'4. Billing Determinants'!$B$19:$R$41,6,0)/'4. Billing Determinants'!$G$41*$D19, VLOOKUP(V$4,'4. Billing Determinants'!$B$19:$AB$41,27,0)*$D19)))),0)</f>
        <v>0</v>
      </c>
      <c r="W19" s="364">
        <f>IFERROR(IF(W$4="",0,IF($E19="kWh",VLOOKUP(W$4,'4. Billing Determinants'!$B$19:$R$41,4,0)/'4. Billing Determinants'!$E$41*$D19,IF($E19="kW",VLOOKUP(W$4,'4. Billing Determinants'!$B$19:$R$41,5,0)/'4. Billing Determinants'!$F$41*$D19,IF($E19="Non-RPP kWh",VLOOKUP(W$4,'4. Billing Determinants'!$B$19:$R$41,6,0)/'4. Billing Determinants'!$G$41*$D19, VLOOKUP(W$4,'4. Billing Determinants'!$B$19:$AB$41,27,0)*$D19)))),0)</f>
        <v>0</v>
      </c>
      <c r="X19" s="364">
        <f>IFERROR(IF(X$4="",0,IF($E19="kWh",VLOOKUP(X$4,'4. Billing Determinants'!$B$19:$R$41,4,0)/'4. Billing Determinants'!$E$41*$D19,IF($E19="kW",VLOOKUP(X$4,'4. Billing Determinants'!$B$19:$R$41,5,0)/'4. Billing Determinants'!$F$41*$D19,IF($E19="Non-RPP kWh",VLOOKUP(X$4,'4. Billing Determinants'!$B$19:$R$41,6,0)/'4. Billing Determinants'!$G$41*$D19, VLOOKUP(X$4,'4. Billing Determinants'!$B$19:$AB$41,27,0)*$D19)))),0)</f>
        <v>0</v>
      </c>
      <c r="Y19" s="364">
        <f>IFERROR(IF(Y$4="",0,IF($E19="kWh",VLOOKUP(Y$4,'4. Billing Determinants'!$B$19:$R$41,4,0)/'4. Billing Determinants'!$E$41*$D19,IF($E19="kW",VLOOKUP(Y$4,'4. Billing Determinants'!$B$19:$R$41,5,0)/'4. Billing Determinants'!$F$41*$D19,IF($E19="Non-RPP kWh",VLOOKUP(Y$4,'4. Billing Determinants'!$B$19:$R$41,6,0)/'4. Billing Determinants'!$G$41*$D19, VLOOKUP(Y$4,'4. Billing Determinants'!$B$19:$AB$41,27,0)*$D19)))),0)</f>
        <v>0</v>
      </c>
    </row>
    <row r="20" spans="1:25" s="378" customFormat="1" x14ac:dyDescent="0.2">
      <c r="A20" s="370">
        <v>16</v>
      </c>
      <c r="B20" s="375" t="s">
        <v>218</v>
      </c>
      <c r="C20" s="375"/>
      <c r="D20" s="376">
        <f>SUM(D5:D19)-D11</f>
        <v>16745264.221521679</v>
      </c>
      <c r="E20" s="377"/>
      <c r="F20" s="376">
        <f>SUM(F5:F19)-F11</f>
        <v>2725540.5679140668</v>
      </c>
      <c r="G20" s="376">
        <f>SUM(G5:G19)-G11</f>
        <v>135510.56002017041</v>
      </c>
      <c r="H20" s="376">
        <f>SUM(H5:H19)-H11</f>
        <v>1613638.1140255998</v>
      </c>
      <c r="I20" s="376">
        <f t="shared" ref="I20:X20" si="0">SUM(I5:I19)-I11</f>
        <v>7090458.4534747899</v>
      </c>
      <c r="J20" s="376">
        <f t="shared" si="0"/>
        <v>3362996.08986207</v>
      </c>
      <c r="K20" s="376">
        <f t="shared" si="0"/>
        <v>1702372.724762779</v>
      </c>
      <c r="L20" s="376">
        <f t="shared" si="0"/>
        <v>0</v>
      </c>
      <c r="M20" s="376">
        <f t="shared" si="0"/>
        <v>29701.544216532187</v>
      </c>
      <c r="N20" s="376">
        <f t="shared" si="0"/>
        <v>85046.167245669465</v>
      </c>
      <c r="O20" s="376">
        <f t="shared" si="0"/>
        <v>0</v>
      </c>
      <c r="P20" s="376">
        <f t="shared" si="0"/>
        <v>0</v>
      </c>
      <c r="Q20" s="376">
        <f t="shared" si="0"/>
        <v>0</v>
      </c>
      <c r="R20" s="376">
        <f t="shared" si="0"/>
        <v>0</v>
      </c>
      <c r="S20" s="376">
        <f t="shared" si="0"/>
        <v>0</v>
      </c>
      <c r="T20" s="376">
        <f t="shared" si="0"/>
        <v>0</v>
      </c>
      <c r="U20" s="376">
        <f t="shared" si="0"/>
        <v>0</v>
      </c>
      <c r="V20" s="376">
        <f t="shared" si="0"/>
        <v>0</v>
      </c>
      <c r="W20" s="376">
        <f t="shared" si="0"/>
        <v>0</v>
      </c>
      <c r="X20" s="376">
        <f t="shared" si="0"/>
        <v>0</v>
      </c>
      <c r="Y20" s="376">
        <f>SUM(Y5:Y19)-Y11</f>
        <v>0</v>
      </c>
    </row>
    <row r="21" spans="1:25" ht="13.5" customHeight="1" x14ac:dyDescent="0.2">
      <c r="A21" s="355">
        <v>17</v>
      </c>
      <c r="B21" s="379"/>
      <c r="C21" s="379"/>
      <c r="D21" s="380"/>
      <c r="E21" s="381"/>
    </row>
    <row r="22" spans="1:25" s="382" customFormat="1" hidden="1" x14ac:dyDescent="0.2">
      <c r="A22" s="382">
        <v>18</v>
      </c>
      <c r="B22" s="383" t="s">
        <v>47</v>
      </c>
      <c r="C22" s="384">
        <v>1508</v>
      </c>
      <c r="D22" s="385"/>
      <c r="E22" s="386" t="s">
        <v>126</v>
      </c>
      <c r="F22" s="385">
        <f>IFERROR(IF(F$4="",0,IF($E22="kWh",VLOOKUP(F$4,'4. Billing Determinants'!$B$19:$R$41,4,0)/'4. Billing Determinants'!$E$41*$D22,IF($E22="kW",VLOOKUP(F$4,'4. Billing Determinants'!$B$19:$R$41,5,0)/'4. Billing Determinants'!$F$41*$D22,IF($E22="Non-RPP kWh",VLOOKUP(F$4,'4. Billing Determinants'!$B$19:$R$41,6,0)/'4. Billing Determinants'!$G$41*$D22,IF($E22="Distribution Rev.",VLOOKUP(F$4,'4. Billing Determinants'!$B$19:$R$41,8,0)/'4. Billing Determinants'!$I$41*$D22, VLOOKUP(F$4,'4. Billing Determinants'!$B$19:$R$41,3,0)/'4. Billing Determinants'!$D$41*$D22))))),0)</f>
        <v>0</v>
      </c>
      <c r="G22" s="385">
        <f>IFERROR(IF(G$4="",0,IF($E22="kWh",VLOOKUP(G$4,'4. Billing Determinants'!$B$19:$R$41,4,0)/'4. Billing Determinants'!$E$41*$D22,IF($E22="kW",VLOOKUP(G$4,'4. Billing Determinants'!$B$19:$R$41,5,0)/'4. Billing Determinants'!$F$41*$D22,IF($E22="Non-RPP kWh",VLOOKUP(G$4,'4. Billing Determinants'!$B$19:$R$41,6,0)/'4. Billing Determinants'!$G$41*$D22,IF($E22="Distribution Rev.",VLOOKUP(G$4,'4. Billing Determinants'!$B$19:$R$41,8,0)/'4. Billing Determinants'!$I$41*$D22, VLOOKUP(G$4,'4. Billing Determinants'!$B$19:$R$41,3,0)/'4. Billing Determinants'!$D$41*$D22))))),0)</f>
        <v>0</v>
      </c>
      <c r="H22" s="385">
        <f>IFERROR(IF(H$4="",0,IF($E22="kWh",VLOOKUP(H$4,'4. Billing Determinants'!$B$19:$R$41,4,0)/'4. Billing Determinants'!$E$41*$D22,IF($E22="kW",VLOOKUP(H$4,'4. Billing Determinants'!$B$19:$R$41,5,0)/'4. Billing Determinants'!$F$41*$D22,IF($E22="Non-RPP kWh",VLOOKUP(H$4,'4. Billing Determinants'!$B$19:$R$41,6,0)/'4. Billing Determinants'!$G$41*$D22,IF($E22="Distribution Rev.",VLOOKUP(H$4,'4. Billing Determinants'!$B$19:$R$41,8,0)/'4. Billing Determinants'!$I$41*$D22, VLOOKUP(H$4,'4. Billing Determinants'!$B$19:$R$41,3,0)/'4. Billing Determinants'!$D$41*$D22))))),0)</f>
        <v>0</v>
      </c>
      <c r="I22" s="385">
        <f>IFERROR(IF(I$4="",0,IF($E22="kWh",VLOOKUP(I$4,'4. Billing Determinants'!$B$19:$R$41,4,0)/'4. Billing Determinants'!$E$41*$D22,IF($E22="kW",VLOOKUP(I$4,'4. Billing Determinants'!$B$19:$R$41,5,0)/'4. Billing Determinants'!$F$41*$D22,IF($E22="Non-RPP kWh",VLOOKUP(I$4,'4. Billing Determinants'!$B$19:$R$41,6,0)/'4. Billing Determinants'!$G$41*$D22,IF($E22="Distribution Rev.",VLOOKUP(I$4,'4. Billing Determinants'!$B$19:$R$41,8,0)/'4. Billing Determinants'!$I$41*$D22, VLOOKUP(I$4,'4. Billing Determinants'!$B$19:$R$41,3,0)/'4. Billing Determinants'!$D$41*$D22))))),0)</f>
        <v>0</v>
      </c>
      <c r="J22" s="385">
        <f>IFERROR(IF(J$4="",0,IF($E22="kWh",VLOOKUP(J$4,'4. Billing Determinants'!$B$19:$R$41,4,0)/'4. Billing Determinants'!$E$41*$D22,IF($E22="kW",VLOOKUP(J$4,'4. Billing Determinants'!$B$19:$R$41,5,0)/'4. Billing Determinants'!$F$41*$D22,IF($E22="Non-RPP kWh",VLOOKUP(J$4,'4. Billing Determinants'!$B$19:$R$41,6,0)/'4. Billing Determinants'!$G$41*$D22,IF($E22="Distribution Rev.",VLOOKUP(J$4,'4. Billing Determinants'!$B$19:$R$41,8,0)/'4. Billing Determinants'!$I$41*$D22, VLOOKUP(J$4,'4. Billing Determinants'!$B$19:$R$41,3,0)/'4. Billing Determinants'!$D$41*$D22))))),0)</f>
        <v>0</v>
      </c>
      <c r="K22" s="385">
        <f>IFERROR(IF(K$4="",0,IF($E22="kWh",VLOOKUP(K$4,'4. Billing Determinants'!$B$19:$R$41,4,0)/'4. Billing Determinants'!$E$41*$D22,IF($E22="kW",VLOOKUP(K$4,'4. Billing Determinants'!$B$19:$R$41,5,0)/'4. Billing Determinants'!$F$41*$D22,IF($E22="Non-RPP kWh",VLOOKUP(K$4,'4. Billing Determinants'!$B$19:$R$41,6,0)/'4. Billing Determinants'!$G$41*$D22,IF($E22="Distribution Rev.",VLOOKUP(K$4,'4. Billing Determinants'!$B$19:$R$41,8,0)/'4. Billing Determinants'!$I$41*$D22, VLOOKUP(K$4,'4. Billing Determinants'!$B$19:$R$41,3,0)/'4. Billing Determinants'!$D$41*$D22))))),0)</f>
        <v>0</v>
      </c>
      <c r="L22" s="385">
        <f>IFERROR(IF(L$4="",0,IF($E22="kWh",VLOOKUP(L$4,'4. Billing Determinants'!$B$19:$R$41,4,0)/'4. Billing Determinants'!$E$41*$D22,IF($E22="kW",VLOOKUP(L$4,'4. Billing Determinants'!$B$19:$R$41,5,0)/'4. Billing Determinants'!$F$41*$D22,IF($E22="Non-RPP kWh",VLOOKUP(L$4,'4. Billing Determinants'!$B$19:$R$41,6,0)/'4. Billing Determinants'!$G$41*$D22,IF($E22="Distribution Rev.",VLOOKUP(L$4,'4. Billing Determinants'!$B$19:$R$41,8,0)/'4. Billing Determinants'!$I$41*$D22, VLOOKUP(L$4,'4. Billing Determinants'!$B$19:$R$41,3,0)/'4. Billing Determinants'!$D$41*$D22))))),0)</f>
        <v>0</v>
      </c>
      <c r="M22" s="385">
        <f>IFERROR(IF(M$4="",0,IF($E22="kWh",VLOOKUP(M$4,'4. Billing Determinants'!$B$19:$R$41,4,0)/'4. Billing Determinants'!$E$41*$D22,IF($E22="kW",VLOOKUP(M$4,'4. Billing Determinants'!$B$19:$R$41,5,0)/'4. Billing Determinants'!$F$41*$D22,IF($E22="Non-RPP kWh",VLOOKUP(M$4,'4. Billing Determinants'!$B$19:$R$41,6,0)/'4. Billing Determinants'!$G$41*$D22,IF($E22="Distribution Rev.",VLOOKUP(M$4,'4. Billing Determinants'!$B$19:$R$41,8,0)/'4. Billing Determinants'!$I$41*$D22, VLOOKUP(M$4,'4. Billing Determinants'!$B$19:$R$41,3,0)/'4. Billing Determinants'!$D$41*$D22))))),0)</f>
        <v>0</v>
      </c>
      <c r="N22" s="385">
        <f>IFERROR(IF(N$4="",0,IF($E22="kWh",VLOOKUP(N$4,'4. Billing Determinants'!$B$19:$R$41,4,0)/'4. Billing Determinants'!$E$41*$D22,IF($E22="kW",VLOOKUP(N$4,'4. Billing Determinants'!$B$19:$R$41,5,0)/'4. Billing Determinants'!$F$41*$D22,IF($E22="Non-RPP kWh",VLOOKUP(N$4,'4. Billing Determinants'!$B$19:$R$41,6,0)/'4. Billing Determinants'!$G$41*$D22,IF($E22="Distribution Rev.",VLOOKUP(N$4,'4. Billing Determinants'!$B$19:$R$41,8,0)/'4. Billing Determinants'!$I$41*$D22, VLOOKUP(N$4,'4. Billing Determinants'!$B$19:$R$41,3,0)/'4. Billing Determinants'!$D$41*$D22))))),0)</f>
        <v>0</v>
      </c>
      <c r="O22" s="385">
        <f>IFERROR(IF(O$4="",0,IF($E22="kWh",VLOOKUP(O$4,'4. Billing Determinants'!$B$19:$R$41,4,0)/'4. Billing Determinants'!$E$41*$D22,IF($E22="kW",VLOOKUP(O$4,'4. Billing Determinants'!$B$19:$R$41,5,0)/'4. Billing Determinants'!$F$41*$D22,IF($E22="Non-RPP kWh",VLOOKUP(O$4,'4. Billing Determinants'!$B$19:$R$41,6,0)/'4. Billing Determinants'!$G$41*$D22,IF($E22="Distribution Rev.",VLOOKUP(O$4,'4. Billing Determinants'!$B$19:$R$41,8,0)/'4. Billing Determinants'!$I$41*$D22, VLOOKUP(O$4,'4. Billing Determinants'!$B$19:$R$41,3,0)/'4. Billing Determinants'!$D$41*$D22))))),0)</f>
        <v>0</v>
      </c>
      <c r="P22" s="385">
        <f>IFERROR(IF(P$4="",0,IF($E22="kWh",VLOOKUP(P$4,'4. Billing Determinants'!$B$19:$R$41,4,0)/'4. Billing Determinants'!$E$41*$D22,IF($E22="kW",VLOOKUP(P$4,'4. Billing Determinants'!$B$19:$R$41,5,0)/'4. Billing Determinants'!$F$41*$D22,IF($E22="Non-RPP kWh",VLOOKUP(P$4,'4. Billing Determinants'!$B$19:$R$41,6,0)/'4. Billing Determinants'!$G$41*$D22,IF($E22="Distribution Rev.",VLOOKUP(P$4,'4. Billing Determinants'!$B$19:$R$41,8,0)/'4. Billing Determinants'!$I$41*$D22, VLOOKUP(P$4,'4. Billing Determinants'!$B$19:$R$41,3,0)/'4. Billing Determinants'!$D$41*$D22))))),0)</f>
        <v>0</v>
      </c>
      <c r="Q22" s="385">
        <f>IFERROR(IF(Q$4="",0,IF($E22="kWh",VLOOKUP(Q$4,'4. Billing Determinants'!$B$19:$R$41,4,0)/'4. Billing Determinants'!$E$41*$D22,IF($E22="kW",VLOOKUP(Q$4,'4. Billing Determinants'!$B$19:$R$41,5,0)/'4. Billing Determinants'!$F$41*$D22,IF($E22="Non-RPP kWh",VLOOKUP(Q$4,'4. Billing Determinants'!$B$19:$R$41,6,0)/'4. Billing Determinants'!$G$41*$D22,IF($E22="Distribution Rev.",VLOOKUP(Q$4,'4. Billing Determinants'!$B$19:$R$41,8,0)/'4. Billing Determinants'!$I$41*$D22, VLOOKUP(Q$4,'4. Billing Determinants'!$B$19:$R$41,3,0)/'4. Billing Determinants'!$D$41*$D22))))),0)</f>
        <v>0</v>
      </c>
      <c r="R22" s="385">
        <f>IFERROR(IF(R$4="",0,IF($E22="kWh",VLOOKUP(R$4,'4. Billing Determinants'!$B$19:$R$41,4,0)/'4. Billing Determinants'!$E$41*$D22,IF($E22="kW",VLOOKUP(R$4,'4. Billing Determinants'!$B$19:$R$41,5,0)/'4. Billing Determinants'!$F$41*$D22,IF($E22="Non-RPP kWh",VLOOKUP(R$4,'4. Billing Determinants'!$B$19:$R$41,6,0)/'4. Billing Determinants'!$G$41*$D22,IF($E22="Distribution Rev.",VLOOKUP(R$4,'4. Billing Determinants'!$B$19:$R$41,8,0)/'4. Billing Determinants'!$I$41*$D22, VLOOKUP(R$4,'4. Billing Determinants'!$B$19:$R$41,3,0)/'4. Billing Determinants'!$D$41*$D22))))),0)</f>
        <v>0</v>
      </c>
      <c r="S22" s="385">
        <f>IFERROR(IF(S$4="",0,IF($E22="kWh",VLOOKUP(S$4,'4. Billing Determinants'!$B$19:$R$41,4,0)/'4. Billing Determinants'!$E$41*$D22,IF($E22="kW",VLOOKUP(S$4,'4. Billing Determinants'!$B$19:$R$41,5,0)/'4. Billing Determinants'!$F$41*$D22,IF($E22="Non-RPP kWh",VLOOKUP(S$4,'4. Billing Determinants'!$B$19:$R$41,6,0)/'4. Billing Determinants'!$G$41*$D22,IF($E22="Distribution Rev.",VLOOKUP(S$4,'4. Billing Determinants'!$B$19:$R$41,8,0)/'4. Billing Determinants'!$I$41*$D22, VLOOKUP(S$4,'4. Billing Determinants'!$B$19:$R$41,3,0)/'4. Billing Determinants'!$D$41*$D22))))),0)</f>
        <v>0</v>
      </c>
      <c r="T22" s="385">
        <f>IFERROR(IF(T$4="",0,IF($E22="kWh",VLOOKUP(T$4,'4. Billing Determinants'!$B$19:$R$41,4,0)/'4. Billing Determinants'!$E$41*$D22,IF($E22="kW",VLOOKUP(T$4,'4. Billing Determinants'!$B$19:$R$41,5,0)/'4. Billing Determinants'!$F$41*$D22,IF($E22="Non-RPP kWh",VLOOKUP(T$4,'4. Billing Determinants'!$B$19:$R$41,6,0)/'4. Billing Determinants'!$G$41*$D22,IF($E22="Distribution Rev.",VLOOKUP(T$4,'4. Billing Determinants'!$B$19:$R$41,8,0)/'4. Billing Determinants'!$I$41*$D22, VLOOKUP(T$4,'4. Billing Determinants'!$B$19:$R$41,3,0)/'4. Billing Determinants'!$D$41*$D22))))),0)</f>
        <v>0</v>
      </c>
      <c r="U22" s="385">
        <f>IFERROR(IF(U$4="",0,IF($E22="kWh",VLOOKUP(U$4,'4. Billing Determinants'!$B$19:$R$41,4,0)/'4. Billing Determinants'!$E$41*$D22,IF($E22="kW",VLOOKUP(U$4,'4. Billing Determinants'!$B$19:$R$41,5,0)/'4. Billing Determinants'!$F$41*$D22,IF($E22="Non-RPP kWh",VLOOKUP(U$4,'4. Billing Determinants'!$B$19:$R$41,6,0)/'4. Billing Determinants'!$G$41*$D22,IF($E22="Distribution Rev.",VLOOKUP(U$4,'4. Billing Determinants'!$B$19:$R$41,8,0)/'4. Billing Determinants'!$I$41*$D22, VLOOKUP(U$4,'4. Billing Determinants'!$B$19:$R$41,3,0)/'4. Billing Determinants'!$D$41*$D22))))),0)</f>
        <v>0</v>
      </c>
      <c r="V22" s="385">
        <f>IFERROR(IF(V$4="",0,IF($E22="kWh",VLOOKUP(V$4,'4. Billing Determinants'!$B$19:$R$41,4,0)/'4. Billing Determinants'!$E$41*$D22,IF($E22="kW",VLOOKUP(V$4,'4. Billing Determinants'!$B$19:$R$41,5,0)/'4. Billing Determinants'!$F$41*$D22,IF($E22="Non-RPP kWh",VLOOKUP(V$4,'4. Billing Determinants'!$B$19:$R$41,6,0)/'4. Billing Determinants'!$G$41*$D22,IF($E22="Distribution Rev.",VLOOKUP(V$4,'4. Billing Determinants'!$B$19:$R$41,8,0)/'4. Billing Determinants'!$I$41*$D22, VLOOKUP(V$4,'4. Billing Determinants'!$B$19:$R$41,3,0)/'4. Billing Determinants'!$D$41*$D22))))),0)</f>
        <v>0</v>
      </c>
      <c r="W22" s="385">
        <f>IFERROR(IF(W$4="",0,IF($E22="kWh",VLOOKUP(W$4,'4. Billing Determinants'!$B$19:$R$41,4,0)/'4. Billing Determinants'!$E$41*$D22,IF($E22="kW",VLOOKUP(W$4,'4. Billing Determinants'!$B$19:$R$41,5,0)/'4. Billing Determinants'!$F$41*$D22,IF($E22="Non-RPP kWh",VLOOKUP(W$4,'4. Billing Determinants'!$B$19:$R$41,6,0)/'4. Billing Determinants'!$G$41*$D22,IF($E22="Distribution Rev.",VLOOKUP(W$4,'4. Billing Determinants'!$B$19:$R$41,8,0)/'4. Billing Determinants'!$I$41*$D22, VLOOKUP(W$4,'4. Billing Determinants'!$B$19:$R$41,3,0)/'4. Billing Determinants'!$D$41*$D22))))),0)</f>
        <v>0</v>
      </c>
      <c r="X22" s="385">
        <f>IFERROR(IF(X$4="",0,IF($E22="kWh",VLOOKUP(X$4,'4. Billing Determinants'!$B$19:$R$41,4,0)/'4. Billing Determinants'!$E$41*$D22,IF($E22="kW",VLOOKUP(X$4,'4. Billing Determinants'!$B$19:$R$41,5,0)/'4. Billing Determinants'!$F$41*$D22,IF($E22="Non-RPP kWh",VLOOKUP(X$4,'4. Billing Determinants'!$B$19:$R$41,6,0)/'4. Billing Determinants'!$G$41*$D22,IF($E22="Distribution Rev.",VLOOKUP(X$4,'4. Billing Determinants'!$B$19:$R$41,8,0)/'4. Billing Determinants'!$I$41*$D22, VLOOKUP(X$4,'4. Billing Determinants'!$B$19:$R$41,3,0)/'4. Billing Determinants'!$D$41*$D22))))),0)</f>
        <v>0</v>
      </c>
      <c r="Y22" s="385">
        <f>IFERROR(IF(Y$4="",0,IF($E22="kWh",VLOOKUP(Y$4,'4. Billing Determinants'!$B$19:$R$41,4,0)/'4. Billing Determinants'!$E$41*$D22,IF($E22="kW",VLOOKUP(Y$4,'4. Billing Determinants'!$B$19:$R$41,5,0)/'4. Billing Determinants'!$F$41*$D22,IF($E22="Non-RPP kWh",VLOOKUP(Y$4,'4. Billing Determinants'!$B$19:$R$41,6,0)/'4. Billing Determinants'!$G$41*$D22,IF($E22="Distribution Rev.",VLOOKUP(Y$4,'4. Billing Determinants'!$B$19:$R$41,8,0)/'4. Billing Determinants'!$I$41*$D22, VLOOKUP(Y$4,'4. Billing Determinants'!$B$19:$R$41,3,0)/'4. Billing Determinants'!$D$41*$D22))))),0)</f>
        <v>0</v>
      </c>
    </row>
    <row r="23" spans="1:25" s="382" customFormat="1" hidden="1" x14ac:dyDescent="0.2">
      <c r="A23" s="382">
        <v>19</v>
      </c>
      <c r="B23" s="383" t="s">
        <v>48</v>
      </c>
      <c r="C23" s="384">
        <v>1508</v>
      </c>
      <c r="D23" s="385"/>
      <c r="E23" s="386" t="s">
        <v>126</v>
      </c>
      <c r="F23" s="385">
        <f>IFERROR(IF(F$4="",0,IF($E23="kWh",VLOOKUP(F$4,'4. Billing Determinants'!$B$19:$R$41,4,0)/'4. Billing Determinants'!$E$41*$D23,IF($E23="kW",VLOOKUP(F$4,'4. Billing Determinants'!$B$19:$R$41,5,0)/'4. Billing Determinants'!$F$41*$D23,IF($E23="Non-RPP kWh",VLOOKUP(F$4,'4. Billing Determinants'!$B$19:$R$41,6,0)/'4. Billing Determinants'!$G$41*$D23,IF($E23="Distribution Rev.",VLOOKUP(F$4,'4. Billing Determinants'!$B$19:$R$41,8,0)/'4. Billing Determinants'!$I$41*$D23, VLOOKUP(F$4,'4. Billing Determinants'!$B$19:$R$41,3,0)/'4. Billing Determinants'!$D$41*$D23))))),0)</f>
        <v>0</v>
      </c>
      <c r="G23" s="385">
        <f>IFERROR(IF(G$4="",0,IF($E23="kWh",VLOOKUP(G$4,'4. Billing Determinants'!$B$19:$R$41,4,0)/'4. Billing Determinants'!$E$41*$D23,IF($E23="kW",VLOOKUP(G$4,'4. Billing Determinants'!$B$19:$R$41,5,0)/'4. Billing Determinants'!$F$41*$D23,IF($E23="Non-RPP kWh",VLOOKUP(G$4,'4. Billing Determinants'!$B$19:$R$41,6,0)/'4. Billing Determinants'!$G$41*$D23,IF($E23="Distribution Rev.",VLOOKUP(G$4,'4. Billing Determinants'!$B$19:$R$41,8,0)/'4. Billing Determinants'!$I$41*$D23, VLOOKUP(G$4,'4. Billing Determinants'!$B$19:$R$41,3,0)/'4. Billing Determinants'!$D$41*$D23))))),0)</f>
        <v>0</v>
      </c>
      <c r="H23" s="385">
        <f>IFERROR(IF(H$4="",0,IF($E23="kWh",VLOOKUP(H$4,'4. Billing Determinants'!$B$19:$R$41,4,0)/'4. Billing Determinants'!$E$41*$D23,IF($E23="kW",VLOOKUP(H$4,'4. Billing Determinants'!$B$19:$R$41,5,0)/'4. Billing Determinants'!$F$41*$D23,IF($E23="Non-RPP kWh",VLOOKUP(H$4,'4. Billing Determinants'!$B$19:$R$41,6,0)/'4. Billing Determinants'!$G$41*$D23,IF($E23="Distribution Rev.",VLOOKUP(H$4,'4. Billing Determinants'!$B$19:$R$41,8,0)/'4. Billing Determinants'!$I$41*$D23, VLOOKUP(H$4,'4. Billing Determinants'!$B$19:$R$41,3,0)/'4. Billing Determinants'!$D$41*$D23))))),0)</f>
        <v>0</v>
      </c>
      <c r="I23" s="385">
        <f>IFERROR(IF(I$4="",0,IF($E23="kWh",VLOOKUP(I$4,'4. Billing Determinants'!$B$19:$R$41,4,0)/'4. Billing Determinants'!$E$41*$D23,IF($E23="kW",VLOOKUP(I$4,'4. Billing Determinants'!$B$19:$R$41,5,0)/'4. Billing Determinants'!$F$41*$D23,IF($E23="Non-RPP kWh",VLOOKUP(I$4,'4. Billing Determinants'!$B$19:$R$41,6,0)/'4. Billing Determinants'!$G$41*$D23,IF($E23="Distribution Rev.",VLOOKUP(I$4,'4. Billing Determinants'!$B$19:$R$41,8,0)/'4. Billing Determinants'!$I$41*$D23, VLOOKUP(I$4,'4. Billing Determinants'!$B$19:$R$41,3,0)/'4. Billing Determinants'!$D$41*$D23))))),0)</f>
        <v>0</v>
      </c>
      <c r="J23" s="385">
        <f>IFERROR(IF(J$4="",0,IF($E23="kWh",VLOOKUP(J$4,'4. Billing Determinants'!$B$19:$R$41,4,0)/'4. Billing Determinants'!$E$41*$D23,IF($E23="kW",VLOOKUP(J$4,'4. Billing Determinants'!$B$19:$R$41,5,0)/'4. Billing Determinants'!$F$41*$D23,IF($E23="Non-RPP kWh",VLOOKUP(J$4,'4. Billing Determinants'!$B$19:$R$41,6,0)/'4. Billing Determinants'!$G$41*$D23,IF($E23="Distribution Rev.",VLOOKUP(J$4,'4. Billing Determinants'!$B$19:$R$41,8,0)/'4. Billing Determinants'!$I$41*$D23, VLOOKUP(J$4,'4. Billing Determinants'!$B$19:$R$41,3,0)/'4. Billing Determinants'!$D$41*$D23))))),0)</f>
        <v>0</v>
      </c>
      <c r="K23" s="385">
        <f>IFERROR(IF(K$4="",0,IF($E23="kWh",VLOOKUP(K$4,'4. Billing Determinants'!$B$19:$R$41,4,0)/'4. Billing Determinants'!$E$41*$D23,IF($E23="kW",VLOOKUP(K$4,'4. Billing Determinants'!$B$19:$R$41,5,0)/'4. Billing Determinants'!$F$41*$D23,IF($E23="Non-RPP kWh",VLOOKUP(K$4,'4. Billing Determinants'!$B$19:$R$41,6,0)/'4. Billing Determinants'!$G$41*$D23,IF($E23="Distribution Rev.",VLOOKUP(K$4,'4. Billing Determinants'!$B$19:$R$41,8,0)/'4. Billing Determinants'!$I$41*$D23, VLOOKUP(K$4,'4. Billing Determinants'!$B$19:$R$41,3,0)/'4. Billing Determinants'!$D$41*$D23))))),0)</f>
        <v>0</v>
      </c>
      <c r="L23" s="385">
        <f>IFERROR(IF(L$4="",0,IF($E23="kWh",VLOOKUP(L$4,'4. Billing Determinants'!$B$19:$R$41,4,0)/'4. Billing Determinants'!$E$41*$D23,IF($E23="kW",VLOOKUP(L$4,'4. Billing Determinants'!$B$19:$R$41,5,0)/'4. Billing Determinants'!$F$41*$D23,IF($E23="Non-RPP kWh",VLOOKUP(L$4,'4. Billing Determinants'!$B$19:$R$41,6,0)/'4. Billing Determinants'!$G$41*$D23,IF($E23="Distribution Rev.",VLOOKUP(L$4,'4. Billing Determinants'!$B$19:$R$41,8,0)/'4. Billing Determinants'!$I$41*$D23, VLOOKUP(L$4,'4. Billing Determinants'!$B$19:$R$41,3,0)/'4. Billing Determinants'!$D$41*$D23))))),0)</f>
        <v>0</v>
      </c>
      <c r="M23" s="385">
        <f>IFERROR(IF(M$4="",0,IF($E23="kWh",VLOOKUP(M$4,'4. Billing Determinants'!$B$19:$R$41,4,0)/'4. Billing Determinants'!$E$41*$D23,IF($E23="kW",VLOOKUP(M$4,'4. Billing Determinants'!$B$19:$R$41,5,0)/'4. Billing Determinants'!$F$41*$D23,IF($E23="Non-RPP kWh",VLOOKUP(M$4,'4. Billing Determinants'!$B$19:$R$41,6,0)/'4. Billing Determinants'!$G$41*$D23,IF($E23="Distribution Rev.",VLOOKUP(M$4,'4. Billing Determinants'!$B$19:$R$41,8,0)/'4. Billing Determinants'!$I$41*$D23, VLOOKUP(M$4,'4. Billing Determinants'!$B$19:$R$41,3,0)/'4. Billing Determinants'!$D$41*$D23))))),0)</f>
        <v>0</v>
      </c>
      <c r="N23" s="385">
        <f>IFERROR(IF(N$4="",0,IF($E23="kWh",VLOOKUP(N$4,'4. Billing Determinants'!$B$19:$R$41,4,0)/'4. Billing Determinants'!$E$41*$D23,IF($E23="kW",VLOOKUP(N$4,'4. Billing Determinants'!$B$19:$R$41,5,0)/'4. Billing Determinants'!$F$41*$D23,IF($E23="Non-RPP kWh",VLOOKUP(N$4,'4. Billing Determinants'!$B$19:$R$41,6,0)/'4. Billing Determinants'!$G$41*$D23,IF($E23="Distribution Rev.",VLOOKUP(N$4,'4. Billing Determinants'!$B$19:$R$41,8,0)/'4. Billing Determinants'!$I$41*$D23, VLOOKUP(N$4,'4. Billing Determinants'!$B$19:$R$41,3,0)/'4. Billing Determinants'!$D$41*$D23))))),0)</f>
        <v>0</v>
      </c>
      <c r="O23" s="385">
        <f>IFERROR(IF(O$4="",0,IF($E23="kWh",VLOOKUP(O$4,'4. Billing Determinants'!$B$19:$R$41,4,0)/'4. Billing Determinants'!$E$41*$D23,IF($E23="kW",VLOOKUP(O$4,'4. Billing Determinants'!$B$19:$R$41,5,0)/'4. Billing Determinants'!$F$41*$D23,IF($E23="Non-RPP kWh",VLOOKUP(O$4,'4. Billing Determinants'!$B$19:$R$41,6,0)/'4. Billing Determinants'!$G$41*$D23,IF($E23="Distribution Rev.",VLOOKUP(O$4,'4. Billing Determinants'!$B$19:$R$41,8,0)/'4. Billing Determinants'!$I$41*$D23, VLOOKUP(O$4,'4. Billing Determinants'!$B$19:$R$41,3,0)/'4. Billing Determinants'!$D$41*$D23))))),0)</f>
        <v>0</v>
      </c>
      <c r="P23" s="385">
        <f>IFERROR(IF(P$4="",0,IF($E23="kWh",VLOOKUP(P$4,'4. Billing Determinants'!$B$19:$R$41,4,0)/'4. Billing Determinants'!$E$41*$D23,IF($E23="kW",VLOOKUP(P$4,'4. Billing Determinants'!$B$19:$R$41,5,0)/'4. Billing Determinants'!$F$41*$D23,IF($E23="Non-RPP kWh",VLOOKUP(P$4,'4. Billing Determinants'!$B$19:$R$41,6,0)/'4. Billing Determinants'!$G$41*$D23,IF($E23="Distribution Rev.",VLOOKUP(P$4,'4. Billing Determinants'!$B$19:$R$41,8,0)/'4. Billing Determinants'!$I$41*$D23, VLOOKUP(P$4,'4. Billing Determinants'!$B$19:$R$41,3,0)/'4. Billing Determinants'!$D$41*$D23))))),0)</f>
        <v>0</v>
      </c>
      <c r="Q23" s="385">
        <f>IFERROR(IF(Q$4="",0,IF($E23="kWh",VLOOKUP(Q$4,'4. Billing Determinants'!$B$19:$R$41,4,0)/'4. Billing Determinants'!$E$41*$D23,IF($E23="kW",VLOOKUP(Q$4,'4. Billing Determinants'!$B$19:$R$41,5,0)/'4. Billing Determinants'!$F$41*$D23,IF($E23="Non-RPP kWh",VLOOKUP(Q$4,'4. Billing Determinants'!$B$19:$R$41,6,0)/'4. Billing Determinants'!$G$41*$D23,IF($E23="Distribution Rev.",VLOOKUP(Q$4,'4. Billing Determinants'!$B$19:$R$41,8,0)/'4. Billing Determinants'!$I$41*$D23, VLOOKUP(Q$4,'4. Billing Determinants'!$B$19:$R$41,3,0)/'4. Billing Determinants'!$D$41*$D23))))),0)</f>
        <v>0</v>
      </c>
      <c r="R23" s="385">
        <f>IFERROR(IF(R$4="",0,IF($E23="kWh",VLOOKUP(R$4,'4. Billing Determinants'!$B$19:$R$41,4,0)/'4. Billing Determinants'!$E$41*$D23,IF($E23="kW",VLOOKUP(R$4,'4. Billing Determinants'!$B$19:$R$41,5,0)/'4. Billing Determinants'!$F$41*$D23,IF($E23="Non-RPP kWh",VLOOKUP(R$4,'4. Billing Determinants'!$B$19:$R$41,6,0)/'4. Billing Determinants'!$G$41*$D23,IF($E23="Distribution Rev.",VLOOKUP(R$4,'4. Billing Determinants'!$B$19:$R$41,8,0)/'4. Billing Determinants'!$I$41*$D23, VLOOKUP(R$4,'4. Billing Determinants'!$B$19:$R$41,3,0)/'4. Billing Determinants'!$D$41*$D23))))),0)</f>
        <v>0</v>
      </c>
      <c r="S23" s="385">
        <f>IFERROR(IF(S$4="",0,IF($E23="kWh",VLOOKUP(S$4,'4. Billing Determinants'!$B$19:$R$41,4,0)/'4. Billing Determinants'!$E$41*$D23,IF($E23="kW",VLOOKUP(S$4,'4. Billing Determinants'!$B$19:$R$41,5,0)/'4. Billing Determinants'!$F$41*$D23,IF($E23="Non-RPP kWh",VLOOKUP(S$4,'4. Billing Determinants'!$B$19:$R$41,6,0)/'4. Billing Determinants'!$G$41*$D23,IF($E23="Distribution Rev.",VLOOKUP(S$4,'4. Billing Determinants'!$B$19:$R$41,8,0)/'4. Billing Determinants'!$I$41*$D23, VLOOKUP(S$4,'4. Billing Determinants'!$B$19:$R$41,3,0)/'4. Billing Determinants'!$D$41*$D23))))),0)</f>
        <v>0</v>
      </c>
      <c r="T23" s="385">
        <f>IFERROR(IF(T$4="",0,IF($E23="kWh",VLOOKUP(T$4,'4. Billing Determinants'!$B$19:$R$41,4,0)/'4. Billing Determinants'!$E$41*$D23,IF($E23="kW",VLOOKUP(T$4,'4. Billing Determinants'!$B$19:$R$41,5,0)/'4. Billing Determinants'!$F$41*$D23,IF($E23="Non-RPP kWh",VLOOKUP(T$4,'4. Billing Determinants'!$B$19:$R$41,6,0)/'4. Billing Determinants'!$G$41*$D23,IF($E23="Distribution Rev.",VLOOKUP(T$4,'4. Billing Determinants'!$B$19:$R$41,8,0)/'4. Billing Determinants'!$I$41*$D23, VLOOKUP(T$4,'4. Billing Determinants'!$B$19:$R$41,3,0)/'4. Billing Determinants'!$D$41*$D23))))),0)</f>
        <v>0</v>
      </c>
      <c r="U23" s="385">
        <f>IFERROR(IF(U$4="",0,IF($E23="kWh",VLOOKUP(U$4,'4. Billing Determinants'!$B$19:$R$41,4,0)/'4. Billing Determinants'!$E$41*$D23,IF($E23="kW",VLOOKUP(U$4,'4. Billing Determinants'!$B$19:$R$41,5,0)/'4. Billing Determinants'!$F$41*$D23,IF($E23="Non-RPP kWh",VLOOKUP(U$4,'4. Billing Determinants'!$B$19:$R$41,6,0)/'4. Billing Determinants'!$G$41*$D23,IF($E23="Distribution Rev.",VLOOKUP(U$4,'4. Billing Determinants'!$B$19:$R$41,8,0)/'4. Billing Determinants'!$I$41*$D23, VLOOKUP(U$4,'4. Billing Determinants'!$B$19:$R$41,3,0)/'4. Billing Determinants'!$D$41*$D23))))),0)</f>
        <v>0</v>
      </c>
      <c r="V23" s="385">
        <f>IFERROR(IF(V$4="",0,IF($E23="kWh",VLOOKUP(V$4,'4. Billing Determinants'!$B$19:$R$41,4,0)/'4. Billing Determinants'!$E$41*$D23,IF($E23="kW",VLOOKUP(V$4,'4. Billing Determinants'!$B$19:$R$41,5,0)/'4. Billing Determinants'!$F$41*$D23,IF($E23="Non-RPP kWh",VLOOKUP(V$4,'4. Billing Determinants'!$B$19:$R$41,6,0)/'4. Billing Determinants'!$G$41*$D23,IF($E23="Distribution Rev.",VLOOKUP(V$4,'4. Billing Determinants'!$B$19:$R$41,8,0)/'4. Billing Determinants'!$I$41*$D23, VLOOKUP(V$4,'4. Billing Determinants'!$B$19:$R$41,3,0)/'4. Billing Determinants'!$D$41*$D23))))),0)</f>
        <v>0</v>
      </c>
      <c r="W23" s="385">
        <f>IFERROR(IF(W$4="",0,IF($E23="kWh",VLOOKUP(W$4,'4. Billing Determinants'!$B$19:$R$41,4,0)/'4. Billing Determinants'!$E$41*$D23,IF($E23="kW",VLOOKUP(W$4,'4. Billing Determinants'!$B$19:$R$41,5,0)/'4. Billing Determinants'!$F$41*$D23,IF($E23="Non-RPP kWh",VLOOKUP(W$4,'4. Billing Determinants'!$B$19:$R$41,6,0)/'4. Billing Determinants'!$G$41*$D23,IF($E23="Distribution Rev.",VLOOKUP(W$4,'4. Billing Determinants'!$B$19:$R$41,8,0)/'4. Billing Determinants'!$I$41*$D23, VLOOKUP(W$4,'4. Billing Determinants'!$B$19:$R$41,3,0)/'4. Billing Determinants'!$D$41*$D23))))),0)</f>
        <v>0</v>
      </c>
      <c r="X23" s="385">
        <f>IFERROR(IF(X$4="",0,IF($E23="kWh",VLOOKUP(X$4,'4. Billing Determinants'!$B$19:$R$41,4,0)/'4. Billing Determinants'!$E$41*$D23,IF($E23="kW",VLOOKUP(X$4,'4. Billing Determinants'!$B$19:$R$41,5,0)/'4. Billing Determinants'!$F$41*$D23,IF($E23="Non-RPP kWh",VLOOKUP(X$4,'4. Billing Determinants'!$B$19:$R$41,6,0)/'4. Billing Determinants'!$G$41*$D23,IF($E23="Distribution Rev.",VLOOKUP(X$4,'4. Billing Determinants'!$B$19:$R$41,8,0)/'4. Billing Determinants'!$I$41*$D23, VLOOKUP(X$4,'4. Billing Determinants'!$B$19:$R$41,3,0)/'4. Billing Determinants'!$D$41*$D23))))),0)</f>
        <v>0</v>
      </c>
      <c r="Y23" s="385">
        <f>IFERROR(IF(Y$4="",0,IF($E23="kWh",VLOOKUP(Y$4,'4. Billing Determinants'!$B$19:$R$41,4,0)/'4. Billing Determinants'!$E$41*$D23,IF($E23="kW",VLOOKUP(Y$4,'4. Billing Determinants'!$B$19:$R$41,5,0)/'4. Billing Determinants'!$F$41*$D23,IF($E23="Non-RPP kWh",VLOOKUP(Y$4,'4. Billing Determinants'!$B$19:$R$41,6,0)/'4. Billing Determinants'!$G$41*$D23,IF($E23="Distribution Rev.",VLOOKUP(Y$4,'4. Billing Determinants'!$B$19:$R$41,8,0)/'4. Billing Determinants'!$I$41*$D23, VLOOKUP(Y$4,'4. Billing Determinants'!$B$19:$R$41,3,0)/'4. Billing Determinants'!$D$41*$D23))))),0)</f>
        <v>0</v>
      </c>
    </row>
    <row r="24" spans="1:25" s="382" customFormat="1" ht="38.25" hidden="1" x14ac:dyDescent="0.2">
      <c r="A24" s="387">
        <v>20</v>
      </c>
      <c r="B24" s="388" t="s">
        <v>219</v>
      </c>
      <c r="C24" s="384">
        <v>1508</v>
      </c>
      <c r="D24" s="385"/>
      <c r="E24" s="386" t="s">
        <v>126</v>
      </c>
      <c r="F24" s="385">
        <f>IFERROR(IF(F$4="",0,IF($E24="kWh",VLOOKUP(F$4,'4. Billing Determinants'!$B$19:$R$41,4,0)/'4. Billing Determinants'!$E$41*$D24,IF($E24="kW",VLOOKUP(F$4,'4. Billing Determinants'!$B$19:$R$41,5,0)/'4. Billing Determinants'!$F$41*$D24,IF($E24="Non-RPP kWh",VLOOKUP(F$4,'4. Billing Determinants'!$B$19:$R$41,6,0)/'4. Billing Determinants'!$G$41*$D24,IF($E24="Distribution Rev.",VLOOKUP(F$4,'4. Billing Determinants'!$B$19:$R$41,8,0)/'4. Billing Determinants'!$I$41*$D24, VLOOKUP(F$4,'4. Billing Determinants'!$B$19:$R$41,3,0)/'4. Billing Determinants'!$D$41*$D24))))),0)</f>
        <v>0</v>
      </c>
      <c r="G24" s="385">
        <f>IFERROR(IF(G$4="",0,IF($E24="kWh",VLOOKUP(G$4,'4. Billing Determinants'!$B$19:$R$41,4,0)/'4. Billing Determinants'!$E$41*$D24,IF($E24="kW",VLOOKUP(G$4,'4. Billing Determinants'!$B$19:$R$41,5,0)/'4. Billing Determinants'!$F$41*$D24,IF($E24="Non-RPP kWh",VLOOKUP(G$4,'4. Billing Determinants'!$B$19:$R$41,6,0)/'4. Billing Determinants'!$G$41*$D24,IF($E24="Distribution Rev.",VLOOKUP(G$4,'4. Billing Determinants'!$B$19:$R$41,8,0)/'4. Billing Determinants'!$I$41*$D24, VLOOKUP(G$4,'4. Billing Determinants'!$B$19:$R$41,3,0)/'4. Billing Determinants'!$D$41*$D24))))),0)</f>
        <v>0</v>
      </c>
      <c r="H24" s="385">
        <f>IFERROR(IF(H$4="",0,IF($E24="kWh",VLOOKUP(H$4,'4. Billing Determinants'!$B$19:$R$41,4,0)/'4. Billing Determinants'!$E$41*$D24,IF($E24="kW",VLOOKUP(H$4,'4. Billing Determinants'!$B$19:$R$41,5,0)/'4. Billing Determinants'!$F$41*$D24,IF($E24="Non-RPP kWh",VLOOKUP(H$4,'4. Billing Determinants'!$B$19:$R$41,6,0)/'4. Billing Determinants'!$G$41*$D24,IF($E24="Distribution Rev.",VLOOKUP(H$4,'4. Billing Determinants'!$B$19:$R$41,8,0)/'4. Billing Determinants'!$I$41*$D24, VLOOKUP(H$4,'4. Billing Determinants'!$B$19:$R$41,3,0)/'4. Billing Determinants'!$D$41*$D24))))),0)</f>
        <v>0</v>
      </c>
      <c r="I24" s="385">
        <f>IFERROR(IF(I$4="",0,IF($E24="kWh",VLOOKUP(I$4,'4. Billing Determinants'!$B$19:$R$41,4,0)/'4. Billing Determinants'!$E$41*$D24,IF($E24="kW",VLOOKUP(I$4,'4. Billing Determinants'!$B$19:$R$41,5,0)/'4. Billing Determinants'!$F$41*$D24,IF($E24="Non-RPP kWh",VLOOKUP(I$4,'4. Billing Determinants'!$B$19:$R$41,6,0)/'4. Billing Determinants'!$G$41*$D24,IF($E24="Distribution Rev.",VLOOKUP(I$4,'4. Billing Determinants'!$B$19:$R$41,8,0)/'4. Billing Determinants'!$I$41*$D24, VLOOKUP(I$4,'4. Billing Determinants'!$B$19:$R$41,3,0)/'4. Billing Determinants'!$D$41*$D24))))),0)</f>
        <v>0</v>
      </c>
      <c r="J24" s="385">
        <f>IFERROR(IF(J$4="",0,IF($E24="kWh",VLOOKUP(J$4,'4. Billing Determinants'!$B$19:$R$41,4,0)/'4. Billing Determinants'!$E$41*$D24,IF($E24="kW",VLOOKUP(J$4,'4. Billing Determinants'!$B$19:$R$41,5,0)/'4. Billing Determinants'!$F$41*$D24,IF($E24="Non-RPP kWh",VLOOKUP(J$4,'4. Billing Determinants'!$B$19:$R$41,6,0)/'4. Billing Determinants'!$G$41*$D24,IF($E24="Distribution Rev.",VLOOKUP(J$4,'4. Billing Determinants'!$B$19:$R$41,8,0)/'4. Billing Determinants'!$I$41*$D24, VLOOKUP(J$4,'4. Billing Determinants'!$B$19:$R$41,3,0)/'4. Billing Determinants'!$D$41*$D24))))),0)</f>
        <v>0</v>
      </c>
      <c r="K24" s="385">
        <f>IFERROR(IF(K$4="",0,IF($E24="kWh",VLOOKUP(K$4,'4. Billing Determinants'!$B$19:$R$41,4,0)/'4. Billing Determinants'!$E$41*$D24,IF($E24="kW",VLOOKUP(K$4,'4. Billing Determinants'!$B$19:$R$41,5,0)/'4. Billing Determinants'!$F$41*$D24,IF($E24="Non-RPP kWh",VLOOKUP(K$4,'4. Billing Determinants'!$B$19:$R$41,6,0)/'4. Billing Determinants'!$G$41*$D24,IF($E24="Distribution Rev.",VLOOKUP(K$4,'4. Billing Determinants'!$B$19:$R$41,8,0)/'4. Billing Determinants'!$I$41*$D24, VLOOKUP(K$4,'4. Billing Determinants'!$B$19:$R$41,3,0)/'4. Billing Determinants'!$D$41*$D24))))),0)</f>
        <v>0</v>
      </c>
      <c r="L24" s="385">
        <f>IFERROR(IF(L$4="",0,IF($E24="kWh",VLOOKUP(L$4,'4. Billing Determinants'!$B$19:$R$41,4,0)/'4. Billing Determinants'!$E$41*$D24,IF($E24="kW",VLOOKUP(L$4,'4. Billing Determinants'!$B$19:$R$41,5,0)/'4. Billing Determinants'!$F$41*$D24,IF($E24="Non-RPP kWh",VLOOKUP(L$4,'4. Billing Determinants'!$B$19:$R$41,6,0)/'4. Billing Determinants'!$G$41*$D24,IF($E24="Distribution Rev.",VLOOKUP(L$4,'4. Billing Determinants'!$B$19:$R$41,8,0)/'4. Billing Determinants'!$I$41*$D24, VLOOKUP(L$4,'4. Billing Determinants'!$B$19:$R$41,3,0)/'4. Billing Determinants'!$D$41*$D24))))),0)</f>
        <v>0</v>
      </c>
      <c r="M24" s="385">
        <f>IFERROR(IF(M$4="",0,IF($E24="kWh",VLOOKUP(M$4,'4. Billing Determinants'!$B$19:$R$41,4,0)/'4. Billing Determinants'!$E$41*$D24,IF($E24="kW",VLOOKUP(M$4,'4. Billing Determinants'!$B$19:$R$41,5,0)/'4. Billing Determinants'!$F$41*$D24,IF($E24="Non-RPP kWh",VLOOKUP(M$4,'4. Billing Determinants'!$B$19:$R$41,6,0)/'4. Billing Determinants'!$G$41*$D24,IF($E24="Distribution Rev.",VLOOKUP(M$4,'4. Billing Determinants'!$B$19:$R$41,8,0)/'4. Billing Determinants'!$I$41*$D24, VLOOKUP(M$4,'4. Billing Determinants'!$B$19:$R$41,3,0)/'4. Billing Determinants'!$D$41*$D24))))),0)</f>
        <v>0</v>
      </c>
      <c r="N24" s="385">
        <f>IFERROR(IF(N$4="",0,IF($E24="kWh",VLOOKUP(N$4,'4. Billing Determinants'!$B$19:$R$41,4,0)/'4. Billing Determinants'!$E$41*$D24,IF($E24="kW",VLOOKUP(N$4,'4. Billing Determinants'!$B$19:$R$41,5,0)/'4. Billing Determinants'!$F$41*$D24,IF($E24="Non-RPP kWh",VLOOKUP(N$4,'4. Billing Determinants'!$B$19:$R$41,6,0)/'4. Billing Determinants'!$G$41*$D24,IF($E24="Distribution Rev.",VLOOKUP(N$4,'4. Billing Determinants'!$B$19:$R$41,8,0)/'4. Billing Determinants'!$I$41*$D24, VLOOKUP(N$4,'4. Billing Determinants'!$B$19:$R$41,3,0)/'4. Billing Determinants'!$D$41*$D24))))),0)</f>
        <v>0</v>
      </c>
      <c r="O24" s="385">
        <f>IFERROR(IF(O$4="",0,IF($E24="kWh",VLOOKUP(O$4,'4. Billing Determinants'!$B$19:$R$41,4,0)/'4. Billing Determinants'!$E$41*$D24,IF($E24="kW",VLOOKUP(O$4,'4. Billing Determinants'!$B$19:$R$41,5,0)/'4. Billing Determinants'!$F$41*$D24,IF($E24="Non-RPP kWh",VLOOKUP(O$4,'4. Billing Determinants'!$B$19:$R$41,6,0)/'4. Billing Determinants'!$G$41*$D24,IF($E24="Distribution Rev.",VLOOKUP(O$4,'4. Billing Determinants'!$B$19:$R$41,8,0)/'4. Billing Determinants'!$I$41*$D24, VLOOKUP(O$4,'4. Billing Determinants'!$B$19:$R$41,3,0)/'4. Billing Determinants'!$D$41*$D24))))),0)</f>
        <v>0</v>
      </c>
      <c r="P24" s="385">
        <f>IFERROR(IF(P$4="",0,IF($E24="kWh",VLOOKUP(P$4,'4. Billing Determinants'!$B$19:$R$41,4,0)/'4. Billing Determinants'!$E$41*$D24,IF($E24="kW",VLOOKUP(P$4,'4. Billing Determinants'!$B$19:$R$41,5,0)/'4. Billing Determinants'!$F$41*$D24,IF($E24="Non-RPP kWh",VLOOKUP(P$4,'4. Billing Determinants'!$B$19:$R$41,6,0)/'4. Billing Determinants'!$G$41*$D24,IF($E24="Distribution Rev.",VLOOKUP(P$4,'4. Billing Determinants'!$B$19:$R$41,8,0)/'4. Billing Determinants'!$I$41*$D24, VLOOKUP(P$4,'4. Billing Determinants'!$B$19:$R$41,3,0)/'4. Billing Determinants'!$D$41*$D24))))),0)</f>
        <v>0</v>
      </c>
      <c r="Q24" s="385">
        <f>IFERROR(IF(Q$4="",0,IF($E24="kWh",VLOOKUP(Q$4,'4. Billing Determinants'!$B$19:$R$41,4,0)/'4. Billing Determinants'!$E$41*$D24,IF($E24="kW",VLOOKUP(Q$4,'4. Billing Determinants'!$B$19:$R$41,5,0)/'4. Billing Determinants'!$F$41*$D24,IF($E24="Non-RPP kWh",VLOOKUP(Q$4,'4. Billing Determinants'!$B$19:$R$41,6,0)/'4. Billing Determinants'!$G$41*$D24,IF($E24="Distribution Rev.",VLOOKUP(Q$4,'4. Billing Determinants'!$B$19:$R$41,8,0)/'4. Billing Determinants'!$I$41*$D24, VLOOKUP(Q$4,'4. Billing Determinants'!$B$19:$R$41,3,0)/'4. Billing Determinants'!$D$41*$D24))))),0)</f>
        <v>0</v>
      </c>
      <c r="R24" s="385">
        <f>IFERROR(IF(R$4="",0,IF($E24="kWh",VLOOKUP(R$4,'4. Billing Determinants'!$B$19:$R$41,4,0)/'4. Billing Determinants'!$E$41*$D24,IF($E24="kW",VLOOKUP(R$4,'4. Billing Determinants'!$B$19:$R$41,5,0)/'4. Billing Determinants'!$F$41*$D24,IF($E24="Non-RPP kWh",VLOOKUP(R$4,'4. Billing Determinants'!$B$19:$R$41,6,0)/'4. Billing Determinants'!$G$41*$D24,IF($E24="Distribution Rev.",VLOOKUP(R$4,'4. Billing Determinants'!$B$19:$R$41,8,0)/'4. Billing Determinants'!$I$41*$D24, VLOOKUP(R$4,'4. Billing Determinants'!$B$19:$R$41,3,0)/'4. Billing Determinants'!$D$41*$D24))))),0)</f>
        <v>0</v>
      </c>
      <c r="S24" s="385">
        <f>IFERROR(IF(S$4="",0,IF($E24="kWh",VLOOKUP(S$4,'4. Billing Determinants'!$B$19:$R$41,4,0)/'4. Billing Determinants'!$E$41*$D24,IF($E24="kW",VLOOKUP(S$4,'4. Billing Determinants'!$B$19:$R$41,5,0)/'4. Billing Determinants'!$F$41*$D24,IF($E24="Non-RPP kWh",VLOOKUP(S$4,'4. Billing Determinants'!$B$19:$R$41,6,0)/'4. Billing Determinants'!$G$41*$D24,IF($E24="Distribution Rev.",VLOOKUP(S$4,'4. Billing Determinants'!$B$19:$R$41,8,0)/'4. Billing Determinants'!$I$41*$D24, VLOOKUP(S$4,'4. Billing Determinants'!$B$19:$R$41,3,0)/'4. Billing Determinants'!$D$41*$D24))))),0)</f>
        <v>0</v>
      </c>
      <c r="T24" s="385">
        <f>IFERROR(IF(T$4="",0,IF($E24="kWh",VLOOKUP(T$4,'4. Billing Determinants'!$B$19:$R$41,4,0)/'4. Billing Determinants'!$E$41*$D24,IF($E24="kW",VLOOKUP(T$4,'4. Billing Determinants'!$B$19:$R$41,5,0)/'4. Billing Determinants'!$F$41*$D24,IF($E24="Non-RPP kWh",VLOOKUP(T$4,'4. Billing Determinants'!$B$19:$R$41,6,0)/'4. Billing Determinants'!$G$41*$D24,IF($E24="Distribution Rev.",VLOOKUP(T$4,'4. Billing Determinants'!$B$19:$R$41,8,0)/'4. Billing Determinants'!$I$41*$D24, VLOOKUP(T$4,'4. Billing Determinants'!$B$19:$R$41,3,0)/'4. Billing Determinants'!$D$41*$D24))))),0)</f>
        <v>0</v>
      </c>
      <c r="U24" s="385">
        <f>IFERROR(IF(U$4="",0,IF($E24="kWh",VLOOKUP(U$4,'4. Billing Determinants'!$B$19:$R$41,4,0)/'4. Billing Determinants'!$E$41*$D24,IF($E24="kW",VLOOKUP(U$4,'4. Billing Determinants'!$B$19:$R$41,5,0)/'4. Billing Determinants'!$F$41*$D24,IF($E24="Non-RPP kWh",VLOOKUP(U$4,'4. Billing Determinants'!$B$19:$R$41,6,0)/'4. Billing Determinants'!$G$41*$D24,IF($E24="Distribution Rev.",VLOOKUP(U$4,'4. Billing Determinants'!$B$19:$R$41,8,0)/'4. Billing Determinants'!$I$41*$D24, VLOOKUP(U$4,'4. Billing Determinants'!$B$19:$R$41,3,0)/'4. Billing Determinants'!$D$41*$D24))))),0)</f>
        <v>0</v>
      </c>
      <c r="V24" s="385">
        <f>IFERROR(IF(V$4="",0,IF($E24="kWh",VLOOKUP(V$4,'4. Billing Determinants'!$B$19:$R$41,4,0)/'4. Billing Determinants'!$E$41*$D24,IF($E24="kW",VLOOKUP(V$4,'4. Billing Determinants'!$B$19:$R$41,5,0)/'4. Billing Determinants'!$F$41*$D24,IF($E24="Non-RPP kWh",VLOOKUP(V$4,'4. Billing Determinants'!$B$19:$R$41,6,0)/'4. Billing Determinants'!$G$41*$D24,IF($E24="Distribution Rev.",VLOOKUP(V$4,'4. Billing Determinants'!$B$19:$R$41,8,0)/'4. Billing Determinants'!$I$41*$D24, VLOOKUP(V$4,'4. Billing Determinants'!$B$19:$R$41,3,0)/'4. Billing Determinants'!$D$41*$D24))))),0)</f>
        <v>0</v>
      </c>
      <c r="W24" s="385">
        <f>IFERROR(IF(W$4="",0,IF($E24="kWh",VLOOKUP(W$4,'4. Billing Determinants'!$B$19:$R$41,4,0)/'4. Billing Determinants'!$E$41*$D24,IF($E24="kW",VLOOKUP(W$4,'4. Billing Determinants'!$B$19:$R$41,5,0)/'4. Billing Determinants'!$F$41*$D24,IF($E24="Non-RPP kWh",VLOOKUP(W$4,'4. Billing Determinants'!$B$19:$R$41,6,0)/'4. Billing Determinants'!$G$41*$D24,IF($E24="Distribution Rev.",VLOOKUP(W$4,'4. Billing Determinants'!$B$19:$R$41,8,0)/'4. Billing Determinants'!$I$41*$D24, VLOOKUP(W$4,'4. Billing Determinants'!$B$19:$R$41,3,0)/'4. Billing Determinants'!$D$41*$D24))))),0)</f>
        <v>0</v>
      </c>
      <c r="X24" s="385">
        <f>IFERROR(IF(X$4="",0,IF($E24="kWh",VLOOKUP(X$4,'4. Billing Determinants'!$B$19:$R$41,4,0)/'4. Billing Determinants'!$E$41*$D24,IF($E24="kW",VLOOKUP(X$4,'4. Billing Determinants'!$B$19:$R$41,5,0)/'4. Billing Determinants'!$F$41*$D24,IF($E24="Non-RPP kWh",VLOOKUP(X$4,'4. Billing Determinants'!$B$19:$R$41,6,0)/'4. Billing Determinants'!$G$41*$D24,IF($E24="Distribution Rev.",VLOOKUP(X$4,'4. Billing Determinants'!$B$19:$R$41,8,0)/'4. Billing Determinants'!$I$41*$D24, VLOOKUP(X$4,'4. Billing Determinants'!$B$19:$R$41,3,0)/'4. Billing Determinants'!$D$41*$D24))))),0)</f>
        <v>0</v>
      </c>
      <c r="Y24" s="385">
        <f>IFERROR(IF(Y$4="",0,IF($E24="kWh",VLOOKUP(Y$4,'4. Billing Determinants'!$B$19:$R$41,4,0)/'4. Billing Determinants'!$E$41*$D24,IF($E24="kW",VLOOKUP(Y$4,'4. Billing Determinants'!$B$19:$R$41,5,0)/'4. Billing Determinants'!$F$41*$D24,IF($E24="Non-RPP kWh",VLOOKUP(Y$4,'4. Billing Determinants'!$B$19:$R$41,6,0)/'4. Billing Determinants'!$G$41*$D24,IF($E24="Distribution Rev.",VLOOKUP(Y$4,'4. Billing Determinants'!$B$19:$R$41,8,0)/'4. Billing Determinants'!$I$41*$D24, VLOOKUP(Y$4,'4. Billing Determinants'!$B$19:$R$41,3,0)/'4. Billing Determinants'!$D$41*$D24))))),0)</f>
        <v>0</v>
      </c>
    </row>
    <row r="25" spans="1:25" s="382" customFormat="1" hidden="1" x14ac:dyDescent="0.2">
      <c r="A25" s="382">
        <v>21</v>
      </c>
      <c r="B25" s="389" t="s">
        <v>220</v>
      </c>
      <c r="C25" s="384">
        <v>1508</v>
      </c>
      <c r="D25" s="385"/>
      <c r="E25" s="386" t="s">
        <v>126</v>
      </c>
      <c r="F25" s="385">
        <f>IFERROR(IF(F$4="",0,IF($E25="kWh",VLOOKUP(F$4,'4. Billing Determinants'!$B$19:$R$41,4,0)/'4. Billing Determinants'!$E$41*$D25,IF($E25="kW",VLOOKUP(F$4,'4. Billing Determinants'!$B$19:$R$41,5,0)/'4. Billing Determinants'!$F$41*$D25,IF($E25="Non-RPP kWh",VLOOKUP(F$4,'4. Billing Determinants'!$B$19:$R$41,6,0)/'4. Billing Determinants'!$G$41*$D25,IF($E25="Distribution Rev.",VLOOKUP(F$4,'4. Billing Determinants'!$B$19:$R$41,8,0)/'4. Billing Determinants'!$I$41*$D25, VLOOKUP(F$4,'4. Billing Determinants'!$B$19:$R$41,3,0)/'4. Billing Determinants'!$D$41*$D25))))),0)</f>
        <v>0</v>
      </c>
      <c r="G25" s="385">
        <f>IFERROR(IF(G$4="",0,IF($E25="kWh",VLOOKUP(G$4,'4. Billing Determinants'!$B$19:$R$41,4,0)/'4. Billing Determinants'!$E$41*$D25,IF($E25="kW",VLOOKUP(G$4,'4. Billing Determinants'!$B$19:$R$41,5,0)/'4. Billing Determinants'!$F$41*$D25,IF($E25="Non-RPP kWh",VLOOKUP(G$4,'4. Billing Determinants'!$B$19:$R$41,6,0)/'4. Billing Determinants'!$G$41*$D25,IF($E25="Distribution Rev.",VLOOKUP(G$4,'4. Billing Determinants'!$B$19:$R$41,8,0)/'4. Billing Determinants'!$I$41*$D25, VLOOKUP(G$4,'4. Billing Determinants'!$B$19:$R$41,3,0)/'4. Billing Determinants'!$D$41*$D25))))),0)</f>
        <v>0</v>
      </c>
      <c r="H25" s="385">
        <f>IFERROR(IF(H$4="",0,IF($E25="kWh",VLOOKUP(H$4,'4. Billing Determinants'!$B$19:$R$41,4,0)/'4. Billing Determinants'!$E$41*$D25,IF($E25="kW",VLOOKUP(H$4,'4. Billing Determinants'!$B$19:$R$41,5,0)/'4. Billing Determinants'!$F$41*$D25,IF($E25="Non-RPP kWh",VLOOKUP(H$4,'4. Billing Determinants'!$B$19:$R$41,6,0)/'4. Billing Determinants'!$G$41*$D25,IF($E25="Distribution Rev.",VLOOKUP(H$4,'4. Billing Determinants'!$B$19:$R$41,8,0)/'4. Billing Determinants'!$I$41*$D25, VLOOKUP(H$4,'4. Billing Determinants'!$B$19:$R$41,3,0)/'4. Billing Determinants'!$D$41*$D25))))),0)</f>
        <v>0</v>
      </c>
      <c r="I25" s="385">
        <f>IFERROR(IF(I$4="",0,IF($E25="kWh",VLOOKUP(I$4,'4. Billing Determinants'!$B$19:$R$41,4,0)/'4. Billing Determinants'!$E$41*$D25,IF($E25="kW",VLOOKUP(I$4,'4. Billing Determinants'!$B$19:$R$41,5,0)/'4. Billing Determinants'!$F$41*$D25,IF($E25="Non-RPP kWh",VLOOKUP(I$4,'4. Billing Determinants'!$B$19:$R$41,6,0)/'4. Billing Determinants'!$G$41*$D25,IF($E25="Distribution Rev.",VLOOKUP(I$4,'4. Billing Determinants'!$B$19:$R$41,8,0)/'4. Billing Determinants'!$I$41*$D25, VLOOKUP(I$4,'4. Billing Determinants'!$B$19:$R$41,3,0)/'4. Billing Determinants'!$D$41*$D25))))),0)</f>
        <v>0</v>
      </c>
      <c r="J25" s="385">
        <f>IFERROR(IF(J$4="",0,IF($E25="kWh",VLOOKUP(J$4,'4. Billing Determinants'!$B$19:$R$41,4,0)/'4. Billing Determinants'!$E$41*$D25,IF($E25="kW",VLOOKUP(J$4,'4. Billing Determinants'!$B$19:$R$41,5,0)/'4. Billing Determinants'!$F$41*$D25,IF($E25="Non-RPP kWh",VLOOKUP(J$4,'4. Billing Determinants'!$B$19:$R$41,6,0)/'4. Billing Determinants'!$G$41*$D25,IF($E25="Distribution Rev.",VLOOKUP(J$4,'4. Billing Determinants'!$B$19:$R$41,8,0)/'4. Billing Determinants'!$I$41*$D25, VLOOKUP(J$4,'4. Billing Determinants'!$B$19:$R$41,3,0)/'4. Billing Determinants'!$D$41*$D25))))),0)</f>
        <v>0</v>
      </c>
      <c r="K25" s="385">
        <f>IFERROR(IF(K$4="",0,IF($E25="kWh",VLOOKUP(K$4,'4. Billing Determinants'!$B$19:$R$41,4,0)/'4. Billing Determinants'!$E$41*$D25,IF($E25="kW",VLOOKUP(K$4,'4. Billing Determinants'!$B$19:$R$41,5,0)/'4. Billing Determinants'!$F$41*$D25,IF($E25="Non-RPP kWh",VLOOKUP(K$4,'4. Billing Determinants'!$B$19:$R$41,6,0)/'4. Billing Determinants'!$G$41*$D25,IF($E25="Distribution Rev.",VLOOKUP(K$4,'4. Billing Determinants'!$B$19:$R$41,8,0)/'4. Billing Determinants'!$I$41*$D25, VLOOKUP(K$4,'4. Billing Determinants'!$B$19:$R$41,3,0)/'4. Billing Determinants'!$D$41*$D25))))),0)</f>
        <v>0</v>
      </c>
      <c r="L25" s="385">
        <f>IFERROR(IF(L$4="",0,IF($E25="kWh",VLOOKUP(L$4,'4. Billing Determinants'!$B$19:$R$41,4,0)/'4. Billing Determinants'!$E$41*$D25,IF($E25="kW",VLOOKUP(L$4,'4. Billing Determinants'!$B$19:$R$41,5,0)/'4. Billing Determinants'!$F$41*$D25,IF($E25="Non-RPP kWh",VLOOKUP(L$4,'4. Billing Determinants'!$B$19:$R$41,6,0)/'4. Billing Determinants'!$G$41*$D25,IF($E25="Distribution Rev.",VLOOKUP(L$4,'4. Billing Determinants'!$B$19:$R$41,8,0)/'4. Billing Determinants'!$I$41*$D25, VLOOKUP(L$4,'4. Billing Determinants'!$B$19:$R$41,3,0)/'4. Billing Determinants'!$D$41*$D25))))),0)</f>
        <v>0</v>
      </c>
      <c r="M25" s="385">
        <f>IFERROR(IF(M$4="",0,IF($E25="kWh",VLOOKUP(M$4,'4. Billing Determinants'!$B$19:$R$41,4,0)/'4. Billing Determinants'!$E$41*$D25,IF($E25="kW",VLOOKUP(M$4,'4. Billing Determinants'!$B$19:$R$41,5,0)/'4. Billing Determinants'!$F$41*$D25,IF($E25="Non-RPP kWh",VLOOKUP(M$4,'4. Billing Determinants'!$B$19:$R$41,6,0)/'4. Billing Determinants'!$G$41*$D25,IF($E25="Distribution Rev.",VLOOKUP(M$4,'4. Billing Determinants'!$B$19:$R$41,8,0)/'4. Billing Determinants'!$I$41*$D25, VLOOKUP(M$4,'4. Billing Determinants'!$B$19:$R$41,3,0)/'4. Billing Determinants'!$D$41*$D25))))),0)</f>
        <v>0</v>
      </c>
      <c r="N25" s="385">
        <f>IFERROR(IF(N$4="",0,IF($E25="kWh",VLOOKUP(N$4,'4. Billing Determinants'!$B$19:$R$41,4,0)/'4. Billing Determinants'!$E$41*$D25,IF($E25="kW",VLOOKUP(N$4,'4. Billing Determinants'!$B$19:$R$41,5,0)/'4. Billing Determinants'!$F$41*$D25,IF($E25="Non-RPP kWh",VLOOKUP(N$4,'4. Billing Determinants'!$B$19:$R$41,6,0)/'4. Billing Determinants'!$G$41*$D25,IF($E25="Distribution Rev.",VLOOKUP(N$4,'4. Billing Determinants'!$B$19:$R$41,8,0)/'4. Billing Determinants'!$I$41*$D25, VLOOKUP(N$4,'4. Billing Determinants'!$B$19:$R$41,3,0)/'4. Billing Determinants'!$D$41*$D25))))),0)</f>
        <v>0</v>
      </c>
      <c r="O25" s="385">
        <f>IFERROR(IF(O$4="",0,IF($E25="kWh",VLOOKUP(O$4,'4. Billing Determinants'!$B$19:$R$41,4,0)/'4. Billing Determinants'!$E$41*$D25,IF($E25="kW",VLOOKUP(O$4,'4. Billing Determinants'!$B$19:$R$41,5,0)/'4. Billing Determinants'!$F$41*$D25,IF($E25="Non-RPP kWh",VLOOKUP(O$4,'4. Billing Determinants'!$B$19:$R$41,6,0)/'4. Billing Determinants'!$G$41*$D25,IF($E25="Distribution Rev.",VLOOKUP(O$4,'4. Billing Determinants'!$B$19:$R$41,8,0)/'4. Billing Determinants'!$I$41*$D25, VLOOKUP(O$4,'4. Billing Determinants'!$B$19:$R$41,3,0)/'4. Billing Determinants'!$D$41*$D25))))),0)</f>
        <v>0</v>
      </c>
      <c r="P25" s="385">
        <f>IFERROR(IF(P$4="",0,IF($E25="kWh",VLOOKUP(P$4,'4. Billing Determinants'!$B$19:$R$41,4,0)/'4. Billing Determinants'!$E$41*$D25,IF($E25="kW",VLOOKUP(P$4,'4. Billing Determinants'!$B$19:$R$41,5,0)/'4. Billing Determinants'!$F$41*$D25,IF($E25="Non-RPP kWh",VLOOKUP(P$4,'4. Billing Determinants'!$B$19:$R$41,6,0)/'4. Billing Determinants'!$G$41*$D25,IF($E25="Distribution Rev.",VLOOKUP(P$4,'4. Billing Determinants'!$B$19:$R$41,8,0)/'4. Billing Determinants'!$I$41*$D25, VLOOKUP(P$4,'4. Billing Determinants'!$B$19:$R$41,3,0)/'4. Billing Determinants'!$D$41*$D25))))),0)</f>
        <v>0</v>
      </c>
      <c r="Q25" s="385">
        <f>IFERROR(IF(Q$4="",0,IF($E25="kWh",VLOOKUP(Q$4,'4. Billing Determinants'!$B$19:$R$41,4,0)/'4. Billing Determinants'!$E$41*$D25,IF($E25="kW",VLOOKUP(Q$4,'4. Billing Determinants'!$B$19:$R$41,5,0)/'4. Billing Determinants'!$F$41*$D25,IF($E25="Non-RPP kWh",VLOOKUP(Q$4,'4. Billing Determinants'!$B$19:$R$41,6,0)/'4. Billing Determinants'!$G$41*$D25,IF($E25="Distribution Rev.",VLOOKUP(Q$4,'4. Billing Determinants'!$B$19:$R$41,8,0)/'4. Billing Determinants'!$I$41*$D25, VLOOKUP(Q$4,'4. Billing Determinants'!$B$19:$R$41,3,0)/'4. Billing Determinants'!$D$41*$D25))))),0)</f>
        <v>0</v>
      </c>
      <c r="R25" s="385">
        <f>IFERROR(IF(R$4="",0,IF($E25="kWh",VLOOKUP(R$4,'4. Billing Determinants'!$B$19:$R$41,4,0)/'4. Billing Determinants'!$E$41*$D25,IF($E25="kW",VLOOKUP(R$4,'4. Billing Determinants'!$B$19:$R$41,5,0)/'4. Billing Determinants'!$F$41*$D25,IF($E25="Non-RPP kWh",VLOOKUP(R$4,'4. Billing Determinants'!$B$19:$R$41,6,0)/'4. Billing Determinants'!$G$41*$D25,IF($E25="Distribution Rev.",VLOOKUP(R$4,'4. Billing Determinants'!$B$19:$R$41,8,0)/'4. Billing Determinants'!$I$41*$D25, VLOOKUP(R$4,'4. Billing Determinants'!$B$19:$R$41,3,0)/'4. Billing Determinants'!$D$41*$D25))))),0)</f>
        <v>0</v>
      </c>
      <c r="S25" s="385">
        <f>IFERROR(IF(S$4="",0,IF($E25="kWh",VLOOKUP(S$4,'4. Billing Determinants'!$B$19:$R$41,4,0)/'4. Billing Determinants'!$E$41*$D25,IF($E25="kW",VLOOKUP(S$4,'4. Billing Determinants'!$B$19:$R$41,5,0)/'4. Billing Determinants'!$F$41*$D25,IF($E25="Non-RPP kWh",VLOOKUP(S$4,'4. Billing Determinants'!$B$19:$R$41,6,0)/'4. Billing Determinants'!$G$41*$D25,IF($E25="Distribution Rev.",VLOOKUP(S$4,'4. Billing Determinants'!$B$19:$R$41,8,0)/'4. Billing Determinants'!$I$41*$D25, VLOOKUP(S$4,'4. Billing Determinants'!$B$19:$R$41,3,0)/'4. Billing Determinants'!$D$41*$D25))))),0)</f>
        <v>0</v>
      </c>
      <c r="T25" s="385">
        <f>IFERROR(IF(T$4="",0,IF($E25="kWh",VLOOKUP(T$4,'4. Billing Determinants'!$B$19:$R$41,4,0)/'4. Billing Determinants'!$E$41*$D25,IF($E25="kW",VLOOKUP(T$4,'4. Billing Determinants'!$B$19:$R$41,5,0)/'4. Billing Determinants'!$F$41*$D25,IF($E25="Non-RPP kWh",VLOOKUP(T$4,'4. Billing Determinants'!$B$19:$R$41,6,0)/'4. Billing Determinants'!$G$41*$D25,IF($E25="Distribution Rev.",VLOOKUP(T$4,'4. Billing Determinants'!$B$19:$R$41,8,0)/'4. Billing Determinants'!$I$41*$D25, VLOOKUP(T$4,'4. Billing Determinants'!$B$19:$R$41,3,0)/'4. Billing Determinants'!$D$41*$D25))))),0)</f>
        <v>0</v>
      </c>
      <c r="U25" s="385">
        <f>IFERROR(IF(U$4="",0,IF($E25="kWh",VLOOKUP(U$4,'4. Billing Determinants'!$B$19:$R$41,4,0)/'4. Billing Determinants'!$E$41*$D25,IF($E25="kW",VLOOKUP(U$4,'4. Billing Determinants'!$B$19:$R$41,5,0)/'4. Billing Determinants'!$F$41*$D25,IF($E25="Non-RPP kWh",VLOOKUP(U$4,'4. Billing Determinants'!$B$19:$R$41,6,0)/'4. Billing Determinants'!$G$41*$D25,IF($E25="Distribution Rev.",VLOOKUP(U$4,'4. Billing Determinants'!$B$19:$R$41,8,0)/'4. Billing Determinants'!$I$41*$D25, VLOOKUP(U$4,'4. Billing Determinants'!$B$19:$R$41,3,0)/'4. Billing Determinants'!$D$41*$D25))))),0)</f>
        <v>0</v>
      </c>
      <c r="V25" s="385">
        <f>IFERROR(IF(V$4="",0,IF($E25="kWh",VLOOKUP(V$4,'4. Billing Determinants'!$B$19:$R$41,4,0)/'4. Billing Determinants'!$E$41*$D25,IF($E25="kW",VLOOKUP(V$4,'4. Billing Determinants'!$B$19:$R$41,5,0)/'4. Billing Determinants'!$F$41*$D25,IF($E25="Non-RPP kWh",VLOOKUP(V$4,'4. Billing Determinants'!$B$19:$R$41,6,0)/'4. Billing Determinants'!$G$41*$D25,IF($E25="Distribution Rev.",VLOOKUP(V$4,'4. Billing Determinants'!$B$19:$R$41,8,0)/'4. Billing Determinants'!$I$41*$D25, VLOOKUP(V$4,'4. Billing Determinants'!$B$19:$R$41,3,0)/'4. Billing Determinants'!$D$41*$D25))))),0)</f>
        <v>0</v>
      </c>
      <c r="W25" s="385">
        <f>IFERROR(IF(W$4="",0,IF($E25="kWh",VLOOKUP(W$4,'4. Billing Determinants'!$B$19:$R$41,4,0)/'4. Billing Determinants'!$E$41*$D25,IF($E25="kW",VLOOKUP(W$4,'4. Billing Determinants'!$B$19:$R$41,5,0)/'4. Billing Determinants'!$F$41*$D25,IF($E25="Non-RPP kWh",VLOOKUP(W$4,'4. Billing Determinants'!$B$19:$R$41,6,0)/'4. Billing Determinants'!$G$41*$D25,IF($E25="Distribution Rev.",VLOOKUP(W$4,'4. Billing Determinants'!$B$19:$R$41,8,0)/'4. Billing Determinants'!$I$41*$D25, VLOOKUP(W$4,'4. Billing Determinants'!$B$19:$R$41,3,0)/'4. Billing Determinants'!$D$41*$D25))))),0)</f>
        <v>0</v>
      </c>
      <c r="X25" s="385">
        <f>IFERROR(IF(X$4="",0,IF($E25="kWh",VLOOKUP(X$4,'4. Billing Determinants'!$B$19:$R$41,4,0)/'4. Billing Determinants'!$E$41*$D25,IF($E25="kW",VLOOKUP(X$4,'4. Billing Determinants'!$B$19:$R$41,5,0)/'4. Billing Determinants'!$F$41*$D25,IF($E25="Non-RPP kWh",VLOOKUP(X$4,'4. Billing Determinants'!$B$19:$R$41,6,0)/'4. Billing Determinants'!$G$41*$D25,IF($E25="Distribution Rev.",VLOOKUP(X$4,'4. Billing Determinants'!$B$19:$R$41,8,0)/'4. Billing Determinants'!$I$41*$D25, VLOOKUP(X$4,'4. Billing Determinants'!$B$19:$R$41,3,0)/'4. Billing Determinants'!$D$41*$D25))))),0)</f>
        <v>0</v>
      </c>
      <c r="Y25" s="385">
        <f>IFERROR(IF(Y$4="",0,IF($E25="kWh",VLOOKUP(Y$4,'4. Billing Determinants'!$B$19:$R$41,4,0)/'4. Billing Determinants'!$E$41*$D25,IF($E25="kW",VLOOKUP(Y$4,'4. Billing Determinants'!$B$19:$R$41,5,0)/'4. Billing Determinants'!$F$41*$D25,IF($E25="Non-RPP kWh",VLOOKUP(Y$4,'4. Billing Determinants'!$B$19:$R$41,6,0)/'4. Billing Determinants'!$G$41*$D25,IF($E25="Distribution Rev.",VLOOKUP(Y$4,'4. Billing Determinants'!$B$19:$R$41,8,0)/'4. Billing Determinants'!$I$41*$D25, VLOOKUP(Y$4,'4. Billing Determinants'!$B$19:$R$41,3,0)/'4. Billing Determinants'!$D$41*$D25))))),0)</f>
        <v>0</v>
      </c>
    </row>
    <row r="26" spans="1:25" s="382" customFormat="1" hidden="1" x14ac:dyDescent="0.2">
      <c r="B26" s="389" t="s">
        <v>221</v>
      </c>
      <c r="C26" s="384">
        <v>1508</v>
      </c>
      <c r="D26" s="385"/>
      <c r="E26" s="386" t="s">
        <v>126</v>
      </c>
      <c r="F26" s="385">
        <f>IFERROR(IF(F$4="",0,IF($E26="kWh",VLOOKUP(F$4,'4. Billing Determinants'!$B$19:$R$41,4,0)/'4. Billing Determinants'!$E$41*$D26,IF($E26="kW",VLOOKUP(F$4,'4. Billing Determinants'!$B$19:$R$41,5,0)/'4. Billing Determinants'!$F$41*$D26,IF($E26="Non-RPP kWh",VLOOKUP(F$4,'4. Billing Determinants'!$B$19:$R$41,6,0)/'4. Billing Determinants'!$G$41*$D26,IF($E26="Distribution Rev.",VLOOKUP(F$4,'4. Billing Determinants'!$B$19:$R$41,8,0)/'4. Billing Determinants'!$I$41*$D26, VLOOKUP(F$4,'4. Billing Determinants'!$B$19:$R$41,3,0)/'4. Billing Determinants'!$D$41*$D26))))),0)</f>
        <v>0</v>
      </c>
      <c r="G26" s="385">
        <f>IFERROR(IF(G$4="",0,IF($E26="kWh",VLOOKUP(G$4,'4. Billing Determinants'!$B$19:$R$41,4,0)/'4. Billing Determinants'!$E$41*$D26,IF($E26="kW",VLOOKUP(G$4,'4. Billing Determinants'!$B$19:$R$41,5,0)/'4. Billing Determinants'!$F$41*$D26,IF($E26="Non-RPP kWh",VLOOKUP(G$4,'4. Billing Determinants'!$B$19:$R$41,6,0)/'4. Billing Determinants'!$G$41*$D26,IF($E26="Distribution Rev.",VLOOKUP(G$4,'4. Billing Determinants'!$B$19:$R$41,8,0)/'4. Billing Determinants'!$I$41*$D26, VLOOKUP(G$4,'4. Billing Determinants'!$B$19:$R$41,3,0)/'4. Billing Determinants'!$D$41*$D26))))),0)</f>
        <v>0</v>
      </c>
      <c r="H26" s="385">
        <f>IFERROR(IF(H$4="",0,IF($E26="kWh",VLOOKUP(H$4,'4. Billing Determinants'!$B$19:$R$41,4,0)/'4. Billing Determinants'!$E$41*$D26,IF($E26="kW",VLOOKUP(H$4,'4. Billing Determinants'!$B$19:$R$41,5,0)/'4. Billing Determinants'!$F$41*$D26,IF($E26="Non-RPP kWh",VLOOKUP(H$4,'4. Billing Determinants'!$B$19:$R$41,6,0)/'4. Billing Determinants'!$G$41*$D26,IF($E26="Distribution Rev.",VLOOKUP(H$4,'4. Billing Determinants'!$B$19:$R$41,8,0)/'4. Billing Determinants'!$I$41*$D26, VLOOKUP(H$4,'4. Billing Determinants'!$B$19:$R$41,3,0)/'4. Billing Determinants'!$D$41*$D26))))),0)</f>
        <v>0</v>
      </c>
      <c r="I26" s="385">
        <f>IFERROR(IF(I$4="",0,IF($E26="kWh",VLOOKUP(I$4,'4. Billing Determinants'!$B$19:$R$41,4,0)/'4. Billing Determinants'!$E$41*$D26,IF($E26="kW",VLOOKUP(I$4,'4. Billing Determinants'!$B$19:$R$41,5,0)/'4. Billing Determinants'!$F$41*$D26,IF($E26="Non-RPP kWh",VLOOKUP(I$4,'4. Billing Determinants'!$B$19:$R$41,6,0)/'4. Billing Determinants'!$G$41*$D26,IF($E26="Distribution Rev.",VLOOKUP(I$4,'4. Billing Determinants'!$B$19:$R$41,8,0)/'4. Billing Determinants'!$I$41*$D26, VLOOKUP(I$4,'4. Billing Determinants'!$B$19:$R$41,3,0)/'4. Billing Determinants'!$D$41*$D26))))),0)</f>
        <v>0</v>
      </c>
      <c r="J26" s="385">
        <f>IFERROR(IF(J$4="",0,IF($E26="kWh",VLOOKUP(J$4,'4. Billing Determinants'!$B$19:$R$41,4,0)/'4. Billing Determinants'!$E$41*$D26,IF($E26="kW",VLOOKUP(J$4,'4. Billing Determinants'!$B$19:$R$41,5,0)/'4. Billing Determinants'!$F$41*$D26,IF($E26="Non-RPP kWh",VLOOKUP(J$4,'4. Billing Determinants'!$B$19:$R$41,6,0)/'4. Billing Determinants'!$G$41*$D26,IF($E26="Distribution Rev.",VLOOKUP(J$4,'4. Billing Determinants'!$B$19:$R$41,8,0)/'4. Billing Determinants'!$I$41*$D26, VLOOKUP(J$4,'4. Billing Determinants'!$B$19:$R$41,3,0)/'4. Billing Determinants'!$D$41*$D26))))),0)</f>
        <v>0</v>
      </c>
      <c r="K26" s="385">
        <f>IFERROR(IF(K$4="",0,IF($E26="kWh",VLOOKUP(K$4,'4. Billing Determinants'!$B$19:$R$41,4,0)/'4. Billing Determinants'!$E$41*$D26,IF($E26="kW",VLOOKUP(K$4,'4. Billing Determinants'!$B$19:$R$41,5,0)/'4. Billing Determinants'!$F$41*$D26,IF($E26="Non-RPP kWh",VLOOKUP(K$4,'4. Billing Determinants'!$B$19:$R$41,6,0)/'4. Billing Determinants'!$G$41*$D26,IF($E26="Distribution Rev.",VLOOKUP(K$4,'4. Billing Determinants'!$B$19:$R$41,8,0)/'4. Billing Determinants'!$I$41*$D26, VLOOKUP(K$4,'4. Billing Determinants'!$B$19:$R$41,3,0)/'4. Billing Determinants'!$D$41*$D26))))),0)</f>
        <v>0</v>
      </c>
      <c r="L26" s="385">
        <f>IFERROR(IF(L$4="",0,IF($E26="kWh",VLOOKUP(L$4,'4. Billing Determinants'!$B$19:$R$41,4,0)/'4. Billing Determinants'!$E$41*$D26,IF($E26="kW",VLOOKUP(L$4,'4. Billing Determinants'!$B$19:$R$41,5,0)/'4. Billing Determinants'!$F$41*$D26,IF($E26="Non-RPP kWh",VLOOKUP(L$4,'4. Billing Determinants'!$B$19:$R$41,6,0)/'4. Billing Determinants'!$G$41*$D26,IF($E26="Distribution Rev.",VLOOKUP(L$4,'4. Billing Determinants'!$B$19:$R$41,8,0)/'4. Billing Determinants'!$I$41*$D26, VLOOKUP(L$4,'4. Billing Determinants'!$B$19:$R$41,3,0)/'4. Billing Determinants'!$D$41*$D26))))),0)</f>
        <v>0</v>
      </c>
      <c r="M26" s="385">
        <f>IFERROR(IF(M$4="",0,IF($E26="kWh",VLOOKUP(M$4,'4. Billing Determinants'!$B$19:$R$41,4,0)/'4. Billing Determinants'!$E$41*$D26,IF($E26="kW",VLOOKUP(M$4,'4. Billing Determinants'!$B$19:$R$41,5,0)/'4. Billing Determinants'!$F$41*$D26,IF($E26="Non-RPP kWh",VLOOKUP(M$4,'4. Billing Determinants'!$B$19:$R$41,6,0)/'4. Billing Determinants'!$G$41*$D26,IF($E26="Distribution Rev.",VLOOKUP(M$4,'4. Billing Determinants'!$B$19:$R$41,8,0)/'4. Billing Determinants'!$I$41*$D26, VLOOKUP(M$4,'4. Billing Determinants'!$B$19:$R$41,3,0)/'4. Billing Determinants'!$D$41*$D26))))),0)</f>
        <v>0</v>
      </c>
      <c r="N26" s="385">
        <f>IFERROR(IF(N$4="",0,IF($E26="kWh",VLOOKUP(N$4,'4. Billing Determinants'!$B$19:$R$41,4,0)/'4. Billing Determinants'!$E$41*$D26,IF($E26="kW",VLOOKUP(N$4,'4. Billing Determinants'!$B$19:$R$41,5,0)/'4. Billing Determinants'!$F$41*$D26,IF($E26="Non-RPP kWh",VLOOKUP(N$4,'4. Billing Determinants'!$B$19:$R$41,6,0)/'4. Billing Determinants'!$G$41*$D26,IF($E26="Distribution Rev.",VLOOKUP(N$4,'4. Billing Determinants'!$B$19:$R$41,8,0)/'4. Billing Determinants'!$I$41*$D26, VLOOKUP(N$4,'4. Billing Determinants'!$B$19:$R$41,3,0)/'4. Billing Determinants'!$D$41*$D26))))),0)</f>
        <v>0</v>
      </c>
      <c r="O26" s="385">
        <f>IFERROR(IF(O$4="",0,IF($E26="kWh",VLOOKUP(O$4,'4. Billing Determinants'!$B$19:$R$41,4,0)/'4. Billing Determinants'!$E$41*$D26,IF($E26="kW",VLOOKUP(O$4,'4. Billing Determinants'!$B$19:$R$41,5,0)/'4. Billing Determinants'!$F$41*$D26,IF($E26="Non-RPP kWh",VLOOKUP(O$4,'4. Billing Determinants'!$B$19:$R$41,6,0)/'4. Billing Determinants'!$G$41*$D26,IF($E26="Distribution Rev.",VLOOKUP(O$4,'4. Billing Determinants'!$B$19:$R$41,8,0)/'4. Billing Determinants'!$I$41*$D26, VLOOKUP(O$4,'4. Billing Determinants'!$B$19:$R$41,3,0)/'4. Billing Determinants'!$D$41*$D26))))),0)</f>
        <v>0</v>
      </c>
      <c r="P26" s="385">
        <f>IFERROR(IF(P$4="",0,IF($E26="kWh",VLOOKUP(P$4,'4. Billing Determinants'!$B$19:$R$41,4,0)/'4. Billing Determinants'!$E$41*$D26,IF($E26="kW",VLOOKUP(P$4,'4. Billing Determinants'!$B$19:$R$41,5,0)/'4. Billing Determinants'!$F$41*$D26,IF($E26="Non-RPP kWh",VLOOKUP(P$4,'4. Billing Determinants'!$B$19:$R$41,6,0)/'4. Billing Determinants'!$G$41*$D26,IF($E26="Distribution Rev.",VLOOKUP(P$4,'4. Billing Determinants'!$B$19:$R$41,8,0)/'4. Billing Determinants'!$I$41*$D26, VLOOKUP(P$4,'4. Billing Determinants'!$B$19:$R$41,3,0)/'4. Billing Determinants'!$D$41*$D26))))),0)</f>
        <v>0</v>
      </c>
      <c r="Q26" s="385">
        <f>IFERROR(IF(Q$4="",0,IF($E26="kWh",VLOOKUP(Q$4,'4. Billing Determinants'!$B$19:$R$41,4,0)/'4. Billing Determinants'!$E$41*$D26,IF($E26="kW",VLOOKUP(Q$4,'4. Billing Determinants'!$B$19:$R$41,5,0)/'4. Billing Determinants'!$F$41*$D26,IF($E26="Non-RPP kWh",VLOOKUP(Q$4,'4. Billing Determinants'!$B$19:$R$41,6,0)/'4. Billing Determinants'!$G$41*$D26,IF($E26="Distribution Rev.",VLOOKUP(Q$4,'4. Billing Determinants'!$B$19:$R$41,8,0)/'4. Billing Determinants'!$I$41*$D26, VLOOKUP(Q$4,'4. Billing Determinants'!$B$19:$R$41,3,0)/'4. Billing Determinants'!$D$41*$D26))))),0)</f>
        <v>0</v>
      </c>
      <c r="R26" s="385">
        <f>IFERROR(IF(R$4="",0,IF($E26="kWh",VLOOKUP(R$4,'4. Billing Determinants'!$B$19:$R$41,4,0)/'4. Billing Determinants'!$E$41*$D26,IF($E26="kW",VLOOKUP(R$4,'4. Billing Determinants'!$B$19:$R$41,5,0)/'4. Billing Determinants'!$F$41*$D26,IF($E26="Non-RPP kWh",VLOOKUP(R$4,'4. Billing Determinants'!$B$19:$R$41,6,0)/'4. Billing Determinants'!$G$41*$D26,IF($E26="Distribution Rev.",VLOOKUP(R$4,'4. Billing Determinants'!$B$19:$R$41,8,0)/'4. Billing Determinants'!$I$41*$D26, VLOOKUP(R$4,'4. Billing Determinants'!$B$19:$R$41,3,0)/'4. Billing Determinants'!$D$41*$D26))))),0)</f>
        <v>0</v>
      </c>
      <c r="S26" s="385">
        <f>IFERROR(IF(S$4="",0,IF($E26="kWh",VLOOKUP(S$4,'4. Billing Determinants'!$B$19:$R$41,4,0)/'4. Billing Determinants'!$E$41*$D26,IF($E26="kW",VLOOKUP(S$4,'4. Billing Determinants'!$B$19:$R$41,5,0)/'4. Billing Determinants'!$F$41*$D26,IF($E26="Non-RPP kWh",VLOOKUP(S$4,'4. Billing Determinants'!$B$19:$R$41,6,0)/'4. Billing Determinants'!$G$41*$D26,IF($E26="Distribution Rev.",VLOOKUP(S$4,'4. Billing Determinants'!$B$19:$R$41,8,0)/'4. Billing Determinants'!$I$41*$D26, VLOOKUP(S$4,'4. Billing Determinants'!$B$19:$R$41,3,0)/'4. Billing Determinants'!$D$41*$D26))))),0)</f>
        <v>0</v>
      </c>
      <c r="T26" s="385">
        <f>IFERROR(IF(T$4="",0,IF($E26="kWh",VLOOKUP(T$4,'4. Billing Determinants'!$B$19:$R$41,4,0)/'4. Billing Determinants'!$E$41*$D26,IF($E26="kW",VLOOKUP(T$4,'4. Billing Determinants'!$B$19:$R$41,5,0)/'4. Billing Determinants'!$F$41*$D26,IF($E26="Non-RPP kWh",VLOOKUP(T$4,'4. Billing Determinants'!$B$19:$R$41,6,0)/'4. Billing Determinants'!$G$41*$D26,IF($E26="Distribution Rev.",VLOOKUP(T$4,'4. Billing Determinants'!$B$19:$R$41,8,0)/'4. Billing Determinants'!$I$41*$D26, VLOOKUP(T$4,'4. Billing Determinants'!$B$19:$R$41,3,0)/'4. Billing Determinants'!$D$41*$D26))))),0)</f>
        <v>0</v>
      </c>
      <c r="U26" s="385">
        <f>IFERROR(IF(U$4="",0,IF($E26="kWh",VLOOKUP(U$4,'4. Billing Determinants'!$B$19:$R$41,4,0)/'4. Billing Determinants'!$E$41*$D26,IF($E26="kW",VLOOKUP(U$4,'4. Billing Determinants'!$B$19:$R$41,5,0)/'4. Billing Determinants'!$F$41*$D26,IF($E26="Non-RPP kWh",VLOOKUP(U$4,'4. Billing Determinants'!$B$19:$R$41,6,0)/'4. Billing Determinants'!$G$41*$D26,IF($E26="Distribution Rev.",VLOOKUP(U$4,'4. Billing Determinants'!$B$19:$R$41,8,0)/'4. Billing Determinants'!$I$41*$D26, VLOOKUP(U$4,'4. Billing Determinants'!$B$19:$R$41,3,0)/'4. Billing Determinants'!$D$41*$D26))))),0)</f>
        <v>0</v>
      </c>
      <c r="V26" s="385">
        <f>IFERROR(IF(V$4="",0,IF($E26="kWh",VLOOKUP(V$4,'4. Billing Determinants'!$B$19:$R$41,4,0)/'4. Billing Determinants'!$E$41*$D26,IF($E26="kW",VLOOKUP(V$4,'4. Billing Determinants'!$B$19:$R$41,5,0)/'4. Billing Determinants'!$F$41*$D26,IF($E26="Non-RPP kWh",VLOOKUP(V$4,'4. Billing Determinants'!$B$19:$R$41,6,0)/'4. Billing Determinants'!$G$41*$D26,IF($E26="Distribution Rev.",VLOOKUP(V$4,'4. Billing Determinants'!$B$19:$R$41,8,0)/'4. Billing Determinants'!$I$41*$D26, VLOOKUP(V$4,'4. Billing Determinants'!$B$19:$R$41,3,0)/'4. Billing Determinants'!$D$41*$D26))))),0)</f>
        <v>0</v>
      </c>
      <c r="W26" s="385">
        <f>IFERROR(IF(W$4="",0,IF($E26="kWh",VLOOKUP(W$4,'4. Billing Determinants'!$B$19:$R$41,4,0)/'4. Billing Determinants'!$E$41*$D26,IF($E26="kW",VLOOKUP(W$4,'4. Billing Determinants'!$B$19:$R$41,5,0)/'4. Billing Determinants'!$F$41*$D26,IF($E26="Non-RPP kWh",VLOOKUP(W$4,'4. Billing Determinants'!$B$19:$R$41,6,0)/'4. Billing Determinants'!$G$41*$D26,IF($E26="Distribution Rev.",VLOOKUP(W$4,'4. Billing Determinants'!$B$19:$R$41,8,0)/'4. Billing Determinants'!$I$41*$D26, VLOOKUP(W$4,'4. Billing Determinants'!$B$19:$R$41,3,0)/'4. Billing Determinants'!$D$41*$D26))))),0)</f>
        <v>0</v>
      </c>
      <c r="X26" s="385">
        <f>IFERROR(IF(X$4="",0,IF($E26="kWh",VLOOKUP(X$4,'4. Billing Determinants'!$B$19:$R$41,4,0)/'4. Billing Determinants'!$E$41*$D26,IF($E26="kW",VLOOKUP(X$4,'4. Billing Determinants'!$B$19:$R$41,5,0)/'4. Billing Determinants'!$F$41*$D26,IF($E26="Non-RPP kWh",VLOOKUP(X$4,'4. Billing Determinants'!$B$19:$R$41,6,0)/'4. Billing Determinants'!$G$41*$D26,IF($E26="Distribution Rev.",VLOOKUP(X$4,'4. Billing Determinants'!$B$19:$R$41,8,0)/'4. Billing Determinants'!$I$41*$D26, VLOOKUP(X$4,'4. Billing Determinants'!$B$19:$R$41,3,0)/'4. Billing Determinants'!$D$41*$D26))))),0)</f>
        <v>0</v>
      </c>
      <c r="Y26" s="385">
        <f>IFERROR(IF(Y$4="",0,IF($E26="kWh",VLOOKUP(Y$4,'4. Billing Determinants'!$B$19:$R$41,4,0)/'4. Billing Determinants'!$E$41*$D26,IF($E26="kW",VLOOKUP(Y$4,'4. Billing Determinants'!$B$19:$R$41,5,0)/'4. Billing Determinants'!$F$41*$D26,IF($E26="Non-RPP kWh",VLOOKUP(Y$4,'4. Billing Determinants'!$B$19:$R$41,6,0)/'4. Billing Determinants'!$G$41*$D26,IF($E26="Distribution Rev.",VLOOKUP(Y$4,'4. Billing Determinants'!$B$19:$R$41,8,0)/'4. Billing Determinants'!$I$41*$D26, VLOOKUP(Y$4,'4. Billing Determinants'!$B$19:$R$41,3,0)/'4. Billing Determinants'!$D$41*$D26))))),0)</f>
        <v>0</v>
      </c>
    </row>
    <row r="27" spans="1:25" s="382" customFormat="1" hidden="1" x14ac:dyDescent="0.2">
      <c r="B27" s="389" t="s">
        <v>221</v>
      </c>
      <c r="C27" s="384">
        <v>1508</v>
      </c>
      <c r="D27" s="385"/>
      <c r="E27" s="386" t="s">
        <v>126</v>
      </c>
      <c r="F27" s="385">
        <f>IFERROR(IF(F$4="",0,IF($E27="kWh",VLOOKUP(F$4,'4. Billing Determinants'!$B$19:$R$41,4,0)/'4. Billing Determinants'!$E$41*$D27,IF($E27="kW",VLOOKUP(F$4,'4. Billing Determinants'!$B$19:$R$41,5,0)/'4. Billing Determinants'!$F$41*$D27,IF($E27="Non-RPP kWh",VLOOKUP(F$4,'4. Billing Determinants'!$B$19:$R$41,6,0)/'4. Billing Determinants'!$G$41*$D27,IF($E27="Distribution Rev.",VLOOKUP(F$4,'4. Billing Determinants'!$B$19:$R$41,8,0)/'4. Billing Determinants'!$I$41*$D27, VLOOKUP(F$4,'4. Billing Determinants'!$B$19:$R$41,3,0)/'4. Billing Determinants'!$D$41*$D27))))),0)</f>
        <v>0</v>
      </c>
      <c r="G27" s="385">
        <f>IFERROR(IF(G$4="",0,IF($E27="kWh",VLOOKUP(G$4,'4. Billing Determinants'!$B$19:$R$41,4,0)/'4. Billing Determinants'!$E$41*$D27,IF($E27="kW",VLOOKUP(G$4,'4. Billing Determinants'!$B$19:$R$41,5,0)/'4. Billing Determinants'!$F$41*$D27,IF($E27="Non-RPP kWh",VLOOKUP(G$4,'4. Billing Determinants'!$B$19:$R$41,6,0)/'4. Billing Determinants'!$G$41*$D27,IF($E27="Distribution Rev.",VLOOKUP(G$4,'4. Billing Determinants'!$B$19:$R$41,8,0)/'4. Billing Determinants'!$I$41*$D27, VLOOKUP(G$4,'4. Billing Determinants'!$B$19:$R$41,3,0)/'4. Billing Determinants'!$D$41*$D27))))),0)</f>
        <v>0</v>
      </c>
      <c r="H27" s="385">
        <f>IFERROR(IF(H$4="",0,IF($E27="kWh",VLOOKUP(H$4,'4. Billing Determinants'!$B$19:$R$41,4,0)/'4. Billing Determinants'!$E$41*$D27,IF($E27="kW",VLOOKUP(H$4,'4. Billing Determinants'!$B$19:$R$41,5,0)/'4. Billing Determinants'!$F$41*$D27,IF($E27="Non-RPP kWh",VLOOKUP(H$4,'4. Billing Determinants'!$B$19:$R$41,6,0)/'4. Billing Determinants'!$G$41*$D27,IF($E27="Distribution Rev.",VLOOKUP(H$4,'4. Billing Determinants'!$B$19:$R$41,8,0)/'4. Billing Determinants'!$I$41*$D27, VLOOKUP(H$4,'4. Billing Determinants'!$B$19:$R$41,3,0)/'4. Billing Determinants'!$D$41*$D27))))),0)</f>
        <v>0</v>
      </c>
      <c r="I27" s="385">
        <f>IFERROR(IF(I$4="",0,IF($E27="kWh",VLOOKUP(I$4,'4. Billing Determinants'!$B$19:$R$41,4,0)/'4. Billing Determinants'!$E$41*$D27,IF($E27="kW",VLOOKUP(I$4,'4. Billing Determinants'!$B$19:$R$41,5,0)/'4. Billing Determinants'!$F$41*$D27,IF($E27="Non-RPP kWh",VLOOKUP(I$4,'4. Billing Determinants'!$B$19:$R$41,6,0)/'4. Billing Determinants'!$G$41*$D27,IF($E27="Distribution Rev.",VLOOKUP(I$4,'4. Billing Determinants'!$B$19:$R$41,8,0)/'4. Billing Determinants'!$I$41*$D27, VLOOKUP(I$4,'4. Billing Determinants'!$B$19:$R$41,3,0)/'4. Billing Determinants'!$D$41*$D27))))),0)</f>
        <v>0</v>
      </c>
      <c r="J27" s="385">
        <f>IFERROR(IF(J$4="",0,IF($E27="kWh",VLOOKUP(J$4,'4. Billing Determinants'!$B$19:$R$41,4,0)/'4. Billing Determinants'!$E$41*$D27,IF($E27="kW",VLOOKUP(J$4,'4. Billing Determinants'!$B$19:$R$41,5,0)/'4. Billing Determinants'!$F$41*$D27,IF($E27="Non-RPP kWh",VLOOKUP(J$4,'4. Billing Determinants'!$B$19:$R$41,6,0)/'4. Billing Determinants'!$G$41*$D27,IF($E27="Distribution Rev.",VLOOKUP(J$4,'4. Billing Determinants'!$B$19:$R$41,8,0)/'4. Billing Determinants'!$I$41*$D27, VLOOKUP(J$4,'4. Billing Determinants'!$B$19:$R$41,3,0)/'4. Billing Determinants'!$D$41*$D27))))),0)</f>
        <v>0</v>
      </c>
      <c r="K27" s="385">
        <f>IFERROR(IF(K$4="",0,IF($E27="kWh",VLOOKUP(K$4,'4. Billing Determinants'!$B$19:$R$41,4,0)/'4. Billing Determinants'!$E$41*$D27,IF($E27="kW",VLOOKUP(K$4,'4. Billing Determinants'!$B$19:$R$41,5,0)/'4. Billing Determinants'!$F$41*$D27,IF($E27="Non-RPP kWh",VLOOKUP(K$4,'4. Billing Determinants'!$B$19:$R$41,6,0)/'4. Billing Determinants'!$G$41*$D27,IF($E27="Distribution Rev.",VLOOKUP(K$4,'4. Billing Determinants'!$B$19:$R$41,8,0)/'4. Billing Determinants'!$I$41*$D27, VLOOKUP(K$4,'4. Billing Determinants'!$B$19:$R$41,3,0)/'4. Billing Determinants'!$D$41*$D27))))),0)</f>
        <v>0</v>
      </c>
      <c r="L27" s="385">
        <f>IFERROR(IF(L$4="",0,IF($E27="kWh",VLOOKUP(L$4,'4. Billing Determinants'!$B$19:$R$41,4,0)/'4. Billing Determinants'!$E$41*$D27,IF($E27="kW",VLOOKUP(L$4,'4. Billing Determinants'!$B$19:$R$41,5,0)/'4. Billing Determinants'!$F$41*$D27,IF($E27="Non-RPP kWh",VLOOKUP(L$4,'4. Billing Determinants'!$B$19:$R$41,6,0)/'4. Billing Determinants'!$G$41*$D27,IF($E27="Distribution Rev.",VLOOKUP(L$4,'4. Billing Determinants'!$B$19:$R$41,8,0)/'4. Billing Determinants'!$I$41*$D27, VLOOKUP(L$4,'4. Billing Determinants'!$B$19:$R$41,3,0)/'4. Billing Determinants'!$D$41*$D27))))),0)</f>
        <v>0</v>
      </c>
      <c r="M27" s="385">
        <f>IFERROR(IF(M$4="",0,IF($E27="kWh",VLOOKUP(M$4,'4. Billing Determinants'!$B$19:$R$41,4,0)/'4. Billing Determinants'!$E$41*$D27,IF($E27="kW",VLOOKUP(M$4,'4. Billing Determinants'!$B$19:$R$41,5,0)/'4. Billing Determinants'!$F$41*$D27,IF($E27="Non-RPP kWh",VLOOKUP(M$4,'4. Billing Determinants'!$B$19:$R$41,6,0)/'4. Billing Determinants'!$G$41*$D27,IF($E27="Distribution Rev.",VLOOKUP(M$4,'4. Billing Determinants'!$B$19:$R$41,8,0)/'4. Billing Determinants'!$I$41*$D27, VLOOKUP(M$4,'4. Billing Determinants'!$B$19:$R$41,3,0)/'4. Billing Determinants'!$D$41*$D27))))),0)</f>
        <v>0</v>
      </c>
      <c r="N27" s="385">
        <f>IFERROR(IF(N$4="",0,IF($E27="kWh",VLOOKUP(N$4,'4. Billing Determinants'!$B$19:$R$41,4,0)/'4. Billing Determinants'!$E$41*$D27,IF($E27="kW",VLOOKUP(N$4,'4. Billing Determinants'!$B$19:$R$41,5,0)/'4. Billing Determinants'!$F$41*$D27,IF($E27="Non-RPP kWh",VLOOKUP(N$4,'4. Billing Determinants'!$B$19:$R$41,6,0)/'4. Billing Determinants'!$G$41*$D27,IF($E27="Distribution Rev.",VLOOKUP(N$4,'4. Billing Determinants'!$B$19:$R$41,8,0)/'4. Billing Determinants'!$I$41*$D27, VLOOKUP(N$4,'4. Billing Determinants'!$B$19:$R$41,3,0)/'4. Billing Determinants'!$D$41*$D27))))),0)</f>
        <v>0</v>
      </c>
      <c r="O27" s="385">
        <f>IFERROR(IF(O$4="",0,IF($E27="kWh",VLOOKUP(O$4,'4. Billing Determinants'!$B$19:$R$41,4,0)/'4. Billing Determinants'!$E$41*$D27,IF($E27="kW",VLOOKUP(O$4,'4. Billing Determinants'!$B$19:$R$41,5,0)/'4. Billing Determinants'!$F$41*$D27,IF($E27="Non-RPP kWh",VLOOKUP(O$4,'4. Billing Determinants'!$B$19:$R$41,6,0)/'4. Billing Determinants'!$G$41*$D27,IF($E27="Distribution Rev.",VLOOKUP(O$4,'4. Billing Determinants'!$B$19:$R$41,8,0)/'4. Billing Determinants'!$I$41*$D27, VLOOKUP(O$4,'4. Billing Determinants'!$B$19:$R$41,3,0)/'4. Billing Determinants'!$D$41*$D27))))),0)</f>
        <v>0</v>
      </c>
      <c r="P27" s="385">
        <f>IFERROR(IF(P$4="",0,IF($E27="kWh",VLOOKUP(P$4,'4. Billing Determinants'!$B$19:$R$41,4,0)/'4. Billing Determinants'!$E$41*$D27,IF($E27="kW",VLOOKUP(P$4,'4. Billing Determinants'!$B$19:$R$41,5,0)/'4. Billing Determinants'!$F$41*$D27,IF($E27="Non-RPP kWh",VLOOKUP(P$4,'4. Billing Determinants'!$B$19:$R$41,6,0)/'4. Billing Determinants'!$G$41*$D27,IF($E27="Distribution Rev.",VLOOKUP(P$4,'4. Billing Determinants'!$B$19:$R$41,8,0)/'4. Billing Determinants'!$I$41*$D27, VLOOKUP(P$4,'4. Billing Determinants'!$B$19:$R$41,3,0)/'4. Billing Determinants'!$D$41*$D27))))),0)</f>
        <v>0</v>
      </c>
      <c r="Q27" s="385">
        <f>IFERROR(IF(Q$4="",0,IF($E27="kWh",VLOOKUP(Q$4,'4. Billing Determinants'!$B$19:$R$41,4,0)/'4. Billing Determinants'!$E$41*$D27,IF($E27="kW",VLOOKUP(Q$4,'4. Billing Determinants'!$B$19:$R$41,5,0)/'4. Billing Determinants'!$F$41*$D27,IF($E27="Non-RPP kWh",VLOOKUP(Q$4,'4. Billing Determinants'!$B$19:$R$41,6,0)/'4. Billing Determinants'!$G$41*$D27,IF($E27="Distribution Rev.",VLOOKUP(Q$4,'4. Billing Determinants'!$B$19:$R$41,8,0)/'4. Billing Determinants'!$I$41*$D27, VLOOKUP(Q$4,'4. Billing Determinants'!$B$19:$R$41,3,0)/'4. Billing Determinants'!$D$41*$D27))))),0)</f>
        <v>0</v>
      </c>
      <c r="R27" s="385">
        <f>IFERROR(IF(R$4="",0,IF($E27="kWh",VLOOKUP(R$4,'4. Billing Determinants'!$B$19:$R$41,4,0)/'4. Billing Determinants'!$E$41*$D27,IF($E27="kW",VLOOKUP(R$4,'4. Billing Determinants'!$B$19:$R$41,5,0)/'4. Billing Determinants'!$F$41*$D27,IF($E27="Non-RPP kWh",VLOOKUP(R$4,'4. Billing Determinants'!$B$19:$R$41,6,0)/'4. Billing Determinants'!$G$41*$D27,IF($E27="Distribution Rev.",VLOOKUP(R$4,'4. Billing Determinants'!$B$19:$R$41,8,0)/'4. Billing Determinants'!$I$41*$D27, VLOOKUP(R$4,'4. Billing Determinants'!$B$19:$R$41,3,0)/'4. Billing Determinants'!$D$41*$D27))))),0)</f>
        <v>0</v>
      </c>
      <c r="S27" s="385">
        <f>IFERROR(IF(S$4="",0,IF($E27="kWh",VLOOKUP(S$4,'4. Billing Determinants'!$B$19:$R$41,4,0)/'4. Billing Determinants'!$E$41*$D27,IF($E27="kW",VLOOKUP(S$4,'4. Billing Determinants'!$B$19:$R$41,5,0)/'4. Billing Determinants'!$F$41*$D27,IF($E27="Non-RPP kWh",VLOOKUP(S$4,'4. Billing Determinants'!$B$19:$R$41,6,0)/'4. Billing Determinants'!$G$41*$D27,IF($E27="Distribution Rev.",VLOOKUP(S$4,'4. Billing Determinants'!$B$19:$R$41,8,0)/'4. Billing Determinants'!$I$41*$D27, VLOOKUP(S$4,'4. Billing Determinants'!$B$19:$R$41,3,0)/'4. Billing Determinants'!$D$41*$D27))))),0)</f>
        <v>0</v>
      </c>
      <c r="T27" s="385">
        <f>IFERROR(IF(T$4="",0,IF($E27="kWh",VLOOKUP(T$4,'4. Billing Determinants'!$B$19:$R$41,4,0)/'4. Billing Determinants'!$E$41*$D27,IF($E27="kW",VLOOKUP(T$4,'4. Billing Determinants'!$B$19:$R$41,5,0)/'4. Billing Determinants'!$F$41*$D27,IF($E27="Non-RPP kWh",VLOOKUP(T$4,'4. Billing Determinants'!$B$19:$R$41,6,0)/'4. Billing Determinants'!$G$41*$D27,IF($E27="Distribution Rev.",VLOOKUP(T$4,'4. Billing Determinants'!$B$19:$R$41,8,0)/'4. Billing Determinants'!$I$41*$D27, VLOOKUP(T$4,'4. Billing Determinants'!$B$19:$R$41,3,0)/'4. Billing Determinants'!$D$41*$D27))))),0)</f>
        <v>0</v>
      </c>
      <c r="U27" s="385">
        <f>IFERROR(IF(U$4="",0,IF($E27="kWh",VLOOKUP(U$4,'4. Billing Determinants'!$B$19:$R$41,4,0)/'4. Billing Determinants'!$E$41*$D27,IF($E27="kW",VLOOKUP(U$4,'4. Billing Determinants'!$B$19:$R$41,5,0)/'4. Billing Determinants'!$F$41*$D27,IF($E27="Non-RPP kWh",VLOOKUP(U$4,'4. Billing Determinants'!$B$19:$R$41,6,0)/'4. Billing Determinants'!$G$41*$D27,IF($E27="Distribution Rev.",VLOOKUP(U$4,'4. Billing Determinants'!$B$19:$R$41,8,0)/'4. Billing Determinants'!$I$41*$D27, VLOOKUP(U$4,'4. Billing Determinants'!$B$19:$R$41,3,0)/'4. Billing Determinants'!$D$41*$D27))))),0)</f>
        <v>0</v>
      </c>
      <c r="V27" s="385">
        <f>IFERROR(IF(V$4="",0,IF($E27="kWh",VLOOKUP(V$4,'4. Billing Determinants'!$B$19:$R$41,4,0)/'4. Billing Determinants'!$E$41*$D27,IF($E27="kW",VLOOKUP(V$4,'4. Billing Determinants'!$B$19:$R$41,5,0)/'4. Billing Determinants'!$F$41*$D27,IF($E27="Non-RPP kWh",VLOOKUP(V$4,'4. Billing Determinants'!$B$19:$R$41,6,0)/'4. Billing Determinants'!$G$41*$D27,IF($E27="Distribution Rev.",VLOOKUP(V$4,'4. Billing Determinants'!$B$19:$R$41,8,0)/'4. Billing Determinants'!$I$41*$D27, VLOOKUP(V$4,'4. Billing Determinants'!$B$19:$R$41,3,0)/'4. Billing Determinants'!$D$41*$D27))))),0)</f>
        <v>0</v>
      </c>
      <c r="W27" s="385">
        <f>IFERROR(IF(W$4="",0,IF($E27="kWh",VLOOKUP(W$4,'4. Billing Determinants'!$B$19:$R$41,4,0)/'4. Billing Determinants'!$E$41*$D27,IF($E27="kW",VLOOKUP(W$4,'4. Billing Determinants'!$B$19:$R$41,5,0)/'4. Billing Determinants'!$F$41*$D27,IF($E27="Non-RPP kWh",VLOOKUP(W$4,'4. Billing Determinants'!$B$19:$R$41,6,0)/'4. Billing Determinants'!$G$41*$D27,IF($E27="Distribution Rev.",VLOOKUP(W$4,'4. Billing Determinants'!$B$19:$R$41,8,0)/'4. Billing Determinants'!$I$41*$D27, VLOOKUP(W$4,'4. Billing Determinants'!$B$19:$R$41,3,0)/'4. Billing Determinants'!$D$41*$D27))))),0)</f>
        <v>0</v>
      </c>
      <c r="X27" s="385">
        <f>IFERROR(IF(X$4="",0,IF($E27="kWh",VLOOKUP(X$4,'4. Billing Determinants'!$B$19:$R$41,4,0)/'4. Billing Determinants'!$E$41*$D27,IF($E27="kW",VLOOKUP(X$4,'4. Billing Determinants'!$B$19:$R$41,5,0)/'4. Billing Determinants'!$F$41*$D27,IF($E27="Non-RPP kWh",VLOOKUP(X$4,'4. Billing Determinants'!$B$19:$R$41,6,0)/'4. Billing Determinants'!$G$41*$D27,IF($E27="Distribution Rev.",VLOOKUP(X$4,'4. Billing Determinants'!$B$19:$R$41,8,0)/'4. Billing Determinants'!$I$41*$D27, VLOOKUP(X$4,'4. Billing Determinants'!$B$19:$R$41,3,0)/'4. Billing Determinants'!$D$41*$D27))))),0)</f>
        <v>0</v>
      </c>
      <c r="Y27" s="385">
        <f>IFERROR(IF(Y$4="",0,IF($E27="kWh",VLOOKUP(Y$4,'4. Billing Determinants'!$B$19:$R$41,4,0)/'4. Billing Determinants'!$E$41*$D27,IF($E27="kW",VLOOKUP(Y$4,'4. Billing Determinants'!$B$19:$R$41,5,0)/'4. Billing Determinants'!$F$41*$D27,IF($E27="Non-RPP kWh",VLOOKUP(Y$4,'4. Billing Determinants'!$B$19:$R$41,6,0)/'4. Billing Determinants'!$G$41*$D27,IF($E27="Distribution Rev.",VLOOKUP(Y$4,'4. Billing Determinants'!$B$19:$R$41,8,0)/'4. Billing Determinants'!$I$41*$D27, VLOOKUP(Y$4,'4. Billing Determinants'!$B$19:$R$41,3,0)/'4. Billing Determinants'!$D$41*$D27))))),0)</f>
        <v>0</v>
      </c>
    </row>
    <row r="28" spans="1:25" s="382" customFormat="1" hidden="1" x14ac:dyDescent="0.2">
      <c r="B28" s="389" t="s">
        <v>221</v>
      </c>
      <c r="C28" s="384">
        <v>1508</v>
      </c>
      <c r="D28" s="385"/>
      <c r="E28" s="386" t="s">
        <v>126</v>
      </c>
      <c r="F28" s="385">
        <f>IFERROR(IF(F$4="",0,IF($E28="kWh",VLOOKUP(F$4,'4. Billing Determinants'!$B$19:$R$41,4,0)/'4. Billing Determinants'!$E$41*$D28,IF($E28="kW",VLOOKUP(F$4,'4. Billing Determinants'!$B$19:$R$41,5,0)/'4. Billing Determinants'!$F$41*$D28,IF($E28="Non-RPP kWh",VLOOKUP(F$4,'4. Billing Determinants'!$B$19:$R$41,6,0)/'4. Billing Determinants'!$G$41*$D28,IF($E28="Distribution Rev.",VLOOKUP(F$4,'4. Billing Determinants'!$B$19:$R$41,8,0)/'4. Billing Determinants'!$I$41*$D28, VLOOKUP(F$4,'4. Billing Determinants'!$B$19:$R$41,3,0)/'4. Billing Determinants'!$D$41*$D28))))),0)</f>
        <v>0</v>
      </c>
      <c r="G28" s="385">
        <f>IFERROR(IF(G$4="",0,IF($E28="kWh",VLOOKUP(G$4,'4. Billing Determinants'!$B$19:$R$41,4,0)/'4. Billing Determinants'!$E$41*$D28,IF($E28="kW",VLOOKUP(G$4,'4. Billing Determinants'!$B$19:$R$41,5,0)/'4. Billing Determinants'!$F$41*$D28,IF($E28="Non-RPP kWh",VLOOKUP(G$4,'4. Billing Determinants'!$B$19:$R$41,6,0)/'4. Billing Determinants'!$G$41*$D28,IF($E28="Distribution Rev.",VLOOKUP(G$4,'4. Billing Determinants'!$B$19:$R$41,8,0)/'4. Billing Determinants'!$I$41*$D28, VLOOKUP(G$4,'4. Billing Determinants'!$B$19:$R$41,3,0)/'4. Billing Determinants'!$D$41*$D28))))),0)</f>
        <v>0</v>
      </c>
      <c r="H28" s="385">
        <f>IFERROR(IF(H$4="",0,IF($E28="kWh",VLOOKUP(H$4,'4. Billing Determinants'!$B$19:$R$41,4,0)/'4. Billing Determinants'!$E$41*$D28,IF($E28="kW",VLOOKUP(H$4,'4. Billing Determinants'!$B$19:$R$41,5,0)/'4. Billing Determinants'!$F$41*$D28,IF($E28="Non-RPP kWh",VLOOKUP(H$4,'4. Billing Determinants'!$B$19:$R$41,6,0)/'4. Billing Determinants'!$G$41*$D28,IF($E28="Distribution Rev.",VLOOKUP(H$4,'4. Billing Determinants'!$B$19:$R$41,8,0)/'4. Billing Determinants'!$I$41*$D28, VLOOKUP(H$4,'4. Billing Determinants'!$B$19:$R$41,3,0)/'4. Billing Determinants'!$D$41*$D28))))),0)</f>
        <v>0</v>
      </c>
      <c r="I28" s="385">
        <f>IFERROR(IF(I$4="",0,IF($E28="kWh",VLOOKUP(I$4,'4. Billing Determinants'!$B$19:$R$41,4,0)/'4. Billing Determinants'!$E$41*$D28,IF($E28="kW",VLOOKUP(I$4,'4. Billing Determinants'!$B$19:$R$41,5,0)/'4. Billing Determinants'!$F$41*$D28,IF($E28="Non-RPP kWh",VLOOKUP(I$4,'4. Billing Determinants'!$B$19:$R$41,6,0)/'4. Billing Determinants'!$G$41*$D28,IF($E28="Distribution Rev.",VLOOKUP(I$4,'4. Billing Determinants'!$B$19:$R$41,8,0)/'4. Billing Determinants'!$I$41*$D28, VLOOKUP(I$4,'4. Billing Determinants'!$B$19:$R$41,3,0)/'4. Billing Determinants'!$D$41*$D28))))),0)</f>
        <v>0</v>
      </c>
      <c r="J28" s="385">
        <f>IFERROR(IF(J$4="",0,IF($E28="kWh",VLOOKUP(J$4,'4. Billing Determinants'!$B$19:$R$41,4,0)/'4. Billing Determinants'!$E$41*$D28,IF($E28="kW",VLOOKUP(J$4,'4. Billing Determinants'!$B$19:$R$41,5,0)/'4. Billing Determinants'!$F$41*$D28,IF($E28="Non-RPP kWh",VLOOKUP(J$4,'4. Billing Determinants'!$B$19:$R$41,6,0)/'4. Billing Determinants'!$G$41*$D28,IF($E28="Distribution Rev.",VLOOKUP(J$4,'4. Billing Determinants'!$B$19:$R$41,8,0)/'4. Billing Determinants'!$I$41*$D28, VLOOKUP(J$4,'4. Billing Determinants'!$B$19:$R$41,3,0)/'4. Billing Determinants'!$D$41*$D28))))),0)</f>
        <v>0</v>
      </c>
      <c r="K28" s="385">
        <f>IFERROR(IF(K$4="",0,IF($E28="kWh",VLOOKUP(K$4,'4. Billing Determinants'!$B$19:$R$41,4,0)/'4. Billing Determinants'!$E$41*$D28,IF($E28="kW",VLOOKUP(K$4,'4. Billing Determinants'!$B$19:$R$41,5,0)/'4. Billing Determinants'!$F$41*$D28,IF($E28="Non-RPP kWh",VLOOKUP(K$4,'4. Billing Determinants'!$B$19:$R$41,6,0)/'4. Billing Determinants'!$G$41*$D28,IF($E28="Distribution Rev.",VLOOKUP(K$4,'4. Billing Determinants'!$B$19:$R$41,8,0)/'4. Billing Determinants'!$I$41*$D28, VLOOKUP(K$4,'4. Billing Determinants'!$B$19:$R$41,3,0)/'4. Billing Determinants'!$D$41*$D28))))),0)</f>
        <v>0</v>
      </c>
      <c r="L28" s="385">
        <f>IFERROR(IF(L$4="",0,IF($E28="kWh",VLOOKUP(L$4,'4. Billing Determinants'!$B$19:$R$41,4,0)/'4. Billing Determinants'!$E$41*$D28,IF($E28="kW",VLOOKUP(L$4,'4. Billing Determinants'!$B$19:$R$41,5,0)/'4. Billing Determinants'!$F$41*$D28,IF($E28="Non-RPP kWh",VLOOKUP(L$4,'4. Billing Determinants'!$B$19:$R$41,6,0)/'4. Billing Determinants'!$G$41*$D28,IF($E28="Distribution Rev.",VLOOKUP(L$4,'4. Billing Determinants'!$B$19:$R$41,8,0)/'4. Billing Determinants'!$I$41*$D28, VLOOKUP(L$4,'4. Billing Determinants'!$B$19:$R$41,3,0)/'4. Billing Determinants'!$D$41*$D28))))),0)</f>
        <v>0</v>
      </c>
      <c r="M28" s="385">
        <f>IFERROR(IF(M$4="",0,IF($E28="kWh",VLOOKUP(M$4,'4. Billing Determinants'!$B$19:$R$41,4,0)/'4. Billing Determinants'!$E$41*$D28,IF($E28="kW",VLOOKUP(M$4,'4. Billing Determinants'!$B$19:$R$41,5,0)/'4. Billing Determinants'!$F$41*$D28,IF($E28="Non-RPP kWh",VLOOKUP(M$4,'4. Billing Determinants'!$B$19:$R$41,6,0)/'4. Billing Determinants'!$G$41*$D28,IF($E28="Distribution Rev.",VLOOKUP(M$4,'4. Billing Determinants'!$B$19:$R$41,8,0)/'4. Billing Determinants'!$I$41*$D28, VLOOKUP(M$4,'4. Billing Determinants'!$B$19:$R$41,3,0)/'4. Billing Determinants'!$D$41*$D28))))),0)</f>
        <v>0</v>
      </c>
      <c r="N28" s="385">
        <f>IFERROR(IF(N$4="",0,IF($E28="kWh",VLOOKUP(N$4,'4. Billing Determinants'!$B$19:$R$41,4,0)/'4. Billing Determinants'!$E$41*$D28,IF($E28="kW",VLOOKUP(N$4,'4. Billing Determinants'!$B$19:$R$41,5,0)/'4. Billing Determinants'!$F$41*$D28,IF($E28="Non-RPP kWh",VLOOKUP(N$4,'4. Billing Determinants'!$B$19:$R$41,6,0)/'4. Billing Determinants'!$G$41*$D28,IF($E28="Distribution Rev.",VLOOKUP(N$4,'4. Billing Determinants'!$B$19:$R$41,8,0)/'4. Billing Determinants'!$I$41*$D28, VLOOKUP(N$4,'4. Billing Determinants'!$B$19:$R$41,3,0)/'4. Billing Determinants'!$D$41*$D28))))),0)</f>
        <v>0</v>
      </c>
      <c r="O28" s="385">
        <f>IFERROR(IF(O$4="",0,IF($E28="kWh",VLOOKUP(O$4,'4. Billing Determinants'!$B$19:$R$41,4,0)/'4. Billing Determinants'!$E$41*$D28,IF($E28="kW",VLOOKUP(O$4,'4. Billing Determinants'!$B$19:$R$41,5,0)/'4. Billing Determinants'!$F$41*$D28,IF($E28="Non-RPP kWh",VLOOKUP(O$4,'4. Billing Determinants'!$B$19:$R$41,6,0)/'4. Billing Determinants'!$G$41*$D28,IF($E28="Distribution Rev.",VLOOKUP(O$4,'4. Billing Determinants'!$B$19:$R$41,8,0)/'4. Billing Determinants'!$I$41*$D28, VLOOKUP(O$4,'4. Billing Determinants'!$B$19:$R$41,3,0)/'4. Billing Determinants'!$D$41*$D28))))),0)</f>
        <v>0</v>
      </c>
      <c r="P28" s="385">
        <f>IFERROR(IF(P$4="",0,IF($E28="kWh",VLOOKUP(P$4,'4. Billing Determinants'!$B$19:$R$41,4,0)/'4. Billing Determinants'!$E$41*$D28,IF($E28="kW",VLOOKUP(P$4,'4. Billing Determinants'!$B$19:$R$41,5,0)/'4. Billing Determinants'!$F$41*$D28,IF($E28="Non-RPP kWh",VLOOKUP(P$4,'4. Billing Determinants'!$B$19:$R$41,6,0)/'4. Billing Determinants'!$G$41*$D28,IF($E28="Distribution Rev.",VLOOKUP(P$4,'4. Billing Determinants'!$B$19:$R$41,8,0)/'4. Billing Determinants'!$I$41*$D28, VLOOKUP(P$4,'4. Billing Determinants'!$B$19:$R$41,3,0)/'4. Billing Determinants'!$D$41*$D28))))),0)</f>
        <v>0</v>
      </c>
      <c r="Q28" s="385">
        <f>IFERROR(IF(Q$4="",0,IF($E28="kWh",VLOOKUP(Q$4,'4. Billing Determinants'!$B$19:$R$41,4,0)/'4. Billing Determinants'!$E$41*$D28,IF($E28="kW",VLOOKUP(Q$4,'4. Billing Determinants'!$B$19:$R$41,5,0)/'4. Billing Determinants'!$F$41*$D28,IF($E28="Non-RPP kWh",VLOOKUP(Q$4,'4. Billing Determinants'!$B$19:$R$41,6,0)/'4. Billing Determinants'!$G$41*$D28,IF($E28="Distribution Rev.",VLOOKUP(Q$4,'4. Billing Determinants'!$B$19:$R$41,8,0)/'4. Billing Determinants'!$I$41*$D28, VLOOKUP(Q$4,'4. Billing Determinants'!$B$19:$R$41,3,0)/'4. Billing Determinants'!$D$41*$D28))))),0)</f>
        <v>0</v>
      </c>
      <c r="R28" s="385">
        <f>IFERROR(IF(R$4="",0,IF($E28="kWh",VLOOKUP(R$4,'4. Billing Determinants'!$B$19:$R$41,4,0)/'4. Billing Determinants'!$E$41*$D28,IF($E28="kW",VLOOKUP(R$4,'4. Billing Determinants'!$B$19:$R$41,5,0)/'4. Billing Determinants'!$F$41*$D28,IF($E28="Non-RPP kWh",VLOOKUP(R$4,'4. Billing Determinants'!$B$19:$R$41,6,0)/'4. Billing Determinants'!$G$41*$D28,IF($E28="Distribution Rev.",VLOOKUP(R$4,'4. Billing Determinants'!$B$19:$R$41,8,0)/'4. Billing Determinants'!$I$41*$D28, VLOOKUP(R$4,'4. Billing Determinants'!$B$19:$R$41,3,0)/'4. Billing Determinants'!$D$41*$D28))))),0)</f>
        <v>0</v>
      </c>
      <c r="S28" s="385">
        <f>IFERROR(IF(S$4="",0,IF($E28="kWh",VLOOKUP(S$4,'4. Billing Determinants'!$B$19:$R$41,4,0)/'4. Billing Determinants'!$E$41*$D28,IF($E28="kW",VLOOKUP(S$4,'4. Billing Determinants'!$B$19:$R$41,5,0)/'4. Billing Determinants'!$F$41*$D28,IF($E28="Non-RPP kWh",VLOOKUP(S$4,'4. Billing Determinants'!$B$19:$R$41,6,0)/'4. Billing Determinants'!$G$41*$D28,IF($E28="Distribution Rev.",VLOOKUP(S$4,'4. Billing Determinants'!$B$19:$R$41,8,0)/'4. Billing Determinants'!$I$41*$D28, VLOOKUP(S$4,'4. Billing Determinants'!$B$19:$R$41,3,0)/'4. Billing Determinants'!$D$41*$D28))))),0)</f>
        <v>0</v>
      </c>
      <c r="T28" s="385">
        <f>IFERROR(IF(T$4="",0,IF($E28="kWh",VLOOKUP(T$4,'4. Billing Determinants'!$B$19:$R$41,4,0)/'4. Billing Determinants'!$E$41*$D28,IF($E28="kW",VLOOKUP(T$4,'4. Billing Determinants'!$B$19:$R$41,5,0)/'4. Billing Determinants'!$F$41*$D28,IF($E28="Non-RPP kWh",VLOOKUP(T$4,'4. Billing Determinants'!$B$19:$R$41,6,0)/'4. Billing Determinants'!$G$41*$D28,IF($E28="Distribution Rev.",VLOOKUP(T$4,'4. Billing Determinants'!$B$19:$R$41,8,0)/'4. Billing Determinants'!$I$41*$D28, VLOOKUP(T$4,'4. Billing Determinants'!$B$19:$R$41,3,0)/'4. Billing Determinants'!$D$41*$D28))))),0)</f>
        <v>0</v>
      </c>
      <c r="U28" s="385">
        <f>IFERROR(IF(U$4="",0,IF($E28="kWh",VLOOKUP(U$4,'4. Billing Determinants'!$B$19:$R$41,4,0)/'4. Billing Determinants'!$E$41*$D28,IF($E28="kW",VLOOKUP(U$4,'4. Billing Determinants'!$B$19:$R$41,5,0)/'4. Billing Determinants'!$F$41*$D28,IF($E28="Non-RPP kWh",VLOOKUP(U$4,'4. Billing Determinants'!$B$19:$R$41,6,0)/'4. Billing Determinants'!$G$41*$D28,IF($E28="Distribution Rev.",VLOOKUP(U$4,'4. Billing Determinants'!$B$19:$R$41,8,0)/'4. Billing Determinants'!$I$41*$D28, VLOOKUP(U$4,'4. Billing Determinants'!$B$19:$R$41,3,0)/'4. Billing Determinants'!$D$41*$D28))))),0)</f>
        <v>0</v>
      </c>
      <c r="V28" s="385">
        <f>IFERROR(IF(V$4="",0,IF($E28="kWh",VLOOKUP(V$4,'4. Billing Determinants'!$B$19:$R$41,4,0)/'4. Billing Determinants'!$E$41*$D28,IF($E28="kW",VLOOKUP(V$4,'4. Billing Determinants'!$B$19:$R$41,5,0)/'4. Billing Determinants'!$F$41*$D28,IF($E28="Non-RPP kWh",VLOOKUP(V$4,'4. Billing Determinants'!$B$19:$R$41,6,0)/'4. Billing Determinants'!$G$41*$D28,IF($E28="Distribution Rev.",VLOOKUP(V$4,'4. Billing Determinants'!$B$19:$R$41,8,0)/'4. Billing Determinants'!$I$41*$D28, VLOOKUP(V$4,'4. Billing Determinants'!$B$19:$R$41,3,0)/'4. Billing Determinants'!$D$41*$D28))))),0)</f>
        <v>0</v>
      </c>
      <c r="W28" s="385">
        <f>IFERROR(IF(W$4="",0,IF($E28="kWh",VLOOKUP(W$4,'4. Billing Determinants'!$B$19:$R$41,4,0)/'4. Billing Determinants'!$E$41*$D28,IF($E28="kW",VLOOKUP(W$4,'4. Billing Determinants'!$B$19:$R$41,5,0)/'4. Billing Determinants'!$F$41*$D28,IF($E28="Non-RPP kWh",VLOOKUP(W$4,'4. Billing Determinants'!$B$19:$R$41,6,0)/'4. Billing Determinants'!$G$41*$D28,IF($E28="Distribution Rev.",VLOOKUP(W$4,'4. Billing Determinants'!$B$19:$R$41,8,0)/'4. Billing Determinants'!$I$41*$D28, VLOOKUP(W$4,'4. Billing Determinants'!$B$19:$R$41,3,0)/'4. Billing Determinants'!$D$41*$D28))))),0)</f>
        <v>0</v>
      </c>
      <c r="X28" s="385">
        <f>IFERROR(IF(X$4="",0,IF($E28="kWh",VLOOKUP(X$4,'4. Billing Determinants'!$B$19:$R$41,4,0)/'4. Billing Determinants'!$E$41*$D28,IF($E28="kW",VLOOKUP(X$4,'4. Billing Determinants'!$B$19:$R$41,5,0)/'4. Billing Determinants'!$F$41*$D28,IF($E28="Non-RPP kWh",VLOOKUP(X$4,'4. Billing Determinants'!$B$19:$R$41,6,0)/'4. Billing Determinants'!$G$41*$D28,IF($E28="Distribution Rev.",VLOOKUP(X$4,'4. Billing Determinants'!$B$19:$R$41,8,0)/'4. Billing Determinants'!$I$41*$D28, VLOOKUP(X$4,'4. Billing Determinants'!$B$19:$R$41,3,0)/'4. Billing Determinants'!$D$41*$D28))))),0)</f>
        <v>0</v>
      </c>
      <c r="Y28" s="385">
        <f>IFERROR(IF(Y$4="",0,IF($E28="kWh",VLOOKUP(Y$4,'4. Billing Determinants'!$B$19:$R$41,4,0)/'4. Billing Determinants'!$E$41*$D28,IF($E28="kW",VLOOKUP(Y$4,'4. Billing Determinants'!$B$19:$R$41,5,0)/'4. Billing Determinants'!$F$41*$D28,IF($E28="Non-RPP kWh",VLOOKUP(Y$4,'4. Billing Determinants'!$B$19:$R$41,6,0)/'4. Billing Determinants'!$G$41*$D28,IF($E28="Distribution Rev.",VLOOKUP(Y$4,'4. Billing Determinants'!$B$19:$R$41,8,0)/'4. Billing Determinants'!$I$41*$D28, VLOOKUP(Y$4,'4. Billing Determinants'!$B$19:$R$41,3,0)/'4. Billing Determinants'!$D$41*$D28))))),0)</f>
        <v>0</v>
      </c>
    </row>
    <row r="29" spans="1:25" s="382" customFormat="1" hidden="1" x14ac:dyDescent="0.2">
      <c r="B29" s="389" t="s">
        <v>221</v>
      </c>
      <c r="C29" s="384">
        <v>1508</v>
      </c>
      <c r="D29" s="385"/>
      <c r="E29" s="386" t="s">
        <v>126</v>
      </c>
      <c r="F29" s="385">
        <f>IFERROR(IF(F$4="",0,IF($E29="kWh",VLOOKUP(F$4,'4. Billing Determinants'!$B$19:$R$41,4,0)/'4. Billing Determinants'!$E$41*$D29,IF($E29="kW",VLOOKUP(F$4,'4. Billing Determinants'!$B$19:$R$41,5,0)/'4. Billing Determinants'!$F$41*$D29,IF($E29="Non-RPP kWh",VLOOKUP(F$4,'4. Billing Determinants'!$B$19:$R$41,6,0)/'4. Billing Determinants'!$G$41*$D29,IF($E29="Distribution Rev.",VLOOKUP(F$4,'4. Billing Determinants'!$B$19:$R$41,8,0)/'4. Billing Determinants'!$I$41*$D29, VLOOKUP(F$4,'4. Billing Determinants'!$B$19:$R$41,3,0)/'4. Billing Determinants'!$D$41*$D29))))),0)</f>
        <v>0</v>
      </c>
      <c r="G29" s="385">
        <f>IFERROR(IF(G$4="",0,IF($E29="kWh",VLOOKUP(G$4,'4. Billing Determinants'!$B$19:$R$41,4,0)/'4. Billing Determinants'!$E$41*$D29,IF($E29="kW",VLOOKUP(G$4,'4. Billing Determinants'!$B$19:$R$41,5,0)/'4. Billing Determinants'!$F$41*$D29,IF($E29="Non-RPP kWh",VLOOKUP(G$4,'4. Billing Determinants'!$B$19:$R$41,6,0)/'4. Billing Determinants'!$G$41*$D29,IF($E29="Distribution Rev.",VLOOKUP(G$4,'4. Billing Determinants'!$B$19:$R$41,8,0)/'4. Billing Determinants'!$I$41*$D29, VLOOKUP(G$4,'4. Billing Determinants'!$B$19:$R$41,3,0)/'4. Billing Determinants'!$D$41*$D29))))),0)</f>
        <v>0</v>
      </c>
      <c r="H29" s="385">
        <f>IFERROR(IF(H$4="",0,IF($E29="kWh",VLOOKUP(H$4,'4. Billing Determinants'!$B$19:$R$41,4,0)/'4. Billing Determinants'!$E$41*$D29,IF($E29="kW",VLOOKUP(H$4,'4. Billing Determinants'!$B$19:$R$41,5,0)/'4. Billing Determinants'!$F$41*$D29,IF($E29="Non-RPP kWh",VLOOKUP(H$4,'4. Billing Determinants'!$B$19:$R$41,6,0)/'4. Billing Determinants'!$G$41*$D29,IF($E29="Distribution Rev.",VLOOKUP(H$4,'4. Billing Determinants'!$B$19:$R$41,8,0)/'4. Billing Determinants'!$I$41*$D29, VLOOKUP(H$4,'4. Billing Determinants'!$B$19:$R$41,3,0)/'4. Billing Determinants'!$D$41*$D29))))),0)</f>
        <v>0</v>
      </c>
      <c r="I29" s="385">
        <f>IFERROR(IF(I$4="",0,IF($E29="kWh",VLOOKUP(I$4,'4. Billing Determinants'!$B$19:$R$41,4,0)/'4. Billing Determinants'!$E$41*$D29,IF($E29="kW",VLOOKUP(I$4,'4. Billing Determinants'!$B$19:$R$41,5,0)/'4. Billing Determinants'!$F$41*$D29,IF($E29="Non-RPP kWh",VLOOKUP(I$4,'4. Billing Determinants'!$B$19:$R$41,6,0)/'4. Billing Determinants'!$G$41*$D29,IF($E29="Distribution Rev.",VLOOKUP(I$4,'4. Billing Determinants'!$B$19:$R$41,8,0)/'4. Billing Determinants'!$I$41*$D29, VLOOKUP(I$4,'4. Billing Determinants'!$B$19:$R$41,3,0)/'4. Billing Determinants'!$D$41*$D29))))),0)</f>
        <v>0</v>
      </c>
      <c r="J29" s="385">
        <f>IFERROR(IF(J$4="",0,IF($E29="kWh",VLOOKUP(J$4,'4. Billing Determinants'!$B$19:$R$41,4,0)/'4. Billing Determinants'!$E$41*$D29,IF($E29="kW",VLOOKUP(J$4,'4. Billing Determinants'!$B$19:$R$41,5,0)/'4. Billing Determinants'!$F$41*$D29,IF($E29="Non-RPP kWh",VLOOKUP(J$4,'4. Billing Determinants'!$B$19:$R$41,6,0)/'4. Billing Determinants'!$G$41*$D29,IF($E29="Distribution Rev.",VLOOKUP(J$4,'4. Billing Determinants'!$B$19:$R$41,8,0)/'4. Billing Determinants'!$I$41*$D29, VLOOKUP(J$4,'4. Billing Determinants'!$B$19:$R$41,3,0)/'4. Billing Determinants'!$D$41*$D29))))),0)</f>
        <v>0</v>
      </c>
      <c r="K29" s="385">
        <f>IFERROR(IF(K$4="",0,IF($E29="kWh",VLOOKUP(K$4,'4. Billing Determinants'!$B$19:$R$41,4,0)/'4. Billing Determinants'!$E$41*$D29,IF($E29="kW",VLOOKUP(K$4,'4. Billing Determinants'!$B$19:$R$41,5,0)/'4. Billing Determinants'!$F$41*$D29,IF($E29="Non-RPP kWh",VLOOKUP(K$4,'4. Billing Determinants'!$B$19:$R$41,6,0)/'4. Billing Determinants'!$G$41*$D29,IF($E29="Distribution Rev.",VLOOKUP(K$4,'4. Billing Determinants'!$B$19:$R$41,8,0)/'4. Billing Determinants'!$I$41*$D29, VLOOKUP(K$4,'4. Billing Determinants'!$B$19:$R$41,3,0)/'4. Billing Determinants'!$D$41*$D29))))),0)</f>
        <v>0</v>
      </c>
      <c r="L29" s="385">
        <f>IFERROR(IF(L$4="",0,IF($E29="kWh",VLOOKUP(L$4,'4. Billing Determinants'!$B$19:$R$41,4,0)/'4. Billing Determinants'!$E$41*$D29,IF($E29="kW",VLOOKUP(L$4,'4. Billing Determinants'!$B$19:$R$41,5,0)/'4. Billing Determinants'!$F$41*$D29,IF($E29="Non-RPP kWh",VLOOKUP(L$4,'4. Billing Determinants'!$B$19:$R$41,6,0)/'4. Billing Determinants'!$G$41*$D29,IF($E29="Distribution Rev.",VLOOKUP(L$4,'4. Billing Determinants'!$B$19:$R$41,8,0)/'4. Billing Determinants'!$I$41*$D29, VLOOKUP(L$4,'4. Billing Determinants'!$B$19:$R$41,3,0)/'4. Billing Determinants'!$D$41*$D29))))),0)</f>
        <v>0</v>
      </c>
      <c r="M29" s="385">
        <f>IFERROR(IF(M$4="",0,IF($E29="kWh",VLOOKUP(M$4,'4. Billing Determinants'!$B$19:$R$41,4,0)/'4. Billing Determinants'!$E$41*$D29,IF($E29="kW",VLOOKUP(M$4,'4. Billing Determinants'!$B$19:$R$41,5,0)/'4. Billing Determinants'!$F$41*$D29,IF($E29="Non-RPP kWh",VLOOKUP(M$4,'4. Billing Determinants'!$B$19:$R$41,6,0)/'4. Billing Determinants'!$G$41*$D29,IF($E29="Distribution Rev.",VLOOKUP(M$4,'4. Billing Determinants'!$B$19:$R$41,8,0)/'4. Billing Determinants'!$I$41*$D29, VLOOKUP(M$4,'4. Billing Determinants'!$B$19:$R$41,3,0)/'4. Billing Determinants'!$D$41*$D29))))),0)</f>
        <v>0</v>
      </c>
      <c r="N29" s="385">
        <f>IFERROR(IF(N$4="",0,IF($E29="kWh",VLOOKUP(N$4,'4. Billing Determinants'!$B$19:$R$41,4,0)/'4. Billing Determinants'!$E$41*$D29,IF($E29="kW",VLOOKUP(N$4,'4. Billing Determinants'!$B$19:$R$41,5,0)/'4. Billing Determinants'!$F$41*$D29,IF($E29="Non-RPP kWh",VLOOKUP(N$4,'4. Billing Determinants'!$B$19:$R$41,6,0)/'4. Billing Determinants'!$G$41*$D29,IF($E29="Distribution Rev.",VLOOKUP(N$4,'4. Billing Determinants'!$B$19:$R$41,8,0)/'4. Billing Determinants'!$I$41*$D29, VLOOKUP(N$4,'4. Billing Determinants'!$B$19:$R$41,3,0)/'4. Billing Determinants'!$D$41*$D29))))),0)</f>
        <v>0</v>
      </c>
      <c r="O29" s="385">
        <f>IFERROR(IF(O$4="",0,IF($E29="kWh",VLOOKUP(O$4,'4. Billing Determinants'!$B$19:$R$41,4,0)/'4. Billing Determinants'!$E$41*$D29,IF($E29="kW",VLOOKUP(O$4,'4. Billing Determinants'!$B$19:$R$41,5,0)/'4. Billing Determinants'!$F$41*$D29,IF($E29="Non-RPP kWh",VLOOKUP(O$4,'4. Billing Determinants'!$B$19:$R$41,6,0)/'4. Billing Determinants'!$G$41*$D29,IF($E29="Distribution Rev.",VLOOKUP(O$4,'4. Billing Determinants'!$B$19:$R$41,8,0)/'4. Billing Determinants'!$I$41*$D29, VLOOKUP(O$4,'4. Billing Determinants'!$B$19:$R$41,3,0)/'4. Billing Determinants'!$D$41*$D29))))),0)</f>
        <v>0</v>
      </c>
      <c r="P29" s="385">
        <f>IFERROR(IF(P$4="",0,IF($E29="kWh",VLOOKUP(P$4,'4. Billing Determinants'!$B$19:$R$41,4,0)/'4. Billing Determinants'!$E$41*$D29,IF($E29="kW",VLOOKUP(P$4,'4. Billing Determinants'!$B$19:$R$41,5,0)/'4. Billing Determinants'!$F$41*$D29,IF($E29="Non-RPP kWh",VLOOKUP(P$4,'4. Billing Determinants'!$B$19:$R$41,6,0)/'4. Billing Determinants'!$G$41*$D29,IF($E29="Distribution Rev.",VLOOKUP(P$4,'4. Billing Determinants'!$B$19:$R$41,8,0)/'4. Billing Determinants'!$I$41*$D29, VLOOKUP(P$4,'4. Billing Determinants'!$B$19:$R$41,3,0)/'4. Billing Determinants'!$D$41*$D29))))),0)</f>
        <v>0</v>
      </c>
      <c r="Q29" s="385">
        <f>IFERROR(IF(Q$4="",0,IF($E29="kWh",VLOOKUP(Q$4,'4. Billing Determinants'!$B$19:$R$41,4,0)/'4. Billing Determinants'!$E$41*$D29,IF($E29="kW",VLOOKUP(Q$4,'4. Billing Determinants'!$B$19:$R$41,5,0)/'4. Billing Determinants'!$F$41*$D29,IF($E29="Non-RPP kWh",VLOOKUP(Q$4,'4. Billing Determinants'!$B$19:$R$41,6,0)/'4. Billing Determinants'!$G$41*$D29,IF($E29="Distribution Rev.",VLOOKUP(Q$4,'4. Billing Determinants'!$B$19:$R$41,8,0)/'4. Billing Determinants'!$I$41*$D29, VLOOKUP(Q$4,'4. Billing Determinants'!$B$19:$R$41,3,0)/'4. Billing Determinants'!$D$41*$D29))))),0)</f>
        <v>0</v>
      </c>
      <c r="R29" s="385">
        <f>IFERROR(IF(R$4="",0,IF($E29="kWh",VLOOKUP(R$4,'4. Billing Determinants'!$B$19:$R$41,4,0)/'4. Billing Determinants'!$E$41*$D29,IF($E29="kW",VLOOKUP(R$4,'4. Billing Determinants'!$B$19:$R$41,5,0)/'4. Billing Determinants'!$F$41*$D29,IF($E29="Non-RPP kWh",VLOOKUP(R$4,'4. Billing Determinants'!$B$19:$R$41,6,0)/'4. Billing Determinants'!$G$41*$D29,IF($E29="Distribution Rev.",VLOOKUP(R$4,'4. Billing Determinants'!$B$19:$R$41,8,0)/'4. Billing Determinants'!$I$41*$D29, VLOOKUP(R$4,'4. Billing Determinants'!$B$19:$R$41,3,0)/'4. Billing Determinants'!$D$41*$D29))))),0)</f>
        <v>0</v>
      </c>
      <c r="S29" s="385">
        <f>IFERROR(IF(S$4="",0,IF($E29="kWh",VLOOKUP(S$4,'4. Billing Determinants'!$B$19:$R$41,4,0)/'4. Billing Determinants'!$E$41*$D29,IF($E29="kW",VLOOKUP(S$4,'4. Billing Determinants'!$B$19:$R$41,5,0)/'4. Billing Determinants'!$F$41*$D29,IF($E29="Non-RPP kWh",VLOOKUP(S$4,'4. Billing Determinants'!$B$19:$R$41,6,0)/'4. Billing Determinants'!$G$41*$D29,IF($E29="Distribution Rev.",VLOOKUP(S$4,'4. Billing Determinants'!$B$19:$R$41,8,0)/'4. Billing Determinants'!$I$41*$D29, VLOOKUP(S$4,'4. Billing Determinants'!$B$19:$R$41,3,0)/'4. Billing Determinants'!$D$41*$D29))))),0)</f>
        <v>0</v>
      </c>
      <c r="T29" s="385">
        <f>IFERROR(IF(T$4="",0,IF($E29="kWh",VLOOKUP(T$4,'4. Billing Determinants'!$B$19:$R$41,4,0)/'4. Billing Determinants'!$E$41*$D29,IF($E29="kW",VLOOKUP(T$4,'4. Billing Determinants'!$B$19:$R$41,5,0)/'4. Billing Determinants'!$F$41*$D29,IF($E29="Non-RPP kWh",VLOOKUP(T$4,'4. Billing Determinants'!$B$19:$R$41,6,0)/'4. Billing Determinants'!$G$41*$D29,IF($E29="Distribution Rev.",VLOOKUP(T$4,'4. Billing Determinants'!$B$19:$R$41,8,0)/'4. Billing Determinants'!$I$41*$D29, VLOOKUP(T$4,'4. Billing Determinants'!$B$19:$R$41,3,0)/'4. Billing Determinants'!$D$41*$D29))))),0)</f>
        <v>0</v>
      </c>
      <c r="U29" s="385">
        <f>IFERROR(IF(U$4="",0,IF($E29="kWh",VLOOKUP(U$4,'4. Billing Determinants'!$B$19:$R$41,4,0)/'4. Billing Determinants'!$E$41*$D29,IF($E29="kW",VLOOKUP(U$4,'4. Billing Determinants'!$B$19:$R$41,5,0)/'4. Billing Determinants'!$F$41*$D29,IF($E29="Non-RPP kWh",VLOOKUP(U$4,'4. Billing Determinants'!$B$19:$R$41,6,0)/'4. Billing Determinants'!$G$41*$D29,IF($E29="Distribution Rev.",VLOOKUP(U$4,'4. Billing Determinants'!$B$19:$R$41,8,0)/'4. Billing Determinants'!$I$41*$D29, VLOOKUP(U$4,'4. Billing Determinants'!$B$19:$R$41,3,0)/'4. Billing Determinants'!$D$41*$D29))))),0)</f>
        <v>0</v>
      </c>
      <c r="V29" s="385">
        <f>IFERROR(IF(V$4="",0,IF($E29="kWh",VLOOKUP(V$4,'4. Billing Determinants'!$B$19:$R$41,4,0)/'4. Billing Determinants'!$E$41*$D29,IF($E29="kW",VLOOKUP(V$4,'4. Billing Determinants'!$B$19:$R$41,5,0)/'4. Billing Determinants'!$F$41*$D29,IF($E29="Non-RPP kWh",VLOOKUP(V$4,'4. Billing Determinants'!$B$19:$R$41,6,0)/'4. Billing Determinants'!$G$41*$D29,IF($E29="Distribution Rev.",VLOOKUP(V$4,'4. Billing Determinants'!$B$19:$R$41,8,0)/'4. Billing Determinants'!$I$41*$D29, VLOOKUP(V$4,'4. Billing Determinants'!$B$19:$R$41,3,0)/'4. Billing Determinants'!$D$41*$D29))))),0)</f>
        <v>0</v>
      </c>
      <c r="W29" s="385">
        <f>IFERROR(IF(W$4="",0,IF($E29="kWh",VLOOKUP(W$4,'4. Billing Determinants'!$B$19:$R$41,4,0)/'4. Billing Determinants'!$E$41*$D29,IF($E29="kW",VLOOKUP(W$4,'4. Billing Determinants'!$B$19:$R$41,5,0)/'4. Billing Determinants'!$F$41*$D29,IF($E29="Non-RPP kWh",VLOOKUP(W$4,'4. Billing Determinants'!$B$19:$R$41,6,0)/'4. Billing Determinants'!$G$41*$D29,IF($E29="Distribution Rev.",VLOOKUP(W$4,'4. Billing Determinants'!$B$19:$R$41,8,0)/'4. Billing Determinants'!$I$41*$D29, VLOOKUP(W$4,'4. Billing Determinants'!$B$19:$R$41,3,0)/'4. Billing Determinants'!$D$41*$D29))))),0)</f>
        <v>0</v>
      </c>
      <c r="X29" s="385">
        <f>IFERROR(IF(X$4="",0,IF($E29="kWh",VLOOKUP(X$4,'4. Billing Determinants'!$B$19:$R$41,4,0)/'4. Billing Determinants'!$E$41*$D29,IF($E29="kW",VLOOKUP(X$4,'4. Billing Determinants'!$B$19:$R$41,5,0)/'4. Billing Determinants'!$F$41*$D29,IF($E29="Non-RPP kWh",VLOOKUP(X$4,'4. Billing Determinants'!$B$19:$R$41,6,0)/'4. Billing Determinants'!$G$41*$D29,IF($E29="Distribution Rev.",VLOOKUP(X$4,'4. Billing Determinants'!$B$19:$R$41,8,0)/'4. Billing Determinants'!$I$41*$D29, VLOOKUP(X$4,'4. Billing Determinants'!$B$19:$R$41,3,0)/'4. Billing Determinants'!$D$41*$D29))))),0)</f>
        <v>0</v>
      </c>
      <c r="Y29" s="385">
        <f>IFERROR(IF(Y$4="",0,IF($E29="kWh",VLOOKUP(Y$4,'4. Billing Determinants'!$B$19:$R$41,4,0)/'4. Billing Determinants'!$E$41*$D29,IF($E29="kW",VLOOKUP(Y$4,'4. Billing Determinants'!$B$19:$R$41,5,0)/'4. Billing Determinants'!$F$41*$D29,IF($E29="Non-RPP kWh",VLOOKUP(Y$4,'4. Billing Determinants'!$B$19:$R$41,6,0)/'4. Billing Determinants'!$G$41*$D29,IF($E29="Distribution Rev.",VLOOKUP(Y$4,'4. Billing Determinants'!$B$19:$R$41,8,0)/'4. Billing Determinants'!$I$41*$D29, VLOOKUP(Y$4,'4. Billing Determinants'!$B$19:$R$41,3,0)/'4. Billing Determinants'!$D$41*$D29))))),0)</f>
        <v>0</v>
      </c>
    </row>
    <row r="30" spans="1:25" s="382" customFormat="1" hidden="1" x14ac:dyDescent="0.2">
      <c r="B30" s="389" t="s">
        <v>221</v>
      </c>
      <c r="C30" s="384">
        <v>1508</v>
      </c>
      <c r="D30" s="385"/>
      <c r="E30" s="386" t="s">
        <v>126</v>
      </c>
      <c r="F30" s="385">
        <f>IFERROR(IF(F$4="",0,IF($E30="kWh",VLOOKUP(F$4,'4. Billing Determinants'!$B$19:$R$41,4,0)/'4. Billing Determinants'!$E$41*$D30,IF($E30="kW",VLOOKUP(F$4,'4. Billing Determinants'!$B$19:$R$41,5,0)/'4. Billing Determinants'!$F$41*$D30,IF($E30="Non-RPP kWh",VLOOKUP(F$4,'4. Billing Determinants'!$B$19:$R$41,6,0)/'4. Billing Determinants'!$G$41*$D30,IF($E30="Distribution Rev.",VLOOKUP(F$4,'4. Billing Determinants'!$B$19:$R$41,8,0)/'4. Billing Determinants'!$I$41*$D30, VLOOKUP(F$4,'4. Billing Determinants'!$B$19:$R$41,3,0)/'4. Billing Determinants'!$D$41*$D30))))),0)</f>
        <v>0</v>
      </c>
      <c r="G30" s="385">
        <f>IFERROR(IF(G$4="",0,IF($E30="kWh",VLOOKUP(G$4,'4. Billing Determinants'!$B$19:$R$41,4,0)/'4. Billing Determinants'!$E$41*$D30,IF($E30="kW",VLOOKUP(G$4,'4. Billing Determinants'!$B$19:$R$41,5,0)/'4. Billing Determinants'!$F$41*$D30,IF($E30="Non-RPP kWh",VLOOKUP(G$4,'4. Billing Determinants'!$B$19:$R$41,6,0)/'4. Billing Determinants'!$G$41*$D30,IF($E30="Distribution Rev.",VLOOKUP(G$4,'4. Billing Determinants'!$B$19:$R$41,8,0)/'4. Billing Determinants'!$I$41*$D30, VLOOKUP(G$4,'4. Billing Determinants'!$B$19:$R$41,3,0)/'4. Billing Determinants'!$D$41*$D30))))),0)</f>
        <v>0</v>
      </c>
      <c r="H30" s="385">
        <f>IFERROR(IF(H$4="",0,IF($E30="kWh",VLOOKUP(H$4,'4. Billing Determinants'!$B$19:$R$41,4,0)/'4. Billing Determinants'!$E$41*$D30,IF($E30="kW",VLOOKUP(H$4,'4. Billing Determinants'!$B$19:$R$41,5,0)/'4. Billing Determinants'!$F$41*$D30,IF($E30="Non-RPP kWh",VLOOKUP(H$4,'4. Billing Determinants'!$B$19:$R$41,6,0)/'4. Billing Determinants'!$G$41*$D30,IF($E30="Distribution Rev.",VLOOKUP(H$4,'4. Billing Determinants'!$B$19:$R$41,8,0)/'4. Billing Determinants'!$I$41*$D30, VLOOKUP(H$4,'4. Billing Determinants'!$B$19:$R$41,3,0)/'4. Billing Determinants'!$D$41*$D30))))),0)</f>
        <v>0</v>
      </c>
      <c r="I30" s="385">
        <f>IFERROR(IF(I$4="",0,IF($E30="kWh",VLOOKUP(I$4,'4. Billing Determinants'!$B$19:$R$41,4,0)/'4. Billing Determinants'!$E$41*$D30,IF($E30="kW",VLOOKUP(I$4,'4. Billing Determinants'!$B$19:$R$41,5,0)/'4. Billing Determinants'!$F$41*$D30,IF($E30="Non-RPP kWh",VLOOKUP(I$4,'4. Billing Determinants'!$B$19:$R$41,6,0)/'4. Billing Determinants'!$G$41*$D30,IF($E30="Distribution Rev.",VLOOKUP(I$4,'4. Billing Determinants'!$B$19:$R$41,8,0)/'4. Billing Determinants'!$I$41*$D30, VLOOKUP(I$4,'4. Billing Determinants'!$B$19:$R$41,3,0)/'4. Billing Determinants'!$D$41*$D30))))),0)</f>
        <v>0</v>
      </c>
      <c r="J30" s="385">
        <f>IFERROR(IF(J$4="",0,IF($E30="kWh",VLOOKUP(J$4,'4. Billing Determinants'!$B$19:$R$41,4,0)/'4. Billing Determinants'!$E$41*$D30,IF($E30="kW",VLOOKUP(J$4,'4. Billing Determinants'!$B$19:$R$41,5,0)/'4. Billing Determinants'!$F$41*$D30,IF($E30="Non-RPP kWh",VLOOKUP(J$4,'4. Billing Determinants'!$B$19:$R$41,6,0)/'4. Billing Determinants'!$G$41*$D30,IF($E30="Distribution Rev.",VLOOKUP(J$4,'4. Billing Determinants'!$B$19:$R$41,8,0)/'4. Billing Determinants'!$I$41*$D30, VLOOKUP(J$4,'4. Billing Determinants'!$B$19:$R$41,3,0)/'4. Billing Determinants'!$D$41*$D30))))),0)</f>
        <v>0</v>
      </c>
      <c r="K30" s="385">
        <f>IFERROR(IF(K$4="",0,IF($E30="kWh",VLOOKUP(K$4,'4. Billing Determinants'!$B$19:$R$41,4,0)/'4. Billing Determinants'!$E$41*$D30,IF($E30="kW",VLOOKUP(K$4,'4. Billing Determinants'!$B$19:$R$41,5,0)/'4. Billing Determinants'!$F$41*$D30,IF($E30="Non-RPP kWh",VLOOKUP(K$4,'4. Billing Determinants'!$B$19:$R$41,6,0)/'4. Billing Determinants'!$G$41*$D30,IF($E30="Distribution Rev.",VLOOKUP(K$4,'4. Billing Determinants'!$B$19:$R$41,8,0)/'4. Billing Determinants'!$I$41*$D30, VLOOKUP(K$4,'4. Billing Determinants'!$B$19:$R$41,3,0)/'4. Billing Determinants'!$D$41*$D30))))),0)</f>
        <v>0</v>
      </c>
      <c r="L30" s="385">
        <f>IFERROR(IF(L$4="",0,IF($E30="kWh",VLOOKUP(L$4,'4. Billing Determinants'!$B$19:$R$41,4,0)/'4. Billing Determinants'!$E$41*$D30,IF($E30="kW",VLOOKUP(L$4,'4. Billing Determinants'!$B$19:$R$41,5,0)/'4. Billing Determinants'!$F$41*$D30,IF($E30="Non-RPP kWh",VLOOKUP(L$4,'4. Billing Determinants'!$B$19:$R$41,6,0)/'4. Billing Determinants'!$G$41*$D30,IF($E30="Distribution Rev.",VLOOKUP(L$4,'4. Billing Determinants'!$B$19:$R$41,8,0)/'4. Billing Determinants'!$I$41*$D30, VLOOKUP(L$4,'4. Billing Determinants'!$B$19:$R$41,3,0)/'4. Billing Determinants'!$D$41*$D30))))),0)</f>
        <v>0</v>
      </c>
      <c r="M30" s="385">
        <f>IFERROR(IF(M$4="",0,IF($E30="kWh",VLOOKUP(M$4,'4. Billing Determinants'!$B$19:$R$41,4,0)/'4. Billing Determinants'!$E$41*$D30,IF($E30="kW",VLOOKUP(M$4,'4. Billing Determinants'!$B$19:$R$41,5,0)/'4. Billing Determinants'!$F$41*$D30,IF($E30="Non-RPP kWh",VLOOKUP(M$4,'4. Billing Determinants'!$B$19:$R$41,6,0)/'4. Billing Determinants'!$G$41*$D30,IF($E30="Distribution Rev.",VLOOKUP(M$4,'4. Billing Determinants'!$B$19:$R$41,8,0)/'4. Billing Determinants'!$I$41*$D30, VLOOKUP(M$4,'4. Billing Determinants'!$B$19:$R$41,3,0)/'4. Billing Determinants'!$D$41*$D30))))),0)</f>
        <v>0</v>
      </c>
      <c r="N30" s="385">
        <f>IFERROR(IF(N$4="",0,IF($E30="kWh",VLOOKUP(N$4,'4. Billing Determinants'!$B$19:$R$41,4,0)/'4. Billing Determinants'!$E$41*$D30,IF($E30="kW",VLOOKUP(N$4,'4. Billing Determinants'!$B$19:$R$41,5,0)/'4. Billing Determinants'!$F$41*$D30,IF($E30="Non-RPP kWh",VLOOKUP(N$4,'4. Billing Determinants'!$B$19:$R$41,6,0)/'4. Billing Determinants'!$G$41*$D30,IF($E30="Distribution Rev.",VLOOKUP(N$4,'4. Billing Determinants'!$B$19:$R$41,8,0)/'4. Billing Determinants'!$I$41*$D30, VLOOKUP(N$4,'4. Billing Determinants'!$B$19:$R$41,3,0)/'4. Billing Determinants'!$D$41*$D30))))),0)</f>
        <v>0</v>
      </c>
      <c r="O30" s="385">
        <f>IFERROR(IF(O$4="",0,IF($E30="kWh",VLOOKUP(O$4,'4. Billing Determinants'!$B$19:$R$41,4,0)/'4. Billing Determinants'!$E$41*$D30,IF($E30="kW",VLOOKUP(O$4,'4. Billing Determinants'!$B$19:$R$41,5,0)/'4. Billing Determinants'!$F$41*$D30,IF($E30="Non-RPP kWh",VLOOKUP(O$4,'4. Billing Determinants'!$B$19:$R$41,6,0)/'4. Billing Determinants'!$G$41*$D30,IF($E30="Distribution Rev.",VLOOKUP(O$4,'4. Billing Determinants'!$B$19:$R$41,8,0)/'4. Billing Determinants'!$I$41*$D30, VLOOKUP(O$4,'4. Billing Determinants'!$B$19:$R$41,3,0)/'4. Billing Determinants'!$D$41*$D30))))),0)</f>
        <v>0</v>
      </c>
      <c r="P30" s="385">
        <f>IFERROR(IF(P$4="",0,IF($E30="kWh",VLOOKUP(P$4,'4. Billing Determinants'!$B$19:$R$41,4,0)/'4. Billing Determinants'!$E$41*$D30,IF($E30="kW",VLOOKUP(P$4,'4. Billing Determinants'!$B$19:$R$41,5,0)/'4. Billing Determinants'!$F$41*$D30,IF($E30="Non-RPP kWh",VLOOKUP(P$4,'4. Billing Determinants'!$B$19:$R$41,6,0)/'4. Billing Determinants'!$G$41*$D30,IF($E30="Distribution Rev.",VLOOKUP(P$4,'4. Billing Determinants'!$B$19:$R$41,8,0)/'4. Billing Determinants'!$I$41*$D30, VLOOKUP(P$4,'4. Billing Determinants'!$B$19:$R$41,3,0)/'4. Billing Determinants'!$D$41*$D30))))),0)</f>
        <v>0</v>
      </c>
      <c r="Q30" s="385">
        <f>IFERROR(IF(Q$4="",0,IF($E30="kWh",VLOOKUP(Q$4,'4. Billing Determinants'!$B$19:$R$41,4,0)/'4. Billing Determinants'!$E$41*$D30,IF($E30="kW",VLOOKUP(Q$4,'4. Billing Determinants'!$B$19:$R$41,5,0)/'4. Billing Determinants'!$F$41*$D30,IF($E30="Non-RPP kWh",VLOOKUP(Q$4,'4. Billing Determinants'!$B$19:$R$41,6,0)/'4. Billing Determinants'!$G$41*$D30,IF($E30="Distribution Rev.",VLOOKUP(Q$4,'4. Billing Determinants'!$B$19:$R$41,8,0)/'4. Billing Determinants'!$I$41*$D30, VLOOKUP(Q$4,'4. Billing Determinants'!$B$19:$R$41,3,0)/'4. Billing Determinants'!$D$41*$D30))))),0)</f>
        <v>0</v>
      </c>
      <c r="R30" s="385">
        <f>IFERROR(IF(R$4="",0,IF($E30="kWh",VLOOKUP(R$4,'4. Billing Determinants'!$B$19:$R$41,4,0)/'4. Billing Determinants'!$E$41*$D30,IF($E30="kW",VLOOKUP(R$4,'4. Billing Determinants'!$B$19:$R$41,5,0)/'4. Billing Determinants'!$F$41*$D30,IF($E30="Non-RPP kWh",VLOOKUP(R$4,'4. Billing Determinants'!$B$19:$R$41,6,0)/'4. Billing Determinants'!$G$41*$D30,IF($E30="Distribution Rev.",VLOOKUP(R$4,'4. Billing Determinants'!$B$19:$R$41,8,0)/'4. Billing Determinants'!$I$41*$D30, VLOOKUP(R$4,'4. Billing Determinants'!$B$19:$R$41,3,0)/'4. Billing Determinants'!$D$41*$D30))))),0)</f>
        <v>0</v>
      </c>
      <c r="S30" s="385">
        <f>IFERROR(IF(S$4="",0,IF($E30="kWh",VLOOKUP(S$4,'4. Billing Determinants'!$B$19:$R$41,4,0)/'4. Billing Determinants'!$E$41*$D30,IF($E30="kW",VLOOKUP(S$4,'4. Billing Determinants'!$B$19:$R$41,5,0)/'4. Billing Determinants'!$F$41*$D30,IF($E30="Non-RPP kWh",VLOOKUP(S$4,'4. Billing Determinants'!$B$19:$R$41,6,0)/'4. Billing Determinants'!$G$41*$D30,IF($E30="Distribution Rev.",VLOOKUP(S$4,'4. Billing Determinants'!$B$19:$R$41,8,0)/'4. Billing Determinants'!$I$41*$D30, VLOOKUP(S$4,'4. Billing Determinants'!$B$19:$R$41,3,0)/'4. Billing Determinants'!$D$41*$D30))))),0)</f>
        <v>0</v>
      </c>
      <c r="T30" s="385">
        <f>IFERROR(IF(T$4="",0,IF($E30="kWh",VLOOKUP(T$4,'4. Billing Determinants'!$B$19:$R$41,4,0)/'4. Billing Determinants'!$E$41*$D30,IF($E30="kW",VLOOKUP(T$4,'4. Billing Determinants'!$B$19:$R$41,5,0)/'4. Billing Determinants'!$F$41*$D30,IF($E30="Non-RPP kWh",VLOOKUP(T$4,'4. Billing Determinants'!$B$19:$R$41,6,0)/'4. Billing Determinants'!$G$41*$D30,IF($E30="Distribution Rev.",VLOOKUP(T$4,'4. Billing Determinants'!$B$19:$R$41,8,0)/'4. Billing Determinants'!$I$41*$D30, VLOOKUP(T$4,'4. Billing Determinants'!$B$19:$R$41,3,0)/'4. Billing Determinants'!$D$41*$D30))))),0)</f>
        <v>0</v>
      </c>
      <c r="U30" s="385">
        <f>IFERROR(IF(U$4="",0,IF($E30="kWh",VLOOKUP(U$4,'4. Billing Determinants'!$B$19:$R$41,4,0)/'4. Billing Determinants'!$E$41*$D30,IF($E30="kW",VLOOKUP(U$4,'4. Billing Determinants'!$B$19:$R$41,5,0)/'4. Billing Determinants'!$F$41*$D30,IF($E30="Non-RPP kWh",VLOOKUP(U$4,'4. Billing Determinants'!$B$19:$R$41,6,0)/'4. Billing Determinants'!$G$41*$D30,IF($E30="Distribution Rev.",VLOOKUP(U$4,'4. Billing Determinants'!$B$19:$R$41,8,0)/'4. Billing Determinants'!$I$41*$D30, VLOOKUP(U$4,'4. Billing Determinants'!$B$19:$R$41,3,0)/'4. Billing Determinants'!$D$41*$D30))))),0)</f>
        <v>0</v>
      </c>
      <c r="V30" s="385">
        <f>IFERROR(IF(V$4="",0,IF($E30="kWh",VLOOKUP(V$4,'4. Billing Determinants'!$B$19:$R$41,4,0)/'4. Billing Determinants'!$E$41*$D30,IF($E30="kW",VLOOKUP(V$4,'4. Billing Determinants'!$B$19:$R$41,5,0)/'4. Billing Determinants'!$F$41*$D30,IF($E30="Non-RPP kWh",VLOOKUP(V$4,'4. Billing Determinants'!$B$19:$R$41,6,0)/'4. Billing Determinants'!$G$41*$D30,IF($E30="Distribution Rev.",VLOOKUP(V$4,'4. Billing Determinants'!$B$19:$R$41,8,0)/'4. Billing Determinants'!$I$41*$D30, VLOOKUP(V$4,'4. Billing Determinants'!$B$19:$R$41,3,0)/'4. Billing Determinants'!$D$41*$D30))))),0)</f>
        <v>0</v>
      </c>
      <c r="W30" s="385">
        <f>IFERROR(IF(W$4="",0,IF($E30="kWh",VLOOKUP(W$4,'4. Billing Determinants'!$B$19:$R$41,4,0)/'4. Billing Determinants'!$E$41*$D30,IF($E30="kW",VLOOKUP(W$4,'4. Billing Determinants'!$B$19:$R$41,5,0)/'4. Billing Determinants'!$F$41*$D30,IF($E30="Non-RPP kWh",VLOOKUP(W$4,'4. Billing Determinants'!$B$19:$R$41,6,0)/'4. Billing Determinants'!$G$41*$D30,IF($E30="Distribution Rev.",VLOOKUP(W$4,'4. Billing Determinants'!$B$19:$R$41,8,0)/'4. Billing Determinants'!$I$41*$D30, VLOOKUP(W$4,'4. Billing Determinants'!$B$19:$R$41,3,0)/'4. Billing Determinants'!$D$41*$D30))))),0)</f>
        <v>0</v>
      </c>
      <c r="X30" s="385">
        <f>IFERROR(IF(X$4="",0,IF($E30="kWh",VLOOKUP(X$4,'4. Billing Determinants'!$B$19:$R$41,4,0)/'4. Billing Determinants'!$E$41*$D30,IF($E30="kW",VLOOKUP(X$4,'4. Billing Determinants'!$B$19:$R$41,5,0)/'4. Billing Determinants'!$F$41*$D30,IF($E30="Non-RPP kWh",VLOOKUP(X$4,'4. Billing Determinants'!$B$19:$R$41,6,0)/'4. Billing Determinants'!$G$41*$D30,IF($E30="Distribution Rev.",VLOOKUP(X$4,'4. Billing Determinants'!$B$19:$R$41,8,0)/'4. Billing Determinants'!$I$41*$D30, VLOOKUP(X$4,'4. Billing Determinants'!$B$19:$R$41,3,0)/'4. Billing Determinants'!$D$41*$D30))))),0)</f>
        <v>0</v>
      </c>
      <c r="Y30" s="385">
        <f>IFERROR(IF(Y$4="",0,IF($E30="kWh",VLOOKUP(Y$4,'4. Billing Determinants'!$B$19:$R$41,4,0)/'4. Billing Determinants'!$E$41*$D30,IF($E30="kW",VLOOKUP(Y$4,'4. Billing Determinants'!$B$19:$R$41,5,0)/'4. Billing Determinants'!$F$41*$D30,IF($E30="Non-RPP kWh",VLOOKUP(Y$4,'4. Billing Determinants'!$B$19:$R$41,6,0)/'4. Billing Determinants'!$G$41*$D30,IF($E30="Distribution Rev.",VLOOKUP(Y$4,'4. Billing Determinants'!$B$19:$R$41,8,0)/'4. Billing Determinants'!$I$41*$D30, VLOOKUP(Y$4,'4. Billing Determinants'!$B$19:$R$41,3,0)/'4. Billing Determinants'!$D$41*$D30))))),0)</f>
        <v>0</v>
      </c>
    </row>
    <row r="31" spans="1:25" s="382" customFormat="1" hidden="1" x14ac:dyDescent="0.2">
      <c r="B31" s="389" t="s">
        <v>221</v>
      </c>
      <c r="C31" s="384">
        <v>1508</v>
      </c>
      <c r="D31" s="385"/>
      <c r="E31" s="386" t="s">
        <v>126</v>
      </c>
      <c r="F31" s="385">
        <f>IFERROR(IF(F$4="",0,IF($E31="kWh",VLOOKUP(F$4,'4. Billing Determinants'!$B$19:$R$41,4,0)/'4. Billing Determinants'!$E$41*$D31,IF($E31="kW",VLOOKUP(F$4,'4. Billing Determinants'!$B$19:$R$41,5,0)/'4. Billing Determinants'!$F$41*$D31,IF($E31="Non-RPP kWh",VLOOKUP(F$4,'4. Billing Determinants'!$B$19:$R$41,6,0)/'4. Billing Determinants'!$G$41*$D31,IF($E31="Distribution Rev.",VLOOKUP(F$4,'4. Billing Determinants'!$B$19:$R$41,8,0)/'4. Billing Determinants'!$I$41*$D31, VLOOKUP(F$4,'4. Billing Determinants'!$B$19:$R$41,3,0)/'4. Billing Determinants'!$D$41*$D31))))),0)</f>
        <v>0</v>
      </c>
      <c r="G31" s="385">
        <f>IFERROR(IF(G$4="",0,IF($E31="kWh",VLOOKUP(G$4,'4. Billing Determinants'!$B$19:$R$41,4,0)/'4. Billing Determinants'!$E$41*$D31,IF($E31="kW",VLOOKUP(G$4,'4. Billing Determinants'!$B$19:$R$41,5,0)/'4. Billing Determinants'!$F$41*$D31,IF($E31="Non-RPP kWh",VLOOKUP(G$4,'4. Billing Determinants'!$B$19:$R$41,6,0)/'4. Billing Determinants'!$G$41*$D31,IF($E31="Distribution Rev.",VLOOKUP(G$4,'4. Billing Determinants'!$B$19:$R$41,8,0)/'4. Billing Determinants'!$I$41*$D31, VLOOKUP(G$4,'4. Billing Determinants'!$B$19:$R$41,3,0)/'4. Billing Determinants'!$D$41*$D31))))),0)</f>
        <v>0</v>
      </c>
      <c r="H31" s="385">
        <f>IFERROR(IF(H$4="",0,IF($E31="kWh",VLOOKUP(H$4,'4. Billing Determinants'!$B$19:$R$41,4,0)/'4. Billing Determinants'!$E$41*$D31,IF($E31="kW",VLOOKUP(H$4,'4. Billing Determinants'!$B$19:$R$41,5,0)/'4. Billing Determinants'!$F$41*$D31,IF($E31="Non-RPP kWh",VLOOKUP(H$4,'4. Billing Determinants'!$B$19:$R$41,6,0)/'4. Billing Determinants'!$G$41*$D31,IF($E31="Distribution Rev.",VLOOKUP(H$4,'4. Billing Determinants'!$B$19:$R$41,8,0)/'4. Billing Determinants'!$I$41*$D31, VLOOKUP(H$4,'4. Billing Determinants'!$B$19:$R$41,3,0)/'4. Billing Determinants'!$D$41*$D31))))),0)</f>
        <v>0</v>
      </c>
      <c r="I31" s="385">
        <f>IFERROR(IF(I$4="",0,IF($E31="kWh",VLOOKUP(I$4,'4. Billing Determinants'!$B$19:$R$41,4,0)/'4. Billing Determinants'!$E$41*$D31,IF($E31="kW",VLOOKUP(I$4,'4. Billing Determinants'!$B$19:$R$41,5,0)/'4. Billing Determinants'!$F$41*$D31,IF($E31="Non-RPP kWh",VLOOKUP(I$4,'4. Billing Determinants'!$B$19:$R$41,6,0)/'4. Billing Determinants'!$G$41*$D31,IF($E31="Distribution Rev.",VLOOKUP(I$4,'4. Billing Determinants'!$B$19:$R$41,8,0)/'4. Billing Determinants'!$I$41*$D31, VLOOKUP(I$4,'4. Billing Determinants'!$B$19:$R$41,3,0)/'4. Billing Determinants'!$D$41*$D31))))),0)</f>
        <v>0</v>
      </c>
      <c r="J31" s="385">
        <f>IFERROR(IF(J$4="",0,IF($E31="kWh",VLOOKUP(J$4,'4. Billing Determinants'!$B$19:$R$41,4,0)/'4. Billing Determinants'!$E$41*$D31,IF($E31="kW",VLOOKUP(J$4,'4. Billing Determinants'!$B$19:$R$41,5,0)/'4. Billing Determinants'!$F$41*$D31,IF($E31="Non-RPP kWh",VLOOKUP(J$4,'4. Billing Determinants'!$B$19:$R$41,6,0)/'4. Billing Determinants'!$G$41*$D31,IF($E31="Distribution Rev.",VLOOKUP(J$4,'4. Billing Determinants'!$B$19:$R$41,8,0)/'4. Billing Determinants'!$I$41*$D31, VLOOKUP(J$4,'4. Billing Determinants'!$B$19:$R$41,3,0)/'4. Billing Determinants'!$D$41*$D31))))),0)</f>
        <v>0</v>
      </c>
      <c r="K31" s="385">
        <f>IFERROR(IF(K$4="",0,IF($E31="kWh",VLOOKUP(K$4,'4. Billing Determinants'!$B$19:$R$41,4,0)/'4. Billing Determinants'!$E$41*$D31,IF($E31="kW",VLOOKUP(K$4,'4. Billing Determinants'!$B$19:$R$41,5,0)/'4. Billing Determinants'!$F$41*$D31,IF($E31="Non-RPP kWh",VLOOKUP(K$4,'4. Billing Determinants'!$B$19:$R$41,6,0)/'4. Billing Determinants'!$G$41*$D31,IF($E31="Distribution Rev.",VLOOKUP(K$4,'4. Billing Determinants'!$B$19:$R$41,8,0)/'4. Billing Determinants'!$I$41*$D31, VLOOKUP(K$4,'4. Billing Determinants'!$B$19:$R$41,3,0)/'4. Billing Determinants'!$D$41*$D31))))),0)</f>
        <v>0</v>
      </c>
      <c r="L31" s="385">
        <f>IFERROR(IF(L$4="",0,IF($E31="kWh",VLOOKUP(L$4,'4. Billing Determinants'!$B$19:$R$41,4,0)/'4. Billing Determinants'!$E$41*$D31,IF($E31="kW",VLOOKUP(L$4,'4. Billing Determinants'!$B$19:$R$41,5,0)/'4. Billing Determinants'!$F$41*$D31,IF($E31="Non-RPP kWh",VLOOKUP(L$4,'4. Billing Determinants'!$B$19:$R$41,6,0)/'4. Billing Determinants'!$G$41*$D31,IF($E31="Distribution Rev.",VLOOKUP(L$4,'4. Billing Determinants'!$B$19:$R$41,8,0)/'4. Billing Determinants'!$I$41*$D31, VLOOKUP(L$4,'4. Billing Determinants'!$B$19:$R$41,3,0)/'4. Billing Determinants'!$D$41*$D31))))),0)</f>
        <v>0</v>
      </c>
      <c r="M31" s="385">
        <f>IFERROR(IF(M$4="",0,IF($E31="kWh",VLOOKUP(M$4,'4. Billing Determinants'!$B$19:$R$41,4,0)/'4. Billing Determinants'!$E$41*$D31,IF($E31="kW",VLOOKUP(M$4,'4. Billing Determinants'!$B$19:$R$41,5,0)/'4. Billing Determinants'!$F$41*$D31,IF($E31="Non-RPP kWh",VLOOKUP(M$4,'4. Billing Determinants'!$B$19:$R$41,6,0)/'4. Billing Determinants'!$G$41*$D31,IF($E31="Distribution Rev.",VLOOKUP(M$4,'4. Billing Determinants'!$B$19:$R$41,8,0)/'4. Billing Determinants'!$I$41*$D31, VLOOKUP(M$4,'4. Billing Determinants'!$B$19:$R$41,3,0)/'4. Billing Determinants'!$D$41*$D31))))),0)</f>
        <v>0</v>
      </c>
      <c r="N31" s="385">
        <f>IFERROR(IF(N$4="",0,IF($E31="kWh",VLOOKUP(N$4,'4. Billing Determinants'!$B$19:$R$41,4,0)/'4. Billing Determinants'!$E$41*$D31,IF($E31="kW",VLOOKUP(N$4,'4. Billing Determinants'!$B$19:$R$41,5,0)/'4. Billing Determinants'!$F$41*$D31,IF($E31="Non-RPP kWh",VLOOKUP(N$4,'4. Billing Determinants'!$B$19:$R$41,6,0)/'4. Billing Determinants'!$G$41*$D31,IF($E31="Distribution Rev.",VLOOKUP(N$4,'4. Billing Determinants'!$B$19:$R$41,8,0)/'4. Billing Determinants'!$I$41*$D31, VLOOKUP(N$4,'4. Billing Determinants'!$B$19:$R$41,3,0)/'4. Billing Determinants'!$D$41*$D31))))),0)</f>
        <v>0</v>
      </c>
      <c r="O31" s="385">
        <f>IFERROR(IF(O$4="",0,IF($E31="kWh",VLOOKUP(O$4,'4. Billing Determinants'!$B$19:$R$41,4,0)/'4. Billing Determinants'!$E$41*$D31,IF($E31="kW",VLOOKUP(O$4,'4. Billing Determinants'!$B$19:$R$41,5,0)/'4. Billing Determinants'!$F$41*$D31,IF($E31="Non-RPP kWh",VLOOKUP(O$4,'4. Billing Determinants'!$B$19:$R$41,6,0)/'4. Billing Determinants'!$G$41*$D31,IF($E31="Distribution Rev.",VLOOKUP(O$4,'4. Billing Determinants'!$B$19:$R$41,8,0)/'4. Billing Determinants'!$I$41*$D31, VLOOKUP(O$4,'4. Billing Determinants'!$B$19:$R$41,3,0)/'4. Billing Determinants'!$D$41*$D31))))),0)</f>
        <v>0</v>
      </c>
      <c r="P31" s="385">
        <f>IFERROR(IF(P$4="",0,IF($E31="kWh",VLOOKUP(P$4,'4. Billing Determinants'!$B$19:$R$41,4,0)/'4. Billing Determinants'!$E$41*$D31,IF($E31="kW",VLOOKUP(P$4,'4. Billing Determinants'!$B$19:$R$41,5,0)/'4. Billing Determinants'!$F$41*$D31,IF($E31="Non-RPP kWh",VLOOKUP(P$4,'4. Billing Determinants'!$B$19:$R$41,6,0)/'4. Billing Determinants'!$G$41*$D31,IF($E31="Distribution Rev.",VLOOKUP(P$4,'4. Billing Determinants'!$B$19:$R$41,8,0)/'4. Billing Determinants'!$I$41*$D31, VLOOKUP(P$4,'4. Billing Determinants'!$B$19:$R$41,3,0)/'4. Billing Determinants'!$D$41*$D31))))),0)</f>
        <v>0</v>
      </c>
      <c r="Q31" s="385">
        <f>IFERROR(IF(Q$4="",0,IF($E31="kWh",VLOOKUP(Q$4,'4. Billing Determinants'!$B$19:$R$41,4,0)/'4. Billing Determinants'!$E$41*$D31,IF($E31="kW",VLOOKUP(Q$4,'4. Billing Determinants'!$B$19:$R$41,5,0)/'4. Billing Determinants'!$F$41*$D31,IF($E31="Non-RPP kWh",VLOOKUP(Q$4,'4. Billing Determinants'!$B$19:$R$41,6,0)/'4. Billing Determinants'!$G$41*$D31,IF($E31="Distribution Rev.",VLOOKUP(Q$4,'4. Billing Determinants'!$B$19:$R$41,8,0)/'4. Billing Determinants'!$I$41*$D31, VLOOKUP(Q$4,'4. Billing Determinants'!$B$19:$R$41,3,0)/'4. Billing Determinants'!$D$41*$D31))))),0)</f>
        <v>0</v>
      </c>
      <c r="R31" s="385">
        <f>IFERROR(IF(R$4="",0,IF($E31="kWh",VLOOKUP(R$4,'4. Billing Determinants'!$B$19:$R$41,4,0)/'4. Billing Determinants'!$E$41*$D31,IF($E31="kW",VLOOKUP(R$4,'4. Billing Determinants'!$B$19:$R$41,5,0)/'4. Billing Determinants'!$F$41*$D31,IF($E31="Non-RPP kWh",VLOOKUP(R$4,'4. Billing Determinants'!$B$19:$R$41,6,0)/'4. Billing Determinants'!$G$41*$D31,IF($E31="Distribution Rev.",VLOOKUP(R$4,'4. Billing Determinants'!$B$19:$R$41,8,0)/'4. Billing Determinants'!$I$41*$D31, VLOOKUP(R$4,'4. Billing Determinants'!$B$19:$R$41,3,0)/'4. Billing Determinants'!$D$41*$D31))))),0)</f>
        <v>0</v>
      </c>
      <c r="S31" s="385">
        <f>IFERROR(IF(S$4="",0,IF($E31="kWh",VLOOKUP(S$4,'4. Billing Determinants'!$B$19:$R$41,4,0)/'4. Billing Determinants'!$E$41*$D31,IF($E31="kW",VLOOKUP(S$4,'4. Billing Determinants'!$B$19:$R$41,5,0)/'4. Billing Determinants'!$F$41*$D31,IF($E31="Non-RPP kWh",VLOOKUP(S$4,'4. Billing Determinants'!$B$19:$R$41,6,0)/'4. Billing Determinants'!$G$41*$D31,IF($E31="Distribution Rev.",VLOOKUP(S$4,'4. Billing Determinants'!$B$19:$R$41,8,0)/'4. Billing Determinants'!$I$41*$D31, VLOOKUP(S$4,'4. Billing Determinants'!$B$19:$R$41,3,0)/'4. Billing Determinants'!$D$41*$D31))))),0)</f>
        <v>0</v>
      </c>
      <c r="T31" s="385">
        <f>IFERROR(IF(T$4="",0,IF($E31="kWh",VLOOKUP(T$4,'4. Billing Determinants'!$B$19:$R$41,4,0)/'4. Billing Determinants'!$E$41*$D31,IF($E31="kW",VLOOKUP(T$4,'4. Billing Determinants'!$B$19:$R$41,5,0)/'4. Billing Determinants'!$F$41*$D31,IF($E31="Non-RPP kWh",VLOOKUP(T$4,'4. Billing Determinants'!$B$19:$R$41,6,0)/'4. Billing Determinants'!$G$41*$D31,IF($E31="Distribution Rev.",VLOOKUP(T$4,'4. Billing Determinants'!$B$19:$R$41,8,0)/'4. Billing Determinants'!$I$41*$D31, VLOOKUP(T$4,'4. Billing Determinants'!$B$19:$R$41,3,0)/'4. Billing Determinants'!$D$41*$D31))))),0)</f>
        <v>0</v>
      </c>
      <c r="U31" s="385">
        <f>IFERROR(IF(U$4="",0,IF($E31="kWh",VLOOKUP(U$4,'4. Billing Determinants'!$B$19:$R$41,4,0)/'4. Billing Determinants'!$E$41*$D31,IF($E31="kW",VLOOKUP(U$4,'4. Billing Determinants'!$B$19:$R$41,5,0)/'4. Billing Determinants'!$F$41*$D31,IF($E31="Non-RPP kWh",VLOOKUP(U$4,'4. Billing Determinants'!$B$19:$R$41,6,0)/'4. Billing Determinants'!$G$41*$D31,IF($E31="Distribution Rev.",VLOOKUP(U$4,'4. Billing Determinants'!$B$19:$R$41,8,0)/'4. Billing Determinants'!$I$41*$D31, VLOOKUP(U$4,'4. Billing Determinants'!$B$19:$R$41,3,0)/'4. Billing Determinants'!$D$41*$D31))))),0)</f>
        <v>0</v>
      </c>
      <c r="V31" s="385">
        <f>IFERROR(IF(V$4="",0,IF($E31="kWh",VLOOKUP(V$4,'4. Billing Determinants'!$B$19:$R$41,4,0)/'4. Billing Determinants'!$E$41*$D31,IF($E31="kW",VLOOKUP(V$4,'4. Billing Determinants'!$B$19:$R$41,5,0)/'4. Billing Determinants'!$F$41*$D31,IF($E31="Non-RPP kWh",VLOOKUP(V$4,'4. Billing Determinants'!$B$19:$R$41,6,0)/'4. Billing Determinants'!$G$41*$D31,IF($E31="Distribution Rev.",VLOOKUP(V$4,'4. Billing Determinants'!$B$19:$R$41,8,0)/'4. Billing Determinants'!$I$41*$D31, VLOOKUP(V$4,'4. Billing Determinants'!$B$19:$R$41,3,0)/'4. Billing Determinants'!$D$41*$D31))))),0)</f>
        <v>0</v>
      </c>
      <c r="W31" s="385">
        <f>IFERROR(IF(W$4="",0,IF($E31="kWh",VLOOKUP(W$4,'4. Billing Determinants'!$B$19:$R$41,4,0)/'4. Billing Determinants'!$E$41*$D31,IF($E31="kW",VLOOKUP(W$4,'4. Billing Determinants'!$B$19:$R$41,5,0)/'4. Billing Determinants'!$F$41*$D31,IF($E31="Non-RPP kWh",VLOOKUP(W$4,'4. Billing Determinants'!$B$19:$R$41,6,0)/'4. Billing Determinants'!$G$41*$D31,IF($E31="Distribution Rev.",VLOOKUP(W$4,'4. Billing Determinants'!$B$19:$R$41,8,0)/'4. Billing Determinants'!$I$41*$D31, VLOOKUP(W$4,'4. Billing Determinants'!$B$19:$R$41,3,0)/'4. Billing Determinants'!$D$41*$D31))))),0)</f>
        <v>0</v>
      </c>
      <c r="X31" s="385">
        <f>IFERROR(IF(X$4="",0,IF($E31="kWh",VLOOKUP(X$4,'4. Billing Determinants'!$B$19:$R$41,4,0)/'4. Billing Determinants'!$E$41*$D31,IF($E31="kW",VLOOKUP(X$4,'4. Billing Determinants'!$B$19:$R$41,5,0)/'4. Billing Determinants'!$F$41*$D31,IF($E31="Non-RPP kWh",VLOOKUP(X$4,'4. Billing Determinants'!$B$19:$R$41,6,0)/'4. Billing Determinants'!$G$41*$D31,IF($E31="Distribution Rev.",VLOOKUP(X$4,'4. Billing Determinants'!$B$19:$R$41,8,0)/'4. Billing Determinants'!$I$41*$D31, VLOOKUP(X$4,'4. Billing Determinants'!$B$19:$R$41,3,0)/'4. Billing Determinants'!$D$41*$D31))))),0)</f>
        <v>0</v>
      </c>
      <c r="Y31" s="385">
        <f>IFERROR(IF(Y$4="",0,IF($E31="kWh",VLOOKUP(Y$4,'4. Billing Determinants'!$B$19:$R$41,4,0)/'4. Billing Determinants'!$E$41*$D31,IF($E31="kW",VLOOKUP(Y$4,'4. Billing Determinants'!$B$19:$R$41,5,0)/'4. Billing Determinants'!$F$41*$D31,IF($E31="Non-RPP kWh",VLOOKUP(Y$4,'4. Billing Determinants'!$B$19:$R$41,6,0)/'4. Billing Determinants'!$G$41*$D31,IF($E31="Distribution Rev.",VLOOKUP(Y$4,'4. Billing Determinants'!$B$19:$R$41,8,0)/'4. Billing Determinants'!$I$41*$D31, VLOOKUP(Y$4,'4. Billing Determinants'!$B$19:$R$41,3,0)/'4. Billing Determinants'!$D$41*$D31))))),0)</f>
        <v>0</v>
      </c>
    </row>
    <row r="32" spans="1:25" s="382" customFormat="1" hidden="1" x14ac:dyDescent="0.2">
      <c r="B32" s="389" t="s">
        <v>221</v>
      </c>
      <c r="C32" s="384">
        <v>1508</v>
      </c>
      <c r="D32" s="385"/>
      <c r="E32" s="386" t="s">
        <v>126</v>
      </c>
      <c r="F32" s="385">
        <f>IFERROR(IF(F$4="",0,IF($E32="kWh",VLOOKUP(F$4,'4. Billing Determinants'!$B$19:$R$41,4,0)/'4. Billing Determinants'!$E$41*$D32,IF($E32="kW",VLOOKUP(F$4,'4. Billing Determinants'!$B$19:$R$41,5,0)/'4. Billing Determinants'!$F$41*$D32,IF($E32="Non-RPP kWh",VLOOKUP(F$4,'4. Billing Determinants'!$B$19:$R$41,6,0)/'4. Billing Determinants'!$G$41*$D32,IF($E32="Distribution Rev.",VLOOKUP(F$4,'4. Billing Determinants'!$B$19:$R$41,8,0)/'4. Billing Determinants'!$I$41*$D32, VLOOKUP(F$4,'4. Billing Determinants'!$B$19:$R$41,3,0)/'4. Billing Determinants'!$D$41*$D32))))),0)</f>
        <v>0</v>
      </c>
      <c r="G32" s="385">
        <f>IFERROR(IF(G$4="",0,IF($E32="kWh",VLOOKUP(G$4,'4. Billing Determinants'!$B$19:$R$41,4,0)/'4. Billing Determinants'!$E$41*$D32,IF($E32="kW",VLOOKUP(G$4,'4. Billing Determinants'!$B$19:$R$41,5,0)/'4. Billing Determinants'!$F$41*$D32,IF($E32="Non-RPP kWh",VLOOKUP(G$4,'4. Billing Determinants'!$B$19:$R$41,6,0)/'4. Billing Determinants'!$G$41*$D32,IF($E32="Distribution Rev.",VLOOKUP(G$4,'4. Billing Determinants'!$B$19:$R$41,8,0)/'4. Billing Determinants'!$I$41*$D32, VLOOKUP(G$4,'4. Billing Determinants'!$B$19:$R$41,3,0)/'4. Billing Determinants'!$D$41*$D32))))),0)</f>
        <v>0</v>
      </c>
      <c r="H32" s="385">
        <f>IFERROR(IF(H$4="",0,IF($E32="kWh",VLOOKUP(H$4,'4. Billing Determinants'!$B$19:$R$41,4,0)/'4. Billing Determinants'!$E$41*$D32,IF($E32="kW",VLOOKUP(H$4,'4. Billing Determinants'!$B$19:$R$41,5,0)/'4. Billing Determinants'!$F$41*$D32,IF($E32="Non-RPP kWh",VLOOKUP(H$4,'4. Billing Determinants'!$B$19:$R$41,6,0)/'4. Billing Determinants'!$G$41*$D32,IF($E32="Distribution Rev.",VLOOKUP(H$4,'4. Billing Determinants'!$B$19:$R$41,8,0)/'4. Billing Determinants'!$I$41*$D32, VLOOKUP(H$4,'4. Billing Determinants'!$B$19:$R$41,3,0)/'4. Billing Determinants'!$D$41*$D32))))),0)</f>
        <v>0</v>
      </c>
      <c r="I32" s="385">
        <f>IFERROR(IF(I$4="",0,IF($E32="kWh",VLOOKUP(I$4,'4. Billing Determinants'!$B$19:$R$41,4,0)/'4. Billing Determinants'!$E$41*$D32,IF($E32="kW",VLOOKUP(I$4,'4. Billing Determinants'!$B$19:$R$41,5,0)/'4. Billing Determinants'!$F$41*$D32,IF($E32="Non-RPP kWh",VLOOKUP(I$4,'4. Billing Determinants'!$B$19:$R$41,6,0)/'4. Billing Determinants'!$G$41*$D32,IF($E32="Distribution Rev.",VLOOKUP(I$4,'4. Billing Determinants'!$B$19:$R$41,8,0)/'4. Billing Determinants'!$I$41*$D32, VLOOKUP(I$4,'4. Billing Determinants'!$B$19:$R$41,3,0)/'4. Billing Determinants'!$D$41*$D32))))),0)</f>
        <v>0</v>
      </c>
      <c r="J32" s="385">
        <f>IFERROR(IF(J$4="",0,IF($E32="kWh",VLOOKUP(J$4,'4. Billing Determinants'!$B$19:$R$41,4,0)/'4. Billing Determinants'!$E$41*$D32,IF($E32="kW",VLOOKUP(J$4,'4. Billing Determinants'!$B$19:$R$41,5,0)/'4. Billing Determinants'!$F$41*$D32,IF($E32="Non-RPP kWh",VLOOKUP(J$4,'4. Billing Determinants'!$B$19:$R$41,6,0)/'4. Billing Determinants'!$G$41*$D32,IF($E32="Distribution Rev.",VLOOKUP(J$4,'4. Billing Determinants'!$B$19:$R$41,8,0)/'4. Billing Determinants'!$I$41*$D32, VLOOKUP(J$4,'4. Billing Determinants'!$B$19:$R$41,3,0)/'4. Billing Determinants'!$D$41*$D32))))),0)</f>
        <v>0</v>
      </c>
      <c r="K32" s="385">
        <f>IFERROR(IF(K$4="",0,IF($E32="kWh",VLOOKUP(K$4,'4. Billing Determinants'!$B$19:$R$41,4,0)/'4. Billing Determinants'!$E$41*$D32,IF($E32="kW",VLOOKUP(K$4,'4. Billing Determinants'!$B$19:$R$41,5,0)/'4. Billing Determinants'!$F$41*$D32,IF($E32="Non-RPP kWh",VLOOKUP(K$4,'4. Billing Determinants'!$B$19:$R$41,6,0)/'4. Billing Determinants'!$G$41*$D32,IF($E32="Distribution Rev.",VLOOKUP(K$4,'4. Billing Determinants'!$B$19:$R$41,8,0)/'4. Billing Determinants'!$I$41*$D32, VLOOKUP(K$4,'4. Billing Determinants'!$B$19:$R$41,3,0)/'4. Billing Determinants'!$D$41*$D32))))),0)</f>
        <v>0</v>
      </c>
      <c r="L32" s="385">
        <f>IFERROR(IF(L$4="",0,IF($E32="kWh",VLOOKUP(L$4,'4. Billing Determinants'!$B$19:$R$41,4,0)/'4. Billing Determinants'!$E$41*$D32,IF($E32="kW",VLOOKUP(L$4,'4. Billing Determinants'!$B$19:$R$41,5,0)/'4. Billing Determinants'!$F$41*$D32,IF($E32="Non-RPP kWh",VLOOKUP(L$4,'4. Billing Determinants'!$B$19:$R$41,6,0)/'4. Billing Determinants'!$G$41*$D32,IF($E32="Distribution Rev.",VLOOKUP(L$4,'4. Billing Determinants'!$B$19:$R$41,8,0)/'4. Billing Determinants'!$I$41*$D32, VLOOKUP(L$4,'4. Billing Determinants'!$B$19:$R$41,3,0)/'4. Billing Determinants'!$D$41*$D32))))),0)</f>
        <v>0</v>
      </c>
      <c r="M32" s="385">
        <f>IFERROR(IF(M$4="",0,IF($E32="kWh",VLOOKUP(M$4,'4. Billing Determinants'!$B$19:$R$41,4,0)/'4. Billing Determinants'!$E$41*$D32,IF($E32="kW",VLOOKUP(M$4,'4. Billing Determinants'!$B$19:$R$41,5,0)/'4. Billing Determinants'!$F$41*$D32,IF($E32="Non-RPP kWh",VLOOKUP(M$4,'4. Billing Determinants'!$B$19:$R$41,6,0)/'4. Billing Determinants'!$G$41*$D32,IF($E32="Distribution Rev.",VLOOKUP(M$4,'4. Billing Determinants'!$B$19:$R$41,8,0)/'4. Billing Determinants'!$I$41*$D32, VLOOKUP(M$4,'4. Billing Determinants'!$B$19:$R$41,3,0)/'4. Billing Determinants'!$D$41*$D32))))),0)</f>
        <v>0</v>
      </c>
      <c r="N32" s="385">
        <f>IFERROR(IF(N$4="",0,IF($E32="kWh",VLOOKUP(N$4,'4. Billing Determinants'!$B$19:$R$41,4,0)/'4. Billing Determinants'!$E$41*$D32,IF($E32="kW",VLOOKUP(N$4,'4. Billing Determinants'!$B$19:$R$41,5,0)/'4. Billing Determinants'!$F$41*$D32,IF($E32="Non-RPP kWh",VLOOKUP(N$4,'4. Billing Determinants'!$B$19:$R$41,6,0)/'4. Billing Determinants'!$G$41*$D32,IF($E32="Distribution Rev.",VLOOKUP(N$4,'4. Billing Determinants'!$B$19:$R$41,8,0)/'4. Billing Determinants'!$I$41*$D32, VLOOKUP(N$4,'4. Billing Determinants'!$B$19:$R$41,3,0)/'4. Billing Determinants'!$D$41*$D32))))),0)</f>
        <v>0</v>
      </c>
      <c r="O32" s="385">
        <f>IFERROR(IF(O$4="",0,IF($E32="kWh",VLOOKUP(O$4,'4. Billing Determinants'!$B$19:$R$41,4,0)/'4. Billing Determinants'!$E$41*$D32,IF($E32="kW",VLOOKUP(O$4,'4. Billing Determinants'!$B$19:$R$41,5,0)/'4. Billing Determinants'!$F$41*$D32,IF($E32="Non-RPP kWh",VLOOKUP(O$4,'4. Billing Determinants'!$B$19:$R$41,6,0)/'4. Billing Determinants'!$G$41*$D32,IF($E32="Distribution Rev.",VLOOKUP(O$4,'4. Billing Determinants'!$B$19:$R$41,8,0)/'4. Billing Determinants'!$I$41*$D32, VLOOKUP(O$4,'4. Billing Determinants'!$B$19:$R$41,3,0)/'4. Billing Determinants'!$D$41*$D32))))),0)</f>
        <v>0</v>
      </c>
      <c r="P32" s="385">
        <f>IFERROR(IF(P$4="",0,IF($E32="kWh",VLOOKUP(P$4,'4. Billing Determinants'!$B$19:$R$41,4,0)/'4. Billing Determinants'!$E$41*$D32,IF($E32="kW",VLOOKUP(P$4,'4. Billing Determinants'!$B$19:$R$41,5,0)/'4. Billing Determinants'!$F$41*$D32,IF($E32="Non-RPP kWh",VLOOKUP(P$4,'4. Billing Determinants'!$B$19:$R$41,6,0)/'4. Billing Determinants'!$G$41*$D32,IF($E32="Distribution Rev.",VLOOKUP(P$4,'4. Billing Determinants'!$B$19:$R$41,8,0)/'4. Billing Determinants'!$I$41*$D32, VLOOKUP(P$4,'4. Billing Determinants'!$B$19:$R$41,3,0)/'4. Billing Determinants'!$D$41*$D32))))),0)</f>
        <v>0</v>
      </c>
      <c r="Q32" s="385">
        <f>IFERROR(IF(Q$4="",0,IF($E32="kWh",VLOOKUP(Q$4,'4. Billing Determinants'!$B$19:$R$41,4,0)/'4. Billing Determinants'!$E$41*$D32,IF($E32="kW",VLOOKUP(Q$4,'4. Billing Determinants'!$B$19:$R$41,5,0)/'4. Billing Determinants'!$F$41*$D32,IF($E32="Non-RPP kWh",VLOOKUP(Q$4,'4. Billing Determinants'!$B$19:$R$41,6,0)/'4. Billing Determinants'!$G$41*$D32,IF($E32="Distribution Rev.",VLOOKUP(Q$4,'4. Billing Determinants'!$B$19:$R$41,8,0)/'4. Billing Determinants'!$I$41*$D32, VLOOKUP(Q$4,'4. Billing Determinants'!$B$19:$R$41,3,0)/'4. Billing Determinants'!$D$41*$D32))))),0)</f>
        <v>0</v>
      </c>
      <c r="R32" s="385">
        <f>IFERROR(IF(R$4="",0,IF($E32="kWh",VLOOKUP(R$4,'4. Billing Determinants'!$B$19:$R$41,4,0)/'4. Billing Determinants'!$E$41*$D32,IF($E32="kW",VLOOKUP(R$4,'4. Billing Determinants'!$B$19:$R$41,5,0)/'4. Billing Determinants'!$F$41*$D32,IF($E32="Non-RPP kWh",VLOOKUP(R$4,'4. Billing Determinants'!$B$19:$R$41,6,0)/'4. Billing Determinants'!$G$41*$D32,IF($E32="Distribution Rev.",VLOOKUP(R$4,'4. Billing Determinants'!$B$19:$R$41,8,0)/'4. Billing Determinants'!$I$41*$D32, VLOOKUP(R$4,'4. Billing Determinants'!$B$19:$R$41,3,0)/'4. Billing Determinants'!$D$41*$D32))))),0)</f>
        <v>0</v>
      </c>
      <c r="S32" s="385">
        <f>IFERROR(IF(S$4="",0,IF($E32="kWh",VLOOKUP(S$4,'4. Billing Determinants'!$B$19:$R$41,4,0)/'4. Billing Determinants'!$E$41*$D32,IF($E32="kW",VLOOKUP(S$4,'4. Billing Determinants'!$B$19:$R$41,5,0)/'4. Billing Determinants'!$F$41*$D32,IF($E32="Non-RPP kWh",VLOOKUP(S$4,'4. Billing Determinants'!$B$19:$R$41,6,0)/'4. Billing Determinants'!$G$41*$D32,IF($E32="Distribution Rev.",VLOOKUP(S$4,'4. Billing Determinants'!$B$19:$R$41,8,0)/'4. Billing Determinants'!$I$41*$D32, VLOOKUP(S$4,'4. Billing Determinants'!$B$19:$R$41,3,0)/'4. Billing Determinants'!$D$41*$D32))))),0)</f>
        <v>0</v>
      </c>
      <c r="T32" s="385">
        <f>IFERROR(IF(T$4="",0,IF($E32="kWh",VLOOKUP(T$4,'4. Billing Determinants'!$B$19:$R$41,4,0)/'4. Billing Determinants'!$E$41*$D32,IF($E32="kW",VLOOKUP(T$4,'4. Billing Determinants'!$B$19:$R$41,5,0)/'4. Billing Determinants'!$F$41*$D32,IF($E32="Non-RPP kWh",VLOOKUP(T$4,'4. Billing Determinants'!$B$19:$R$41,6,0)/'4. Billing Determinants'!$G$41*$D32,IF($E32="Distribution Rev.",VLOOKUP(T$4,'4. Billing Determinants'!$B$19:$R$41,8,0)/'4. Billing Determinants'!$I$41*$D32, VLOOKUP(T$4,'4. Billing Determinants'!$B$19:$R$41,3,0)/'4. Billing Determinants'!$D$41*$D32))))),0)</f>
        <v>0</v>
      </c>
      <c r="U32" s="385">
        <f>IFERROR(IF(U$4="",0,IF($E32="kWh",VLOOKUP(U$4,'4. Billing Determinants'!$B$19:$R$41,4,0)/'4. Billing Determinants'!$E$41*$D32,IF($E32="kW",VLOOKUP(U$4,'4. Billing Determinants'!$B$19:$R$41,5,0)/'4. Billing Determinants'!$F$41*$D32,IF($E32="Non-RPP kWh",VLOOKUP(U$4,'4. Billing Determinants'!$B$19:$R$41,6,0)/'4. Billing Determinants'!$G$41*$D32,IF($E32="Distribution Rev.",VLOOKUP(U$4,'4. Billing Determinants'!$B$19:$R$41,8,0)/'4. Billing Determinants'!$I$41*$D32, VLOOKUP(U$4,'4. Billing Determinants'!$B$19:$R$41,3,0)/'4. Billing Determinants'!$D$41*$D32))))),0)</f>
        <v>0</v>
      </c>
      <c r="V32" s="385">
        <f>IFERROR(IF(V$4="",0,IF($E32="kWh",VLOOKUP(V$4,'4. Billing Determinants'!$B$19:$R$41,4,0)/'4. Billing Determinants'!$E$41*$D32,IF($E32="kW",VLOOKUP(V$4,'4. Billing Determinants'!$B$19:$R$41,5,0)/'4. Billing Determinants'!$F$41*$D32,IF($E32="Non-RPP kWh",VLOOKUP(V$4,'4. Billing Determinants'!$B$19:$R$41,6,0)/'4. Billing Determinants'!$G$41*$D32,IF($E32="Distribution Rev.",VLOOKUP(V$4,'4. Billing Determinants'!$B$19:$R$41,8,0)/'4. Billing Determinants'!$I$41*$D32, VLOOKUP(V$4,'4. Billing Determinants'!$B$19:$R$41,3,0)/'4. Billing Determinants'!$D$41*$D32))))),0)</f>
        <v>0</v>
      </c>
      <c r="W32" s="385">
        <f>IFERROR(IF(W$4="",0,IF($E32="kWh",VLOOKUP(W$4,'4. Billing Determinants'!$B$19:$R$41,4,0)/'4. Billing Determinants'!$E$41*$D32,IF($E32="kW",VLOOKUP(W$4,'4. Billing Determinants'!$B$19:$R$41,5,0)/'4. Billing Determinants'!$F$41*$D32,IF($E32="Non-RPP kWh",VLOOKUP(W$4,'4. Billing Determinants'!$B$19:$R$41,6,0)/'4. Billing Determinants'!$G$41*$D32,IF($E32="Distribution Rev.",VLOOKUP(W$4,'4. Billing Determinants'!$B$19:$R$41,8,0)/'4. Billing Determinants'!$I$41*$D32, VLOOKUP(W$4,'4. Billing Determinants'!$B$19:$R$41,3,0)/'4. Billing Determinants'!$D$41*$D32))))),0)</f>
        <v>0</v>
      </c>
      <c r="X32" s="385">
        <f>IFERROR(IF(X$4="",0,IF($E32="kWh",VLOOKUP(X$4,'4. Billing Determinants'!$B$19:$R$41,4,0)/'4. Billing Determinants'!$E$41*$D32,IF($E32="kW",VLOOKUP(X$4,'4. Billing Determinants'!$B$19:$R$41,5,0)/'4. Billing Determinants'!$F$41*$D32,IF($E32="Non-RPP kWh",VLOOKUP(X$4,'4. Billing Determinants'!$B$19:$R$41,6,0)/'4. Billing Determinants'!$G$41*$D32,IF($E32="Distribution Rev.",VLOOKUP(X$4,'4. Billing Determinants'!$B$19:$R$41,8,0)/'4. Billing Determinants'!$I$41*$D32, VLOOKUP(X$4,'4. Billing Determinants'!$B$19:$R$41,3,0)/'4. Billing Determinants'!$D$41*$D32))))),0)</f>
        <v>0</v>
      </c>
      <c r="Y32" s="385">
        <f>IFERROR(IF(Y$4="",0,IF($E32="kWh",VLOOKUP(Y$4,'4. Billing Determinants'!$B$19:$R$41,4,0)/'4. Billing Determinants'!$E$41*$D32,IF($E32="kW",VLOOKUP(Y$4,'4. Billing Determinants'!$B$19:$R$41,5,0)/'4. Billing Determinants'!$F$41*$D32,IF($E32="Non-RPP kWh",VLOOKUP(Y$4,'4. Billing Determinants'!$B$19:$R$41,6,0)/'4. Billing Determinants'!$G$41*$D32,IF($E32="Distribution Rev.",VLOOKUP(Y$4,'4. Billing Determinants'!$B$19:$R$41,8,0)/'4. Billing Determinants'!$I$41*$D32, VLOOKUP(Y$4,'4. Billing Determinants'!$B$19:$R$41,3,0)/'4. Billing Determinants'!$D$41*$D32))))),0)</f>
        <v>0</v>
      </c>
    </row>
    <row r="33" spans="1:25" s="382" customFormat="1" hidden="1" x14ac:dyDescent="0.2">
      <c r="B33" s="389" t="s">
        <v>221</v>
      </c>
      <c r="C33" s="384">
        <v>1508</v>
      </c>
      <c r="D33" s="385"/>
      <c r="E33" s="386" t="s">
        <v>126</v>
      </c>
      <c r="F33" s="385">
        <f>IFERROR(IF(F$4="",0,IF($E33="kWh",VLOOKUP(F$4,'4. Billing Determinants'!$B$19:$R$41,4,0)/'4. Billing Determinants'!$E$41*$D33,IF($E33="kW",VLOOKUP(F$4,'4. Billing Determinants'!$B$19:$R$41,5,0)/'4. Billing Determinants'!$F$41*$D33,IF($E33="Non-RPP kWh",VLOOKUP(F$4,'4. Billing Determinants'!$B$19:$R$41,6,0)/'4. Billing Determinants'!$G$41*$D33,IF($E33="Distribution Rev.",VLOOKUP(F$4,'4. Billing Determinants'!$B$19:$R$41,8,0)/'4. Billing Determinants'!$I$41*$D33, VLOOKUP(F$4,'4. Billing Determinants'!$B$19:$R$41,3,0)/'4. Billing Determinants'!$D$41*$D33))))),0)</f>
        <v>0</v>
      </c>
      <c r="G33" s="385">
        <f>IFERROR(IF(G$4="",0,IF($E33="kWh",VLOOKUP(G$4,'4. Billing Determinants'!$B$19:$R$41,4,0)/'4. Billing Determinants'!$E$41*$D33,IF($E33="kW",VLOOKUP(G$4,'4. Billing Determinants'!$B$19:$R$41,5,0)/'4. Billing Determinants'!$F$41*$D33,IF($E33="Non-RPP kWh",VLOOKUP(G$4,'4. Billing Determinants'!$B$19:$R$41,6,0)/'4. Billing Determinants'!$G$41*$D33,IF($E33="Distribution Rev.",VLOOKUP(G$4,'4. Billing Determinants'!$B$19:$R$41,8,0)/'4. Billing Determinants'!$I$41*$D33, VLOOKUP(G$4,'4. Billing Determinants'!$B$19:$R$41,3,0)/'4. Billing Determinants'!$D$41*$D33))))),0)</f>
        <v>0</v>
      </c>
      <c r="H33" s="385">
        <f>IFERROR(IF(H$4="",0,IF($E33="kWh",VLOOKUP(H$4,'4. Billing Determinants'!$B$19:$R$41,4,0)/'4. Billing Determinants'!$E$41*$D33,IF($E33="kW",VLOOKUP(H$4,'4. Billing Determinants'!$B$19:$R$41,5,0)/'4. Billing Determinants'!$F$41*$D33,IF($E33="Non-RPP kWh",VLOOKUP(H$4,'4. Billing Determinants'!$B$19:$R$41,6,0)/'4. Billing Determinants'!$G$41*$D33,IF($E33="Distribution Rev.",VLOOKUP(H$4,'4. Billing Determinants'!$B$19:$R$41,8,0)/'4. Billing Determinants'!$I$41*$D33, VLOOKUP(H$4,'4. Billing Determinants'!$B$19:$R$41,3,0)/'4. Billing Determinants'!$D$41*$D33))))),0)</f>
        <v>0</v>
      </c>
      <c r="I33" s="385">
        <f>IFERROR(IF(I$4="",0,IF($E33="kWh",VLOOKUP(I$4,'4. Billing Determinants'!$B$19:$R$41,4,0)/'4. Billing Determinants'!$E$41*$D33,IF($E33="kW",VLOOKUP(I$4,'4. Billing Determinants'!$B$19:$R$41,5,0)/'4. Billing Determinants'!$F$41*$D33,IF($E33="Non-RPP kWh",VLOOKUP(I$4,'4. Billing Determinants'!$B$19:$R$41,6,0)/'4. Billing Determinants'!$G$41*$D33,IF($E33="Distribution Rev.",VLOOKUP(I$4,'4. Billing Determinants'!$B$19:$R$41,8,0)/'4. Billing Determinants'!$I$41*$D33, VLOOKUP(I$4,'4. Billing Determinants'!$B$19:$R$41,3,0)/'4. Billing Determinants'!$D$41*$D33))))),0)</f>
        <v>0</v>
      </c>
      <c r="J33" s="385">
        <f>IFERROR(IF(J$4="",0,IF($E33="kWh",VLOOKUP(J$4,'4. Billing Determinants'!$B$19:$R$41,4,0)/'4. Billing Determinants'!$E$41*$D33,IF($E33="kW",VLOOKUP(J$4,'4. Billing Determinants'!$B$19:$R$41,5,0)/'4. Billing Determinants'!$F$41*$D33,IF($E33="Non-RPP kWh",VLOOKUP(J$4,'4. Billing Determinants'!$B$19:$R$41,6,0)/'4. Billing Determinants'!$G$41*$D33,IF($E33="Distribution Rev.",VLOOKUP(J$4,'4. Billing Determinants'!$B$19:$R$41,8,0)/'4. Billing Determinants'!$I$41*$D33, VLOOKUP(J$4,'4. Billing Determinants'!$B$19:$R$41,3,0)/'4. Billing Determinants'!$D$41*$D33))))),0)</f>
        <v>0</v>
      </c>
      <c r="K33" s="385">
        <f>IFERROR(IF(K$4="",0,IF($E33="kWh",VLOOKUP(K$4,'4. Billing Determinants'!$B$19:$R$41,4,0)/'4. Billing Determinants'!$E$41*$D33,IF($E33="kW",VLOOKUP(K$4,'4. Billing Determinants'!$B$19:$R$41,5,0)/'4. Billing Determinants'!$F$41*$D33,IF($E33="Non-RPP kWh",VLOOKUP(K$4,'4. Billing Determinants'!$B$19:$R$41,6,0)/'4. Billing Determinants'!$G$41*$D33,IF($E33="Distribution Rev.",VLOOKUP(K$4,'4. Billing Determinants'!$B$19:$R$41,8,0)/'4. Billing Determinants'!$I$41*$D33, VLOOKUP(K$4,'4. Billing Determinants'!$B$19:$R$41,3,0)/'4. Billing Determinants'!$D$41*$D33))))),0)</f>
        <v>0</v>
      </c>
      <c r="L33" s="385">
        <f>IFERROR(IF(L$4="",0,IF($E33="kWh",VLOOKUP(L$4,'4. Billing Determinants'!$B$19:$R$41,4,0)/'4. Billing Determinants'!$E$41*$D33,IF($E33="kW",VLOOKUP(L$4,'4. Billing Determinants'!$B$19:$R$41,5,0)/'4. Billing Determinants'!$F$41*$D33,IF($E33="Non-RPP kWh",VLOOKUP(L$4,'4. Billing Determinants'!$B$19:$R$41,6,0)/'4. Billing Determinants'!$G$41*$D33,IF($E33="Distribution Rev.",VLOOKUP(L$4,'4. Billing Determinants'!$B$19:$R$41,8,0)/'4. Billing Determinants'!$I$41*$D33, VLOOKUP(L$4,'4. Billing Determinants'!$B$19:$R$41,3,0)/'4. Billing Determinants'!$D$41*$D33))))),0)</f>
        <v>0</v>
      </c>
      <c r="M33" s="385">
        <f>IFERROR(IF(M$4="",0,IF($E33="kWh",VLOOKUP(M$4,'4. Billing Determinants'!$B$19:$R$41,4,0)/'4. Billing Determinants'!$E$41*$D33,IF($E33="kW",VLOOKUP(M$4,'4. Billing Determinants'!$B$19:$R$41,5,0)/'4. Billing Determinants'!$F$41*$D33,IF($E33="Non-RPP kWh",VLOOKUP(M$4,'4. Billing Determinants'!$B$19:$R$41,6,0)/'4. Billing Determinants'!$G$41*$D33,IF($E33="Distribution Rev.",VLOOKUP(M$4,'4. Billing Determinants'!$B$19:$R$41,8,0)/'4. Billing Determinants'!$I$41*$D33, VLOOKUP(M$4,'4. Billing Determinants'!$B$19:$R$41,3,0)/'4. Billing Determinants'!$D$41*$D33))))),0)</f>
        <v>0</v>
      </c>
      <c r="N33" s="385">
        <f>IFERROR(IF(N$4="",0,IF($E33="kWh",VLOOKUP(N$4,'4. Billing Determinants'!$B$19:$R$41,4,0)/'4. Billing Determinants'!$E$41*$D33,IF($E33="kW",VLOOKUP(N$4,'4. Billing Determinants'!$B$19:$R$41,5,0)/'4. Billing Determinants'!$F$41*$D33,IF($E33="Non-RPP kWh",VLOOKUP(N$4,'4. Billing Determinants'!$B$19:$R$41,6,0)/'4. Billing Determinants'!$G$41*$D33,IF($E33="Distribution Rev.",VLOOKUP(N$4,'4. Billing Determinants'!$B$19:$R$41,8,0)/'4. Billing Determinants'!$I$41*$D33, VLOOKUP(N$4,'4. Billing Determinants'!$B$19:$R$41,3,0)/'4. Billing Determinants'!$D$41*$D33))))),0)</f>
        <v>0</v>
      </c>
      <c r="O33" s="385">
        <f>IFERROR(IF(O$4="",0,IF($E33="kWh",VLOOKUP(O$4,'4. Billing Determinants'!$B$19:$R$41,4,0)/'4. Billing Determinants'!$E$41*$D33,IF($E33="kW",VLOOKUP(O$4,'4. Billing Determinants'!$B$19:$R$41,5,0)/'4. Billing Determinants'!$F$41*$D33,IF($E33="Non-RPP kWh",VLOOKUP(O$4,'4. Billing Determinants'!$B$19:$R$41,6,0)/'4. Billing Determinants'!$G$41*$D33,IF($E33="Distribution Rev.",VLOOKUP(O$4,'4. Billing Determinants'!$B$19:$R$41,8,0)/'4. Billing Determinants'!$I$41*$D33, VLOOKUP(O$4,'4. Billing Determinants'!$B$19:$R$41,3,0)/'4. Billing Determinants'!$D$41*$D33))))),0)</f>
        <v>0</v>
      </c>
      <c r="P33" s="385">
        <f>IFERROR(IF(P$4="",0,IF($E33="kWh",VLOOKUP(P$4,'4. Billing Determinants'!$B$19:$R$41,4,0)/'4. Billing Determinants'!$E$41*$D33,IF($E33="kW",VLOOKUP(P$4,'4. Billing Determinants'!$B$19:$R$41,5,0)/'4. Billing Determinants'!$F$41*$D33,IF($E33="Non-RPP kWh",VLOOKUP(P$4,'4. Billing Determinants'!$B$19:$R$41,6,0)/'4. Billing Determinants'!$G$41*$D33,IF($E33="Distribution Rev.",VLOOKUP(P$4,'4. Billing Determinants'!$B$19:$R$41,8,0)/'4. Billing Determinants'!$I$41*$D33, VLOOKUP(P$4,'4. Billing Determinants'!$B$19:$R$41,3,0)/'4. Billing Determinants'!$D$41*$D33))))),0)</f>
        <v>0</v>
      </c>
      <c r="Q33" s="385">
        <f>IFERROR(IF(Q$4="",0,IF($E33="kWh",VLOOKUP(Q$4,'4. Billing Determinants'!$B$19:$R$41,4,0)/'4. Billing Determinants'!$E$41*$D33,IF($E33="kW",VLOOKUP(Q$4,'4. Billing Determinants'!$B$19:$R$41,5,0)/'4. Billing Determinants'!$F$41*$D33,IF($E33="Non-RPP kWh",VLOOKUP(Q$4,'4. Billing Determinants'!$B$19:$R$41,6,0)/'4. Billing Determinants'!$G$41*$D33,IF($E33="Distribution Rev.",VLOOKUP(Q$4,'4. Billing Determinants'!$B$19:$R$41,8,0)/'4. Billing Determinants'!$I$41*$D33, VLOOKUP(Q$4,'4. Billing Determinants'!$B$19:$R$41,3,0)/'4. Billing Determinants'!$D$41*$D33))))),0)</f>
        <v>0</v>
      </c>
      <c r="R33" s="385">
        <f>IFERROR(IF(R$4="",0,IF($E33="kWh",VLOOKUP(R$4,'4. Billing Determinants'!$B$19:$R$41,4,0)/'4. Billing Determinants'!$E$41*$D33,IF($E33="kW",VLOOKUP(R$4,'4. Billing Determinants'!$B$19:$R$41,5,0)/'4. Billing Determinants'!$F$41*$D33,IF($E33="Non-RPP kWh",VLOOKUP(R$4,'4. Billing Determinants'!$B$19:$R$41,6,0)/'4. Billing Determinants'!$G$41*$D33,IF($E33="Distribution Rev.",VLOOKUP(R$4,'4. Billing Determinants'!$B$19:$R$41,8,0)/'4. Billing Determinants'!$I$41*$D33, VLOOKUP(R$4,'4. Billing Determinants'!$B$19:$R$41,3,0)/'4. Billing Determinants'!$D$41*$D33))))),0)</f>
        <v>0</v>
      </c>
      <c r="S33" s="385">
        <f>IFERROR(IF(S$4="",0,IF($E33="kWh",VLOOKUP(S$4,'4. Billing Determinants'!$B$19:$R$41,4,0)/'4. Billing Determinants'!$E$41*$D33,IF($E33="kW",VLOOKUP(S$4,'4. Billing Determinants'!$B$19:$R$41,5,0)/'4. Billing Determinants'!$F$41*$D33,IF($E33="Non-RPP kWh",VLOOKUP(S$4,'4. Billing Determinants'!$B$19:$R$41,6,0)/'4. Billing Determinants'!$G$41*$D33,IF($E33="Distribution Rev.",VLOOKUP(S$4,'4. Billing Determinants'!$B$19:$R$41,8,0)/'4. Billing Determinants'!$I$41*$D33, VLOOKUP(S$4,'4. Billing Determinants'!$B$19:$R$41,3,0)/'4. Billing Determinants'!$D$41*$D33))))),0)</f>
        <v>0</v>
      </c>
      <c r="T33" s="385">
        <f>IFERROR(IF(T$4="",0,IF($E33="kWh",VLOOKUP(T$4,'4. Billing Determinants'!$B$19:$R$41,4,0)/'4. Billing Determinants'!$E$41*$D33,IF($E33="kW",VLOOKUP(T$4,'4. Billing Determinants'!$B$19:$R$41,5,0)/'4. Billing Determinants'!$F$41*$D33,IF($E33="Non-RPP kWh",VLOOKUP(T$4,'4. Billing Determinants'!$B$19:$R$41,6,0)/'4. Billing Determinants'!$G$41*$D33,IF($E33="Distribution Rev.",VLOOKUP(T$4,'4. Billing Determinants'!$B$19:$R$41,8,0)/'4. Billing Determinants'!$I$41*$D33, VLOOKUP(T$4,'4. Billing Determinants'!$B$19:$R$41,3,0)/'4. Billing Determinants'!$D$41*$D33))))),0)</f>
        <v>0</v>
      </c>
      <c r="U33" s="385">
        <f>IFERROR(IF(U$4="",0,IF($E33="kWh",VLOOKUP(U$4,'4. Billing Determinants'!$B$19:$R$41,4,0)/'4. Billing Determinants'!$E$41*$D33,IF($E33="kW",VLOOKUP(U$4,'4. Billing Determinants'!$B$19:$R$41,5,0)/'4. Billing Determinants'!$F$41*$D33,IF($E33="Non-RPP kWh",VLOOKUP(U$4,'4. Billing Determinants'!$B$19:$R$41,6,0)/'4. Billing Determinants'!$G$41*$D33,IF($E33="Distribution Rev.",VLOOKUP(U$4,'4. Billing Determinants'!$B$19:$R$41,8,0)/'4. Billing Determinants'!$I$41*$D33, VLOOKUP(U$4,'4. Billing Determinants'!$B$19:$R$41,3,0)/'4. Billing Determinants'!$D$41*$D33))))),0)</f>
        <v>0</v>
      </c>
      <c r="V33" s="385">
        <f>IFERROR(IF(V$4="",0,IF($E33="kWh",VLOOKUP(V$4,'4. Billing Determinants'!$B$19:$R$41,4,0)/'4. Billing Determinants'!$E$41*$D33,IF($E33="kW",VLOOKUP(V$4,'4. Billing Determinants'!$B$19:$R$41,5,0)/'4. Billing Determinants'!$F$41*$D33,IF($E33="Non-RPP kWh",VLOOKUP(V$4,'4. Billing Determinants'!$B$19:$R$41,6,0)/'4. Billing Determinants'!$G$41*$D33,IF($E33="Distribution Rev.",VLOOKUP(V$4,'4. Billing Determinants'!$B$19:$R$41,8,0)/'4. Billing Determinants'!$I$41*$D33, VLOOKUP(V$4,'4. Billing Determinants'!$B$19:$R$41,3,0)/'4. Billing Determinants'!$D$41*$D33))))),0)</f>
        <v>0</v>
      </c>
      <c r="W33" s="385">
        <f>IFERROR(IF(W$4="",0,IF($E33="kWh",VLOOKUP(W$4,'4. Billing Determinants'!$B$19:$R$41,4,0)/'4. Billing Determinants'!$E$41*$D33,IF($E33="kW",VLOOKUP(W$4,'4. Billing Determinants'!$B$19:$R$41,5,0)/'4. Billing Determinants'!$F$41*$D33,IF($E33="Non-RPP kWh",VLOOKUP(W$4,'4. Billing Determinants'!$B$19:$R$41,6,0)/'4. Billing Determinants'!$G$41*$D33,IF($E33="Distribution Rev.",VLOOKUP(W$4,'4. Billing Determinants'!$B$19:$R$41,8,0)/'4. Billing Determinants'!$I$41*$D33, VLOOKUP(W$4,'4. Billing Determinants'!$B$19:$R$41,3,0)/'4. Billing Determinants'!$D$41*$D33))))),0)</f>
        <v>0</v>
      </c>
      <c r="X33" s="385">
        <f>IFERROR(IF(X$4="",0,IF($E33="kWh",VLOOKUP(X$4,'4. Billing Determinants'!$B$19:$R$41,4,0)/'4. Billing Determinants'!$E$41*$D33,IF($E33="kW",VLOOKUP(X$4,'4. Billing Determinants'!$B$19:$R$41,5,0)/'4. Billing Determinants'!$F$41*$D33,IF($E33="Non-RPP kWh",VLOOKUP(X$4,'4. Billing Determinants'!$B$19:$R$41,6,0)/'4. Billing Determinants'!$G$41*$D33,IF($E33="Distribution Rev.",VLOOKUP(X$4,'4. Billing Determinants'!$B$19:$R$41,8,0)/'4. Billing Determinants'!$I$41*$D33, VLOOKUP(X$4,'4. Billing Determinants'!$B$19:$R$41,3,0)/'4. Billing Determinants'!$D$41*$D33))))),0)</f>
        <v>0</v>
      </c>
      <c r="Y33" s="385">
        <f>IFERROR(IF(Y$4="",0,IF($E33="kWh",VLOOKUP(Y$4,'4. Billing Determinants'!$B$19:$R$41,4,0)/'4. Billing Determinants'!$E$41*$D33,IF($E33="kW",VLOOKUP(Y$4,'4. Billing Determinants'!$B$19:$R$41,5,0)/'4. Billing Determinants'!$F$41*$D33,IF($E33="Non-RPP kWh",VLOOKUP(Y$4,'4. Billing Determinants'!$B$19:$R$41,6,0)/'4. Billing Determinants'!$G$41*$D33,IF($E33="Distribution Rev.",VLOOKUP(Y$4,'4. Billing Determinants'!$B$19:$R$41,8,0)/'4. Billing Determinants'!$I$41*$D33, VLOOKUP(Y$4,'4. Billing Determinants'!$B$19:$R$41,3,0)/'4. Billing Determinants'!$D$41*$D33))))),0)</f>
        <v>0</v>
      </c>
    </row>
    <row r="34" spans="1:25" s="382" customFormat="1" hidden="1" x14ac:dyDescent="0.2">
      <c r="B34" s="389" t="s">
        <v>221</v>
      </c>
      <c r="C34" s="384">
        <v>1508</v>
      </c>
      <c r="D34" s="385"/>
      <c r="E34" s="386" t="s">
        <v>126</v>
      </c>
      <c r="F34" s="385">
        <f>IFERROR(IF(F$4="",0,IF($E34="kWh",VLOOKUP(F$4,'4. Billing Determinants'!$B$19:$R$41,4,0)/'4. Billing Determinants'!$E$41*$D34,IF($E34="kW",VLOOKUP(F$4,'4. Billing Determinants'!$B$19:$R$41,5,0)/'4. Billing Determinants'!$F$41*$D34,IF($E34="Non-RPP kWh",VLOOKUP(F$4,'4. Billing Determinants'!$B$19:$R$41,6,0)/'4. Billing Determinants'!$G$41*$D34,IF($E34="Distribution Rev.",VLOOKUP(F$4,'4. Billing Determinants'!$B$19:$R$41,8,0)/'4. Billing Determinants'!$I$41*$D34, VLOOKUP(F$4,'4. Billing Determinants'!$B$19:$R$41,3,0)/'4. Billing Determinants'!$D$41*$D34))))),0)</f>
        <v>0</v>
      </c>
      <c r="G34" s="385">
        <f>IFERROR(IF(G$4="",0,IF($E34="kWh",VLOOKUP(G$4,'4. Billing Determinants'!$B$19:$R$41,4,0)/'4. Billing Determinants'!$E$41*$D34,IF($E34="kW",VLOOKUP(G$4,'4. Billing Determinants'!$B$19:$R$41,5,0)/'4. Billing Determinants'!$F$41*$D34,IF($E34="Non-RPP kWh",VLOOKUP(G$4,'4. Billing Determinants'!$B$19:$R$41,6,0)/'4. Billing Determinants'!$G$41*$D34,IF($E34="Distribution Rev.",VLOOKUP(G$4,'4. Billing Determinants'!$B$19:$R$41,8,0)/'4. Billing Determinants'!$I$41*$D34, VLOOKUP(G$4,'4. Billing Determinants'!$B$19:$R$41,3,0)/'4. Billing Determinants'!$D$41*$D34))))),0)</f>
        <v>0</v>
      </c>
      <c r="H34" s="385">
        <f>IFERROR(IF(H$4="",0,IF($E34="kWh",VLOOKUP(H$4,'4. Billing Determinants'!$B$19:$R$41,4,0)/'4. Billing Determinants'!$E$41*$D34,IF($E34="kW",VLOOKUP(H$4,'4. Billing Determinants'!$B$19:$R$41,5,0)/'4. Billing Determinants'!$F$41*$D34,IF($E34="Non-RPP kWh",VLOOKUP(H$4,'4. Billing Determinants'!$B$19:$R$41,6,0)/'4. Billing Determinants'!$G$41*$D34,IF($E34="Distribution Rev.",VLOOKUP(H$4,'4. Billing Determinants'!$B$19:$R$41,8,0)/'4. Billing Determinants'!$I$41*$D34, VLOOKUP(H$4,'4. Billing Determinants'!$B$19:$R$41,3,0)/'4. Billing Determinants'!$D$41*$D34))))),0)</f>
        <v>0</v>
      </c>
      <c r="I34" s="385">
        <f>IFERROR(IF(I$4="",0,IF($E34="kWh",VLOOKUP(I$4,'4. Billing Determinants'!$B$19:$R$41,4,0)/'4. Billing Determinants'!$E$41*$D34,IF($E34="kW",VLOOKUP(I$4,'4. Billing Determinants'!$B$19:$R$41,5,0)/'4. Billing Determinants'!$F$41*$D34,IF($E34="Non-RPP kWh",VLOOKUP(I$4,'4. Billing Determinants'!$B$19:$R$41,6,0)/'4. Billing Determinants'!$G$41*$D34,IF($E34="Distribution Rev.",VLOOKUP(I$4,'4. Billing Determinants'!$B$19:$R$41,8,0)/'4. Billing Determinants'!$I$41*$D34, VLOOKUP(I$4,'4. Billing Determinants'!$B$19:$R$41,3,0)/'4. Billing Determinants'!$D$41*$D34))))),0)</f>
        <v>0</v>
      </c>
      <c r="J34" s="385">
        <f>IFERROR(IF(J$4="",0,IF($E34="kWh",VLOOKUP(J$4,'4. Billing Determinants'!$B$19:$R$41,4,0)/'4. Billing Determinants'!$E$41*$D34,IF($E34="kW",VLOOKUP(J$4,'4. Billing Determinants'!$B$19:$R$41,5,0)/'4. Billing Determinants'!$F$41*$D34,IF($E34="Non-RPP kWh",VLOOKUP(J$4,'4. Billing Determinants'!$B$19:$R$41,6,0)/'4. Billing Determinants'!$G$41*$D34,IF($E34="Distribution Rev.",VLOOKUP(J$4,'4. Billing Determinants'!$B$19:$R$41,8,0)/'4. Billing Determinants'!$I$41*$D34, VLOOKUP(J$4,'4. Billing Determinants'!$B$19:$R$41,3,0)/'4. Billing Determinants'!$D$41*$D34))))),0)</f>
        <v>0</v>
      </c>
      <c r="K34" s="385">
        <f>IFERROR(IF(K$4="",0,IF($E34="kWh",VLOOKUP(K$4,'4. Billing Determinants'!$B$19:$R$41,4,0)/'4. Billing Determinants'!$E$41*$D34,IF($E34="kW",VLOOKUP(K$4,'4. Billing Determinants'!$B$19:$R$41,5,0)/'4. Billing Determinants'!$F$41*$D34,IF($E34="Non-RPP kWh",VLOOKUP(K$4,'4. Billing Determinants'!$B$19:$R$41,6,0)/'4. Billing Determinants'!$G$41*$D34,IF($E34="Distribution Rev.",VLOOKUP(K$4,'4. Billing Determinants'!$B$19:$R$41,8,0)/'4. Billing Determinants'!$I$41*$D34, VLOOKUP(K$4,'4. Billing Determinants'!$B$19:$R$41,3,0)/'4. Billing Determinants'!$D$41*$D34))))),0)</f>
        <v>0</v>
      </c>
      <c r="L34" s="385">
        <f>IFERROR(IF(L$4="",0,IF($E34="kWh",VLOOKUP(L$4,'4. Billing Determinants'!$B$19:$R$41,4,0)/'4. Billing Determinants'!$E$41*$D34,IF($E34="kW",VLOOKUP(L$4,'4. Billing Determinants'!$B$19:$R$41,5,0)/'4. Billing Determinants'!$F$41*$D34,IF($E34="Non-RPP kWh",VLOOKUP(L$4,'4. Billing Determinants'!$B$19:$R$41,6,0)/'4. Billing Determinants'!$G$41*$D34,IF($E34="Distribution Rev.",VLOOKUP(L$4,'4. Billing Determinants'!$B$19:$R$41,8,0)/'4. Billing Determinants'!$I$41*$D34, VLOOKUP(L$4,'4. Billing Determinants'!$B$19:$R$41,3,0)/'4. Billing Determinants'!$D$41*$D34))))),0)</f>
        <v>0</v>
      </c>
      <c r="M34" s="385">
        <f>IFERROR(IF(M$4="",0,IF($E34="kWh",VLOOKUP(M$4,'4. Billing Determinants'!$B$19:$R$41,4,0)/'4. Billing Determinants'!$E$41*$D34,IF($E34="kW",VLOOKUP(M$4,'4. Billing Determinants'!$B$19:$R$41,5,0)/'4. Billing Determinants'!$F$41*$D34,IF($E34="Non-RPP kWh",VLOOKUP(M$4,'4. Billing Determinants'!$B$19:$R$41,6,0)/'4. Billing Determinants'!$G$41*$D34,IF($E34="Distribution Rev.",VLOOKUP(M$4,'4. Billing Determinants'!$B$19:$R$41,8,0)/'4. Billing Determinants'!$I$41*$D34, VLOOKUP(M$4,'4. Billing Determinants'!$B$19:$R$41,3,0)/'4. Billing Determinants'!$D$41*$D34))))),0)</f>
        <v>0</v>
      </c>
      <c r="N34" s="385">
        <f>IFERROR(IF(N$4="",0,IF($E34="kWh",VLOOKUP(N$4,'4. Billing Determinants'!$B$19:$R$41,4,0)/'4. Billing Determinants'!$E$41*$D34,IF($E34="kW",VLOOKUP(N$4,'4. Billing Determinants'!$B$19:$R$41,5,0)/'4. Billing Determinants'!$F$41*$D34,IF($E34="Non-RPP kWh",VLOOKUP(N$4,'4. Billing Determinants'!$B$19:$R$41,6,0)/'4. Billing Determinants'!$G$41*$D34,IF($E34="Distribution Rev.",VLOOKUP(N$4,'4. Billing Determinants'!$B$19:$R$41,8,0)/'4. Billing Determinants'!$I$41*$D34, VLOOKUP(N$4,'4. Billing Determinants'!$B$19:$R$41,3,0)/'4. Billing Determinants'!$D$41*$D34))))),0)</f>
        <v>0</v>
      </c>
      <c r="O34" s="385">
        <f>IFERROR(IF(O$4="",0,IF($E34="kWh",VLOOKUP(O$4,'4. Billing Determinants'!$B$19:$R$41,4,0)/'4. Billing Determinants'!$E$41*$D34,IF($E34="kW",VLOOKUP(O$4,'4. Billing Determinants'!$B$19:$R$41,5,0)/'4. Billing Determinants'!$F$41*$D34,IF($E34="Non-RPP kWh",VLOOKUP(O$4,'4. Billing Determinants'!$B$19:$R$41,6,0)/'4. Billing Determinants'!$G$41*$D34,IF($E34="Distribution Rev.",VLOOKUP(O$4,'4. Billing Determinants'!$B$19:$R$41,8,0)/'4. Billing Determinants'!$I$41*$D34, VLOOKUP(O$4,'4. Billing Determinants'!$B$19:$R$41,3,0)/'4. Billing Determinants'!$D$41*$D34))))),0)</f>
        <v>0</v>
      </c>
      <c r="P34" s="385">
        <f>IFERROR(IF(P$4="",0,IF($E34="kWh",VLOOKUP(P$4,'4. Billing Determinants'!$B$19:$R$41,4,0)/'4. Billing Determinants'!$E$41*$D34,IF($E34="kW",VLOOKUP(P$4,'4. Billing Determinants'!$B$19:$R$41,5,0)/'4. Billing Determinants'!$F$41*$D34,IF($E34="Non-RPP kWh",VLOOKUP(P$4,'4. Billing Determinants'!$B$19:$R$41,6,0)/'4. Billing Determinants'!$G$41*$D34,IF($E34="Distribution Rev.",VLOOKUP(P$4,'4. Billing Determinants'!$B$19:$R$41,8,0)/'4. Billing Determinants'!$I$41*$D34, VLOOKUP(P$4,'4. Billing Determinants'!$B$19:$R$41,3,0)/'4. Billing Determinants'!$D$41*$D34))))),0)</f>
        <v>0</v>
      </c>
      <c r="Q34" s="385">
        <f>IFERROR(IF(Q$4="",0,IF($E34="kWh",VLOOKUP(Q$4,'4. Billing Determinants'!$B$19:$R$41,4,0)/'4. Billing Determinants'!$E$41*$D34,IF($E34="kW",VLOOKUP(Q$4,'4. Billing Determinants'!$B$19:$R$41,5,0)/'4. Billing Determinants'!$F$41*$D34,IF($E34="Non-RPP kWh",VLOOKUP(Q$4,'4. Billing Determinants'!$B$19:$R$41,6,0)/'4. Billing Determinants'!$G$41*$D34,IF($E34="Distribution Rev.",VLOOKUP(Q$4,'4. Billing Determinants'!$B$19:$R$41,8,0)/'4. Billing Determinants'!$I$41*$D34, VLOOKUP(Q$4,'4. Billing Determinants'!$B$19:$R$41,3,0)/'4. Billing Determinants'!$D$41*$D34))))),0)</f>
        <v>0</v>
      </c>
      <c r="R34" s="385">
        <f>IFERROR(IF(R$4="",0,IF($E34="kWh",VLOOKUP(R$4,'4. Billing Determinants'!$B$19:$R$41,4,0)/'4. Billing Determinants'!$E$41*$D34,IF($E34="kW",VLOOKUP(R$4,'4. Billing Determinants'!$B$19:$R$41,5,0)/'4. Billing Determinants'!$F$41*$D34,IF($E34="Non-RPP kWh",VLOOKUP(R$4,'4. Billing Determinants'!$B$19:$R$41,6,0)/'4. Billing Determinants'!$G$41*$D34,IF($E34="Distribution Rev.",VLOOKUP(R$4,'4. Billing Determinants'!$B$19:$R$41,8,0)/'4. Billing Determinants'!$I$41*$D34, VLOOKUP(R$4,'4. Billing Determinants'!$B$19:$R$41,3,0)/'4. Billing Determinants'!$D$41*$D34))))),0)</f>
        <v>0</v>
      </c>
      <c r="S34" s="385">
        <f>IFERROR(IF(S$4="",0,IF($E34="kWh",VLOOKUP(S$4,'4. Billing Determinants'!$B$19:$R$41,4,0)/'4. Billing Determinants'!$E$41*$D34,IF($E34="kW",VLOOKUP(S$4,'4. Billing Determinants'!$B$19:$R$41,5,0)/'4. Billing Determinants'!$F$41*$D34,IF($E34="Non-RPP kWh",VLOOKUP(S$4,'4. Billing Determinants'!$B$19:$R$41,6,0)/'4. Billing Determinants'!$G$41*$D34,IF($E34="Distribution Rev.",VLOOKUP(S$4,'4. Billing Determinants'!$B$19:$R$41,8,0)/'4. Billing Determinants'!$I$41*$D34, VLOOKUP(S$4,'4. Billing Determinants'!$B$19:$R$41,3,0)/'4. Billing Determinants'!$D$41*$D34))))),0)</f>
        <v>0</v>
      </c>
      <c r="T34" s="385">
        <f>IFERROR(IF(T$4="",0,IF($E34="kWh",VLOOKUP(T$4,'4. Billing Determinants'!$B$19:$R$41,4,0)/'4. Billing Determinants'!$E$41*$D34,IF($E34="kW",VLOOKUP(T$4,'4. Billing Determinants'!$B$19:$R$41,5,0)/'4. Billing Determinants'!$F$41*$D34,IF($E34="Non-RPP kWh",VLOOKUP(T$4,'4. Billing Determinants'!$B$19:$R$41,6,0)/'4. Billing Determinants'!$G$41*$D34,IF($E34="Distribution Rev.",VLOOKUP(T$4,'4. Billing Determinants'!$B$19:$R$41,8,0)/'4. Billing Determinants'!$I$41*$D34, VLOOKUP(T$4,'4. Billing Determinants'!$B$19:$R$41,3,0)/'4. Billing Determinants'!$D$41*$D34))))),0)</f>
        <v>0</v>
      </c>
      <c r="U34" s="385">
        <f>IFERROR(IF(U$4="",0,IF($E34="kWh",VLOOKUP(U$4,'4. Billing Determinants'!$B$19:$R$41,4,0)/'4. Billing Determinants'!$E$41*$D34,IF($E34="kW",VLOOKUP(U$4,'4. Billing Determinants'!$B$19:$R$41,5,0)/'4. Billing Determinants'!$F$41*$D34,IF($E34="Non-RPP kWh",VLOOKUP(U$4,'4. Billing Determinants'!$B$19:$R$41,6,0)/'4. Billing Determinants'!$G$41*$D34,IF($E34="Distribution Rev.",VLOOKUP(U$4,'4. Billing Determinants'!$B$19:$R$41,8,0)/'4. Billing Determinants'!$I$41*$D34, VLOOKUP(U$4,'4. Billing Determinants'!$B$19:$R$41,3,0)/'4. Billing Determinants'!$D$41*$D34))))),0)</f>
        <v>0</v>
      </c>
      <c r="V34" s="385">
        <f>IFERROR(IF(V$4="",0,IF($E34="kWh",VLOOKUP(V$4,'4. Billing Determinants'!$B$19:$R$41,4,0)/'4. Billing Determinants'!$E$41*$D34,IF($E34="kW",VLOOKUP(V$4,'4. Billing Determinants'!$B$19:$R$41,5,0)/'4. Billing Determinants'!$F$41*$D34,IF($E34="Non-RPP kWh",VLOOKUP(V$4,'4. Billing Determinants'!$B$19:$R$41,6,0)/'4. Billing Determinants'!$G$41*$D34,IF($E34="Distribution Rev.",VLOOKUP(V$4,'4. Billing Determinants'!$B$19:$R$41,8,0)/'4. Billing Determinants'!$I$41*$D34, VLOOKUP(V$4,'4. Billing Determinants'!$B$19:$R$41,3,0)/'4. Billing Determinants'!$D$41*$D34))))),0)</f>
        <v>0</v>
      </c>
      <c r="W34" s="385">
        <f>IFERROR(IF(W$4="",0,IF($E34="kWh",VLOOKUP(W$4,'4. Billing Determinants'!$B$19:$R$41,4,0)/'4. Billing Determinants'!$E$41*$D34,IF($E34="kW",VLOOKUP(W$4,'4. Billing Determinants'!$B$19:$R$41,5,0)/'4. Billing Determinants'!$F$41*$D34,IF($E34="Non-RPP kWh",VLOOKUP(W$4,'4. Billing Determinants'!$B$19:$R$41,6,0)/'4. Billing Determinants'!$G$41*$D34,IF($E34="Distribution Rev.",VLOOKUP(W$4,'4. Billing Determinants'!$B$19:$R$41,8,0)/'4. Billing Determinants'!$I$41*$D34, VLOOKUP(W$4,'4. Billing Determinants'!$B$19:$R$41,3,0)/'4. Billing Determinants'!$D$41*$D34))))),0)</f>
        <v>0</v>
      </c>
      <c r="X34" s="385">
        <f>IFERROR(IF(X$4="",0,IF($E34="kWh",VLOOKUP(X$4,'4. Billing Determinants'!$B$19:$R$41,4,0)/'4. Billing Determinants'!$E$41*$D34,IF($E34="kW",VLOOKUP(X$4,'4. Billing Determinants'!$B$19:$R$41,5,0)/'4. Billing Determinants'!$F$41*$D34,IF($E34="Non-RPP kWh",VLOOKUP(X$4,'4. Billing Determinants'!$B$19:$R$41,6,0)/'4. Billing Determinants'!$G$41*$D34,IF($E34="Distribution Rev.",VLOOKUP(X$4,'4. Billing Determinants'!$B$19:$R$41,8,0)/'4. Billing Determinants'!$I$41*$D34, VLOOKUP(X$4,'4. Billing Determinants'!$B$19:$R$41,3,0)/'4. Billing Determinants'!$D$41*$D34))))),0)</f>
        <v>0</v>
      </c>
      <c r="Y34" s="385">
        <f>IFERROR(IF(Y$4="",0,IF($E34="kWh",VLOOKUP(Y$4,'4. Billing Determinants'!$B$19:$R$41,4,0)/'4. Billing Determinants'!$E$41*$D34,IF($E34="kW",VLOOKUP(Y$4,'4. Billing Determinants'!$B$19:$R$41,5,0)/'4. Billing Determinants'!$F$41*$D34,IF($E34="Non-RPP kWh",VLOOKUP(Y$4,'4. Billing Determinants'!$B$19:$R$41,6,0)/'4. Billing Determinants'!$G$41*$D34,IF($E34="Distribution Rev.",VLOOKUP(Y$4,'4. Billing Determinants'!$B$19:$R$41,8,0)/'4. Billing Determinants'!$I$41*$D34, VLOOKUP(Y$4,'4. Billing Determinants'!$B$19:$R$41,3,0)/'4. Billing Determinants'!$D$41*$D34))))),0)</f>
        <v>0</v>
      </c>
    </row>
    <row r="35" spans="1:25" s="382" customFormat="1" hidden="1" x14ac:dyDescent="0.2">
      <c r="B35" s="389" t="s">
        <v>221</v>
      </c>
      <c r="C35" s="384">
        <v>1508</v>
      </c>
      <c r="D35" s="385"/>
      <c r="E35" s="386" t="s">
        <v>126</v>
      </c>
      <c r="F35" s="385">
        <f>IFERROR(IF(F$4="",0,IF($E35="kWh",VLOOKUP(F$4,'4. Billing Determinants'!$B$19:$R$41,4,0)/'4. Billing Determinants'!$E$41*$D35,IF($E35="kW",VLOOKUP(F$4,'4. Billing Determinants'!$B$19:$R$41,5,0)/'4. Billing Determinants'!$F$41*$D35,IF($E35="Non-RPP kWh",VLOOKUP(F$4,'4. Billing Determinants'!$B$19:$R$41,6,0)/'4. Billing Determinants'!$G$41*$D35,IF($E35="Distribution Rev.",VLOOKUP(F$4,'4. Billing Determinants'!$B$19:$R$41,8,0)/'4. Billing Determinants'!$I$41*$D35, VLOOKUP(F$4,'4. Billing Determinants'!$B$19:$R$41,3,0)/'4. Billing Determinants'!$D$41*$D35))))),0)</f>
        <v>0</v>
      </c>
      <c r="G35" s="385">
        <f>IFERROR(IF(G$4="",0,IF($E35="kWh",VLOOKUP(G$4,'4. Billing Determinants'!$B$19:$R$41,4,0)/'4. Billing Determinants'!$E$41*$D35,IF($E35="kW",VLOOKUP(G$4,'4. Billing Determinants'!$B$19:$R$41,5,0)/'4. Billing Determinants'!$F$41*$D35,IF($E35="Non-RPP kWh",VLOOKUP(G$4,'4. Billing Determinants'!$B$19:$R$41,6,0)/'4. Billing Determinants'!$G$41*$D35,IF($E35="Distribution Rev.",VLOOKUP(G$4,'4. Billing Determinants'!$B$19:$R$41,8,0)/'4. Billing Determinants'!$I$41*$D35, VLOOKUP(G$4,'4. Billing Determinants'!$B$19:$R$41,3,0)/'4. Billing Determinants'!$D$41*$D35))))),0)</f>
        <v>0</v>
      </c>
      <c r="H35" s="385">
        <f>IFERROR(IF(H$4="",0,IF($E35="kWh",VLOOKUP(H$4,'4. Billing Determinants'!$B$19:$R$41,4,0)/'4. Billing Determinants'!$E$41*$D35,IF($E35="kW",VLOOKUP(H$4,'4. Billing Determinants'!$B$19:$R$41,5,0)/'4. Billing Determinants'!$F$41*$D35,IF($E35="Non-RPP kWh",VLOOKUP(H$4,'4. Billing Determinants'!$B$19:$R$41,6,0)/'4. Billing Determinants'!$G$41*$D35,IF($E35="Distribution Rev.",VLOOKUP(H$4,'4. Billing Determinants'!$B$19:$R$41,8,0)/'4. Billing Determinants'!$I$41*$D35, VLOOKUP(H$4,'4. Billing Determinants'!$B$19:$R$41,3,0)/'4. Billing Determinants'!$D$41*$D35))))),0)</f>
        <v>0</v>
      </c>
      <c r="I35" s="385">
        <f>IFERROR(IF(I$4="",0,IF($E35="kWh",VLOOKUP(I$4,'4. Billing Determinants'!$B$19:$R$41,4,0)/'4. Billing Determinants'!$E$41*$D35,IF($E35="kW",VLOOKUP(I$4,'4. Billing Determinants'!$B$19:$R$41,5,0)/'4. Billing Determinants'!$F$41*$D35,IF($E35="Non-RPP kWh",VLOOKUP(I$4,'4. Billing Determinants'!$B$19:$R$41,6,0)/'4. Billing Determinants'!$G$41*$D35,IF($E35="Distribution Rev.",VLOOKUP(I$4,'4. Billing Determinants'!$B$19:$R$41,8,0)/'4. Billing Determinants'!$I$41*$D35, VLOOKUP(I$4,'4. Billing Determinants'!$B$19:$R$41,3,0)/'4. Billing Determinants'!$D$41*$D35))))),0)</f>
        <v>0</v>
      </c>
      <c r="J35" s="385">
        <f>IFERROR(IF(J$4="",0,IF($E35="kWh",VLOOKUP(J$4,'4. Billing Determinants'!$B$19:$R$41,4,0)/'4. Billing Determinants'!$E$41*$D35,IF($E35="kW",VLOOKUP(J$4,'4. Billing Determinants'!$B$19:$R$41,5,0)/'4. Billing Determinants'!$F$41*$D35,IF($E35="Non-RPP kWh",VLOOKUP(J$4,'4. Billing Determinants'!$B$19:$R$41,6,0)/'4. Billing Determinants'!$G$41*$D35,IF($E35="Distribution Rev.",VLOOKUP(J$4,'4. Billing Determinants'!$B$19:$R$41,8,0)/'4. Billing Determinants'!$I$41*$D35, VLOOKUP(J$4,'4. Billing Determinants'!$B$19:$R$41,3,0)/'4. Billing Determinants'!$D$41*$D35))))),0)</f>
        <v>0</v>
      </c>
      <c r="K35" s="385">
        <f>IFERROR(IF(K$4="",0,IF($E35="kWh",VLOOKUP(K$4,'4. Billing Determinants'!$B$19:$R$41,4,0)/'4. Billing Determinants'!$E$41*$D35,IF($E35="kW",VLOOKUP(K$4,'4. Billing Determinants'!$B$19:$R$41,5,0)/'4. Billing Determinants'!$F$41*$D35,IF($E35="Non-RPP kWh",VLOOKUP(K$4,'4. Billing Determinants'!$B$19:$R$41,6,0)/'4. Billing Determinants'!$G$41*$D35,IF($E35="Distribution Rev.",VLOOKUP(K$4,'4. Billing Determinants'!$B$19:$R$41,8,0)/'4. Billing Determinants'!$I$41*$D35, VLOOKUP(K$4,'4. Billing Determinants'!$B$19:$R$41,3,0)/'4. Billing Determinants'!$D$41*$D35))))),0)</f>
        <v>0</v>
      </c>
      <c r="L35" s="385">
        <f>IFERROR(IF(L$4="",0,IF($E35="kWh",VLOOKUP(L$4,'4. Billing Determinants'!$B$19:$R$41,4,0)/'4. Billing Determinants'!$E$41*$D35,IF($E35="kW",VLOOKUP(L$4,'4. Billing Determinants'!$B$19:$R$41,5,0)/'4. Billing Determinants'!$F$41*$D35,IF($E35="Non-RPP kWh",VLOOKUP(L$4,'4. Billing Determinants'!$B$19:$R$41,6,0)/'4. Billing Determinants'!$G$41*$D35,IF($E35="Distribution Rev.",VLOOKUP(L$4,'4. Billing Determinants'!$B$19:$R$41,8,0)/'4. Billing Determinants'!$I$41*$D35, VLOOKUP(L$4,'4. Billing Determinants'!$B$19:$R$41,3,0)/'4. Billing Determinants'!$D$41*$D35))))),0)</f>
        <v>0</v>
      </c>
      <c r="M35" s="385">
        <f>IFERROR(IF(M$4="",0,IF($E35="kWh",VLOOKUP(M$4,'4. Billing Determinants'!$B$19:$R$41,4,0)/'4. Billing Determinants'!$E$41*$D35,IF($E35="kW",VLOOKUP(M$4,'4. Billing Determinants'!$B$19:$R$41,5,0)/'4. Billing Determinants'!$F$41*$D35,IF($E35="Non-RPP kWh",VLOOKUP(M$4,'4. Billing Determinants'!$B$19:$R$41,6,0)/'4. Billing Determinants'!$G$41*$D35,IF($E35="Distribution Rev.",VLOOKUP(M$4,'4. Billing Determinants'!$B$19:$R$41,8,0)/'4. Billing Determinants'!$I$41*$D35, VLOOKUP(M$4,'4. Billing Determinants'!$B$19:$R$41,3,0)/'4. Billing Determinants'!$D$41*$D35))))),0)</f>
        <v>0</v>
      </c>
      <c r="N35" s="385">
        <f>IFERROR(IF(N$4="",0,IF($E35="kWh",VLOOKUP(N$4,'4. Billing Determinants'!$B$19:$R$41,4,0)/'4. Billing Determinants'!$E$41*$D35,IF($E35="kW",VLOOKUP(N$4,'4. Billing Determinants'!$B$19:$R$41,5,0)/'4. Billing Determinants'!$F$41*$D35,IF($E35="Non-RPP kWh",VLOOKUP(N$4,'4. Billing Determinants'!$B$19:$R$41,6,0)/'4. Billing Determinants'!$G$41*$D35,IF($E35="Distribution Rev.",VLOOKUP(N$4,'4. Billing Determinants'!$B$19:$R$41,8,0)/'4. Billing Determinants'!$I$41*$D35, VLOOKUP(N$4,'4. Billing Determinants'!$B$19:$R$41,3,0)/'4. Billing Determinants'!$D$41*$D35))))),0)</f>
        <v>0</v>
      </c>
      <c r="O35" s="385">
        <f>IFERROR(IF(O$4="",0,IF($E35="kWh",VLOOKUP(O$4,'4. Billing Determinants'!$B$19:$R$41,4,0)/'4. Billing Determinants'!$E$41*$D35,IF($E35="kW",VLOOKUP(O$4,'4. Billing Determinants'!$B$19:$R$41,5,0)/'4. Billing Determinants'!$F$41*$D35,IF($E35="Non-RPP kWh",VLOOKUP(O$4,'4. Billing Determinants'!$B$19:$R$41,6,0)/'4. Billing Determinants'!$G$41*$D35,IF($E35="Distribution Rev.",VLOOKUP(O$4,'4. Billing Determinants'!$B$19:$R$41,8,0)/'4. Billing Determinants'!$I$41*$D35, VLOOKUP(O$4,'4. Billing Determinants'!$B$19:$R$41,3,0)/'4. Billing Determinants'!$D$41*$D35))))),0)</f>
        <v>0</v>
      </c>
      <c r="P35" s="385">
        <f>IFERROR(IF(P$4="",0,IF($E35="kWh",VLOOKUP(P$4,'4. Billing Determinants'!$B$19:$R$41,4,0)/'4. Billing Determinants'!$E$41*$D35,IF($E35="kW",VLOOKUP(P$4,'4. Billing Determinants'!$B$19:$R$41,5,0)/'4. Billing Determinants'!$F$41*$D35,IF($E35="Non-RPP kWh",VLOOKUP(P$4,'4. Billing Determinants'!$B$19:$R$41,6,0)/'4. Billing Determinants'!$G$41*$D35,IF($E35="Distribution Rev.",VLOOKUP(P$4,'4. Billing Determinants'!$B$19:$R$41,8,0)/'4. Billing Determinants'!$I$41*$D35, VLOOKUP(P$4,'4. Billing Determinants'!$B$19:$R$41,3,0)/'4. Billing Determinants'!$D$41*$D35))))),0)</f>
        <v>0</v>
      </c>
      <c r="Q35" s="385">
        <f>IFERROR(IF(Q$4="",0,IF($E35="kWh",VLOOKUP(Q$4,'4. Billing Determinants'!$B$19:$R$41,4,0)/'4. Billing Determinants'!$E$41*$D35,IF($E35="kW",VLOOKUP(Q$4,'4. Billing Determinants'!$B$19:$R$41,5,0)/'4. Billing Determinants'!$F$41*$D35,IF($E35="Non-RPP kWh",VLOOKUP(Q$4,'4. Billing Determinants'!$B$19:$R$41,6,0)/'4. Billing Determinants'!$G$41*$D35,IF($E35="Distribution Rev.",VLOOKUP(Q$4,'4. Billing Determinants'!$B$19:$R$41,8,0)/'4. Billing Determinants'!$I$41*$D35, VLOOKUP(Q$4,'4. Billing Determinants'!$B$19:$R$41,3,0)/'4. Billing Determinants'!$D$41*$D35))))),0)</f>
        <v>0</v>
      </c>
      <c r="R35" s="385">
        <f>IFERROR(IF(R$4="",0,IF($E35="kWh",VLOOKUP(R$4,'4. Billing Determinants'!$B$19:$R$41,4,0)/'4. Billing Determinants'!$E$41*$D35,IF($E35="kW",VLOOKUP(R$4,'4. Billing Determinants'!$B$19:$R$41,5,0)/'4. Billing Determinants'!$F$41*$D35,IF($E35="Non-RPP kWh",VLOOKUP(R$4,'4. Billing Determinants'!$B$19:$R$41,6,0)/'4. Billing Determinants'!$G$41*$D35,IF($E35="Distribution Rev.",VLOOKUP(R$4,'4. Billing Determinants'!$B$19:$R$41,8,0)/'4. Billing Determinants'!$I$41*$D35, VLOOKUP(R$4,'4. Billing Determinants'!$B$19:$R$41,3,0)/'4. Billing Determinants'!$D$41*$D35))))),0)</f>
        <v>0</v>
      </c>
      <c r="S35" s="385">
        <f>IFERROR(IF(S$4="",0,IF($E35="kWh",VLOOKUP(S$4,'4. Billing Determinants'!$B$19:$R$41,4,0)/'4. Billing Determinants'!$E$41*$D35,IF($E35="kW",VLOOKUP(S$4,'4. Billing Determinants'!$B$19:$R$41,5,0)/'4. Billing Determinants'!$F$41*$D35,IF($E35="Non-RPP kWh",VLOOKUP(S$4,'4. Billing Determinants'!$B$19:$R$41,6,0)/'4. Billing Determinants'!$G$41*$D35,IF($E35="Distribution Rev.",VLOOKUP(S$4,'4. Billing Determinants'!$B$19:$R$41,8,0)/'4. Billing Determinants'!$I$41*$D35, VLOOKUP(S$4,'4. Billing Determinants'!$B$19:$R$41,3,0)/'4. Billing Determinants'!$D$41*$D35))))),0)</f>
        <v>0</v>
      </c>
      <c r="T35" s="385">
        <f>IFERROR(IF(T$4="",0,IF($E35="kWh",VLOOKUP(T$4,'4. Billing Determinants'!$B$19:$R$41,4,0)/'4. Billing Determinants'!$E$41*$D35,IF($E35="kW",VLOOKUP(T$4,'4. Billing Determinants'!$B$19:$R$41,5,0)/'4. Billing Determinants'!$F$41*$D35,IF($E35="Non-RPP kWh",VLOOKUP(T$4,'4. Billing Determinants'!$B$19:$R$41,6,0)/'4. Billing Determinants'!$G$41*$D35,IF($E35="Distribution Rev.",VLOOKUP(T$4,'4. Billing Determinants'!$B$19:$R$41,8,0)/'4. Billing Determinants'!$I$41*$D35, VLOOKUP(T$4,'4. Billing Determinants'!$B$19:$R$41,3,0)/'4. Billing Determinants'!$D$41*$D35))))),0)</f>
        <v>0</v>
      </c>
      <c r="U35" s="385">
        <f>IFERROR(IF(U$4="",0,IF($E35="kWh",VLOOKUP(U$4,'4. Billing Determinants'!$B$19:$R$41,4,0)/'4. Billing Determinants'!$E$41*$D35,IF($E35="kW",VLOOKUP(U$4,'4. Billing Determinants'!$B$19:$R$41,5,0)/'4. Billing Determinants'!$F$41*$D35,IF($E35="Non-RPP kWh",VLOOKUP(U$4,'4. Billing Determinants'!$B$19:$R$41,6,0)/'4. Billing Determinants'!$G$41*$D35,IF($E35="Distribution Rev.",VLOOKUP(U$4,'4. Billing Determinants'!$B$19:$R$41,8,0)/'4. Billing Determinants'!$I$41*$D35, VLOOKUP(U$4,'4. Billing Determinants'!$B$19:$R$41,3,0)/'4. Billing Determinants'!$D$41*$D35))))),0)</f>
        <v>0</v>
      </c>
      <c r="V35" s="385">
        <f>IFERROR(IF(V$4="",0,IF($E35="kWh",VLOOKUP(V$4,'4. Billing Determinants'!$B$19:$R$41,4,0)/'4. Billing Determinants'!$E$41*$D35,IF($E35="kW",VLOOKUP(V$4,'4. Billing Determinants'!$B$19:$R$41,5,0)/'4. Billing Determinants'!$F$41*$D35,IF($E35="Non-RPP kWh",VLOOKUP(V$4,'4. Billing Determinants'!$B$19:$R$41,6,0)/'4. Billing Determinants'!$G$41*$D35,IF($E35="Distribution Rev.",VLOOKUP(V$4,'4. Billing Determinants'!$B$19:$R$41,8,0)/'4. Billing Determinants'!$I$41*$D35, VLOOKUP(V$4,'4. Billing Determinants'!$B$19:$R$41,3,0)/'4. Billing Determinants'!$D$41*$D35))))),0)</f>
        <v>0</v>
      </c>
      <c r="W35" s="385">
        <f>IFERROR(IF(W$4="",0,IF($E35="kWh",VLOOKUP(W$4,'4. Billing Determinants'!$B$19:$R$41,4,0)/'4. Billing Determinants'!$E$41*$D35,IF($E35="kW",VLOOKUP(W$4,'4. Billing Determinants'!$B$19:$R$41,5,0)/'4. Billing Determinants'!$F$41*$D35,IF($E35="Non-RPP kWh",VLOOKUP(W$4,'4. Billing Determinants'!$B$19:$R$41,6,0)/'4. Billing Determinants'!$G$41*$D35,IF($E35="Distribution Rev.",VLOOKUP(W$4,'4. Billing Determinants'!$B$19:$R$41,8,0)/'4. Billing Determinants'!$I$41*$D35, VLOOKUP(W$4,'4. Billing Determinants'!$B$19:$R$41,3,0)/'4. Billing Determinants'!$D$41*$D35))))),0)</f>
        <v>0</v>
      </c>
      <c r="X35" s="385">
        <f>IFERROR(IF(X$4="",0,IF($E35="kWh",VLOOKUP(X$4,'4. Billing Determinants'!$B$19:$R$41,4,0)/'4. Billing Determinants'!$E$41*$D35,IF($E35="kW",VLOOKUP(X$4,'4. Billing Determinants'!$B$19:$R$41,5,0)/'4. Billing Determinants'!$F$41*$D35,IF($E35="Non-RPP kWh",VLOOKUP(X$4,'4. Billing Determinants'!$B$19:$R$41,6,0)/'4. Billing Determinants'!$G$41*$D35,IF($E35="Distribution Rev.",VLOOKUP(X$4,'4. Billing Determinants'!$B$19:$R$41,8,0)/'4. Billing Determinants'!$I$41*$D35, VLOOKUP(X$4,'4. Billing Determinants'!$B$19:$R$41,3,0)/'4. Billing Determinants'!$D$41*$D35))))),0)</f>
        <v>0</v>
      </c>
      <c r="Y35" s="385">
        <f>IFERROR(IF(Y$4="",0,IF($E35="kWh",VLOOKUP(Y$4,'4. Billing Determinants'!$B$19:$R$41,4,0)/'4. Billing Determinants'!$E$41*$D35,IF($E35="kW",VLOOKUP(Y$4,'4. Billing Determinants'!$B$19:$R$41,5,0)/'4. Billing Determinants'!$F$41*$D35,IF($E35="Non-RPP kWh",VLOOKUP(Y$4,'4. Billing Determinants'!$B$19:$R$41,6,0)/'4. Billing Determinants'!$G$41*$D35,IF($E35="Distribution Rev.",VLOOKUP(Y$4,'4. Billing Determinants'!$B$19:$R$41,8,0)/'4. Billing Determinants'!$I$41*$D35, VLOOKUP(Y$4,'4. Billing Determinants'!$B$19:$R$41,3,0)/'4. Billing Determinants'!$D$41*$D35))))),0)</f>
        <v>0</v>
      </c>
    </row>
    <row r="36" spans="1:25" s="382" customFormat="1" hidden="1" x14ac:dyDescent="0.2">
      <c r="B36" s="389" t="s">
        <v>221</v>
      </c>
      <c r="C36" s="384">
        <v>1508</v>
      </c>
      <c r="D36" s="385"/>
      <c r="E36" s="386" t="s">
        <v>126</v>
      </c>
      <c r="F36" s="385">
        <f>IFERROR(IF(F$4="",0,IF($E36="kWh",VLOOKUP(F$4,'4. Billing Determinants'!$B$19:$R$41,4,0)/'4. Billing Determinants'!$E$41*$D36,IF($E36="kW",VLOOKUP(F$4,'4. Billing Determinants'!$B$19:$R$41,5,0)/'4. Billing Determinants'!$F$41*$D36,IF($E36="Non-RPP kWh",VLOOKUP(F$4,'4. Billing Determinants'!$B$19:$R$41,6,0)/'4. Billing Determinants'!$G$41*$D36,IF($E36="Distribution Rev.",VLOOKUP(F$4,'4. Billing Determinants'!$B$19:$R$41,8,0)/'4. Billing Determinants'!$I$41*$D36, VLOOKUP(F$4,'4. Billing Determinants'!$B$19:$R$41,3,0)/'4. Billing Determinants'!$D$41*$D36))))),0)</f>
        <v>0</v>
      </c>
      <c r="G36" s="385">
        <f>IFERROR(IF(G$4="",0,IF($E36="kWh",VLOOKUP(G$4,'4. Billing Determinants'!$B$19:$R$41,4,0)/'4. Billing Determinants'!$E$41*$D36,IF($E36="kW",VLOOKUP(G$4,'4. Billing Determinants'!$B$19:$R$41,5,0)/'4. Billing Determinants'!$F$41*$D36,IF($E36="Non-RPP kWh",VLOOKUP(G$4,'4. Billing Determinants'!$B$19:$R$41,6,0)/'4. Billing Determinants'!$G$41*$D36,IF($E36="Distribution Rev.",VLOOKUP(G$4,'4. Billing Determinants'!$B$19:$R$41,8,0)/'4. Billing Determinants'!$I$41*$D36, VLOOKUP(G$4,'4. Billing Determinants'!$B$19:$R$41,3,0)/'4. Billing Determinants'!$D$41*$D36))))),0)</f>
        <v>0</v>
      </c>
      <c r="H36" s="385">
        <f>IFERROR(IF(H$4="",0,IF($E36="kWh",VLOOKUP(H$4,'4. Billing Determinants'!$B$19:$R$41,4,0)/'4. Billing Determinants'!$E$41*$D36,IF($E36="kW",VLOOKUP(H$4,'4. Billing Determinants'!$B$19:$R$41,5,0)/'4. Billing Determinants'!$F$41*$D36,IF($E36="Non-RPP kWh",VLOOKUP(H$4,'4. Billing Determinants'!$B$19:$R$41,6,0)/'4. Billing Determinants'!$G$41*$D36,IF($E36="Distribution Rev.",VLOOKUP(H$4,'4. Billing Determinants'!$B$19:$R$41,8,0)/'4. Billing Determinants'!$I$41*$D36, VLOOKUP(H$4,'4. Billing Determinants'!$B$19:$R$41,3,0)/'4. Billing Determinants'!$D$41*$D36))))),0)</f>
        <v>0</v>
      </c>
      <c r="I36" s="385">
        <f>IFERROR(IF(I$4="",0,IF($E36="kWh",VLOOKUP(I$4,'4. Billing Determinants'!$B$19:$R$41,4,0)/'4. Billing Determinants'!$E$41*$D36,IF($E36="kW",VLOOKUP(I$4,'4. Billing Determinants'!$B$19:$R$41,5,0)/'4. Billing Determinants'!$F$41*$D36,IF($E36="Non-RPP kWh",VLOOKUP(I$4,'4. Billing Determinants'!$B$19:$R$41,6,0)/'4. Billing Determinants'!$G$41*$D36,IF($E36="Distribution Rev.",VLOOKUP(I$4,'4. Billing Determinants'!$B$19:$R$41,8,0)/'4. Billing Determinants'!$I$41*$D36, VLOOKUP(I$4,'4. Billing Determinants'!$B$19:$R$41,3,0)/'4. Billing Determinants'!$D$41*$D36))))),0)</f>
        <v>0</v>
      </c>
      <c r="J36" s="385">
        <f>IFERROR(IF(J$4="",0,IF($E36="kWh",VLOOKUP(J$4,'4. Billing Determinants'!$B$19:$R$41,4,0)/'4. Billing Determinants'!$E$41*$D36,IF($E36="kW",VLOOKUP(J$4,'4. Billing Determinants'!$B$19:$R$41,5,0)/'4. Billing Determinants'!$F$41*$D36,IF($E36="Non-RPP kWh",VLOOKUP(J$4,'4. Billing Determinants'!$B$19:$R$41,6,0)/'4. Billing Determinants'!$G$41*$D36,IF($E36="Distribution Rev.",VLOOKUP(J$4,'4. Billing Determinants'!$B$19:$R$41,8,0)/'4. Billing Determinants'!$I$41*$D36, VLOOKUP(J$4,'4. Billing Determinants'!$B$19:$R$41,3,0)/'4. Billing Determinants'!$D$41*$D36))))),0)</f>
        <v>0</v>
      </c>
      <c r="K36" s="385">
        <f>IFERROR(IF(K$4="",0,IF($E36="kWh",VLOOKUP(K$4,'4. Billing Determinants'!$B$19:$R$41,4,0)/'4. Billing Determinants'!$E$41*$D36,IF($E36="kW",VLOOKUP(K$4,'4. Billing Determinants'!$B$19:$R$41,5,0)/'4. Billing Determinants'!$F$41*$D36,IF($E36="Non-RPP kWh",VLOOKUP(K$4,'4. Billing Determinants'!$B$19:$R$41,6,0)/'4. Billing Determinants'!$G$41*$D36,IF($E36="Distribution Rev.",VLOOKUP(K$4,'4. Billing Determinants'!$B$19:$R$41,8,0)/'4. Billing Determinants'!$I$41*$D36, VLOOKUP(K$4,'4. Billing Determinants'!$B$19:$R$41,3,0)/'4. Billing Determinants'!$D$41*$D36))))),0)</f>
        <v>0</v>
      </c>
      <c r="L36" s="385">
        <f>IFERROR(IF(L$4="",0,IF($E36="kWh",VLOOKUP(L$4,'4. Billing Determinants'!$B$19:$R$41,4,0)/'4. Billing Determinants'!$E$41*$D36,IF($E36="kW",VLOOKUP(L$4,'4. Billing Determinants'!$B$19:$R$41,5,0)/'4. Billing Determinants'!$F$41*$D36,IF($E36="Non-RPP kWh",VLOOKUP(L$4,'4. Billing Determinants'!$B$19:$R$41,6,0)/'4. Billing Determinants'!$G$41*$D36,IF($E36="Distribution Rev.",VLOOKUP(L$4,'4. Billing Determinants'!$B$19:$R$41,8,0)/'4. Billing Determinants'!$I$41*$D36, VLOOKUP(L$4,'4. Billing Determinants'!$B$19:$R$41,3,0)/'4. Billing Determinants'!$D$41*$D36))))),0)</f>
        <v>0</v>
      </c>
      <c r="M36" s="385">
        <f>IFERROR(IF(M$4="",0,IF($E36="kWh",VLOOKUP(M$4,'4. Billing Determinants'!$B$19:$R$41,4,0)/'4. Billing Determinants'!$E$41*$D36,IF($E36="kW",VLOOKUP(M$4,'4. Billing Determinants'!$B$19:$R$41,5,0)/'4. Billing Determinants'!$F$41*$D36,IF($E36="Non-RPP kWh",VLOOKUP(M$4,'4. Billing Determinants'!$B$19:$R$41,6,0)/'4. Billing Determinants'!$G$41*$D36,IF($E36="Distribution Rev.",VLOOKUP(M$4,'4. Billing Determinants'!$B$19:$R$41,8,0)/'4. Billing Determinants'!$I$41*$D36, VLOOKUP(M$4,'4. Billing Determinants'!$B$19:$R$41,3,0)/'4. Billing Determinants'!$D$41*$D36))))),0)</f>
        <v>0</v>
      </c>
      <c r="N36" s="385">
        <f>IFERROR(IF(N$4="",0,IF($E36="kWh",VLOOKUP(N$4,'4. Billing Determinants'!$B$19:$R$41,4,0)/'4. Billing Determinants'!$E$41*$D36,IF($E36="kW",VLOOKUP(N$4,'4. Billing Determinants'!$B$19:$R$41,5,0)/'4. Billing Determinants'!$F$41*$D36,IF($E36="Non-RPP kWh",VLOOKUP(N$4,'4. Billing Determinants'!$B$19:$R$41,6,0)/'4. Billing Determinants'!$G$41*$D36,IF($E36="Distribution Rev.",VLOOKUP(N$4,'4. Billing Determinants'!$B$19:$R$41,8,0)/'4. Billing Determinants'!$I$41*$D36, VLOOKUP(N$4,'4. Billing Determinants'!$B$19:$R$41,3,0)/'4. Billing Determinants'!$D$41*$D36))))),0)</f>
        <v>0</v>
      </c>
      <c r="O36" s="385">
        <f>IFERROR(IF(O$4="",0,IF($E36="kWh",VLOOKUP(O$4,'4. Billing Determinants'!$B$19:$R$41,4,0)/'4. Billing Determinants'!$E$41*$D36,IF($E36="kW",VLOOKUP(O$4,'4. Billing Determinants'!$B$19:$R$41,5,0)/'4. Billing Determinants'!$F$41*$D36,IF($E36="Non-RPP kWh",VLOOKUP(O$4,'4. Billing Determinants'!$B$19:$R$41,6,0)/'4. Billing Determinants'!$G$41*$D36,IF($E36="Distribution Rev.",VLOOKUP(O$4,'4. Billing Determinants'!$B$19:$R$41,8,0)/'4. Billing Determinants'!$I$41*$D36, VLOOKUP(O$4,'4. Billing Determinants'!$B$19:$R$41,3,0)/'4. Billing Determinants'!$D$41*$D36))))),0)</f>
        <v>0</v>
      </c>
      <c r="P36" s="385">
        <f>IFERROR(IF(P$4="",0,IF($E36="kWh",VLOOKUP(P$4,'4. Billing Determinants'!$B$19:$R$41,4,0)/'4. Billing Determinants'!$E$41*$D36,IF($E36="kW",VLOOKUP(P$4,'4. Billing Determinants'!$B$19:$R$41,5,0)/'4. Billing Determinants'!$F$41*$D36,IF($E36="Non-RPP kWh",VLOOKUP(P$4,'4. Billing Determinants'!$B$19:$R$41,6,0)/'4. Billing Determinants'!$G$41*$D36,IF($E36="Distribution Rev.",VLOOKUP(P$4,'4. Billing Determinants'!$B$19:$R$41,8,0)/'4. Billing Determinants'!$I$41*$D36, VLOOKUP(P$4,'4. Billing Determinants'!$B$19:$R$41,3,0)/'4. Billing Determinants'!$D$41*$D36))))),0)</f>
        <v>0</v>
      </c>
      <c r="Q36" s="385">
        <f>IFERROR(IF(Q$4="",0,IF($E36="kWh",VLOOKUP(Q$4,'4. Billing Determinants'!$B$19:$R$41,4,0)/'4. Billing Determinants'!$E$41*$D36,IF($E36="kW",VLOOKUP(Q$4,'4. Billing Determinants'!$B$19:$R$41,5,0)/'4. Billing Determinants'!$F$41*$D36,IF($E36="Non-RPP kWh",VLOOKUP(Q$4,'4. Billing Determinants'!$B$19:$R$41,6,0)/'4. Billing Determinants'!$G$41*$D36,IF($E36="Distribution Rev.",VLOOKUP(Q$4,'4. Billing Determinants'!$B$19:$R$41,8,0)/'4. Billing Determinants'!$I$41*$D36, VLOOKUP(Q$4,'4. Billing Determinants'!$B$19:$R$41,3,0)/'4. Billing Determinants'!$D$41*$D36))))),0)</f>
        <v>0</v>
      </c>
      <c r="R36" s="385">
        <f>IFERROR(IF(R$4="",0,IF($E36="kWh",VLOOKUP(R$4,'4. Billing Determinants'!$B$19:$R$41,4,0)/'4. Billing Determinants'!$E$41*$D36,IF($E36="kW",VLOOKUP(R$4,'4. Billing Determinants'!$B$19:$R$41,5,0)/'4. Billing Determinants'!$F$41*$D36,IF($E36="Non-RPP kWh",VLOOKUP(R$4,'4. Billing Determinants'!$B$19:$R$41,6,0)/'4. Billing Determinants'!$G$41*$D36,IF($E36="Distribution Rev.",VLOOKUP(R$4,'4. Billing Determinants'!$B$19:$R$41,8,0)/'4. Billing Determinants'!$I$41*$D36, VLOOKUP(R$4,'4. Billing Determinants'!$B$19:$R$41,3,0)/'4. Billing Determinants'!$D$41*$D36))))),0)</f>
        <v>0</v>
      </c>
      <c r="S36" s="385">
        <f>IFERROR(IF(S$4="",0,IF($E36="kWh",VLOOKUP(S$4,'4. Billing Determinants'!$B$19:$R$41,4,0)/'4. Billing Determinants'!$E$41*$D36,IF($E36="kW",VLOOKUP(S$4,'4. Billing Determinants'!$B$19:$R$41,5,0)/'4. Billing Determinants'!$F$41*$D36,IF($E36="Non-RPP kWh",VLOOKUP(S$4,'4. Billing Determinants'!$B$19:$R$41,6,0)/'4. Billing Determinants'!$G$41*$D36,IF($E36="Distribution Rev.",VLOOKUP(S$4,'4. Billing Determinants'!$B$19:$R$41,8,0)/'4. Billing Determinants'!$I$41*$D36, VLOOKUP(S$4,'4. Billing Determinants'!$B$19:$R$41,3,0)/'4. Billing Determinants'!$D$41*$D36))))),0)</f>
        <v>0</v>
      </c>
      <c r="T36" s="385">
        <f>IFERROR(IF(T$4="",0,IF($E36="kWh",VLOOKUP(T$4,'4. Billing Determinants'!$B$19:$R$41,4,0)/'4. Billing Determinants'!$E$41*$D36,IF($E36="kW",VLOOKUP(T$4,'4. Billing Determinants'!$B$19:$R$41,5,0)/'4. Billing Determinants'!$F$41*$D36,IF($E36="Non-RPP kWh",VLOOKUP(T$4,'4. Billing Determinants'!$B$19:$R$41,6,0)/'4. Billing Determinants'!$G$41*$D36,IF($E36="Distribution Rev.",VLOOKUP(T$4,'4. Billing Determinants'!$B$19:$R$41,8,0)/'4. Billing Determinants'!$I$41*$D36, VLOOKUP(T$4,'4. Billing Determinants'!$B$19:$R$41,3,0)/'4. Billing Determinants'!$D$41*$D36))))),0)</f>
        <v>0</v>
      </c>
      <c r="U36" s="385">
        <f>IFERROR(IF(U$4="",0,IF($E36="kWh",VLOOKUP(U$4,'4. Billing Determinants'!$B$19:$R$41,4,0)/'4. Billing Determinants'!$E$41*$D36,IF($E36="kW",VLOOKUP(U$4,'4. Billing Determinants'!$B$19:$R$41,5,0)/'4. Billing Determinants'!$F$41*$D36,IF($E36="Non-RPP kWh",VLOOKUP(U$4,'4. Billing Determinants'!$B$19:$R$41,6,0)/'4. Billing Determinants'!$G$41*$D36,IF($E36="Distribution Rev.",VLOOKUP(U$4,'4. Billing Determinants'!$B$19:$R$41,8,0)/'4. Billing Determinants'!$I$41*$D36, VLOOKUP(U$4,'4. Billing Determinants'!$B$19:$R$41,3,0)/'4. Billing Determinants'!$D$41*$D36))))),0)</f>
        <v>0</v>
      </c>
      <c r="V36" s="385">
        <f>IFERROR(IF(V$4="",0,IF($E36="kWh",VLOOKUP(V$4,'4. Billing Determinants'!$B$19:$R$41,4,0)/'4. Billing Determinants'!$E$41*$D36,IF($E36="kW",VLOOKUP(V$4,'4. Billing Determinants'!$B$19:$R$41,5,0)/'4. Billing Determinants'!$F$41*$D36,IF($E36="Non-RPP kWh",VLOOKUP(V$4,'4. Billing Determinants'!$B$19:$R$41,6,0)/'4. Billing Determinants'!$G$41*$D36,IF($E36="Distribution Rev.",VLOOKUP(V$4,'4. Billing Determinants'!$B$19:$R$41,8,0)/'4. Billing Determinants'!$I$41*$D36, VLOOKUP(V$4,'4. Billing Determinants'!$B$19:$R$41,3,0)/'4. Billing Determinants'!$D$41*$D36))))),0)</f>
        <v>0</v>
      </c>
      <c r="W36" s="385">
        <f>IFERROR(IF(W$4="",0,IF($E36="kWh",VLOOKUP(W$4,'4. Billing Determinants'!$B$19:$R$41,4,0)/'4. Billing Determinants'!$E$41*$D36,IF($E36="kW",VLOOKUP(W$4,'4. Billing Determinants'!$B$19:$R$41,5,0)/'4. Billing Determinants'!$F$41*$D36,IF($E36="Non-RPP kWh",VLOOKUP(W$4,'4. Billing Determinants'!$B$19:$R$41,6,0)/'4. Billing Determinants'!$G$41*$D36,IF($E36="Distribution Rev.",VLOOKUP(W$4,'4. Billing Determinants'!$B$19:$R$41,8,0)/'4. Billing Determinants'!$I$41*$D36, VLOOKUP(W$4,'4. Billing Determinants'!$B$19:$R$41,3,0)/'4. Billing Determinants'!$D$41*$D36))))),0)</f>
        <v>0</v>
      </c>
      <c r="X36" s="385">
        <f>IFERROR(IF(X$4="",0,IF($E36="kWh",VLOOKUP(X$4,'4. Billing Determinants'!$B$19:$R$41,4,0)/'4. Billing Determinants'!$E$41*$D36,IF($E36="kW",VLOOKUP(X$4,'4. Billing Determinants'!$B$19:$R$41,5,0)/'4. Billing Determinants'!$F$41*$D36,IF($E36="Non-RPP kWh",VLOOKUP(X$4,'4. Billing Determinants'!$B$19:$R$41,6,0)/'4. Billing Determinants'!$G$41*$D36,IF($E36="Distribution Rev.",VLOOKUP(X$4,'4. Billing Determinants'!$B$19:$R$41,8,0)/'4. Billing Determinants'!$I$41*$D36, VLOOKUP(X$4,'4. Billing Determinants'!$B$19:$R$41,3,0)/'4. Billing Determinants'!$D$41*$D36))))),0)</f>
        <v>0</v>
      </c>
      <c r="Y36" s="385">
        <f>IFERROR(IF(Y$4="",0,IF($E36="kWh",VLOOKUP(Y$4,'4. Billing Determinants'!$B$19:$R$41,4,0)/'4. Billing Determinants'!$E$41*$D36,IF($E36="kW",VLOOKUP(Y$4,'4. Billing Determinants'!$B$19:$R$41,5,0)/'4. Billing Determinants'!$F$41*$D36,IF($E36="Non-RPP kWh",VLOOKUP(Y$4,'4. Billing Determinants'!$B$19:$R$41,6,0)/'4. Billing Determinants'!$G$41*$D36,IF($E36="Distribution Rev.",VLOOKUP(Y$4,'4. Billing Determinants'!$B$19:$R$41,8,0)/'4. Billing Determinants'!$I$41*$D36, VLOOKUP(Y$4,'4. Billing Determinants'!$B$19:$R$41,3,0)/'4. Billing Determinants'!$D$41*$D36))))),0)</f>
        <v>0</v>
      </c>
    </row>
    <row r="37" spans="1:25" s="382" customFormat="1" hidden="1" x14ac:dyDescent="0.2">
      <c r="B37" s="389" t="s">
        <v>221</v>
      </c>
      <c r="C37" s="384">
        <v>1508</v>
      </c>
      <c r="D37" s="385"/>
      <c r="E37" s="386" t="s">
        <v>126</v>
      </c>
      <c r="F37" s="385">
        <f>IFERROR(IF(F$4="",0,IF($E37="kWh",VLOOKUP(F$4,'4. Billing Determinants'!$B$19:$R$41,4,0)/'4. Billing Determinants'!$E$41*$D37,IF($E37="kW",VLOOKUP(F$4,'4. Billing Determinants'!$B$19:$R$41,5,0)/'4. Billing Determinants'!$F$41*$D37,IF($E37="Non-RPP kWh",VLOOKUP(F$4,'4. Billing Determinants'!$B$19:$R$41,6,0)/'4. Billing Determinants'!$G$41*$D37,IF($E37="Distribution Rev.",VLOOKUP(F$4,'4. Billing Determinants'!$B$19:$R$41,8,0)/'4. Billing Determinants'!$I$41*$D37, VLOOKUP(F$4,'4. Billing Determinants'!$B$19:$R$41,3,0)/'4. Billing Determinants'!$D$41*$D37))))),0)</f>
        <v>0</v>
      </c>
      <c r="G37" s="385">
        <f>IFERROR(IF(G$4="",0,IF($E37="kWh",VLOOKUP(G$4,'4. Billing Determinants'!$B$19:$R$41,4,0)/'4. Billing Determinants'!$E$41*$D37,IF($E37="kW",VLOOKUP(G$4,'4. Billing Determinants'!$B$19:$R$41,5,0)/'4. Billing Determinants'!$F$41*$D37,IF($E37="Non-RPP kWh",VLOOKUP(G$4,'4. Billing Determinants'!$B$19:$R$41,6,0)/'4. Billing Determinants'!$G$41*$D37,IF($E37="Distribution Rev.",VLOOKUP(G$4,'4. Billing Determinants'!$B$19:$R$41,8,0)/'4. Billing Determinants'!$I$41*$D37, VLOOKUP(G$4,'4. Billing Determinants'!$B$19:$R$41,3,0)/'4. Billing Determinants'!$D$41*$D37))))),0)</f>
        <v>0</v>
      </c>
      <c r="H37" s="385">
        <f>IFERROR(IF(H$4="",0,IF($E37="kWh",VLOOKUP(H$4,'4. Billing Determinants'!$B$19:$R$41,4,0)/'4. Billing Determinants'!$E$41*$D37,IF($E37="kW",VLOOKUP(H$4,'4. Billing Determinants'!$B$19:$R$41,5,0)/'4. Billing Determinants'!$F$41*$D37,IF($E37="Non-RPP kWh",VLOOKUP(H$4,'4. Billing Determinants'!$B$19:$R$41,6,0)/'4. Billing Determinants'!$G$41*$D37,IF($E37="Distribution Rev.",VLOOKUP(H$4,'4. Billing Determinants'!$B$19:$R$41,8,0)/'4. Billing Determinants'!$I$41*$D37, VLOOKUP(H$4,'4. Billing Determinants'!$B$19:$R$41,3,0)/'4. Billing Determinants'!$D$41*$D37))))),0)</f>
        <v>0</v>
      </c>
      <c r="I37" s="385">
        <f>IFERROR(IF(I$4="",0,IF($E37="kWh",VLOOKUP(I$4,'4. Billing Determinants'!$B$19:$R$41,4,0)/'4. Billing Determinants'!$E$41*$D37,IF($E37="kW",VLOOKUP(I$4,'4. Billing Determinants'!$B$19:$R$41,5,0)/'4. Billing Determinants'!$F$41*$D37,IF($E37="Non-RPP kWh",VLOOKUP(I$4,'4. Billing Determinants'!$B$19:$R$41,6,0)/'4. Billing Determinants'!$G$41*$D37,IF($E37="Distribution Rev.",VLOOKUP(I$4,'4. Billing Determinants'!$B$19:$R$41,8,0)/'4. Billing Determinants'!$I$41*$D37, VLOOKUP(I$4,'4. Billing Determinants'!$B$19:$R$41,3,0)/'4. Billing Determinants'!$D$41*$D37))))),0)</f>
        <v>0</v>
      </c>
      <c r="J37" s="385">
        <f>IFERROR(IF(J$4="",0,IF($E37="kWh",VLOOKUP(J$4,'4. Billing Determinants'!$B$19:$R$41,4,0)/'4. Billing Determinants'!$E$41*$D37,IF($E37="kW",VLOOKUP(J$4,'4. Billing Determinants'!$B$19:$R$41,5,0)/'4. Billing Determinants'!$F$41*$D37,IF($E37="Non-RPP kWh",VLOOKUP(J$4,'4. Billing Determinants'!$B$19:$R$41,6,0)/'4. Billing Determinants'!$G$41*$D37,IF($E37="Distribution Rev.",VLOOKUP(J$4,'4. Billing Determinants'!$B$19:$R$41,8,0)/'4. Billing Determinants'!$I$41*$D37, VLOOKUP(J$4,'4. Billing Determinants'!$B$19:$R$41,3,0)/'4. Billing Determinants'!$D$41*$D37))))),0)</f>
        <v>0</v>
      </c>
      <c r="K37" s="385">
        <f>IFERROR(IF(K$4="",0,IF($E37="kWh",VLOOKUP(K$4,'4. Billing Determinants'!$B$19:$R$41,4,0)/'4. Billing Determinants'!$E$41*$D37,IF($E37="kW",VLOOKUP(K$4,'4. Billing Determinants'!$B$19:$R$41,5,0)/'4. Billing Determinants'!$F$41*$D37,IF($E37="Non-RPP kWh",VLOOKUP(K$4,'4. Billing Determinants'!$B$19:$R$41,6,0)/'4. Billing Determinants'!$G$41*$D37,IF($E37="Distribution Rev.",VLOOKUP(K$4,'4. Billing Determinants'!$B$19:$R$41,8,0)/'4. Billing Determinants'!$I$41*$D37, VLOOKUP(K$4,'4. Billing Determinants'!$B$19:$R$41,3,0)/'4. Billing Determinants'!$D$41*$D37))))),0)</f>
        <v>0</v>
      </c>
      <c r="L37" s="385">
        <f>IFERROR(IF(L$4="",0,IF($E37="kWh",VLOOKUP(L$4,'4. Billing Determinants'!$B$19:$R$41,4,0)/'4. Billing Determinants'!$E$41*$D37,IF($E37="kW",VLOOKUP(L$4,'4. Billing Determinants'!$B$19:$R$41,5,0)/'4. Billing Determinants'!$F$41*$D37,IF($E37="Non-RPP kWh",VLOOKUP(L$4,'4. Billing Determinants'!$B$19:$R$41,6,0)/'4. Billing Determinants'!$G$41*$D37,IF($E37="Distribution Rev.",VLOOKUP(L$4,'4. Billing Determinants'!$B$19:$R$41,8,0)/'4. Billing Determinants'!$I$41*$D37, VLOOKUP(L$4,'4. Billing Determinants'!$B$19:$R$41,3,0)/'4. Billing Determinants'!$D$41*$D37))))),0)</f>
        <v>0</v>
      </c>
      <c r="M37" s="385">
        <f>IFERROR(IF(M$4="",0,IF($E37="kWh",VLOOKUP(M$4,'4. Billing Determinants'!$B$19:$R$41,4,0)/'4. Billing Determinants'!$E$41*$D37,IF($E37="kW",VLOOKUP(M$4,'4. Billing Determinants'!$B$19:$R$41,5,0)/'4. Billing Determinants'!$F$41*$D37,IF($E37="Non-RPP kWh",VLOOKUP(M$4,'4. Billing Determinants'!$B$19:$R$41,6,0)/'4. Billing Determinants'!$G$41*$D37,IF($E37="Distribution Rev.",VLOOKUP(M$4,'4. Billing Determinants'!$B$19:$R$41,8,0)/'4. Billing Determinants'!$I$41*$D37, VLOOKUP(M$4,'4. Billing Determinants'!$B$19:$R$41,3,0)/'4. Billing Determinants'!$D$41*$D37))))),0)</f>
        <v>0</v>
      </c>
      <c r="N37" s="385">
        <f>IFERROR(IF(N$4="",0,IF($E37="kWh",VLOOKUP(N$4,'4. Billing Determinants'!$B$19:$R$41,4,0)/'4. Billing Determinants'!$E$41*$D37,IF($E37="kW",VLOOKUP(N$4,'4. Billing Determinants'!$B$19:$R$41,5,0)/'4. Billing Determinants'!$F$41*$D37,IF($E37="Non-RPP kWh",VLOOKUP(N$4,'4. Billing Determinants'!$B$19:$R$41,6,0)/'4. Billing Determinants'!$G$41*$D37,IF($E37="Distribution Rev.",VLOOKUP(N$4,'4. Billing Determinants'!$B$19:$R$41,8,0)/'4. Billing Determinants'!$I$41*$D37, VLOOKUP(N$4,'4. Billing Determinants'!$B$19:$R$41,3,0)/'4. Billing Determinants'!$D$41*$D37))))),0)</f>
        <v>0</v>
      </c>
      <c r="O37" s="385">
        <f>IFERROR(IF(O$4="",0,IF($E37="kWh",VLOOKUP(O$4,'4. Billing Determinants'!$B$19:$R$41,4,0)/'4. Billing Determinants'!$E$41*$D37,IF($E37="kW",VLOOKUP(O$4,'4. Billing Determinants'!$B$19:$R$41,5,0)/'4. Billing Determinants'!$F$41*$D37,IF($E37="Non-RPP kWh",VLOOKUP(O$4,'4. Billing Determinants'!$B$19:$R$41,6,0)/'4. Billing Determinants'!$G$41*$D37,IF($E37="Distribution Rev.",VLOOKUP(O$4,'4. Billing Determinants'!$B$19:$R$41,8,0)/'4. Billing Determinants'!$I$41*$D37, VLOOKUP(O$4,'4. Billing Determinants'!$B$19:$R$41,3,0)/'4. Billing Determinants'!$D$41*$D37))))),0)</f>
        <v>0</v>
      </c>
      <c r="P37" s="385">
        <f>IFERROR(IF(P$4="",0,IF($E37="kWh",VLOOKUP(P$4,'4. Billing Determinants'!$B$19:$R$41,4,0)/'4. Billing Determinants'!$E$41*$D37,IF($E37="kW",VLOOKUP(P$4,'4. Billing Determinants'!$B$19:$R$41,5,0)/'4. Billing Determinants'!$F$41*$D37,IF($E37="Non-RPP kWh",VLOOKUP(P$4,'4. Billing Determinants'!$B$19:$R$41,6,0)/'4. Billing Determinants'!$G$41*$D37,IF($E37="Distribution Rev.",VLOOKUP(P$4,'4. Billing Determinants'!$B$19:$R$41,8,0)/'4. Billing Determinants'!$I$41*$D37, VLOOKUP(P$4,'4. Billing Determinants'!$B$19:$R$41,3,0)/'4. Billing Determinants'!$D$41*$D37))))),0)</f>
        <v>0</v>
      </c>
      <c r="Q37" s="385">
        <f>IFERROR(IF(Q$4="",0,IF($E37="kWh",VLOOKUP(Q$4,'4. Billing Determinants'!$B$19:$R$41,4,0)/'4. Billing Determinants'!$E$41*$D37,IF($E37="kW",VLOOKUP(Q$4,'4. Billing Determinants'!$B$19:$R$41,5,0)/'4. Billing Determinants'!$F$41*$D37,IF($E37="Non-RPP kWh",VLOOKUP(Q$4,'4. Billing Determinants'!$B$19:$R$41,6,0)/'4. Billing Determinants'!$G$41*$D37,IF($E37="Distribution Rev.",VLOOKUP(Q$4,'4. Billing Determinants'!$B$19:$R$41,8,0)/'4. Billing Determinants'!$I$41*$D37, VLOOKUP(Q$4,'4. Billing Determinants'!$B$19:$R$41,3,0)/'4. Billing Determinants'!$D$41*$D37))))),0)</f>
        <v>0</v>
      </c>
      <c r="R37" s="385">
        <f>IFERROR(IF(R$4="",0,IF($E37="kWh",VLOOKUP(R$4,'4. Billing Determinants'!$B$19:$R$41,4,0)/'4. Billing Determinants'!$E$41*$D37,IF($E37="kW",VLOOKUP(R$4,'4. Billing Determinants'!$B$19:$R$41,5,0)/'4. Billing Determinants'!$F$41*$D37,IF($E37="Non-RPP kWh",VLOOKUP(R$4,'4. Billing Determinants'!$B$19:$R$41,6,0)/'4. Billing Determinants'!$G$41*$D37,IF($E37="Distribution Rev.",VLOOKUP(R$4,'4. Billing Determinants'!$B$19:$R$41,8,0)/'4. Billing Determinants'!$I$41*$D37, VLOOKUP(R$4,'4. Billing Determinants'!$B$19:$R$41,3,0)/'4. Billing Determinants'!$D$41*$D37))))),0)</f>
        <v>0</v>
      </c>
      <c r="S37" s="385">
        <f>IFERROR(IF(S$4="",0,IF($E37="kWh",VLOOKUP(S$4,'4. Billing Determinants'!$B$19:$R$41,4,0)/'4. Billing Determinants'!$E$41*$D37,IF($E37="kW",VLOOKUP(S$4,'4. Billing Determinants'!$B$19:$R$41,5,0)/'4. Billing Determinants'!$F$41*$D37,IF($E37="Non-RPP kWh",VLOOKUP(S$4,'4. Billing Determinants'!$B$19:$R$41,6,0)/'4. Billing Determinants'!$G$41*$D37,IF($E37="Distribution Rev.",VLOOKUP(S$4,'4. Billing Determinants'!$B$19:$R$41,8,0)/'4. Billing Determinants'!$I$41*$D37, VLOOKUP(S$4,'4. Billing Determinants'!$B$19:$R$41,3,0)/'4. Billing Determinants'!$D$41*$D37))))),0)</f>
        <v>0</v>
      </c>
      <c r="T37" s="385">
        <f>IFERROR(IF(T$4="",0,IF($E37="kWh",VLOOKUP(T$4,'4. Billing Determinants'!$B$19:$R$41,4,0)/'4. Billing Determinants'!$E$41*$D37,IF($E37="kW",VLOOKUP(T$4,'4. Billing Determinants'!$B$19:$R$41,5,0)/'4. Billing Determinants'!$F$41*$D37,IF($E37="Non-RPP kWh",VLOOKUP(T$4,'4. Billing Determinants'!$B$19:$R$41,6,0)/'4. Billing Determinants'!$G$41*$D37,IF($E37="Distribution Rev.",VLOOKUP(T$4,'4. Billing Determinants'!$B$19:$R$41,8,0)/'4. Billing Determinants'!$I$41*$D37, VLOOKUP(T$4,'4. Billing Determinants'!$B$19:$R$41,3,0)/'4. Billing Determinants'!$D$41*$D37))))),0)</f>
        <v>0</v>
      </c>
      <c r="U37" s="385">
        <f>IFERROR(IF(U$4="",0,IF($E37="kWh",VLOOKUP(U$4,'4. Billing Determinants'!$B$19:$R$41,4,0)/'4. Billing Determinants'!$E$41*$D37,IF($E37="kW",VLOOKUP(U$4,'4. Billing Determinants'!$B$19:$R$41,5,0)/'4. Billing Determinants'!$F$41*$D37,IF($E37="Non-RPP kWh",VLOOKUP(U$4,'4. Billing Determinants'!$B$19:$R$41,6,0)/'4. Billing Determinants'!$G$41*$D37,IF($E37="Distribution Rev.",VLOOKUP(U$4,'4. Billing Determinants'!$B$19:$R$41,8,0)/'4. Billing Determinants'!$I$41*$D37, VLOOKUP(U$4,'4. Billing Determinants'!$B$19:$R$41,3,0)/'4. Billing Determinants'!$D$41*$D37))))),0)</f>
        <v>0</v>
      </c>
      <c r="V37" s="385">
        <f>IFERROR(IF(V$4="",0,IF($E37="kWh",VLOOKUP(V$4,'4. Billing Determinants'!$B$19:$R$41,4,0)/'4. Billing Determinants'!$E$41*$D37,IF($E37="kW",VLOOKUP(V$4,'4. Billing Determinants'!$B$19:$R$41,5,0)/'4. Billing Determinants'!$F$41*$D37,IF($E37="Non-RPP kWh",VLOOKUP(V$4,'4. Billing Determinants'!$B$19:$R$41,6,0)/'4. Billing Determinants'!$G$41*$D37,IF($E37="Distribution Rev.",VLOOKUP(V$4,'4. Billing Determinants'!$B$19:$R$41,8,0)/'4. Billing Determinants'!$I$41*$D37, VLOOKUP(V$4,'4. Billing Determinants'!$B$19:$R$41,3,0)/'4. Billing Determinants'!$D$41*$D37))))),0)</f>
        <v>0</v>
      </c>
      <c r="W37" s="385">
        <f>IFERROR(IF(W$4="",0,IF($E37="kWh",VLOOKUP(W$4,'4. Billing Determinants'!$B$19:$R$41,4,0)/'4. Billing Determinants'!$E$41*$D37,IF($E37="kW",VLOOKUP(W$4,'4. Billing Determinants'!$B$19:$R$41,5,0)/'4. Billing Determinants'!$F$41*$D37,IF($E37="Non-RPP kWh",VLOOKUP(W$4,'4. Billing Determinants'!$B$19:$R$41,6,0)/'4. Billing Determinants'!$G$41*$D37,IF($E37="Distribution Rev.",VLOOKUP(W$4,'4. Billing Determinants'!$B$19:$R$41,8,0)/'4. Billing Determinants'!$I$41*$D37, VLOOKUP(W$4,'4. Billing Determinants'!$B$19:$R$41,3,0)/'4. Billing Determinants'!$D$41*$D37))))),0)</f>
        <v>0</v>
      </c>
      <c r="X37" s="385">
        <f>IFERROR(IF(X$4="",0,IF($E37="kWh",VLOOKUP(X$4,'4. Billing Determinants'!$B$19:$R$41,4,0)/'4. Billing Determinants'!$E$41*$D37,IF($E37="kW",VLOOKUP(X$4,'4. Billing Determinants'!$B$19:$R$41,5,0)/'4. Billing Determinants'!$F$41*$D37,IF($E37="Non-RPP kWh",VLOOKUP(X$4,'4. Billing Determinants'!$B$19:$R$41,6,0)/'4. Billing Determinants'!$G$41*$D37,IF($E37="Distribution Rev.",VLOOKUP(X$4,'4. Billing Determinants'!$B$19:$R$41,8,0)/'4. Billing Determinants'!$I$41*$D37, VLOOKUP(X$4,'4. Billing Determinants'!$B$19:$R$41,3,0)/'4. Billing Determinants'!$D$41*$D37))))),0)</f>
        <v>0</v>
      </c>
      <c r="Y37" s="385">
        <f>IFERROR(IF(Y$4="",0,IF($E37="kWh",VLOOKUP(Y$4,'4. Billing Determinants'!$B$19:$R$41,4,0)/'4. Billing Determinants'!$E$41*$D37,IF($E37="kW",VLOOKUP(Y$4,'4. Billing Determinants'!$B$19:$R$41,5,0)/'4. Billing Determinants'!$F$41*$D37,IF($E37="Non-RPP kWh",VLOOKUP(Y$4,'4. Billing Determinants'!$B$19:$R$41,6,0)/'4. Billing Determinants'!$G$41*$D37,IF($E37="Distribution Rev.",VLOOKUP(Y$4,'4. Billing Determinants'!$B$19:$R$41,8,0)/'4. Billing Determinants'!$I$41*$D37, VLOOKUP(Y$4,'4. Billing Determinants'!$B$19:$R$41,3,0)/'4. Billing Determinants'!$D$41*$D37))))),0)</f>
        <v>0</v>
      </c>
    </row>
    <row r="38" spans="1:25" s="382" customFormat="1" hidden="1" x14ac:dyDescent="0.2">
      <c r="B38" s="389" t="s">
        <v>221</v>
      </c>
      <c r="C38" s="384">
        <v>1508</v>
      </c>
      <c r="D38" s="385"/>
      <c r="E38" s="386" t="s">
        <v>126</v>
      </c>
      <c r="F38" s="385">
        <f>IFERROR(IF(F$4="",0,IF($E38="kWh",VLOOKUP(F$4,'4. Billing Determinants'!$B$19:$R$41,4,0)/'4. Billing Determinants'!$E$41*$D38,IF($E38="kW",VLOOKUP(F$4,'4. Billing Determinants'!$B$19:$R$41,5,0)/'4. Billing Determinants'!$F$41*$D38,IF($E38="Non-RPP kWh",VLOOKUP(F$4,'4. Billing Determinants'!$B$19:$R$41,6,0)/'4. Billing Determinants'!$G$41*$D38,IF($E38="Distribution Rev.",VLOOKUP(F$4,'4. Billing Determinants'!$B$19:$R$41,8,0)/'4. Billing Determinants'!$I$41*$D38, VLOOKUP(F$4,'4. Billing Determinants'!$B$19:$R$41,3,0)/'4. Billing Determinants'!$D$41*$D38))))),0)</f>
        <v>0</v>
      </c>
      <c r="G38" s="385">
        <f>IFERROR(IF(G$4="",0,IF($E38="kWh",VLOOKUP(G$4,'4. Billing Determinants'!$B$19:$R$41,4,0)/'4. Billing Determinants'!$E$41*$D38,IF($E38="kW",VLOOKUP(G$4,'4. Billing Determinants'!$B$19:$R$41,5,0)/'4. Billing Determinants'!$F$41*$D38,IF($E38="Non-RPP kWh",VLOOKUP(G$4,'4. Billing Determinants'!$B$19:$R$41,6,0)/'4. Billing Determinants'!$G$41*$D38,IF($E38="Distribution Rev.",VLOOKUP(G$4,'4. Billing Determinants'!$B$19:$R$41,8,0)/'4. Billing Determinants'!$I$41*$D38, VLOOKUP(G$4,'4. Billing Determinants'!$B$19:$R$41,3,0)/'4. Billing Determinants'!$D$41*$D38))))),0)</f>
        <v>0</v>
      </c>
      <c r="H38" s="385">
        <f>IFERROR(IF(H$4="",0,IF($E38="kWh",VLOOKUP(H$4,'4. Billing Determinants'!$B$19:$R$41,4,0)/'4. Billing Determinants'!$E$41*$D38,IF($E38="kW",VLOOKUP(H$4,'4. Billing Determinants'!$B$19:$R$41,5,0)/'4. Billing Determinants'!$F$41*$D38,IF($E38="Non-RPP kWh",VLOOKUP(H$4,'4. Billing Determinants'!$B$19:$R$41,6,0)/'4. Billing Determinants'!$G$41*$D38,IF($E38="Distribution Rev.",VLOOKUP(H$4,'4. Billing Determinants'!$B$19:$R$41,8,0)/'4. Billing Determinants'!$I$41*$D38, VLOOKUP(H$4,'4. Billing Determinants'!$B$19:$R$41,3,0)/'4. Billing Determinants'!$D$41*$D38))))),0)</f>
        <v>0</v>
      </c>
      <c r="I38" s="385">
        <f>IFERROR(IF(I$4="",0,IF($E38="kWh",VLOOKUP(I$4,'4. Billing Determinants'!$B$19:$R$41,4,0)/'4. Billing Determinants'!$E$41*$D38,IF($E38="kW",VLOOKUP(I$4,'4. Billing Determinants'!$B$19:$R$41,5,0)/'4. Billing Determinants'!$F$41*$D38,IF($E38="Non-RPP kWh",VLOOKUP(I$4,'4. Billing Determinants'!$B$19:$R$41,6,0)/'4. Billing Determinants'!$G$41*$D38,IF($E38="Distribution Rev.",VLOOKUP(I$4,'4. Billing Determinants'!$B$19:$R$41,8,0)/'4. Billing Determinants'!$I$41*$D38, VLOOKUP(I$4,'4. Billing Determinants'!$B$19:$R$41,3,0)/'4. Billing Determinants'!$D$41*$D38))))),0)</f>
        <v>0</v>
      </c>
      <c r="J38" s="385">
        <f>IFERROR(IF(J$4="",0,IF($E38="kWh",VLOOKUP(J$4,'4. Billing Determinants'!$B$19:$R$41,4,0)/'4. Billing Determinants'!$E$41*$D38,IF($E38="kW",VLOOKUP(J$4,'4. Billing Determinants'!$B$19:$R$41,5,0)/'4. Billing Determinants'!$F$41*$D38,IF($E38="Non-RPP kWh",VLOOKUP(J$4,'4. Billing Determinants'!$B$19:$R$41,6,0)/'4. Billing Determinants'!$G$41*$D38,IF($E38="Distribution Rev.",VLOOKUP(J$4,'4. Billing Determinants'!$B$19:$R$41,8,0)/'4. Billing Determinants'!$I$41*$D38, VLOOKUP(J$4,'4. Billing Determinants'!$B$19:$R$41,3,0)/'4. Billing Determinants'!$D$41*$D38))))),0)</f>
        <v>0</v>
      </c>
      <c r="K38" s="385">
        <f>IFERROR(IF(K$4="",0,IF($E38="kWh",VLOOKUP(K$4,'4. Billing Determinants'!$B$19:$R$41,4,0)/'4. Billing Determinants'!$E$41*$D38,IF($E38="kW",VLOOKUP(K$4,'4. Billing Determinants'!$B$19:$R$41,5,0)/'4. Billing Determinants'!$F$41*$D38,IF($E38="Non-RPP kWh",VLOOKUP(K$4,'4. Billing Determinants'!$B$19:$R$41,6,0)/'4. Billing Determinants'!$G$41*$D38,IF($E38="Distribution Rev.",VLOOKUP(K$4,'4. Billing Determinants'!$B$19:$R$41,8,0)/'4. Billing Determinants'!$I$41*$D38, VLOOKUP(K$4,'4. Billing Determinants'!$B$19:$R$41,3,0)/'4. Billing Determinants'!$D$41*$D38))))),0)</f>
        <v>0</v>
      </c>
      <c r="L38" s="385">
        <f>IFERROR(IF(L$4="",0,IF($E38="kWh",VLOOKUP(L$4,'4. Billing Determinants'!$B$19:$R$41,4,0)/'4. Billing Determinants'!$E$41*$D38,IF($E38="kW",VLOOKUP(L$4,'4. Billing Determinants'!$B$19:$R$41,5,0)/'4. Billing Determinants'!$F$41*$D38,IF($E38="Non-RPP kWh",VLOOKUP(L$4,'4. Billing Determinants'!$B$19:$R$41,6,0)/'4. Billing Determinants'!$G$41*$D38,IF($E38="Distribution Rev.",VLOOKUP(L$4,'4. Billing Determinants'!$B$19:$R$41,8,0)/'4. Billing Determinants'!$I$41*$D38, VLOOKUP(L$4,'4. Billing Determinants'!$B$19:$R$41,3,0)/'4. Billing Determinants'!$D$41*$D38))))),0)</f>
        <v>0</v>
      </c>
      <c r="M38" s="385">
        <f>IFERROR(IF(M$4="",0,IF($E38="kWh",VLOOKUP(M$4,'4. Billing Determinants'!$B$19:$R$41,4,0)/'4. Billing Determinants'!$E$41*$D38,IF($E38="kW",VLOOKUP(M$4,'4. Billing Determinants'!$B$19:$R$41,5,0)/'4. Billing Determinants'!$F$41*$D38,IF($E38="Non-RPP kWh",VLOOKUP(M$4,'4. Billing Determinants'!$B$19:$R$41,6,0)/'4. Billing Determinants'!$G$41*$D38,IF($E38="Distribution Rev.",VLOOKUP(M$4,'4. Billing Determinants'!$B$19:$R$41,8,0)/'4. Billing Determinants'!$I$41*$D38, VLOOKUP(M$4,'4. Billing Determinants'!$B$19:$R$41,3,0)/'4. Billing Determinants'!$D$41*$D38))))),0)</f>
        <v>0</v>
      </c>
      <c r="N38" s="385">
        <f>IFERROR(IF(N$4="",0,IF($E38="kWh",VLOOKUP(N$4,'4. Billing Determinants'!$B$19:$R$41,4,0)/'4. Billing Determinants'!$E$41*$D38,IF($E38="kW",VLOOKUP(N$4,'4. Billing Determinants'!$B$19:$R$41,5,0)/'4. Billing Determinants'!$F$41*$D38,IF($E38="Non-RPP kWh",VLOOKUP(N$4,'4. Billing Determinants'!$B$19:$R$41,6,0)/'4. Billing Determinants'!$G$41*$D38,IF($E38="Distribution Rev.",VLOOKUP(N$4,'4. Billing Determinants'!$B$19:$R$41,8,0)/'4. Billing Determinants'!$I$41*$D38, VLOOKUP(N$4,'4. Billing Determinants'!$B$19:$R$41,3,0)/'4. Billing Determinants'!$D$41*$D38))))),0)</f>
        <v>0</v>
      </c>
      <c r="O38" s="385">
        <f>IFERROR(IF(O$4="",0,IF($E38="kWh",VLOOKUP(O$4,'4. Billing Determinants'!$B$19:$R$41,4,0)/'4. Billing Determinants'!$E$41*$D38,IF($E38="kW",VLOOKUP(O$4,'4. Billing Determinants'!$B$19:$R$41,5,0)/'4. Billing Determinants'!$F$41*$D38,IF($E38="Non-RPP kWh",VLOOKUP(O$4,'4. Billing Determinants'!$B$19:$R$41,6,0)/'4. Billing Determinants'!$G$41*$D38,IF($E38="Distribution Rev.",VLOOKUP(O$4,'4. Billing Determinants'!$B$19:$R$41,8,0)/'4. Billing Determinants'!$I$41*$D38, VLOOKUP(O$4,'4. Billing Determinants'!$B$19:$R$41,3,0)/'4. Billing Determinants'!$D$41*$D38))))),0)</f>
        <v>0</v>
      </c>
      <c r="P38" s="385">
        <f>IFERROR(IF(P$4="",0,IF($E38="kWh",VLOOKUP(P$4,'4. Billing Determinants'!$B$19:$R$41,4,0)/'4. Billing Determinants'!$E$41*$D38,IF($E38="kW",VLOOKUP(P$4,'4. Billing Determinants'!$B$19:$R$41,5,0)/'4. Billing Determinants'!$F$41*$D38,IF($E38="Non-RPP kWh",VLOOKUP(P$4,'4. Billing Determinants'!$B$19:$R$41,6,0)/'4. Billing Determinants'!$G$41*$D38,IF($E38="Distribution Rev.",VLOOKUP(P$4,'4. Billing Determinants'!$B$19:$R$41,8,0)/'4. Billing Determinants'!$I$41*$D38, VLOOKUP(P$4,'4. Billing Determinants'!$B$19:$R$41,3,0)/'4. Billing Determinants'!$D$41*$D38))))),0)</f>
        <v>0</v>
      </c>
      <c r="Q38" s="385">
        <f>IFERROR(IF(Q$4="",0,IF($E38="kWh",VLOOKUP(Q$4,'4. Billing Determinants'!$B$19:$R$41,4,0)/'4. Billing Determinants'!$E$41*$D38,IF($E38="kW",VLOOKUP(Q$4,'4. Billing Determinants'!$B$19:$R$41,5,0)/'4. Billing Determinants'!$F$41*$D38,IF($E38="Non-RPP kWh",VLOOKUP(Q$4,'4. Billing Determinants'!$B$19:$R$41,6,0)/'4. Billing Determinants'!$G$41*$D38,IF($E38="Distribution Rev.",VLOOKUP(Q$4,'4. Billing Determinants'!$B$19:$R$41,8,0)/'4. Billing Determinants'!$I$41*$D38, VLOOKUP(Q$4,'4. Billing Determinants'!$B$19:$R$41,3,0)/'4. Billing Determinants'!$D$41*$D38))))),0)</f>
        <v>0</v>
      </c>
      <c r="R38" s="385">
        <f>IFERROR(IF(R$4="",0,IF($E38="kWh",VLOOKUP(R$4,'4. Billing Determinants'!$B$19:$R$41,4,0)/'4. Billing Determinants'!$E$41*$D38,IF($E38="kW",VLOOKUP(R$4,'4. Billing Determinants'!$B$19:$R$41,5,0)/'4. Billing Determinants'!$F$41*$D38,IF($E38="Non-RPP kWh",VLOOKUP(R$4,'4. Billing Determinants'!$B$19:$R$41,6,0)/'4. Billing Determinants'!$G$41*$D38,IF($E38="Distribution Rev.",VLOOKUP(R$4,'4. Billing Determinants'!$B$19:$R$41,8,0)/'4. Billing Determinants'!$I$41*$D38, VLOOKUP(R$4,'4. Billing Determinants'!$B$19:$R$41,3,0)/'4. Billing Determinants'!$D$41*$D38))))),0)</f>
        <v>0</v>
      </c>
      <c r="S38" s="385">
        <f>IFERROR(IF(S$4="",0,IF($E38="kWh",VLOOKUP(S$4,'4. Billing Determinants'!$B$19:$R$41,4,0)/'4. Billing Determinants'!$E$41*$D38,IF($E38="kW",VLOOKUP(S$4,'4. Billing Determinants'!$B$19:$R$41,5,0)/'4. Billing Determinants'!$F$41*$D38,IF($E38="Non-RPP kWh",VLOOKUP(S$4,'4. Billing Determinants'!$B$19:$R$41,6,0)/'4. Billing Determinants'!$G$41*$D38,IF($E38="Distribution Rev.",VLOOKUP(S$4,'4. Billing Determinants'!$B$19:$R$41,8,0)/'4. Billing Determinants'!$I$41*$D38, VLOOKUP(S$4,'4. Billing Determinants'!$B$19:$R$41,3,0)/'4. Billing Determinants'!$D$41*$D38))))),0)</f>
        <v>0</v>
      </c>
      <c r="T38" s="385">
        <f>IFERROR(IF(T$4="",0,IF($E38="kWh",VLOOKUP(T$4,'4. Billing Determinants'!$B$19:$R$41,4,0)/'4. Billing Determinants'!$E$41*$D38,IF($E38="kW",VLOOKUP(T$4,'4. Billing Determinants'!$B$19:$R$41,5,0)/'4. Billing Determinants'!$F$41*$D38,IF($E38="Non-RPP kWh",VLOOKUP(T$4,'4. Billing Determinants'!$B$19:$R$41,6,0)/'4. Billing Determinants'!$G$41*$D38,IF($E38="Distribution Rev.",VLOOKUP(T$4,'4. Billing Determinants'!$B$19:$R$41,8,0)/'4. Billing Determinants'!$I$41*$D38, VLOOKUP(T$4,'4. Billing Determinants'!$B$19:$R$41,3,0)/'4. Billing Determinants'!$D$41*$D38))))),0)</f>
        <v>0</v>
      </c>
      <c r="U38" s="385">
        <f>IFERROR(IF(U$4="",0,IF($E38="kWh",VLOOKUP(U$4,'4. Billing Determinants'!$B$19:$R$41,4,0)/'4. Billing Determinants'!$E$41*$D38,IF($E38="kW",VLOOKUP(U$4,'4. Billing Determinants'!$B$19:$R$41,5,0)/'4. Billing Determinants'!$F$41*$D38,IF($E38="Non-RPP kWh",VLOOKUP(U$4,'4. Billing Determinants'!$B$19:$R$41,6,0)/'4. Billing Determinants'!$G$41*$D38,IF($E38="Distribution Rev.",VLOOKUP(U$4,'4. Billing Determinants'!$B$19:$R$41,8,0)/'4. Billing Determinants'!$I$41*$D38, VLOOKUP(U$4,'4. Billing Determinants'!$B$19:$R$41,3,0)/'4. Billing Determinants'!$D$41*$D38))))),0)</f>
        <v>0</v>
      </c>
      <c r="V38" s="385">
        <f>IFERROR(IF(V$4="",0,IF($E38="kWh",VLOOKUP(V$4,'4. Billing Determinants'!$B$19:$R$41,4,0)/'4. Billing Determinants'!$E$41*$D38,IF($E38="kW",VLOOKUP(V$4,'4. Billing Determinants'!$B$19:$R$41,5,0)/'4. Billing Determinants'!$F$41*$D38,IF($E38="Non-RPP kWh",VLOOKUP(V$4,'4. Billing Determinants'!$B$19:$R$41,6,0)/'4. Billing Determinants'!$G$41*$D38,IF($E38="Distribution Rev.",VLOOKUP(V$4,'4. Billing Determinants'!$B$19:$R$41,8,0)/'4. Billing Determinants'!$I$41*$D38, VLOOKUP(V$4,'4. Billing Determinants'!$B$19:$R$41,3,0)/'4. Billing Determinants'!$D$41*$D38))))),0)</f>
        <v>0</v>
      </c>
      <c r="W38" s="385">
        <f>IFERROR(IF(W$4="",0,IF($E38="kWh",VLOOKUP(W$4,'4. Billing Determinants'!$B$19:$R$41,4,0)/'4. Billing Determinants'!$E$41*$D38,IF($E38="kW",VLOOKUP(W$4,'4. Billing Determinants'!$B$19:$R$41,5,0)/'4. Billing Determinants'!$F$41*$D38,IF($E38="Non-RPP kWh",VLOOKUP(W$4,'4. Billing Determinants'!$B$19:$R$41,6,0)/'4. Billing Determinants'!$G$41*$D38,IF($E38="Distribution Rev.",VLOOKUP(W$4,'4. Billing Determinants'!$B$19:$R$41,8,0)/'4. Billing Determinants'!$I$41*$D38, VLOOKUP(W$4,'4. Billing Determinants'!$B$19:$R$41,3,0)/'4. Billing Determinants'!$D$41*$D38))))),0)</f>
        <v>0</v>
      </c>
      <c r="X38" s="385">
        <f>IFERROR(IF(X$4="",0,IF($E38="kWh",VLOOKUP(X$4,'4. Billing Determinants'!$B$19:$R$41,4,0)/'4. Billing Determinants'!$E$41*$D38,IF($E38="kW",VLOOKUP(X$4,'4. Billing Determinants'!$B$19:$R$41,5,0)/'4. Billing Determinants'!$F$41*$D38,IF($E38="Non-RPP kWh",VLOOKUP(X$4,'4. Billing Determinants'!$B$19:$R$41,6,0)/'4. Billing Determinants'!$G$41*$D38,IF($E38="Distribution Rev.",VLOOKUP(X$4,'4. Billing Determinants'!$B$19:$R$41,8,0)/'4. Billing Determinants'!$I$41*$D38, VLOOKUP(X$4,'4. Billing Determinants'!$B$19:$R$41,3,0)/'4. Billing Determinants'!$D$41*$D38))))),0)</f>
        <v>0</v>
      </c>
      <c r="Y38" s="385">
        <f>IFERROR(IF(Y$4="",0,IF($E38="kWh",VLOOKUP(Y$4,'4. Billing Determinants'!$B$19:$R$41,4,0)/'4. Billing Determinants'!$E$41*$D38,IF($E38="kW",VLOOKUP(Y$4,'4. Billing Determinants'!$B$19:$R$41,5,0)/'4. Billing Determinants'!$F$41*$D38,IF($E38="Non-RPP kWh",VLOOKUP(Y$4,'4. Billing Determinants'!$B$19:$R$41,6,0)/'4. Billing Determinants'!$G$41*$D38,IF($E38="Distribution Rev.",VLOOKUP(Y$4,'4. Billing Determinants'!$B$19:$R$41,8,0)/'4. Billing Determinants'!$I$41*$D38, VLOOKUP(Y$4,'4. Billing Determinants'!$B$19:$R$41,3,0)/'4. Billing Determinants'!$D$41*$D38))))),0)</f>
        <v>0</v>
      </c>
    </row>
    <row r="39" spans="1:25" s="382" customFormat="1" hidden="1" x14ac:dyDescent="0.2">
      <c r="B39" s="389" t="s">
        <v>221</v>
      </c>
      <c r="C39" s="384">
        <v>1508</v>
      </c>
      <c r="D39" s="385"/>
      <c r="E39" s="386" t="s">
        <v>126</v>
      </c>
      <c r="F39" s="385">
        <f>IFERROR(IF(F$4="",0,IF($E39="kWh",VLOOKUP(F$4,'4. Billing Determinants'!$B$19:$R$41,4,0)/'4. Billing Determinants'!$E$41*$D39,IF($E39="kW",VLOOKUP(F$4,'4. Billing Determinants'!$B$19:$R$41,5,0)/'4. Billing Determinants'!$F$41*$D39,IF($E39="Non-RPP kWh",VLOOKUP(F$4,'4. Billing Determinants'!$B$19:$R$41,6,0)/'4. Billing Determinants'!$G$41*$D39,IF($E39="Distribution Rev.",VLOOKUP(F$4,'4. Billing Determinants'!$B$19:$R$41,8,0)/'4. Billing Determinants'!$I$41*$D39, VLOOKUP(F$4,'4. Billing Determinants'!$B$19:$R$41,3,0)/'4. Billing Determinants'!$D$41*$D39))))),0)</f>
        <v>0</v>
      </c>
      <c r="G39" s="385">
        <f>IFERROR(IF(G$4="",0,IF($E39="kWh",VLOOKUP(G$4,'4. Billing Determinants'!$B$19:$R$41,4,0)/'4. Billing Determinants'!$E$41*$D39,IF($E39="kW",VLOOKUP(G$4,'4. Billing Determinants'!$B$19:$R$41,5,0)/'4. Billing Determinants'!$F$41*$D39,IF($E39="Non-RPP kWh",VLOOKUP(G$4,'4. Billing Determinants'!$B$19:$R$41,6,0)/'4. Billing Determinants'!$G$41*$D39,IF($E39="Distribution Rev.",VLOOKUP(G$4,'4. Billing Determinants'!$B$19:$R$41,8,0)/'4. Billing Determinants'!$I$41*$D39, VLOOKUP(G$4,'4. Billing Determinants'!$B$19:$R$41,3,0)/'4. Billing Determinants'!$D$41*$D39))))),0)</f>
        <v>0</v>
      </c>
      <c r="H39" s="385">
        <f>IFERROR(IF(H$4="",0,IF($E39="kWh",VLOOKUP(H$4,'4. Billing Determinants'!$B$19:$R$41,4,0)/'4. Billing Determinants'!$E$41*$D39,IF($E39="kW",VLOOKUP(H$4,'4. Billing Determinants'!$B$19:$R$41,5,0)/'4. Billing Determinants'!$F$41*$D39,IF($E39="Non-RPP kWh",VLOOKUP(H$4,'4. Billing Determinants'!$B$19:$R$41,6,0)/'4. Billing Determinants'!$G$41*$D39,IF($E39="Distribution Rev.",VLOOKUP(H$4,'4. Billing Determinants'!$B$19:$R$41,8,0)/'4. Billing Determinants'!$I$41*$D39, VLOOKUP(H$4,'4. Billing Determinants'!$B$19:$R$41,3,0)/'4. Billing Determinants'!$D$41*$D39))))),0)</f>
        <v>0</v>
      </c>
      <c r="I39" s="385">
        <f>IFERROR(IF(I$4="",0,IF($E39="kWh",VLOOKUP(I$4,'4. Billing Determinants'!$B$19:$R$41,4,0)/'4. Billing Determinants'!$E$41*$D39,IF($E39="kW",VLOOKUP(I$4,'4. Billing Determinants'!$B$19:$R$41,5,0)/'4. Billing Determinants'!$F$41*$D39,IF($E39="Non-RPP kWh",VLOOKUP(I$4,'4. Billing Determinants'!$B$19:$R$41,6,0)/'4. Billing Determinants'!$G$41*$D39,IF($E39="Distribution Rev.",VLOOKUP(I$4,'4. Billing Determinants'!$B$19:$R$41,8,0)/'4. Billing Determinants'!$I$41*$D39, VLOOKUP(I$4,'4. Billing Determinants'!$B$19:$R$41,3,0)/'4. Billing Determinants'!$D$41*$D39))))),0)</f>
        <v>0</v>
      </c>
      <c r="J39" s="385">
        <f>IFERROR(IF(J$4="",0,IF($E39="kWh",VLOOKUP(J$4,'4. Billing Determinants'!$B$19:$R$41,4,0)/'4. Billing Determinants'!$E$41*$D39,IF($E39="kW",VLOOKUP(J$4,'4. Billing Determinants'!$B$19:$R$41,5,0)/'4. Billing Determinants'!$F$41*$D39,IF($E39="Non-RPP kWh",VLOOKUP(J$4,'4. Billing Determinants'!$B$19:$R$41,6,0)/'4. Billing Determinants'!$G$41*$D39,IF($E39="Distribution Rev.",VLOOKUP(J$4,'4. Billing Determinants'!$B$19:$R$41,8,0)/'4. Billing Determinants'!$I$41*$D39, VLOOKUP(J$4,'4. Billing Determinants'!$B$19:$R$41,3,0)/'4. Billing Determinants'!$D$41*$D39))))),0)</f>
        <v>0</v>
      </c>
      <c r="K39" s="385">
        <f>IFERROR(IF(K$4="",0,IF($E39="kWh",VLOOKUP(K$4,'4. Billing Determinants'!$B$19:$R$41,4,0)/'4. Billing Determinants'!$E$41*$D39,IF($E39="kW",VLOOKUP(K$4,'4. Billing Determinants'!$B$19:$R$41,5,0)/'4. Billing Determinants'!$F$41*$D39,IF($E39="Non-RPP kWh",VLOOKUP(K$4,'4. Billing Determinants'!$B$19:$R$41,6,0)/'4. Billing Determinants'!$G$41*$D39,IF($E39="Distribution Rev.",VLOOKUP(K$4,'4. Billing Determinants'!$B$19:$R$41,8,0)/'4. Billing Determinants'!$I$41*$D39, VLOOKUP(K$4,'4. Billing Determinants'!$B$19:$R$41,3,0)/'4. Billing Determinants'!$D$41*$D39))))),0)</f>
        <v>0</v>
      </c>
      <c r="L39" s="385">
        <f>IFERROR(IF(L$4="",0,IF($E39="kWh",VLOOKUP(L$4,'4. Billing Determinants'!$B$19:$R$41,4,0)/'4. Billing Determinants'!$E$41*$D39,IF($E39="kW",VLOOKUP(L$4,'4. Billing Determinants'!$B$19:$R$41,5,0)/'4. Billing Determinants'!$F$41*$D39,IF($E39="Non-RPP kWh",VLOOKUP(L$4,'4. Billing Determinants'!$B$19:$R$41,6,0)/'4. Billing Determinants'!$G$41*$D39,IF($E39="Distribution Rev.",VLOOKUP(L$4,'4. Billing Determinants'!$B$19:$R$41,8,0)/'4. Billing Determinants'!$I$41*$D39, VLOOKUP(L$4,'4. Billing Determinants'!$B$19:$R$41,3,0)/'4. Billing Determinants'!$D$41*$D39))))),0)</f>
        <v>0</v>
      </c>
      <c r="M39" s="385">
        <f>IFERROR(IF(M$4="",0,IF($E39="kWh",VLOOKUP(M$4,'4. Billing Determinants'!$B$19:$R$41,4,0)/'4. Billing Determinants'!$E$41*$D39,IF($E39="kW",VLOOKUP(M$4,'4. Billing Determinants'!$B$19:$R$41,5,0)/'4. Billing Determinants'!$F$41*$D39,IF($E39="Non-RPP kWh",VLOOKUP(M$4,'4. Billing Determinants'!$B$19:$R$41,6,0)/'4. Billing Determinants'!$G$41*$D39,IF($E39="Distribution Rev.",VLOOKUP(M$4,'4. Billing Determinants'!$B$19:$R$41,8,0)/'4. Billing Determinants'!$I$41*$D39, VLOOKUP(M$4,'4. Billing Determinants'!$B$19:$R$41,3,0)/'4. Billing Determinants'!$D$41*$D39))))),0)</f>
        <v>0</v>
      </c>
      <c r="N39" s="385">
        <f>IFERROR(IF(N$4="",0,IF($E39="kWh",VLOOKUP(N$4,'4. Billing Determinants'!$B$19:$R$41,4,0)/'4. Billing Determinants'!$E$41*$D39,IF($E39="kW",VLOOKUP(N$4,'4. Billing Determinants'!$B$19:$R$41,5,0)/'4. Billing Determinants'!$F$41*$D39,IF($E39="Non-RPP kWh",VLOOKUP(N$4,'4. Billing Determinants'!$B$19:$R$41,6,0)/'4. Billing Determinants'!$G$41*$D39,IF($E39="Distribution Rev.",VLOOKUP(N$4,'4. Billing Determinants'!$B$19:$R$41,8,0)/'4. Billing Determinants'!$I$41*$D39, VLOOKUP(N$4,'4. Billing Determinants'!$B$19:$R$41,3,0)/'4. Billing Determinants'!$D$41*$D39))))),0)</f>
        <v>0</v>
      </c>
      <c r="O39" s="385">
        <f>IFERROR(IF(O$4="",0,IF($E39="kWh",VLOOKUP(O$4,'4. Billing Determinants'!$B$19:$R$41,4,0)/'4. Billing Determinants'!$E$41*$D39,IF($E39="kW",VLOOKUP(O$4,'4. Billing Determinants'!$B$19:$R$41,5,0)/'4. Billing Determinants'!$F$41*$D39,IF($E39="Non-RPP kWh",VLOOKUP(O$4,'4. Billing Determinants'!$B$19:$R$41,6,0)/'4. Billing Determinants'!$G$41*$D39,IF($E39="Distribution Rev.",VLOOKUP(O$4,'4. Billing Determinants'!$B$19:$R$41,8,0)/'4. Billing Determinants'!$I$41*$D39, VLOOKUP(O$4,'4. Billing Determinants'!$B$19:$R$41,3,0)/'4. Billing Determinants'!$D$41*$D39))))),0)</f>
        <v>0</v>
      </c>
      <c r="P39" s="385">
        <f>IFERROR(IF(P$4="",0,IF($E39="kWh",VLOOKUP(P$4,'4. Billing Determinants'!$B$19:$R$41,4,0)/'4. Billing Determinants'!$E$41*$D39,IF($E39="kW",VLOOKUP(P$4,'4. Billing Determinants'!$B$19:$R$41,5,0)/'4. Billing Determinants'!$F$41*$D39,IF($E39="Non-RPP kWh",VLOOKUP(P$4,'4. Billing Determinants'!$B$19:$R$41,6,0)/'4. Billing Determinants'!$G$41*$D39,IF($E39="Distribution Rev.",VLOOKUP(P$4,'4. Billing Determinants'!$B$19:$R$41,8,0)/'4. Billing Determinants'!$I$41*$D39, VLOOKUP(P$4,'4. Billing Determinants'!$B$19:$R$41,3,0)/'4. Billing Determinants'!$D$41*$D39))))),0)</f>
        <v>0</v>
      </c>
      <c r="Q39" s="385">
        <f>IFERROR(IF(Q$4="",0,IF($E39="kWh",VLOOKUP(Q$4,'4. Billing Determinants'!$B$19:$R$41,4,0)/'4. Billing Determinants'!$E$41*$D39,IF($E39="kW",VLOOKUP(Q$4,'4. Billing Determinants'!$B$19:$R$41,5,0)/'4. Billing Determinants'!$F$41*$D39,IF($E39="Non-RPP kWh",VLOOKUP(Q$4,'4. Billing Determinants'!$B$19:$R$41,6,0)/'4. Billing Determinants'!$G$41*$D39,IF($E39="Distribution Rev.",VLOOKUP(Q$4,'4. Billing Determinants'!$B$19:$R$41,8,0)/'4. Billing Determinants'!$I$41*$D39, VLOOKUP(Q$4,'4. Billing Determinants'!$B$19:$R$41,3,0)/'4. Billing Determinants'!$D$41*$D39))))),0)</f>
        <v>0</v>
      </c>
      <c r="R39" s="385">
        <f>IFERROR(IF(R$4="",0,IF($E39="kWh",VLOOKUP(R$4,'4. Billing Determinants'!$B$19:$R$41,4,0)/'4. Billing Determinants'!$E$41*$D39,IF($E39="kW",VLOOKUP(R$4,'4. Billing Determinants'!$B$19:$R$41,5,0)/'4. Billing Determinants'!$F$41*$D39,IF($E39="Non-RPP kWh",VLOOKUP(R$4,'4. Billing Determinants'!$B$19:$R$41,6,0)/'4. Billing Determinants'!$G$41*$D39,IF($E39="Distribution Rev.",VLOOKUP(R$4,'4. Billing Determinants'!$B$19:$R$41,8,0)/'4. Billing Determinants'!$I$41*$D39, VLOOKUP(R$4,'4. Billing Determinants'!$B$19:$R$41,3,0)/'4. Billing Determinants'!$D$41*$D39))))),0)</f>
        <v>0</v>
      </c>
      <c r="S39" s="385">
        <f>IFERROR(IF(S$4="",0,IF($E39="kWh",VLOOKUP(S$4,'4. Billing Determinants'!$B$19:$R$41,4,0)/'4. Billing Determinants'!$E$41*$D39,IF($E39="kW",VLOOKUP(S$4,'4. Billing Determinants'!$B$19:$R$41,5,0)/'4. Billing Determinants'!$F$41*$D39,IF($E39="Non-RPP kWh",VLOOKUP(S$4,'4. Billing Determinants'!$B$19:$R$41,6,0)/'4. Billing Determinants'!$G$41*$D39,IF($E39="Distribution Rev.",VLOOKUP(S$4,'4. Billing Determinants'!$B$19:$R$41,8,0)/'4. Billing Determinants'!$I$41*$D39, VLOOKUP(S$4,'4. Billing Determinants'!$B$19:$R$41,3,0)/'4. Billing Determinants'!$D$41*$D39))))),0)</f>
        <v>0</v>
      </c>
      <c r="T39" s="385">
        <f>IFERROR(IF(T$4="",0,IF($E39="kWh",VLOOKUP(T$4,'4. Billing Determinants'!$B$19:$R$41,4,0)/'4. Billing Determinants'!$E$41*$D39,IF($E39="kW",VLOOKUP(T$4,'4. Billing Determinants'!$B$19:$R$41,5,0)/'4. Billing Determinants'!$F$41*$D39,IF($E39="Non-RPP kWh",VLOOKUP(T$4,'4. Billing Determinants'!$B$19:$R$41,6,0)/'4. Billing Determinants'!$G$41*$D39,IF($E39="Distribution Rev.",VLOOKUP(T$4,'4. Billing Determinants'!$B$19:$R$41,8,0)/'4. Billing Determinants'!$I$41*$D39, VLOOKUP(T$4,'4. Billing Determinants'!$B$19:$R$41,3,0)/'4. Billing Determinants'!$D$41*$D39))))),0)</f>
        <v>0</v>
      </c>
      <c r="U39" s="385">
        <f>IFERROR(IF(U$4="",0,IF($E39="kWh",VLOOKUP(U$4,'4. Billing Determinants'!$B$19:$R$41,4,0)/'4. Billing Determinants'!$E$41*$D39,IF($E39="kW",VLOOKUP(U$4,'4. Billing Determinants'!$B$19:$R$41,5,0)/'4. Billing Determinants'!$F$41*$D39,IF($E39="Non-RPP kWh",VLOOKUP(U$4,'4. Billing Determinants'!$B$19:$R$41,6,0)/'4. Billing Determinants'!$G$41*$D39,IF($E39="Distribution Rev.",VLOOKUP(U$4,'4. Billing Determinants'!$B$19:$R$41,8,0)/'4. Billing Determinants'!$I$41*$D39, VLOOKUP(U$4,'4. Billing Determinants'!$B$19:$R$41,3,0)/'4. Billing Determinants'!$D$41*$D39))))),0)</f>
        <v>0</v>
      </c>
      <c r="V39" s="385">
        <f>IFERROR(IF(V$4="",0,IF($E39="kWh",VLOOKUP(V$4,'4. Billing Determinants'!$B$19:$R$41,4,0)/'4. Billing Determinants'!$E$41*$D39,IF($E39="kW",VLOOKUP(V$4,'4. Billing Determinants'!$B$19:$R$41,5,0)/'4. Billing Determinants'!$F$41*$D39,IF($E39="Non-RPP kWh",VLOOKUP(V$4,'4. Billing Determinants'!$B$19:$R$41,6,0)/'4. Billing Determinants'!$G$41*$D39,IF($E39="Distribution Rev.",VLOOKUP(V$4,'4. Billing Determinants'!$B$19:$R$41,8,0)/'4. Billing Determinants'!$I$41*$D39, VLOOKUP(V$4,'4. Billing Determinants'!$B$19:$R$41,3,0)/'4. Billing Determinants'!$D$41*$D39))))),0)</f>
        <v>0</v>
      </c>
      <c r="W39" s="385">
        <f>IFERROR(IF(W$4="",0,IF($E39="kWh",VLOOKUP(W$4,'4. Billing Determinants'!$B$19:$R$41,4,0)/'4. Billing Determinants'!$E$41*$D39,IF($E39="kW",VLOOKUP(W$4,'4. Billing Determinants'!$B$19:$R$41,5,0)/'4. Billing Determinants'!$F$41*$D39,IF($E39="Non-RPP kWh",VLOOKUP(W$4,'4. Billing Determinants'!$B$19:$R$41,6,0)/'4. Billing Determinants'!$G$41*$D39,IF($E39="Distribution Rev.",VLOOKUP(W$4,'4. Billing Determinants'!$B$19:$R$41,8,0)/'4. Billing Determinants'!$I$41*$D39, VLOOKUP(W$4,'4. Billing Determinants'!$B$19:$R$41,3,0)/'4. Billing Determinants'!$D$41*$D39))))),0)</f>
        <v>0</v>
      </c>
      <c r="X39" s="385">
        <f>IFERROR(IF(X$4="",0,IF($E39="kWh",VLOOKUP(X$4,'4. Billing Determinants'!$B$19:$R$41,4,0)/'4. Billing Determinants'!$E$41*$D39,IF($E39="kW",VLOOKUP(X$4,'4. Billing Determinants'!$B$19:$R$41,5,0)/'4. Billing Determinants'!$F$41*$D39,IF($E39="Non-RPP kWh",VLOOKUP(X$4,'4. Billing Determinants'!$B$19:$R$41,6,0)/'4. Billing Determinants'!$G$41*$D39,IF($E39="Distribution Rev.",VLOOKUP(X$4,'4. Billing Determinants'!$B$19:$R$41,8,0)/'4. Billing Determinants'!$I$41*$D39, VLOOKUP(X$4,'4. Billing Determinants'!$B$19:$R$41,3,0)/'4. Billing Determinants'!$D$41*$D39))))),0)</f>
        <v>0</v>
      </c>
      <c r="Y39" s="385">
        <f>IFERROR(IF(Y$4="",0,IF($E39="kWh",VLOOKUP(Y$4,'4. Billing Determinants'!$B$19:$R$41,4,0)/'4. Billing Determinants'!$E$41*$D39,IF($E39="kW",VLOOKUP(Y$4,'4. Billing Determinants'!$B$19:$R$41,5,0)/'4. Billing Determinants'!$F$41*$D39,IF($E39="Non-RPP kWh",VLOOKUP(Y$4,'4. Billing Determinants'!$B$19:$R$41,6,0)/'4. Billing Determinants'!$G$41*$D39,IF($E39="Distribution Rev.",VLOOKUP(Y$4,'4. Billing Determinants'!$B$19:$R$41,8,0)/'4. Billing Determinants'!$I$41*$D39, VLOOKUP(Y$4,'4. Billing Determinants'!$B$19:$R$41,3,0)/'4. Billing Determinants'!$D$41*$D39))))),0)</f>
        <v>0</v>
      </c>
    </row>
    <row r="40" spans="1:25" s="382" customFormat="1" hidden="1" x14ac:dyDescent="0.2">
      <c r="B40" s="389" t="s">
        <v>221</v>
      </c>
      <c r="C40" s="384">
        <v>1508</v>
      </c>
      <c r="D40" s="385"/>
      <c r="E40" s="386" t="s">
        <v>126</v>
      </c>
      <c r="F40" s="385">
        <f>IFERROR(IF(F$4="",0,IF($E40="kWh",VLOOKUP(F$4,'4. Billing Determinants'!$B$19:$R$41,4,0)/'4. Billing Determinants'!$E$41*$D40,IF($E40="kW",VLOOKUP(F$4,'4. Billing Determinants'!$B$19:$R$41,5,0)/'4. Billing Determinants'!$F$41*$D40,IF($E40="Non-RPP kWh",VLOOKUP(F$4,'4. Billing Determinants'!$B$19:$R$41,6,0)/'4. Billing Determinants'!$G$41*$D40,IF($E40="Distribution Rev.",VLOOKUP(F$4,'4. Billing Determinants'!$B$19:$R$41,8,0)/'4. Billing Determinants'!$I$41*$D40, VLOOKUP(F$4,'4. Billing Determinants'!$B$19:$R$41,3,0)/'4. Billing Determinants'!$D$41*$D40))))),0)</f>
        <v>0</v>
      </c>
      <c r="G40" s="385">
        <f>IFERROR(IF(G$4="",0,IF($E40="kWh",VLOOKUP(G$4,'4. Billing Determinants'!$B$19:$R$41,4,0)/'4. Billing Determinants'!$E$41*$D40,IF($E40="kW",VLOOKUP(G$4,'4. Billing Determinants'!$B$19:$R$41,5,0)/'4. Billing Determinants'!$F$41*$D40,IF($E40="Non-RPP kWh",VLOOKUP(G$4,'4. Billing Determinants'!$B$19:$R$41,6,0)/'4. Billing Determinants'!$G$41*$D40,IF($E40="Distribution Rev.",VLOOKUP(G$4,'4. Billing Determinants'!$B$19:$R$41,8,0)/'4. Billing Determinants'!$I$41*$D40, VLOOKUP(G$4,'4. Billing Determinants'!$B$19:$R$41,3,0)/'4. Billing Determinants'!$D$41*$D40))))),0)</f>
        <v>0</v>
      </c>
      <c r="H40" s="385">
        <f>IFERROR(IF(H$4="",0,IF($E40="kWh",VLOOKUP(H$4,'4. Billing Determinants'!$B$19:$R$41,4,0)/'4. Billing Determinants'!$E$41*$D40,IF($E40="kW",VLOOKUP(H$4,'4. Billing Determinants'!$B$19:$R$41,5,0)/'4. Billing Determinants'!$F$41*$D40,IF($E40="Non-RPP kWh",VLOOKUP(H$4,'4. Billing Determinants'!$B$19:$R$41,6,0)/'4. Billing Determinants'!$G$41*$D40,IF($E40="Distribution Rev.",VLOOKUP(H$4,'4. Billing Determinants'!$B$19:$R$41,8,0)/'4. Billing Determinants'!$I$41*$D40, VLOOKUP(H$4,'4. Billing Determinants'!$B$19:$R$41,3,0)/'4. Billing Determinants'!$D$41*$D40))))),0)</f>
        <v>0</v>
      </c>
      <c r="I40" s="385">
        <f>IFERROR(IF(I$4="",0,IF($E40="kWh",VLOOKUP(I$4,'4. Billing Determinants'!$B$19:$R$41,4,0)/'4. Billing Determinants'!$E$41*$D40,IF($E40="kW",VLOOKUP(I$4,'4. Billing Determinants'!$B$19:$R$41,5,0)/'4. Billing Determinants'!$F$41*$D40,IF($E40="Non-RPP kWh",VLOOKUP(I$4,'4. Billing Determinants'!$B$19:$R$41,6,0)/'4. Billing Determinants'!$G$41*$D40,IF($E40="Distribution Rev.",VLOOKUP(I$4,'4. Billing Determinants'!$B$19:$R$41,8,0)/'4. Billing Determinants'!$I$41*$D40, VLOOKUP(I$4,'4. Billing Determinants'!$B$19:$R$41,3,0)/'4. Billing Determinants'!$D$41*$D40))))),0)</f>
        <v>0</v>
      </c>
      <c r="J40" s="385">
        <f>IFERROR(IF(J$4="",0,IF($E40="kWh",VLOOKUP(J$4,'4. Billing Determinants'!$B$19:$R$41,4,0)/'4. Billing Determinants'!$E$41*$D40,IF($E40="kW",VLOOKUP(J$4,'4. Billing Determinants'!$B$19:$R$41,5,0)/'4. Billing Determinants'!$F$41*$D40,IF($E40="Non-RPP kWh",VLOOKUP(J$4,'4. Billing Determinants'!$B$19:$R$41,6,0)/'4. Billing Determinants'!$G$41*$D40,IF($E40="Distribution Rev.",VLOOKUP(J$4,'4. Billing Determinants'!$B$19:$R$41,8,0)/'4. Billing Determinants'!$I$41*$D40, VLOOKUP(J$4,'4. Billing Determinants'!$B$19:$R$41,3,0)/'4. Billing Determinants'!$D$41*$D40))))),0)</f>
        <v>0</v>
      </c>
      <c r="K40" s="385">
        <f>IFERROR(IF(K$4="",0,IF($E40="kWh",VLOOKUP(K$4,'4. Billing Determinants'!$B$19:$R$41,4,0)/'4. Billing Determinants'!$E$41*$D40,IF($E40="kW",VLOOKUP(K$4,'4. Billing Determinants'!$B$19:$R$41,5,0)/'4. Billing Determinants'!$F$41*$D40,IF($E40="Non-RPP kWh",VLOOKUP(K$4,'4. Billing Determinants'!$B$19:$R$41,6,0)/'4. Billing Determinants'!$G$41*$D40,IF($E40="Distribution Rev.",VLOOKUP(K$4,'4. Billing Determinants'!$B$19:$R$41,8,0)/'4. Billing Determinants'!$I$41*$D40, VLOOKUP(K$4,'4. Billing Determinants'!$B$19:$R$41,3,0)/'4. Billing Determinants'!$D$41*$D40))))),0)</f>
        <v>0</v>
      </c>
      <c r="L40" s="385">
        <f>IFERROR(IF(L$4="",0,IF($E40="kWh",VLOOKUP(L$4,'4. Billing Determinants'!$B$19:$R$41,4,0)/'4. Billing Determinants'!$E$41*$D40,IF($E40="kW",VLOOKUP(L$4,'4. Billing Determinants'!$B$19:$R$41,5,0)/'4. Billing Determinants'!$F$41*$D40,IF($E40="Non-RPP kWh",VLOOKUP(L$4,'4. Billing Determinants'!$B$19:$R$41,6,0)/'4. Billing Determinants'!$G$41*$D40,IF($E40="Distribution Rev.",VLOOKUP(L$4,'4. Billing Determinants'!$B$19:$R$41,8,0)/'4. Billing Determinants'!$I$41*$D40, VLOOKUP(L$4,'4. Billing Determinants'!$B$19:$R$41,3,0)/'4. Billing Determinants'!$D$41*$D40))))),0)</f>
        <v>0</v>
      </c>
      <c r="M40" s="385">
        <f>IFERROR(IF(M$4="",0,IF($E40="kWh",VLOOKUP(M$4,'4. Billing Determinants'!$B$19:$R$41,4,0)/'4. Billing Determinants'!$E$41*$D40,IF($E40="kW",VLOOKUP(M$4,'4. Billing Determinants'!$B$19:$R$41,5,0)/'4. Billing Determinants'!$F$41*$D40,IF($E40="Non-RPP kWh",VLOOKUP(M$4,'4. Billing Determinants'!$B$19:$R$41,6,0)/'4. Billing Determinants'!$G$41*$D40,IF($E40="Distribution Rev.",VLOOKUP(M$4,'4. Billing Determinants'!$B$19:$R$41,8,0)/'4. Billing Determinants'!$I$41*$D40, VLOOKUP(M$4,'4. Billing Determinants'!$B$19:$R$41,3,0)/'4. Billing Determinants'!$D$41*$D40))))),0)</f>
        <v>0</v>
      </c>
      <c r="N40" s="385">
        <f>IFERROR(IF(N$4="",0,IF($E40="kWh",VLOOKUP(N$4,'4. Billing Determinants'!$B$19:$R$41,4,0)/'4. Billing Determinants'!$E$41*$D40,IF($E40="kW",VLOOKUP(N$4,'4. Billing Determinants'!$B$19:$R$41,5,0)/'4. Billing Determinants'!$F$41*$D40,IF($E40="Non-RPP kWh",VLOOKUP(N$4,'4. Billing Determinants'!$B$19:$R$41,6,0)/'4. Billing Determinants'!$G$41*$D40,IF($E40="Distribution Rev.",VLOOKUP(N$4,'4. Billing Determinants'!$B$19:$R$41,8,0)/'4. Billing Determinants'!$I$41*$D40, VLOOKUP(N$4,'4. Billing Determinants'!$B$19:$R$41,3,0)/'4. Billing Determinants'!$D$41*$D40))))),0)</f>
        <v>0</v>
      </c>
      <c r="O40" s="385">
        <f>IFERROR(IF(O$4="",0,IF($E40="kWh",VLOOKUP(O$4,'4. Billing Determinants'!$B$19:$R$41,4,0)/'4. Billing Determinants'!$E$41*$D40,IF($E40="kW",VLOOKUP(O$4,'4. Billing Determinants'!$B$19:$R$41,5,0)/'4. Billing Determinants'!$F$41*$D40,IF($E40="Non-RPP kWh",VLOOKUP(O$4,'4. Billing Determinants'!$B$19:$R$41,6,0)/'4. Billing Determinants'!$G$41*$D40,IF($E40="Distribution Rev.",VLOOKUP(O$4,'4. Billing Determinants'!$B$19:$R$41,8,0)/'4. Billing Determinants'!$I$41*$D40, VLOOKUP(O$4,'4. Billing Determinants'!$B$19:$R$41,3,0)/'4. Billing Determinants'!$D$41*$D40))))),0)</f>
        <v>0</v>
      </c>
      <c r="P40" s="385">
        <f>IFERROR(IF(P$4="",0,IF($E40="kWh",VLOOKUP(P$4,'4. Billing Determinants'!$B$19:$R$41,4,0)/'4. Billing Determinants'!$E$41*$D40,IF($E40="kW",VLOOKUP(P$4,'4. Billing Determinants'!$B$19:$R$41,5,0)/'4. Billing Determinants'!$F$41*$D40,IF($E40="Non-RPP kWh",VLOOKUP(P$4,'4. Billing Determinants'!$B$19:$R$41,6,0)/'4. Billing Determinants'!$G$41*$D40,IF($E40="Distribution Rev.",VLOOKUP(P$4,'4. Billing Determinants'!$B$19:$R$41,8,0)/'4. Billing Determinants'!$I$41*$D40, VLOOKUP(P$4,'4. Billing Determinants'!$B$19:$R$41,3,0)/'4. Billing Determinants'!$D$41*$D40))))),0)</f>
        <v>0</v>
      </c>
      <c r="Q40" s="385">
        <f>IFERROR(IF(Q$4="",0,IF($E40="kWh",VLOOKUP(Q$4,'4. Billing Determinants'!$B$19:$R$41,4,0)/'4. Billing Determinants'!$E$41*$D40,IF($E40="kW",VLOOKUP(Q$4,'4. Billing Determinants'!$B$19:$R$41,5,0)/'4. Billing Determinants'!$F$41*$D40,IF($E40="Non-RPP kWh",VLOOKUP(Q$4,'4. Billing Determinants'!$B$19:$R$41,6,0)/'4. Billing Determinants'!$G$41*$D40,IF($E40="Distribution Rev.",VLOOKUP(Q$4,'4. Billing Determinants'!$B$19:$R$41,8,0)/'4. Billing Determinants'!$I$41*$D40, VLOOKUP(Q$4,'4. Billing Determinants'!$B$19:$R$41,3,0)/'4. Billing Determinants'!$D$41*$D40))))),0)</f>
        <v>0</v>
      </c>
      <c r="R40" s="385">
        <f>IFERROR(IF(R$4="",0,IF($E40="kWh",VLOOKUP(R$4,'4. Billing Determinants'!$B$19:$R$41,4,0)/'4. Billing Determinants'!$E$41*$D40,IF($E40="kW",VLOOKUP(R$4,'4. Billing Determinants'!$B$19:$R$41,5,0)/'4. Billing Determinants'!$F$41*$D40,IF($E40="Non-RPP kWh",VLOOKUP(R$4,'4. Billing Determinants'!$B$19:$R$41,6,0)/'4. Billing Determinants'!$G$41*$D40,IF($E40="Distribution Rev.",VLOOKUP(R$4,'4. Billing Determinants'!$B$19:$R$41,8,0)/'4. Billing Determinants'!$I$41*$D40, VLOOKUP(R$4,'4. Billing Determinants'!$B$19:$R$41,3,0)/'4. Billing Determinants'!$D$41*$D40))))),0)</f>
        <v>0</v>
      </c>
      <c r="S40" s="385">
        <f>IFERROR(IF(S$4="",0,IF($E40="kWh",VLOOKUP(S$4,'4. Billing Determinants'!$B$19:$R$41,4,0)/'4. Billing Determinants'!$E$41*$D40,IF($E40="kW",VLOOKUP(S$4,'4. Billing Determinants'!$B$19:$R$41,5,0)/'4. Billing Determinants'!$F$41*$D40,IF($E40="Non-RPP kWh",VLOOKUP(S$4,'4. Billing Determinants'!$B$19:$R$41,6,0)/'4. Billing Determinants'!$G$41*$D40,IF($E40="Distribution Rev.",VLOOKUP(S$4,'4. Billing Determinants'!$B$19:$R$41,8,0)/'4. Billing Determinants'!$I$41*$D40, VLOOKUP(S$4,'4. Billing Determinants'!$B$19:$R$41,3,0)/'4. Billing Determinants'!$D$41*$D40))))),0)</f>
        <v>0</v>
      </c>
      <c r="T40" s="385">
        <f>IFERROR(IF(T$4="",0,IF($E40="kWh",VLOOKUP(T$4,'4. Billing Determinants'!$B$19:$R$41,4,0)/'4. Billing Determinants'!$E$41*$D40,IF($E40="kW",VLOOKUP(T$4,'4. Billing Determinants'!$B$19:$R$41,5,0)/'4. Billing Determinants'!$F$41*$D40,IF($E40="Non-RPP kWh",VLOOKUP(T$4,'4. Billing Determinants'!$B$19:$R$41,6,0)/'4. Billing Determinants'!$G$41*$D40,IF($E40="Distribution Rev.",VLOOKUP(T$4,'4. Billing Determinants'!$B$19:$R$41,8,0)/'4. Billing Determinants'!$I$41*$D40, VLOOKUP(T$4,'4. Billing Determinants'!$B$19:$R$41,3,0)/'4. Billing Determinants'!$D$41*$D40))))),0)</f>
        <v>0</v>
      </c>
      <c r="U40" s="385">
        <f>IFERROR(IF(U$4="",0,IF($E40="kWh",VLOOKUP(U$4,'4. Billing Determinants'!$B$19:$R$41,4,0)/'4. Billing Determinants'!$E$41*$D40,IF($E40="kW",VLOOKUP(U$4,'4. Billing Determinants'!$B$19:$R$41,5,0)/'4. Billing Determinants'!$F$41*$D40,IF($E40="Non-RPP kWh",VLOOKUP(U$4,'4. Billing Determinants'!$B$19:$R$41,6,0)/'4. Billing Determinants'!$G$41*$D40,IF($E40="Distribution Rev.",VLOOKUP(U$4,'4. Billing Determinants'!$B$19:$R$41,8,0)/'4. Billing Determinants'!$I$41*$D40, VLOOKUP(U$4,'4. Billing Determinants'!$B$19:$R$41,3,0)/'4. Billing Determinants'!$D$41*$D40))))),0)</f>
        <v>0</v>
      </c>
      <c r="V40" s="385">
        <f>IFERROR(IF(V$4="",0,IF($E40="kWh",VLOOKUP(V$4,'4. Billing Determinants'!$B$19:$R$41,4,0)/'4. Billing Determinants'!$E$41*$D40,IF($E40="kW",VLOOKUP(V$4,'4. Billing Determinants'!$B$19:$R$41,5,0)/'4. Billing Determinants'!$F$41*$D40,IF($E40="Non-RPP kWh",VLOOKUP(V$4,'4. Billing Determinants'!$B$19:$R$41,6,0)/'4. Billing Determinants'!$G$41*$D40,IF($E40="Distribution Rev.",VLOOKUP(V$4,'4. Billing Determinants'!$B$19:$R$41,8,0)/'4. Billing Determinants'!$I$41*$D40, VLOOKUP(V$4,'4. Billing Determinants'!$B$19:$R$41,3,0)/'4. Billing Determinants'!$D$41*$D40))))),0)</f>
        <v>0</v>
      </c>
      <c r="W40" s="385">
        <f>IFERROR(IF(W$4="",0,IF($E40="kWh",VLOOKUP(W$4,'4. Billing Determinants'!$B$19:$R$41,4,0)/'4. Billing Determinants'!$E$41*$D40,IF($E40="kW",VLOOKUP(W$4,'4. Billing Determinants'!$B$19:$R$41,5,0)/'4. Billing Determinants'!$F$41*$D40,IF($E40="Non-RPP kWh",VLOOKUP(W$4,'4. Billing Determinants'!$B$19:$R$41,6,0)/'4. Billing Determinants'!$G$41*$D40,IF($E40="Distribution Rev.",VLOOKUP(W$4,'4. Billing Determinants'!$B$19:$R$41,8,0)/'4. Billing Determinants'!$I$41*$D40, VLOOKUP(W$4,'4. Billing Determinants'!$B$19:$R$41,3,0)/'4. Billing Determinants'!$D$41*$D40))))),0)</f>
        <v>0</v>
      </c>
      <c r="X40" s="385">
        <f>IFERROR(IF(X$4="",0,IF($E40="kWh",VLOOKUP(X$4,'4. Billing Determinants'!$B$19:$R$41,4,0)/'4. Billing Determinants'!$E$41*$D40,IF($E40="kW",VLOOKUP(X$4,'4. Billing Determinants'!$B$19:$R$41,5,0)/'4. Billing Determinants'!$F$41*$D40,IF($E40="Non-RPP kWh",VLOOKUP(X$4,'4. Billing Determinants'!$B$19:$R$41,6,0)/'4. Billing Determinants'!$G$41*$D40,IF($E40="Distribution Rev.",VLOOKUP(X$4,'4. Billing Determinants'!$B$19:$R$41,8,0)/'4. Billing Determinants'!$I$41*$D40, VLOOKUP(X$4,'4. Billing Determinants'!$B$19:$R$41,3,0)/'4. Billing Determinants'!$D$41*$D40))))),0)</f>
        <v>0</v>
      </c>
      <c r="Y40" s="385">
        <f>IFERROR(IF(Y$4="",0,IF($E40="kWh",VLOOKUP(Y$4,'4. Billing Determinants'!$B$19:$R$41,4,0)/'4. Billing Determinants'!$E$41*$D40,IF($E40="kW",VLOOKUP(Y$4,'4. Billing Determinants'!$B$19:$R$41,5,0)/'4. Billing Determinants'!$F$41*$D40,IF($E40="Non-RPP kWh",VLOOKUP(Y$4,'4. Billing Determinants'!$B$19:$R$41,6,0)/'4. Billing Determinants'!$G$41*$D40,IF($E40="Distribution Rev.",VLOOKUP(Y$4,'4. Billing Determinants'!$B$19:$R$41,8,0)/'4. Billing Determinants'!$I$41*$D40, VLOOKUP(Y$4,'4. Billing Determinants'!$B$19:$R$41,3,0)/'4. Billing Determinants'!$D$41*$D40))))),0)</f>
        <v>0</v>
      </c>
    </row>
    <row r="41" spans="1:25" s="382" customFormat="1" hidden="1" x14ac:dyDescent="0.2">
      <c r="B41" s="389" t="s">
        <v>221</v>
      </c>
      <c r="C41" s="384">
        <v>1508</v>
      </c>
      <c r="D41" s="385"/>
      <c r="E41" s="386" t="s">
        <v>126</v>
      </c>
      <c r="F41" s="385">
        <f>IFERROR(IF(F$4="",0,IF($E41="kWh",VLOOKUP(F$4,'4. Billing Determinants'!$B$19:$R$41,4,0)/'4. Billing Determinants'!$E$41*$D41,IF($E41="kW",VLOOKUP(F$4,'4. Billing Determinants'!$B$19:$R$41,5,0)/'4. Billing Determinants'!$F$41*$D41,IF($E41="Non-RPP kWh",VLOOKUP(F$4,'4. Billing Determinants'!$B$19:$R$41,6,0)/'4. Billing Determinants'!$G$41*$D41,IF($E41="Distribution Rev.",VLOOKUP(F$4,'4. Billing Determinants'!$B$19:$R$41,8,0)/'4. Billing Determinants'!$I$41*$D41, VLOOKUP(F$4,'4. Billing Determinants'!$B$19:$R$41,3,0)/'4. Billing Determinants'!$D$41*$D41))))),0)</f>
        <v>0</v>
      </c>
      <c r="G41" s="385">
        <f>IFERROR(IF(G$4="",0,IF($E41="kWh",VLOOKUP(G$4,'4. Billing Determinants'!$B$19:$R$41,4,0)/'4. Billing Determinants'!$E$41*$D41,IF($E41="kW",VLOOKUP(G$4,'4. Billing Determinants'!$B$19:$R$41,5,0)/'4. Billing Determinants'!$F$41*$D41,IF($E41="Non-RPP kWh",VLOOKUP(G$4,'4. Billing Determinants'!$B$19:$R$41,6,0)/'4. Billing Determinants'!$G$41*$D41,IF($E41="Distribution Rev.",VLOOKUP(G$4,'4. Billing Determinants'!$B$19:$R$41,8,0)/'4. Billing Determinants'!$I$41*$D41, VLOOKUP(G$4,'4. Billing Determinants'!$B$19:$R$41,3,0)/'4. Billing Determinants'!$D$41*$D41))))),0)</f>
        <v>0</v>
      </c>
      <c r="H41" s="385">
        <f>IFERROR(IF(H$4="",0,IF($E41="kWh",VLOOKUP(H$4,'4. Billing Determinants'!$B$19:$R$41,4,0)/'4. Billing Determinants'!$E$41*$D41,IF($E41="kW",VLOOKUP(H$4,'4. Billing Determinants'!$B$19:$R$41,5,0)/'4. Billing Determinants'!$F$41*$D41,IF($E41="Non-RPP kWh",VLOOKUP(H$4,'4. Billing Determinants'!$B$19:$R$41,6,0)/'4. Billing Determinants'!$G$41*$D41,IF($E41="Distribution Rev.",VLOOKUP(H$4,'4. Billing Determinants'!$B$19:$R$41,8,0)/'4. Billing Determinants'!$I$41*$D41, VLOOKUP(H$4,'4. Billing Determinants'!$B$19:$R$41,3,0)/'4. Billing Determinants'!$D$41*$D41))))),0)</f>
        <v>0</v>
      </c>
      <c r="I41" s="385">
        <f>IFERROR(IF(I$4="",0,IF($E41="kWh",VLOOKUP(I$4,'4. Billing Determinants'!$B$19:$R$41,4,0)/'4. Billing Determinants'!$E$41*$D41,IF($E41="kW",VLOOKUP(I$4,'4. Billing Determinants'!$B$19:$R$41,5,0)/'4. Billing Determinants'!$F$41*$D41,IF($E41="Non-RPP kWh",VLOOKUP(I$4,'4. Billing Determinants'!$B$19:$R$41,6,0)/'4. Billing Determinants'!$G$41*$D41,IF($E41="Distribution Rev.",VLOOKUP(I$4,'4. Billing Determinants'!$B$19:$R$41,8,0)/'4. Billing Determinants'!$I$41*$D41, VLOOKUP(I$4,'4. Billing Determinants'!$B$19:$R$41,3,0)/'4. Billing Determinants'!$D$41*$D41))))),0)</f>
        <v>0</v>
      </c>
      <c r="J41" s="385">
        <f>IFERROR(IF(J$4="",0,IF($E41="kWh",VLOOKUP(J$4,'4. Billing Determinants'!$B$19:$R$41,4,0)/'4. Billing Determinants'!$E$41*$D41,IF($E41="kW",VLOOKUP(J$4,'4. Billing Determinants'!$B$19:$R$41,5,0)/'4. Billing Determinants'!$F$41*$D41,IF($E41="Non-RPP kWh",VLOOKUP(J$4,'4. Billing Determinants'!$B$19:$R$41,6,0)/'4. Billing Determinants'!$G$41*$D41,IF($E41="Distribution Rev.",VLOOKUP(J$4,'4. Billing Determinants'!$B$19:$R$41,8,0)/'4. Billing Determinants'!$I$41*$D41, VLOOKUP(J$4,'4. Billing Determinants'!$B$19:$R$41,3,0)/'4. Billing Determinants'!$D$41*$D41))))),0)</f>
        <v>0</v>
      </c>
      <c r="K41" s="385">
        <f>IFERROR(IF(K$4="",0,IF($E41="kWh",VLOOKUP(K$4,'4. Billing Determinants'!$B$19:$R$41,4,0)/'4. Billing Determinants'!$E$41*$D41,IF($E41="kW",VLOOKUP(K$4,'4. Billing Determinants'!$B$19:$R$41,5,0)/'4. Billing Determinants'!$F$41*$D41,IF($E41="Non-RPP kWh",VLOOKUP(K$4,'4. Billing Determinants'!$B$19:$R$41,6,0)/'4. Billing Determinants'!$G$41*$D41,IF($E41="Distribution Rev.",VLOOKUP(K$4,'4. Billing Determinants'!$B$19:$R$41,8,0)/'4. Billing Determinants'!$I$41*$D41, VLOOKUP(K$4,'4. Billing Determinants'!$B$19:$R$41,3,0)/'4. Billing Determinants'!$D$41*$D41))))),0)</f>
        <v>0</v>
      </c>
      <c r="L41" s="385">
        <f>IFERROR(IF(L$4="",0,IF($E41="kWh",VLOOKUP(L$4,'4. Billing Determinants'!$B$19:$R$41,4,0)/'4. Billing Determinants'!$E$41*$D41,IF($E41="kW",VLOOKUP(L$4,'4. Billing Determinants'!$B$19:$R$41,5,0)/'4. Billing Determinants'!$F$41*$D41,IF($E41="Non-RPP kWh",VLOOKUP(L$4,'4. Billing Determinants'!$B$19:$R$41,6,0)/'4. Billing Determinants'!$G$41*$D41,IF($E41="Distribution Rev.",VLOOKUP(L$4,'4. Billing Determinants'!$B$19:$R$41,8,0)/'4. Billing Determinants'!$I$41*$D41, VLOOKUP(L$4,'4. Billing Determinants'!$B$19:$R$41,3,0)/'4. Billing Determinants'!$D$41*$D41))))),0)</f>
        <v>0</v>
      </c>
      <c r="M41" s="385">
        <f>IFERROR(IF(M$4="",0,IF($E41="kWh",VLOOKUP(M$4,'4. Billing Determinants'!$B$19:$R$41,4,0)/'4. Billing Determinants'!$E$41*$D41,IF($E41="kW",VLOOKUP(M$4,'4. Billing Determinants'!$B$19:$R$41,5,0)/'4. Billing Determinants'!$F$41*$D41,IF($E41="Non-RPP kWh",VLOOKUP(M$4,'4. Billing Determinants'!$B$19:$R$41,6,0)/'4. Billing Determinants'!$G$41*$D41,IF($E41="Distribution Rev.",VLOOKUP(M$4,'4. Billing Determinants'!$B$19:$R$41,8,0)/'4. Billing Determinants'!$I$41*$D41, VLOOKUP(M$4,'4. Billing Determinants'!$B$19:$R$41,3,0)/'4. Billing Determinants'!$D$41*$D41))))),0)</f>
        <v>0</v>
      </c>
      <c r="N41" s="385">
        <f>IFERROR(IF(N$4="",0,IF($E41="kWh",VLOOKUP(N$4,'4. Billing Determinants'!$B$19:$R$41,4,0)/'4. Billing Determinants'!$E$41*$D41,IF($E41="kW",VLOOKUP(N$4,'4. Billing Determinants'!$B$19:$R$41,5,0)/'4. Billing Determinants'!$F$41*$D41,IF($E41="Non-RPP kWh",VLOOKUP(N$4,'4. Billing Determinants'!$B$19:$R$41,6,0)/'4. Billing Determinants'!$G$41*$D41,IF($E41="Distribution Rev.",VLOOKUP(N$4,'4. Billing Determinants'!$B$19:$R$41,8,0)/'4. Billing Determinants'!$I$41*$D41, VLOOKUP(N$4,'4. Billing Determinants'!$B$19:$R$41,3,0)/'4. Billing Determinants'!$D$41*$D41))))),0)</f>
        <v>0</v>
      </c>
      <c r="O41" s="385">
        <f>IFERROR(IF(O$4="",0,IF($E41="kWh",VLOOKUP(O$4,'4. Billing Determinants'!$B$19:$R$41,4,0)/'4. Billing Determinants'!$E$41*$D41,IF($E41="kW",VLOOKUP(O$4,'4. Billing Determinants'!$B$19:$R$41,5,0)/'4. Billing Determinants'!$F$41*$D41,IF($E41="Non-RPP kWh",VLOOKUP(O$4,'4. Billing Determinants'!$B$19:$R$41,6,0)/'4. Billing Determinants'!$G$41*$D41,IF($E41="Distribution Rev.",VLOOKUP(O$4,'4. Billing Determinants'!$B$19:$R$41,8,0)/'4. Billing Determinants'!$I$41*$D41, VLOOKUP(O$4,'4. Billing Determinants'!$B$19:$R$41,3,0)/'4. Billing Determinants'!$D$41*$D41))))),0)</f>
        <v>0</v>
      </c>
      <c r="P41" s="385">
        <f>IFERROR(IF(P$4="",0,IF($E41="kWh",VLOOKUP(P$4,'4. Billing Determinants'!$B$19:$R$41,4,0)/'4. Billing Determinants'!$E$41*$D41,IF($E41="kW",VLOOKUP(P$4,'4. Billing Determinants'!$B$19:$R$41,5,0)/'4. Billing Determinants'!$F$41*$D41,IF($E41="Non-RPP kWh",VLOOKUP(P$4,'4. Billing Determinants'!$B$19:$R$41,6,0)/'4. Billing Determinants'!$G$41*$D41,IF($E41="Distribution Rev.",VLOOKUP(P$4,'4. Billing Determinants'!$B$19:$R$41,8,0)/'4. Billing Determinants'!$I$41*$D41, VLOOKUP(P$4,'4. Billing Determinants'!$B$19:$R$41,3,0)/'4. Billing Determinants'!$D$41*$D41))))),0)</f>
        <v>0</v>
      </c>
      <c r="Q41" s="385">
        <f>IFERROR(IF(Q$4="",0,IF($E41="kWh",VLOOKUP(Q$4,'4. Billing Determinants'!$B$19:$R$41,4,0)/'4. Billing Determinants'!$E$41*$D41,IF($E41="kW",VLOOKUP(Q$4,'4. Billing Determinants'!$B$19:$R$41,5,0)/'4. Billing Determinants'!$F$41*$D41,IF($E41="Non-RPP kWh",VLOOKUP(Q$4,'4. Billing Determinants'!$B$19:$R$41,6,0)/'4. Billing Determinants'!$G$41*$D41,IF($E41="Distribution Rev.",VLOOKUP(Q$4,'4. Billing Determinants'!$B$19:$R$41,8,0)/'4. Billing Determinants'!$I$41*$D41, VLOOKUP(Q$4,'4. Billing Determinants'!$B$19:$R$41,3,0)/'4. Billing Determinants'!$D$41*$D41))))),0)</f>
        <v>0</v>
      </c>
      <c r="R41" s="385">
        <f>IFERROR(IF(R$4="",0,IF($E41="kWh",VLOOKUP(R$4,'4. Billing Determinants'!$B$19:$R$41,4,0)/'4. Billing Determinants'!$E$41*$D41,IF($E41="kW",VLOOKUP(R$4,'4. Billing Determinants'!$B$19:$R$41,5,0)/'4. Billing Determinants'!$F$41*$D41,IF($E41="Non-RPP kWh",VLOOKUP(R$4,'4. Billing Determinants'!$B$19:$R$41,6,0)/'4. Billing Determinants'!$G$41*$D41,IF($E41="Distribution Rev.",VLOOKUP(R$4,'4. Billing Determinants'!$B$19:$R$41,8,0)/'4. Billing Determinants'!$I$41*$D41, VLOOKUP(R$4,'4. Billing Determinants'!$B$19:$R$41,3,0)/'4. Billing Determinants'!$D$41*$D41))))),0)</f>
        <v>0</v>
      </c>
      <c r="S41" s="385">
        <f>IFERROR(IF(S$4="",0,IF($E41="kWh",VLOOKUP(S$4,'4. Billing Determinants'!$B$19:$R$41,4,0)/'4. Billing Determinants'!$E$41*$D41,IF($E41="kW",VLOOKUP(S$4,'4. Billing Determinants'!$B$19:$R$41,5,0)/'4. Billing Determinants'!$F$41*$D41,IF($E41="Non-RPP kWh",VLOOKUP(S$4,'4. Billing Determinants'!$B$19:$R$41,6,0)/'4. Billing Determinants'!$G$41*$D41,IF($E41="Distribution Rev.",VLOOKUP(S$4,'4. Billing Determinants'!$B$19:$R$41,8,0)/'4. Billing Determinants'!$I$41*$D41, VLOOKUP(S$4,'4. Billing Determinants'!$B$19:$R$41,3,0)/'4. Billing Determinants'!$D$41*$D41))))),0)</f>
        <v>0</v>
      </c>
      <c r="T41" s="385">
        <f>IFERROR(IF(T$4="",0,IF($E41="kWh",VLOOKUP(T$4,'4. Billing Determinants'!$B$19:$R$41,4,0)/'4. Billing Determinants'!$E$41*$D41,IF($E41="kW",VLOOKUP(T$4,'4. Billing Determinants'!$B$19:$R$41,5,0)/'4. Billing Determinants'!$F$41*$D41,IF($E41="Non-RPP kWh",VLOOKUP(T$4,'4. Billing Determinants'!$B$19:$R$41,6,0)/'4. Billing Determinants'!$G$41*$D41,IF($E41="Distribution Rev.",VLOOKUP(T$4,'4. Billing Determinants'!$B$19:$R$41,8,0)/'4. Billing Determinants'!$I$41*$D41, VLOOKUP(T$4,'4. Billing Determinants'!$B$19:$R$41,3,0)/'4. Billing Determinants'!$D$41*$D41))))),0)</f>
        <v>0</v>
      </c>
      <c r="U41" s="385">
        <f>IFERROR(IF(U$4="",0,IF($E41="kWh",VLOOKUP(U$4,'4. Billing Determinants'!$B$19:$R$41,4,0)/'4. Billing Determinants'!$E$41*$D41,IF($E41="kW",VLOOKUP(U$4,'4. Billing Determinants'!$B$19:$R$41,5,0)/'4. Billing Determinants'!$F$41*$D41,IF($E41="Non-RPP kWh",VLOOKUP(U$4,'4. Billing Determinants'!$B$19:$R$41,6,0)/'4. Billing Determinants'!$G$41*$D41,IF($E41="Distribution Rev.",VLOOKUP(U$4,'4. Billing Determinants'!$B$19:$R$41,8,0)/'4. Billing Determinants'!$I$41*$D41, VLOOKUP(U$4,'4. Billing Determinants'!$B$19:$R$41,3,0)/'4. Billing Determinants'!$D$41*$D41))))),0)</f>
        <v>0</v>
      </c>
      <c r="V41" s="385">
        <f>IFERROR(IF(V$4="",0,IF($E41="kWh",VLOOKUP(V$4,'4. Billing Determinants'!$B$19:$R$41,4,0)/'4. Billing Determinants'!$E$41*$D41,IF($E41="kW",VLOOKUP(V$4,'4. Billing Determinants'!$B$19:$R$41,5,0)/'4. Billing Determinants'!$F$41*$D41,IF($E41="Non-RPP kWh",VLOOKUP(V$4,'4. Billing Determinants'!$B$19:$R$41,6,0)/'4. Billing Determinants'!$G$41*$D41,IF($E41="Distribution Rev.",VLOOKUP(V$4,'4. Billing Determinants'!$B$19:$R$41,8,0)/'4. Billing Determinants'!$I$41*$D41, VLOOKUP(V$4,'4. Billing Determinants'!$B$19:$R$41,3,0)/'4. Billing Determinants'!$D$41*$D41))))),0)</f>
        <v>0</v>
      </c>
      <c r="W41" s="385">
        <f>IFERROR(IF(W$4="",0,IF($E41="kWh",VLOOKUP(W$4,'4. Billing Determinants'!$B$19:$R$41,4,0)/'4. Billing Determinants'!$E$41*$D41,IF($E41="kW",VLOOKUP(W$4,'4. Billing Determinants'!$B$19:$R$41,5,0)/'4. Billing Determinants'!$F$41*$D41,IF($E41="Non-RPP kWh",VLOOKUP(W$4,'4. Billing Determinants'!$B$19:$R$41,6,0)/'4. Billing Determinants'!$G$41*$D41,IF($E41="Distribution Rev.",VLOOKUP(W$4,'4. Billing Determinants'!$B$19:$R$41,8,0)/'4. Billing Determinants'!$I$41*$D41, VLOOKUP(W$4,'4. Billing Determinants'!$B$19:$R$41,3,0)/'4. Billing Determinants'!$D$41*$D41))))),0)</f>
        <v>0</v>
      </c>
      <c r="X41" s="385">
        <f>IFERROR(IF(X$4="",0,IF($E41="kWh",VLOOKUP(X$4,'4. Billing Determinants'!$B$19:$R$41,4,0)/'4. Billing Determinants'!$E$41*$D41,IF($E41="kW",VLOOKUP(X$4,'4. Billing Determinants'!$B$19:$R$41,5,0)/'4. Billing Determinants'!$F$41*$D41,IF($E41="Non-RPP kWh",VLOOKUP(X$4,'4. Billing Determinants'!$B$19:$R$41,6,0)/'4. Billing Determinants'!$G$41*$D41,IF($E41="Distribution Rev.",VLOOKUP(X$4,'4. Billing Determinants'!$B$19:$R$41,8,0)/'4. Billing Determinants'!$I$41*$D41, VLOOKUP(X$4,'4. Billing Determinants'!$B$19:$R$41,3,0)/'4. Billing Determinants'!$D$41*$D41))))),0)</f>
        <v>0</v>
      </c>
      <c r="Y41" s="385">
        <f>IFERROR(IF(Y$4="",0,IF($E41="kWh",VLOOKUP(Y$4,'4. Billing Determinants'!$B$19:$R$41,4,0)/'4. Billing Determinants'!$E$41*$D41,IF($E41="kW",VLOOKUP(Y$4,'4. Billing Determinants'!$B$19:$R$41,5,0)/'4. Billing Determinants'!$F$41*$D41,IF($E41="Non-RPP kWh",VLOOKUP(Y$4,'4. Billing Determinants'!$B$19:$R$41,6,0)/'4. Billing Determinants'!$G$41*$D41,IF($E41="Distribution Rev.",VLOOKUP(Y$4,'4. Billing Determinants'!$B$19:$R$41,8,0)/'4. Billing Determinants'!$I$41*$D41, VLOOKUP(Y$4,'4. Billing Determinants'!$B$19:$R$41,3,0)/'4. Billing Determinants'!$D$41*$D41))))),0)</f>
        <v>0</v>
      </c>
    </row>
    <row r="42" spans="1:25" s="382" customFormat="1" hidden="1" x14ac:dyDescent="0.2">
      <c r="B42" s="389" t="s">
        <v>221</v>
      </c>
      <c r="C42" s="384">
        <v>1508</v>
      </c>
      <c r="D42" s="385"/>
      <c r="E42" s="386" t="s">
        <v>126</v>
      </c>
      <c r="F42" s="385">
        <f>IFERROR(IF(F$4="",0,IF($E42="kWh",VLOOKUP(F$4,'4. Billing Determinants'!$B$19:$R$41,4,0)/'4. Billing Determinants'!$E$41*$D42,IF($E42="kW",VLOOKUP(F$4,'4. Billing Determinants'!$B$19:$R$41,5,0)/'4. Billing Determinants'!$F$41*$D42,IF($E42="Non-RPP kWh",VLOOKUP(F$4,'4. Billing Determinants'!$B$19:$R$41,6,0)/'4. Billing Determinants'!$G$41*$D42,IF($E42="Distribution Rev.",VLOOKUP(F$4,'4. Billing Determinants'!$B$19:$R$41,8,0)/'4. Billing Determinants'!$I$41*$D42, VLOOKUP(F$4,'4. Billing Determinants'!$B$19:$R$41,3,0)/'4. Billing Determinants'!$D$41*$D42))))),0)</f>
        <v>0</v>
      </c>
      <c r="G42" s="385">
        <f>IFERROR(IF(G$4="",0,IF($E42="kWh",VLOOKUP(G$4,'4. Billing Determinants'!$B$19:$R$41,4,0)/'4. Billing Determinants'!$E$41*$D42,IF($E42="kW",VLOOKUP(G$4,'4. Billing Determinants'!$B$19:$R$41,5,0)/'4. Billing Determinants'!$F$41*$D42,IF($E42="Non-RPP kWh",VLOOKUP(G$4,'4. Billing Determinants'!$B$19:$R$41,6,0)/'4. Billing Determinants'!$G$41*$D42,IF($E42="Distribution Rev.",VLOOKUP(G$4,'4. Billing Determinants'!$B$19:$R$41,8,0)/'4. Billing Determinants'!$I$41*$D42, VLOOKUP(G$4,'4. Billing Determinants'!$B$19:$R$41,3,0)/'4. Billing Determinants'!$D$41*$D42))))),0)</f>
        <v>0</v>
      </c>
      <c r="H42" s="385">
        <f>IFERROR(IF(H$4="",0,IF($E42="kWh",VLOOKUP(H$4,'4. Billing Determinants'!$B$19:$R$41,4,0)/'4. Billing Determinants'!$E$41*$D42,IF($E42="kW",VLOOKUP(H$4,'4. Billing Determinants'!$B$19:$R$41,5,0)/'4. Billing Determinants'!$F$41*$D42,IF($E42="Non-RPP kWh",VLOOKUP(H$4,'4. Billing Determinants'!$B$19:$R$41,6,0)/'4. Billing Determinants'!$G$41*$D42,IF($E42="Distribution Rev.",VLOOKUP(H$4,'4. Billing Determinants'!$B$19:$R$41,8,0)/'4. Billing Determinants'!$I$41*$D42, VLOOKUP(H$4,'4. Billing Determinants'!$B$19:$R$41,3,0)/'4. Billing Determinants'!$D$41*$D42))))),0)</f>
        <v>0</v>
      </c>
      <c r="I42" s="385">
        <f>IFERROR(IF(I$4="",0,IF($E42="kWh",VLOOKUP(I$4,'4. Billing Determinants'!$B$19:$R$41,4,0)/'4. Billing Determinants'!$E$41*$D42,IF($E42="kW",VLOOKUP(I$4,'4. Billing Determinants'!$B$19:$R$41,5,0)/'4. Billing Determinants'!$F$41*$D42,IF($E42="Non-RPP kWh",VLOOKUP(I$4,'4. Billing Determinants'!$B$19:$R$41,6,0)/'4. Billing Determinants'!$G$41*$D42,IF($E42="Distribution Rev.",VLOOKUP(I$4,'4. Billing Determinants'!$B$19:$R$41,8,0)/'4. Billing Determinants'!$I$41*$D42, VLOOKUP(I$4,'4. Billing Determinants'!$B$19:$R$41,3,0)/'4. Billing Determinants'!$D$41*$D42))))),0)</f>
        <v>0</v>
      </c>
      <c r="J42" s="385">
        <f>IFERROR(IF(J$4="",0,IF($E42="kWh",VLOOKUP(J$4,'4. Billing Determinants'!$B$19:$R$41,4,0)/'4. Billing Determinants'!$E$41*$D42,IF($E42="kW",VLOOKUP(J$4,'4. Billing Determinants'!$B$19:$R$41,5,0)/'4. Billing Determinants'!$F$41*$D42,IF($E42="Non-RPP kWh",VLOOKUP(J$4,'4. Billing Determinants'!$B$19:$R$41,6,0)/'4. Billing Determinants'!$G$41*$D42,IF($E42="Distribution Rev.",VLOOKUP(J$4,'4. Billing Determinants'!$B$19:$R$41,8,0)/'4. Billing Determinants'!$I$41*$D42, VLOOKUP(J$4,'4. Billing Determinants'!$B$19:$R$41,3,0)/'4. Billing Determinants'!$D$41*$D42))))),0)</f>
        <v>0</v>
      </c>
      <c r="K42" s="385">
        <f>IFERROR(IF(K$4="",0,IF($E42="kWh",VLOOKUP(K$4,'4. Billing Determinants'!$B$19:$R$41,4,0)/'4. Billing Determinants'!$E$41*$D42,IF($E42="kW",VLOOKUP(K$4,'4. Billing Determinants'!$B$19:$R$41,5,0)/'4. Billing Determinants'!$F$41*$D42,IF($E42="Non-RPP kWh",VLOOKUP(K$4,'4. Billing Determinants'!$B$19:$R$41,6,0)/'4. Billing Determinants'!$G$41*$D42,IF($E42="Distribution Rev.",VLOOKUP(K$4,'4. Billing Determinants'!$B$19:$R$41,8,0)/'4. Billing Determinants'!$I$41*$D42, VLOOKUP(K$4,'4. Billing Determinants'!$B$19:$R$41,3,0)/'4. Billing Determinants'!$D$41*$D42))))),0)</f>
        <v>0</v>
      </c>
      <c r="L42" s="385">
        <f>IFERROR(IF(L$4="",0,IF($E42="kWh",VLOOKUP(L$4,'4. Billing Determinants'!$B$19:$R$41,4,0)/'4. Billing Determinants'!$E$41*$D42,IF($E42="kW",VLOOKUP(L$4,'4. Billing Determinants'!$B$19:$R$41,5,0)/'4. Billing Determinants'!$F$41*$D42,IF($E42="Non-RPP kWh",VLOOKUP(L$4,'4. Billing Determinants'!$B$19:$R$41,6,0)/'4. Billing Determinants'!$G$41*$D42,IF($E42="Distribution Rev.",VLOOKUP(L$4,'4. Billing Determinants'!$B$19:$R$41,8,0)/'4. Billing Determinants'!$I$41*$D42, VLOOKUP(L$4,'4. Billing Determinants'!$B$19:$R$41,3,0)/'4. Billing Determinants'!$D$41*$D42))))),0)</f>
        <v>0</v>
      </c>
      <c r="M42" s="385">
        <f>IFERROR(IF(M$4="",0,IF($E42="kWh",VLOOKUP(M$4,'4. Billing Determinants'!$B$19:$R$41,4,0)/'4. Billing Determinants'!$E$41*$D42,IF($E42="kW",VLOOKUP(M$4,'4. Billing Determinants'!$B$19:$R$41,5,0)/'4. Billing Determinants'!$F$41*$D42,IF($E42="Non-RPP kWh",VLOOKUP(M$4,'4. Billing Determinants'!$B$19:$R$41,6,0)/'4. Billing Determinants'!$G$41*$D42,IF($E42="Distribution Rev.",VLOOKUP(M$4,'4. Billing Determinants'!$B$19:$R$41,8,0)/'4. Billing Determinants'!$I$41*$D42, VLOOKUP(M$4,'4. Billing Determinants'!$B$19:$R$41,3,0)/'4. Billing Determinants'!$D$41*$D42))))),0)</f>
        <v>0</v>
      </c>
      <c r="N42" s="385">
        <f>IFERROR(IF(N$4="",0,IF($E42="kWh",VLOOKUP(N$4,'4. Billing Determinants'!$B$19:$R$41,4,0)/'4. Billing Determinants'!$E$41*$D42,IF($E42="kW",VLOOKUP(N$4,'4. Billing Determinants'!$B$19:$R$41,5,0)/'4. Billing Determinants'!$F$41*$D42,IF($E42="Non-RPP kWh",VLOOKUP(N$4,'4. Billing Determinants'!$B$19:$R$41,6,0)/'4. Billing Determinants'!$G$41*$D42,IF($E42="Distribution Rev.",VLOOKUP(N$4,'4. Billing Determinants'!$B$19:$R$41,8,0)/'4. Billing Determinants'!$I$41*$D42, VLOOKUP(N$4,'4. Billing Determinants'!$B$19:$R$41,3,0)/'4. Billing Determinants'!$D$41*$D42))))),0)</f>
        <v>0</v>
      </c>
      <c r="O42" s="385">
        <f>IFERROR(IF(O$4="",0,IF($E42="kWh",VLOOKUP(O$4,'4. Billing Determinants'!$B$19:$R$41,4,0)/'4. Billing Determinants'!$E$41*$D42,IF($E42="kW",VLOOKUP(O$4,'4. Billing Determinants'!$B$19:$R$41,5,0)/'4. Billing Determinants'!$F$41*$D42,IF($E42="Non-RPP kWh",VLOOKUP(O$4,'4. Billing Determinants'!$B$19:$R$41,6,0)/'4. Billing Determinants'!$G$41*$D42,IF($E42="Distribution Rev.",VLOOKUP(O$4,'4. Billing Determinants'!$B$19:$R$41,8,0)/'4. Billing Determinants'!$I$41*$D42, VLOOKUP(O$4,'4. Billing Determinants'!$B$19:$R$41,3,0)/'4. Billing Determinants'!$D$41*$D42))))),0)</f>
        <v>0</v>
      </c>
      <c r="P42" s="385">
        <f>IFERROR(IF(P$4="",0,IF($E42="kWh",VLOOKUP(P$4,'4. Billing Determinants'!$B$19:$R$41,4,0)/'4. Billing Determinants'!$E$41*$D42,IF($E42="kW",VLOOKUP(P$4,'4. Billing Determinants'!$B$19:$R$41,5,0)/'4. Billing Determinants'!$F$41*$D42,IF($E42="Non-RPP kWh",VLOOKUP(P$4,'4. Billing Determinants'!$B$19:$R$41,6,0)/'4. Billing Determinants'!$G$41*$D42,IF($E42="Distribution Rev.",VLOOKUP(P$4,'4. Billing Determinants'!$B$19:$R$41,8,0)/'4. Billing Determinants'!$I$41*$D42, VLOOKUP(P$4,'4. Billing Determinants'!$B$19:$R$41,3,0)/'4. Billing Determinants'!$D$41*$D42))))),0)</f>
        <v>0</v>
      </c>
      <c r="Q42" s="385">
        <f>IFERROR(IF(Q$4="",0,IF($E42="kWh",VLOOKUP(Q$4,'4. Billing Determinants'!$B$19:$R$41,4,0)/'4. Billing Determinants'!$E$41*$D42,IF($E42="kW",VLOOKUP(Q$4,'4. Billing Determinants'!$B$19:$R$41,5,0)/'4. Billing Determinants'!$F$41*$D42,IF($E42="Non-RPP kWh",VLOOKUP(Q$4,'4. Billing Determinants'!$B$19:$R$41,6,0)/'4. Billing Determinants'!$G$41*$D42,IF($E42="Distribution Rev.",VLOOKUP(Q$4,'4. Billing Determinants'!$B$19:$R$41,8,0)/'4. Billing Determinants'!$I$41*$D42, VLOOKUP(Q$4,'4. Billing Determinants'!$B$19:$R$41,3,0)/'4. Billing Determinants'!$D$41*$D42))))),0)</f>
        <v>0</v>
      </c>
      <c r="R42" s="385">
        <f>IFERROR(IF(R$4="",0,IF($E42="kWh",VLOOKUP(R$4,'4. Billing Determinants'!$B$19:$R$41,4,0)/'4. Billing Determinants'!$E$41*$D42,IF($E42="kW",VLOOKUP(R$4,'4. Billing Determinants'!$B$19:$R$41,5,0)/'4. Billing Determinants'!$F$41*$D42,IF($E42="Non-RPP kWh",VLOOKUP(R$4,'4. Billing Determinants'!$B$19:$R$41,6,0)/'4. Billing Determinants'!$G$41*$D42,IF($E42="Distribution Rev.",VLOOKUP(R$4,'4. Billing Determinants'!$B$19:$R$41,8,0)/'4. Billing Determinants'!$I$41*$D42, VLOOKUP(R$4,'4. Billing Determinants'!$B$19:$R$41,3,0)/'4. Billing Determinants'!$D$41*$D42))))),0)</f>
        <v>0</v>
      </c>
      <c r="S42" s="385">
        <f>IFERROR(IF(S$4="",0,IF($E42="kWh",VLOOKUP(S$4,'4. Billing Determinants'!$B$19:$R$41,4,0)/'4. Billing Determinants'!$E$41*$D42,IF($E42="kW",VLOOKUP(S$4,'4. Billing Determinants'!$B$19:$R$41,5,0)/'4. Billing Determinants'!$F$41*$D42,IF($E42="Non-RPP kWh",VLOOKUP(S$4,'4. Billing Determinants'!$B$19:$R$41,6,0)/'4. Billing Determinants'!$G$41*$D42,IF($E42="Distribution Rev.",VLOOKUP(S$4,'4. Billing Determinants'!$B$19:$R$41,8,0)/'4. Billing Determinants'!$I$41*$D42, VLOOKUP(S$4,'4. Billing Determinants'!$B$19:$R$41,3,0)/'4. Billing Determinants'!$D$41*$D42))))),0)</f>
        <v>0</v>
      </c>
      <c r="T42" s="385">
        <f>IFERROR(IF(T$4="",0,IF($E42="kWh",VLOOKUP(T$4,'4. Billing Determinants'!$B$19:$R$41,4,0)/'4. Billing Determinants'!$E$41*$D42,IF($E42="kW",VLOOKUP(T$4,'4. Billing Determinants'!$B$19:$R$41,5,0)/'4. Billing Determinants'!$F$41*$D42,IF($E42="Non-RPP kWh",VLOOKUP(T$4,'4. Billing Determinants'!$B$19:$R$41,6,0)/'4. Billing Determinants'!$G$41*$D42,IF($E42="Distribution Rev.",VLOOKUP(T$4,'4. Billing Determinants'!$B$19:$R$41,8,0)/'4. Billing Determinants'!$I$41*$D42, VLOOKUP(T$4,'4. Billing Determinants'!$B$19:$R$41,3,0)/'4. Billing Determinants'!$D$41*$D42))))),0)</f>
        <v>0</v>
      </c>
      <c r="U42" s="385">
        <f>IFERROR(IF(U$4="",0,IF($E42="kWh",VLOOKUP(U$4,'4. Billing Determinants'!$B$19:$R$41,4,0)/'4. Billing Determinants'!$E$41*$D42,IF($E42="kW",VLOOKUP(U$4,'4. Billing Determinants'!$B$19:$R$41,5,0)/'4. Billing Determinants'!$F$41*$D42,IF($E42="Non-RPP kWh",VLOOKUP(U$4,'4. Billing Determinants'!$B$19:$R$41,6,0)/'4. Billing Determinants'!$G$41*$D42,IF($E42="Distribution Rev.",VLOOKUP(U$4,'4. Billing Determinants'!$B$19:$R$41,8,0)/'4. Billing Determinants'!$I$41*$D42, VLOOKUP(U$4,'4. Billing Determinants'!$B$19:$R$41,3,0)/'4. Billing Determinants'!$D$41*$D42))))),0)</f>
        <v>0</v>
      </c>
      <c r="V42" s="385">
        <f>IFERROR(IF(V$4="",0,IF($E42="kWh",VLOOKUP(V$4,'4. Billing Determinants'!$B$19:$R$41,4,0)/'4. Billing Determinants'!$E$41*$D42,IF($E42="kW",VLOOKUP(V$4,'4. Billing Determinants'!$B$19:$R$41,5,0)/'4. Billing Determinants'!$F$41*$D42,IF($E42="Non-RPP kWh",VLOOKUP(V$4,'4. Billing Determinants'!$B$19:$R$41,6,0)/'4. Billing Determinants'!$G$41*$D42,IF($E42="Distribution Rev.",VLOOKUP(V$4,'4. Billing Determinants'!$B$19:$R$41,8,0)/'4. Billing Determinants'!$I$41*$D42, VLOOKUP(V$4,'4. Billing Determinants'!$B$19:$R$41,3,0)/'4. Billing Determinants'!$D$41*$D42))))),0)</f>
        <v>0</v>
      </c>
      <c r="W42" s="385">
        <f>IFERROR(IF(W$4="",0,IF($E42="kWh",VLOOKUP(W$4,'4. Billing Determinants'!$B$19:$R$41,4,0)/'4. Billing Determinants'!$E$41*$D42,IF($E42="kW",VLOOKUP(W$4,'4. Billing Determinants'!$B$19:$R$41,5,0)/'4. Billing Determinants'!$F$41*$D42,IF($E42="Non-RPP kWh",VLOOKUP(W$4,'4. Billing Determinants'!$B$19:$R$41,6,0)/'4. Billing Determinants'!$G$41*$D42,IF($E42="Distribution Rev.",VLOOKUP(W$4,'4. Billing Determinants'!$B$19:$R$41,8,0)/'4. Billing Determinants'!$I$41*$D42, VLOOKUP(W$4,'4. Billing Determinants'!$B$19:$R$41,3,0)/'4. Billing Determinants'!$D$41*$D42))))),0)</f>
        <v>0</v>
      </c>
      <c r="X42" s="385">
        <f>IFERROR(IF(X$4="",0,IF($E42="kWh",VLOOKUP(X$4,'4. Billing Determinants'!$B$19:$R$41,4,0)/'4. Billing Determinants'!$E$41*$D42,IF($E42="kW",VLOOKUP(X$4,'4. Billing Determinants'!$B$19:$R$41,5,0)/'4. Billing Determinants'!$F$41*$D42,IF($E42="Non-RPP kWh",VLOOKUP(X$4,'4. Billing Determinants'!$B$19:$R$41,6,0)/'4. Billing Determinants'!$G$41*$D42,IF($E42="Distribution Rev.",VLOOKUP(X$4,'4. Billing Determinants'!$B$19:$R$41,8,0)/'4. Billing Determinants'!$I$41*$D42, VLOOKUP(X$4,'4. Billing Determinants'!$B$19:$R$41,3,0)/'4. Billing Determinants'!$D$41*$D42))))),0)</f>
        <v>0</v>
      </c>
      <c r="Y42" s="385">
        <f>IFERROR(IF(Y$4="",0,IF($E42="kWh",VLOOKUP(Y$4,'4. Billing Determinants'!$B$19:$R$41,4,0)/'4. Billing Determinants'!$E$41*$D42,IF($E42="kW",VLOOKUP(Y$4,'4. Billing Determinants'!$B$19:$R$41,5,0)/'4. Billing Determinants'!$F$41*$D42,IF($E42="Non-RPP kWh",VLOOKUP(Y$4,'4. Billing Determinants'!$B$19:$R$41,6,0)/'4. Billing Determinants'!$G$41*$D42,IF($E42="Distribution Rev.",VLOOKUP(Y$4,'4. Billing Determinants'!$B$19:$R$41,8,0)/'4. Billing Determinants'!$I$41*$D42, VLOOKUP(Y$4,'4. Billing Determinants'!$B$19:$R$41,3,0)/'4. Billing Determinants'!$D$41*$D42))))),0)</f>
        <v>0</v>
      </c>
    </row>
    <row r="43" spans="1:25" s="382" customFormat="1" hidden="1" x14ac:dyDescent="0.2">
      <c r="B43" s="389" t="s">
        <v>221</v>
      </c>
      <c r="C43" s="384">
        <v>1508</v>
      </c>
      <c r="D43" s="385"/>
      <c r="E43" s="386" t="s">
        <v>126</v>
      </c>
      <c r="F43" s="385">
        <f>IFERROR(IF(F$4="",0,IF($E43="kWh",VLOOKUP(F$4,'4. Billing Determinants'!$B$19:$R$41,4,0)/'4. Billing Determinants'!$E$41*$D43,IF($E43="kW",VLOOKUP(F$4,'4. Billing Determinants'!$B$19:$R$41,5,0)/'4. Billing Determinants'!$F$41*$D43,IF($E43="Non-RPP kWh",VLOOKUP(F$4,'4. Billing Determinants'!$B$19:$R$41,6,0)/'4. Billing Determinants'!$G$41*$D43,IF($E43="Distribution Rev.",VLOOKUP(F$4,'4. Billing Determinants'!$B$19:$R$41,8,0)/'4. Billing Determinants'!$I$41*$D43, VLOOKUP(F$4,'4. Billing Determinants'!$B$19:$R$41,3,0)/'4. Billing Determinants'!$D$41*$D43))))),0)</f>
        <v>0</v>
      </c>
      <c r="G43" s="385">
        <f>IFERROR(IF(G$4="",0,IF($E43="kWh",VLOOKUP(G$4,'4. Billing Determinants'!$B$19:$R$41,4,0)/'4. Billing Determinants'!$E$41*$D43,IF($E43="kW",VLOOKUP(G$4,'4. Billing Determinants'!$B$19:$R$41,5,0)/'4. Billing Determinants'!$F$41*$D43,IF($E43="Non-RPP kWh",VLOOKUP(G$4,'4. Billing Determinants'!$B$19:$R$41,6,0)/'4. Billing Determinants'!$G$41*$D43,IF($E43="Distribution Rev.",VLOOKUP(G$4,'4. Billing Determinants'!$B$19:$R$41,8,0)/'4. Billing Determinants'!$I$41*$D43, VLOOKUP(G$4,'4. Billing Determinants'!$B$19:$R$41,3,0)/'4. Billing Determinants'!$D$41*$D43))))),0)</f>
        <v>0</v>
      </c>
      <c r="H43" s="385">
        <f>IFERROR(IF(H$4="",0,IF($E43="kWh",VLOOKUP(H$4,'4. Billing Determinants'!$B$19:$R$41,4,0)/'4. Billing Determinants'!$E$41*$D43,IF($E43="kW",VLOOKUP(H$4,'4. Billing Determinants'!$B$19:$R$41,5,0)/'4. Billing Determinants'!$F$41*$D43,IF($E43="Non-RPP kWh",VLOOKUP(H$4,'4. Billing Determinants'!$B$19:$R$41,6,0)/'4. Billing Determinants'!$G$41*$D43,IF($E43="Distribution Rev.",VLOOKUP(H$4,'4. Billing Determinants'!$B$19:$R$41,8,0)/'4. Billing Determinants'!$I$41*$D43, VLOOKUP(H$4,'4. Billing Determinants'!$B$19:$R$41,3,0)/'4. Billing Determinants'!$D$41*$D43))))),0)</f>
        <v>0</v>
      </c>
      <c r="I43" s="385">
        <f>IFERROR(IF(I$4="",0,IF($E43="kWh",VLOOKUP(I$4,'4. Billing Determinants'!$B$19:$R$41,4,0)/'4. Billing Determinants'!$E$41*$D43,IF($E43="kW",VLOOKUP(I$4,'4. Billing Determinants'!$B$19:$R$41,5,0)/'4. Billing Determinants'!$F$41*$D43,IF($E43="Non-RPP kWh",VLOOKUP(I$4,'4. Billing Determinants'!$B$19:$R$41,6,0)/'4. Billing Determinants'!$G$41*$D43,IF($E43="Distribution Rev.",VLOOKUP(I$4,'4. Billing Determinants'!$B$19:$R$41,8,0)/'4. Billing Determinants'!$I$41*$D43, VLOOKUP(I$4,'4. Billing Determinants'!$B$19:$R$41,3,0)/'4. Billing Determinants'!$D$41*$D43))))),0)</f>
        <v>0</v>
      </c>
      <c r="J43" s="385">
        <f>IFERROR(IF(J$4="",0,IF($E43="kWh",VLOOKUP(J$4,'4. Billing Determinants'!$B$19:$R$41,4,0)/'4. Billing Determinants'!$E$41*$D43,IF($E43="kW",VLOOKUP(J$4,'4. Billing Determinants'!$B$19:$R$41,5,0)/'4. Billing Determinants'!$F$41*$D43,IF($E43="Non-RPP kWh",VLOOKUP(J$4,'4. Billing Determinants'!$B$19:$R$41,6,0)/'4. Billing Determinants'!$G$41*$D43,IF($E43="Distribution Rev.",VLOOKUP(J$4,'4. Billing Determinants'!$B$19:$R$41,8,0)/'4. Billing Determinants'!$I$41*$D43, VLOOKUP(J$4,'4. Billing Determinants'!$B$19:$R$41,3,0)/'4. Billing Determinants'!$D$41*$D43))))),0)</f>
        <v>0</v>
      </c>
      <c r="K43" s="385">
        <f>IFERROR(IF(K$4="",0,IF($E43="kWh",VLOOKUP(K$4,'4. Billing Determinants'!$B$19:$R$41,4,0)/'4. Billing Determinants'!$E$41*$D43,IF($E43="kW",VLOOKUP(K$4,'4. Billing Determinants'!$B$19:$R$41,5,0)/'4. Billing Determinants'!$F$41*$D43,IF($E43="Non-RPP kWh",VLOOKUP(K$4,'4. Billing Determinants'!$B$19:$R$41,6,0)/'4. Billing Determinants'!$G$41*$D43,IF($E43="Distribution Rev.",VLOOKUP(K$4,'4. Billing Determinants'!$B$19:$R$41,8,0)/'4. Billing Determinants'!$I$41*$D43, VLOOKUP(K$4,'4. Billing Determinants'!$B$19:$R$41,3,0)/'4. Billing Determinants'!$D$41*$D43))))),0)</f>
        <v>0</v>
      </c>
      <c r="L43" s="385">
        <f>IFERROR(IF(L$4="",0,IF($E43="kWh",VLOOKUP(L$4,'4. Billing Determinants'!$B$19:$R$41,4,0)/'4. Billing Determinants'!$E$41*$D43,IF($E43="kW",VLOOKUP(L$4,'4. Billing Determinants'!$B$19:$R$41,5,0)/'4. Billing Determinants'!$F$41*$D43,IF($E43="Non-RPP kWh",VLOOKUP(L$4,'4. Billing Determinants'!$B$19:$R$41,6,0)/'4. Billing Determinants'!$G$41*$D43,IF($E43="Distribution Rev.",VLOOKUP(L$4,'4. Billing Determinants'!$B$19:$R$41,8,0)/'4. Billing Determinants'!$I$41*$D43, VLOOKUP(L$4,'4. Billing Determinants'!$B$19:$R$41,3,0)/'4. Billing Determinants'!$D$41*$D43))))),0)</f>
        <v>0</v>
      </c>
      <c r="M43" s="385">
        <f>IFERROR(IF(M$4="",0,IF($E43="kWh",VLOOKUP(M$4,'4. Billing Determinants'!$B$19:$R$41,4,0)/'4. Billing Determinants'!$E$41*$D43,IF($E43="kW",VLOOKUP(M$4,'4. Billing Determinants'!$B$19:$R$41,5,0)/'4. Billing Determinants'!$F$41*$D43,IF($E43="Non-RPP kWh",VLOOKUP(M$4,'4. Billing Determinants'!$B$19:$R$41,6,0)/'4. Billing Determinants'!$G$41*$D43,IF($E43="Distribution Rev.",VLOOKUP(M$4,'4. Billing Determinants'!$B$19:$R$41,8,0)/'4. Billing Determinants'!$I$41*$D43, VLOOKUP(M$4,'4. Billing Determinants'!$B$19:$R$41,3,0)/'4. Billing Determinants'!$D$41*$D43))))),0)</f>
        <v>0</v>
      </c>
      <c r="N43" s="385">
        <f>IFERROR(IF(N$4="",0,IF($E43="kWh",VLOOKUP(N$4,'4. Billing Determinants'!$B$19:$R$41,4,0)/'4. Billing Determinants'!$E$41*$D43,IF($E43="kW",VLOOKUP(N$4,'4. Billing Determinants'!$B$19:$R$41,5,0)/'4. Billing Determinants'!$F$41*$D43,IF($E43="Non-RPP kWh",VLOOKUP(N$4,'4. Billing Determinants'!$B$19:$R$41,6,0)/'4. Billing Determinants'!$G$41*$D43,IF($E43="Distribution Rev.",VLOOKUP(N$4,'4. Billing Determinants'!$B$19:$R$41,8,0)/'4. Billing Determinants'!$I$41*$D43, VLOOKUP(N$4,'4. Billing Determinants'!$B$19:$R$41,3,0)/'4. Billing Determinants'!$D$41*$D43))))),0)</f>
        <v>0</v>
      </c>
      <c r="O43" s="385">
        <f>IFERROR(IF(O$4="",0,IF($E43="kWh",VLOOKUP(O$4,'4. Billing Determinants'!$B$19:$R$41,4,0)/'4. Billing Determinants'!$E$41*$D43,IF($E43="kW",VLOOKUP(O$4,'4. Billing Determinants'!$B$19:$R$41,5,0)/'4. Billing Determinants'!$F$41*$D43,IF($E43="Non-RPP kWh",VLOOKUP(O$4,'4. Billing Determinants'!$B$19:$R$41,6,0)/'4. Billing Determinants'!$G$41*$D43,IF($E43="Distribution Rev.",VLOOKUP(O$4,'4. Billing Determinants'!$B$19:$R$41,8,0)/'4. Billing Determinants'!$I$41*$D43, VLOOKUP(O$4,'4. Billing Determinants'!$B$19:$R$41,3,0)/'4. Billing Determinants'!$D$41*$D43))))),0)</f>
        <v>0</v>
      </c>
      <c r="P43" s="385">
        <f>IFERROR(IF(P$4="",0,IF($E43="kWh",VLOOKUP(P$4,'4. Billing Determinants'!$B$19:$R$41,4,0)/'4. Billing Determinants'!$E$41*$D43,IF($E43="kW",VLOOKUP(P$4,'4. Billing Determinants'!$B$19:$R$41,5,0)/'4. Billing Determinants'!$F$41*$D43,IF($E43="Non-RPP kWh",VLOOKUP(P$4,'4. Billing Determinants'!$B$19:$R$41,6,0)/'4. Billing Determinants'!$G$41*$D43,IF($E43="Distribution Rev.",VLOOKUP(P$4,'4. Billing Determinants'!$B$19:$R$41,8,0)/'4. Billing Determinants'!$I$41*$D43, VLOOKUP(P$4,'4. Billing Determinants'!$B$19:$R$41,3,0)/'4. Billing Determinants'!$D$41*$D43))))),0)</f>
        <v>0</v>
      </c>
      <c r="Q43" s="385">
        <f>IFERROR(IF(Q$4="",0,IF($E43="kWh",VLOOKUP(Q$4,'4. Billing Determinants'!$B$19:$R$41,4,0)/'4. Billing Determinants'!$E$41*$D43,IF($E43="kW",VLOOKUP(Q$4,'4. Billing Determinants'!$B$19:$R$41,5,0)/'4. Billing Determinants'!$F$41*$D43,IF($E43="Non-RPP kWh",VLOOKUP(Q$4,'4. Billing Determinants'!$B$19:$R$41,6,0)/'4. Billing Determinants'!$G$41*$D43,IF($E43="Distribution Rev.",VLOOKUP(Q$4,'4. Billing Determinants'!$B$19:$R$41,8,0)/'4. Billing Determinants'!$I$41*$D43, VLOOKUP(Q$4,'4. Billing Determinants'!$B$19:$R$41,3,0)/'4. Billing Determinants'!$D$41*$D43))))),0)</f>
        <v>0</v>
      </c>
      <c r="R43" s="385">
        <f>IFERROR(IF(R$4="",0,IF($E43="kWh",VLOOKUP(R$4,'4. Billing Determinants'!$B$19:$R$41,4,0)/'4. Billing Determinants'!$E$41*$D43,IF($E43="kW",VLOOKUP(R$4,'4. Billing Determinants'!$B$19:$R$41,5,0)/'4. Billing Determinants'!$F$41*$D43,IF($E43="Non-RPP kWh",VLOOKUP(R$4,'4. Billing Determinants'!$B$19:$R$41,6,0)/'4. Billing Determinants'!$G$41*$D43,IF($E43="Distribution Rev.",VLOOKUP(R$4,'4. Billing Determinants'!$B$19:$R$41,8,0)/'4. Billing Determinants'!$I$41*$D43, VLOOKUP(R$4,'4. Billing Determinants'!$B$19:$R$41,3,0)/'4. Billing Determinants'!$D$41*$D43))))),0)</f>
        <v>0</v>
      </c>
      <c r="S43" s="385">
        <f>IFERROR(IF(S$4="",0,IF($E43="kWh",VLOOKUP(S$4,'4. Billing Determinants'!$B$19:$R$41,4,0)/'4. Billing Determinants'!$E$41*$D43,IF($E43="kW",VLOOKUP(S$4,'4. Billing Determinants'!$B$19:$R$41,5,0)/'4. Billing Determinants'!$F$41*$D43,IF($E43="Non-RPP kWh",VLOOKUP(S$4,'4. Billing Determinants'!$B$19:$R$41,6,0)/'4. Billing Determinants'!$G$41*$D43,IF($E43="Distribution Rev.",VLOOKUP(S$4,'4. Billing Determinants'!$B$19:$R$41,8,0)/'4. Billing Determinants'!$I$41*$D43, VLOOKUP(S$4,'4. Billing Determinants'!$B$19:$R$41,3,0)/'4. Billing Determinants'!$D$41*$D43))))),0)</f>
        <v>0</v>
      </c>
      <c r="T43" s="385">
        <f>IFERROR(IF(T$4="",0,IF($E43="kWh",VLOOKUP(T$4,'4. Billing Determinants'!$B$19:$R$41,4,0)/'4. Billing Determinants'!$E$41*$D43,IF($E43="kW",VLOOKUP(T$4,'4. Billing Determinants'!$B$19:$R$41,5,0)/'4. Billing Determinants'!$F$41*$D43,IF($E43="Non-RPP kWh",VLOOKUP(T$4,'4. Billing Determinants'!$B$19:$R$41,6,0)/'4. Billing Determinants'!$G$41*$D43,IF($E43="Distribution Rev.",VLOOKUP(T$4,'4. Billing Determinants'!$B$19:$R$41,8,0)/'4. Billing Determinants'!$I$41*$D43, VLOOKUP(T$4,'4. Billing Determinants'!$B$19:$R$41,3,0)/'4. Billing Determinants'!$D$41*$D43))))),0)</f>
        <v>0</v>
      </c>
      <c r="U43" s="385">
        <f>IFERROR(IF(U$4="",0,IF($E43="kWh",VLOOKUP(U$4,'4. Billing Determinants'!$B$19:$R$41,4,0)/'4. Billing Determinants'!$E$41*$D43,IF($E43="kW",VLOOKUP(U$4,'4. Billing Determinants'!$B$19:$R$41,5,0)/'4. Billing Determinants'!$F$41*$D43,IF($E43="Non-RPP kWh",VLOOKUP(U$4,'4. Billing Determinants'!$B$19:$R$41,6,0)/'4. Billing Determinants'!$G$41*$D43,IF($E43="Distribution Rev.",VLOOKUP(U$4,'4. Billing Determinants'!$B$19:$R$41,8,0)/'4. Billing Determinants'!$I$41*$D43, VLOOKUP(U$4,'4. Billing Determinants'!$B$19:$R$41,3,0)/'4. Billing Determinants'!$D$41*$D43))))),0)</f>
        <v>0</v>
      </c>
      <c r="V43" s="385">
        <f>IFERROR(IF(V$4="",0,IF($E43="kWh",VLOOKUP(V$4,'4. Billing Determinants'!$B$19:$R$41,4,0)/'4. Billing Determinants'!$E$41*$D43,IF($E43="kW",VLOOKUP(V$4,'4. Billing Determinants'!$B$19:$R$41,5,0)/'4. Billing Determinants'!$F$41*$D43,IF($E43="Non-RPP kWh",VLOOKUP(V$4,'4. Billing Determinants'!$B$19:$R$41,6,0)/'4. Billing Determinants'!$G$41*$D43,IF($E43="Distribution Rev.",VLOOKUP(V$4,'4. Billing Determinants'!$B$19:$R$41,8,0)/'4. Billing Determinants'!$I$41*$D43, VLOOKUP(V$4,'4. Billing Determinants'!$B$19:$R$41,3,0)/'4. Billing Determinants'!$D$41*$D43))))),0)</f>
        <v>0</v>
      </c>
      <c r="W43" s="385">
        <f>IFERROR(IF(W$4="",0,IF($E43="kWh",VLOOKUP(W$4,'4. Billing Determinants'!$B$19:$R$41,4,0)/'4. Billing Determinants'!$E$41*$D43,IF($E43="kW",VLOOKUP(W$4,'4. Billing Determinants'!$B$19:$R$41,5,0)/'4. Billing Determinants'!$F$41*$D43,IF($E43="Non-RPP kWh",VLOOKUP(W$4,'4. Billing Determinants'!$B$19:$R$41,6,0)/'4. Billing Determinants'!$G$41*$D43,IF($E43="Distribution Rev.",VLOOKUP(W$4,'4. Billing Determinants'!$B$19:$R$41,8,0)/'4. Billing Determinants'!$I$41*$D43, VLOOKUP(W$4,'4. Billing Determinants'!$B$19:$R$41,3,0)/'4. Billing Determinants'!$D$41*$D43))))),0)</f>
        <v>0</v>
      </c>
      <c r="X43" s="385">
        <f>IFERROR(IF(X$4="",0,IF($E43="kWh",VLOOKUP(X$4,'4. Billing Determinants'!$B$19:$R$41,4,0)/'4. Billing Determinants'!$E$41*$D43,IF($E43="kW",VLOOKUP(X$4,'4. Billing Determinants'!$B$19:$R$41,5,0)/'4. Billing Determinants'!$F$41*$D43,IF($E43="Non-RPP kWh",VLOOKUP(X$4,'4. Billing Determinants'!$B$19:$R$41,6,0)/'4. Billing Determinants'!$G$41*$D43,IF($E43="Distribution Rev.",VLOOKUP(X$4,'4. Billing Determinants'!$B$19:$R$41,8,0)/'4. Billing Determinants'!$I$41*$D43, VLOOKUP(X$4,'4. Billing Determinants'!$B$19:$R$41,3,0)/'4. Billing Determinants'!$D$41*$D43))))),0)</f>
        <v>0</v>
      </c>
      <c r="Y43" s="385">
        <f>IFERROR(IF(Y$4="",0,IF($E43="kWh",VLOOKUP(Y$4,'4. Billing Determinants'!$B$19:$R$41,4,0)/'4. Billing Determinants'!$E$41*$D43,IF($E43="kW",VLOOKUP(Y$4,'4. Billing Determinants'!$B$19:$R$41,5,0)/'4. Billing Determinants'!$F$41*$D43,IF($E43="Non-RPP kWh",VLOOKUP(Y$4,'4. Billing Determinants'!$B$19:$R$41,6,0)/'4. Billing Determinants'!$G$41*$D43,IF($E43="Distribution Rev.",VLOOKUP(Y$4,'4. Billing Determinants'!$B$19:$R$41,8,0)/'4. Billing Determinants'!$I$41*$D43, VLOOKUP(Y$4,'4. Billing Determinants'!$B$19:$R$41,3,0)/'4. Billing Determinants'!$D$41*$D43))))),0)</f>
        <v>0</v>
      </c>
    </row>
    <row r="44" spans="1:25" s="382" customFormat="1" hidden="1" x14ac:dyDescent="0.2">
      <c r="B44" s="389" t="s">
        <v>221</v>
      </c>
      <c r="C44" s="384">
        <v>1508</v>
      </c>
      <c r="D44" s="385"/>
      <c r="E44" s="386" t="s">
        <v>126</v>
      </c>
      <c r="F44" s="385">
        <f>IFERROR(IF(F$4="",0,IF($E44="kWh",VLOOKUP(F$4,'4. Billing Determinants'!$B$19:$R$41,4,0)/'4. Billing Determinants'!$E$41*$D44,IF($E44="kW",VLOOKUP(F$4,'4. Billing Determinants'!$B$19:$R$41,5,0)/'4. Billing Determinants'!$F$41*$D44,IF($E44="Non-RPP kWh",VLOOKUP(F$4,'4. Billing Determinants'!$B$19:$R$41,6,0)/'4. Billing Determinants'!$G$41*$D44,IF($E44="Distribution Rev.",VLOOKUP(F$4,'4. Billing Determinants'!$B$19:$R$41,8,0)/'4. Billing Determinants'!$I$41*$D44, VLOOKUP(F$4,'4. Billing Determinants'!$B$19:$R$41,3,0)/'4. Billing Determinants'!$D$41*$D44))))),0)</f>
        <v>0</v>
      </c>
      <c r="G44" s="385">
        <f>IFERROR(IF(G$4="",0,IF($E44="kWh",VLOOKUP(G$4,'4. Billing Determinants'!$B$19:$R$41,4,0)/'4. Billing Determinants'!$E$41*$D44,IF($E44="kW",VLOOKUP(G$4,'4. Billing Determinants'!$B$19:$R$41,5,0)/'4. Billing Determinants'!$F$41*$D44,IF($E44="Non-RPP kWh",VLOOKUP(G$4,'4. Billing Determinants'!$B$19:$R$41,6,0)/'4. Billing Determinants'!$G$41*$D44,IF($E44="Distribution Rev.",VLOOKUP(G$4,'4. Billing Determinants'!$B$19:$R$41,8,0)/'4. Billing Determinants'!$I$41*$D44, VLOOKUP(G$4,'4. Billing Determinants'!$B$19:$R$41,3,0)/'4. Billing Determinants'!$D$41*$D44))))),0)</f>
        <v>0</v>
      </c>
      <c r="H44" s="385">
        <f>IFERROR(IF(H$4="",0,IF($E44="kWh",VLOOKUP(H$4,'4. Billing Determinants'!$B$19:$R$41,4,0)/'4. Billing Determinants'!$E$41*$D44,IF($E44="kW",VLOOKUP(H$4,'4. Billing Determinants'!$B$19:$R$41,5,0)/'4. Billing Determinants'!$F$41*$D44,IF($E44="Non-RPP kWh",VLOOKUP(H$4,'4. Billing Determinants'!$B$19:$R$41,6,0)/'4. Billing Determinants'!$G$41*$D44,IF($E44="Distribution Rev.",VLOOKUP(H$4,'4. Billing Determinants'!$B$19:$R$41,8,0)/'4. Billing Determinants'!$I$41*$D44, VLOOKUP(H$4,'4. Billing Determinants'!$B$19:$R$41,3,0)/'4. Billing Determinants'!$D$41*$D44))))),0)</f>
        <v>0</v>
      </c>
      <c r="I44" s="385">
        <f>IFERROR(IF(I$4="",0,IF($E44="kWh",VLOOKUP(I$4,'4. Billing Determinants'!$B$19:$R$41,4,0)/'4. Billing Determinants'!$E$41*$D44,IF($E44="kW",VLOOKUP(I$4,'4. Billing Determinants'!$B$19:$R$41,5,0)/'4. Billing Determinants'!$F$41*$D44,IF($E44="Non-RPP kWh",VLOOKUP(I$4,'4. Billing Determinants'!$B$19:$R$41,6,0)/'4. Billing Determinants'!$G$41*$D44,IF($E44="Distribution Rev.",VLOOKUP(I$4,'4. Billing Determinants'!$B$19:$R$41,8,0)/'4. Billing Determinants'!$I$41*$D44, VLOOKUP(I$4,'4. Billing Determinants'!$B$19:$R$41,3,0)/'4. Billing Determinants'!$D$41*$D44))))),0)</f>
        <v>0</v>
      </c>
      <c r="J44" s="385">
        <f>IFERROR(IF(J$4="",0,IF($E44="kWh",VLOOKUP(J$4,'4. Billing Determinants'!$B$19:$R$41,4,0)/'4. Billing Determinants'!$E$41*$D44,IF($E44="kW",VLOOKUP(J$4,'4. Billing Determinants'!$B$19:$R$41,5,0)/'4. Billing Determinants'!$F$41*$D44,IF($E44="Non-RPP kWh",VLOOKUP(J$4,'4. Billing Determinants'!$B$19:$R$41,6,0)/'4. Billing Determinants'!$G$41*$D44,IF($E44="Distribution Rev.",VLOOKUP(J$4,'4. Billing Determinants'!$B$19:$R$41,8,0)/'4. Billing Determinants'!$I$41*$D44, VLOOKUP(J$4,'4. Billing Determinants'!$B$19:$R$41,3,0)/'4. Billing Determinants'!$D$41*$D44))))),0)</f>
        <v>0</v>
      </c>
      <c r="K44" s="385">
        <f>IFERROR(IF(K$4="",0,IF($E44="kWh",VLOOKUP(K$4,'4. Billing Determinants'!$B$19:$R$41,4,0)/'4. Billing Determinants'!$E$41*$D44,IF($E44="kW",VLOOKUP(K$4,'4. Billing Determinants'!$B$19:$R$41,5,0)/'4. Billing Determinants'!$F$41*$D44,IF($E44="Non-RPP kWh",VLOOKUP(K$4,'4. Billing Determinants'!$B$19:$R$41,6,0)/'4. Billing Determinants'!$G$41*$D44,IF($E44="Distribution Rev.",VLOOKUP(K$4,'4. Billing Determinants'!$B$19:$R$41,8,0)/'4. Billing Determinants'!$I$41*$D44, VLOOKUP(K$4,'4. Billing Determinants'!$B$19:$R$41,3,0)/'4. Billing Determinants'!$D$41*$D44))))),0)</f>
        <v>0</v>
      </c>
      <c r="L44" s="385">
        <f>IFERROR(IF(L$4="",0,IF($E44="kWh",VLOOKUP(L$4,'4. Billing Determinants'!$B$19:$R$41,4,0)/'4. Billing Determinants'!$E$41*$D44,IF($E44="kW",VLOOKUP(L$4,'4. Billing Determinants'!$B$19:$R$41,5,0)/'4. Billing Determinants'!$F$41*$D44,IF($E44="Non-RPP kWh",VLOOKUP(L$4,'4. Billing Determinants'!$B$19:$R$41,6,0)/'4. Billing Determinants'!$G$41*$D44,IF($E44="Distribution Rev.",VLOOKUP(L$4,'4. Billing Determinants'!$B$19:$R$41,8,0)/'4. Billing Determinants'!$I$41*$D44, VLOOKUP(L$4,'4. Billing Determinants'!$B$19:$R$41,3,0)/'4. Billing Determinants'!$D$41*$D44))))),0)</f>
        <v>0</v>
      </c>
      <c r="M44" s="385">
        <f>IFERROR(IF(M$4="",0,IF($E44="kWh",VLOOKUP(M$4,'4. Billing Determinants'!$B$19:$R$41,4,0)/'4. Billing Determinants'!$E$41*$D44,IF($E44="kW",VLOOKUP(M$4,'4. Billing Determinants'!$B$19:$R$41,5,0)/'4. Billing Determinants'!$F$41*$D44,IF($E44="Non-RPP kWh",VLOOKUP(M$4,'4. Billing Determinants'!$B$19:$R$41,6,0)/'4. Billing Determinants'!$G$41*$D44,IF($E44="Distribution Rev.",VLOOKUP(M$4,'4. Billing Determinants'!$B$19:$R$41,8,0)/'4. Billing Determinants'!$I$41*$D44, VLOOKUP(M$4,'4. Billing Determinants'!$B$19:$R$41,3,0)/'4. Billing Determinants'!$D$41*$D44))))),0)</f>
        <v>0</v>
      </c>
      <c r="N44" s="385">
        <f>IFERROR(IF(N$4="",0,IF($E44="kWh",VLOOKUP(N$4,'4. Billing Determinants'!$B$19:$R$41,4,0)/'4. Billing Determinants'!$E$41*$D44,IF($E44="kW",VLOOKUP(N$4,'4. Billing Determinants'!$B$19:$R$41,5,0)/'4. Billing Determinants'!$F$41*$D44,IF($E44="Non-RPP kWh",VLOOKUP(N$4,'4. Billing Determinants'!$B$19:$R$41,6,0)/'4. Billing Determinants'!$G$41*$D44,IF($E44="Distribution Rev.",VLOOKUP(N$4,'4. Billing Determinants'!$B$19:$R$41,8,0)/'4. Billing Determinants'!$I$41*$D44, VLOOKUP(N$4,'4. Billing Determinants'!$B$19:$R$41,3,0)/'4. Billing Determinants'!$D$41*$D44))))),0)</f>
        <v>0</v>
      </c>
      <c r="O44" s="385">
        <f>IFERROR(IF(O$4="",0,IF($E44="kWh",VLOOKUP(O$4,'4. Billing Determinants'!$B$19:$R$41,4,0)/'4. Billing Determinants'!$E$41*$D44,IF($E44="kW",VLOOKUP(O$4,'4. Billing Determinants'!$B$19:$R$41,5,0)/'4. Billing Determinants'!$F$41*$D44,IF($E44="Non-RPP kWh",VLOOKUP(O$4,'4. Billing Determinants'!$B$19:$R$41,6,0)/'4. Billing Determinants'!$G$41*$D44,IF($E44="Distribution Rev.",VLOOKUP(O$4,'4. Billing Determinants'!$B$19:$R$41,8,0)/'4. Billing Determinants'!$I$41*$D44, VLOOKUP(O$4,'4. Billing Determinants'!$B$19:$R$41,3,0)/'4. Billing Determinants'!$D$41*$D44))))),0)</f>
        <v>0</v>
      </c>
      <c r="P44" s="385">
        <f>IFERROR(IF(P$4="",0,IF($E44="kWh",VLOOKUP(P$4,'4. Billing Determinants'!$B$19:$R$41,4,0)/'4. Billing Determinants'!$E$41*$D44,IF($E44="kW",VLOOKUP(P$4,'4. Billing Determinants'!$B$19:$R$41,5,0)/'4. Billing Determinants'!$F$41*$D44,IF($E44="Non-RPP kWh",VLOOKUP(P$4,'4. Billing Determinants'!$B$19:$R$41,6,0)/'4. Billing Determinants'!$G$41*$D44,IF($E44="Distribution Rev.",VLOOKUP(P$4,'4. Billing Determinants'!$B$19:$R$41,8,0)/'4. Billing Determinants'!$I$41*$D44, VLOOKUP(P$4,'4. Billing Determinants'!$B$19:$R$41,3,0)/'4. Billing Determinants'!$D$41*$D44))))),0)</f>
        <v>0</v>
      </c>
      <c r="Q44" s="385">
        <f>IFERROR(IF(Q$4="",0,IF($E44="kWh",VLOOKUP(Q$4,'4. Billing Determinants'!$B$19:$R$41,4,0)/'4. Billing Determinants'!$E$41*$D44,IF($E44="kW",VLOOKUP(Q$4,'4. Billing Determinants'!$B$19:$R$41,5,0)/'4. Billing Determinants'!$F$41*$D44,IF($E44="Non-RPP kWh",VLOOKUP(Q$4,'4. Billing Determinants'!$B$19:$R$41,6,0)/'4. Billing Determinants'!$G$41*$D44,IF($E44="Distribution Rev.",VLOOKUP(Q$4,'4. Billing Determinants'!$B$19:$R$41,8,0)/'4. Billing Determinants'!$I$41*$D44, VLOOKUP(Q$4,'4. Billing Determinants'!$B$19:$R$41,3,0)/'4. Billing Determinants'!$D$41*$D44))))),0)</f>
        <v>0</v>
      </c>
      <c r="R44" s="385">
        <f>IFERROR(IF(R$4="",0,IF($E44="kWh",VLOOKUP(R$4,'4. Billing Determinants'!$B$19:$R$41,4,0)/'4. Billing Determinants'!$E$41*$D44,IF($E44="kW",VLOOKUP(R$4,'4. Billing Determinants'!$B$19:$R$41,5,0)/'4. Billing Determinants'!$F$41*$D44,IF($E44="Non-RPP kWh",VLOOKUP(R$4,'4. Billing Determinants'!$B$19:$R$41,6,0)/'4. Billing Determinants'!$G$41*$D44,IF($E44="Distribution Rev.",VLOOKUP(R$4,'4. Billing Determinants'!$B$19:$R$41,8,0)/'4. Billing Determinants'!$I$41*$D44, VLOOKUP(R$4,'4. Billing Determinants'!$B$19:$R$41,3,0)/'4. Billing Determinants'!$D$41*$D44))))),0)</f>
        <v>0</v>
      </c>
      <c r="S44" s="385">
        <f>IFERROR(IF(S$4="",0,IF($E44="kWh",VLOOKUP(S$4,'4. Billing Determinants'!$B$19:$R$41,4,0)/'4. Billing Determinants'!$E$41*$D44,IF($E44="kW",VLOOKUP(S$4,'4. Billing Determinants'!$B$19:$R$41,5,0)/'4. Billing Determinants'!$F$41*$D44,IF($E44="Non-RPP kWh",VLOOKUP(S$4,'4. Billing Determinants'!$B$19:$R$41,6,0)/'4. Billing Determinants'!$G$41*$D44,IF($E44="Distribution Rev.",VLOOKUP(S$4,'4. Billing Determinants'!$B$19:$R$41,8,0)/'4. Billing Determinants'!$I$41*$D44, VLOOKUP(S$4,'4. Billing Determinants'!$B$19:$R$41,3,0)/'4. Billing Determinants'!$D$41*$D44))))),0)</f>
        <v>0</v>
      </c>
      <c r="T44" s="385">
        <f>IFERROR(IF(T$4="",0,IF($E44="kWh",VLOOKUP(T$4,'4. Billing Determinants'!$B$19:$R$41,4,0)/'4. Billing Determinants'!$E$41*$D44,IF($E44="kW",VLOOKUP(T$4,'4. Billing Determinants'!$B$19:$R$41,5,0)/'4. Billing Determinants'!$F$41*$D44,IF($E44="Non-RPP kWh",VLOOKUP(T$4,'4. Billing Determinants'!$B$19:$R$41,6,0)/'4. Billing Determinants'!$G$41*$D44,IF($E44="Distribution Rev.",VLOOKUP(T$4,'4. Billing Determinants'!$B$19:$R$41,8,0)/'4. Billing Determinants'!$I$41*$D44, VLOOKUP(T$4,'4. Billing Determinants'!$B$19:$R$41,3,0)/'4. Billing Determinants'!$D$41*$D44))))),0)</f>
        <v>0</v>
      </c>
      <c r="U44" s="385">
        <f>IFERROR(IF(U$4="",0,IF($E44="kWh",VLOOKUP(U$4,'4. Billing Determinants'!$B$19:$R$41,4,0)/'4. Billing Determinants'!$E$41*$D44,IF($E44="kW",VLOOKUP(U$4,'4. Billing Determinants'!$B$19:$R$41,5,0)/'4. Billing Determinants'!$F$41*$D44,IF($E44="Non-RPP kWh",VLOOKUP(U$4,'4. Billing Determinants'!$B$19:$R$41,6,0)/'4. Billing Determinants'!$G$41*$D44,IF($E44="Distribution Rev.",VLOOKUP(U$4,'4. Billing Determinants'!$B$19:$R$41,8,0)/'4. Billing Determinants'!$I$41*$D44, VLOOKUP(U$4,'4. Billing Determinants'!$B$19:$R$41,3,0)/'4. Billing Determinants'!$D$41*$D44))))),0)</f>
        <v>0</v>
      </c>
      <c r="V44" s="385">
        <f>IFERROR(IF(V$4="",0,IF($E44="kWh",VLOOKUP(V$4,'4. Billing Determinants'!$B$19:$R$41,4,0)/'4. Billing Determinants'!$E$41*$D44,IF($E44="kW",VLOOKUP(V$4,'4. Billing Determinants'!$B$19:$R$41,5,0)/'4. Billing Determinants'!$F$41*$D44,IF($E44="Non-RPP kWh",VLOOKUP(V$4,'4. Billing Determinants'!$B$19:$R$41,6,0)/'4. Billing Determinants'!$G$41*$D44,IF($E44="Distribution Rev.",VLOOKUP(V$4,'4. Billing Determinants'!$B$19:$R$41,8,0)/'4. Billing Determinants'!$I$41*$D44, VLOOKUP(V$4,'4. Billing Determinants'!$B$19:$R$41,3,0)/'4. Billing Determinants'!$D$41*$D44))))),0)</f>
        <v>0</v>
      </c>
      <c r="W44" s="385">
        <f>IFERROR(IF(W$4="",0,IF($E44="kWh",VLOOKUP(W$4,'4. Billing Determinants'!$B$19:$R$41,4,0)/'4. Billing Determinants'!$E$41*$D44,IF($E44="kW",VLOOKUP(W$4,'4. Billing Determinants'!$B$19:$R$41,5,0)/'4. Billing Determinants'!$F$41*$D44,IF($E44="Non-RPP kWh",VLOOKUP(W$4,'4. Billing Determinants'!$B$19:$R$41,6,0)/'4. Billing Determinants'!$G$41*$D44,IF($E44="Distribution Rev.",VLOOKUP(W$4,'4. Billing Determinants'!$B$19:$R$41,8,0)/'4. Billing Determinants'!$I$41*$D44, VLOOKUP(W$4,'4. Billing Determinants'!$B$19:$R$41,3,0)/'4. Billing Determinants'!$D$41*$D44))))),0)</f>
        <v>0</v>
      </c>
      <c r="X44" s="385">
        <f>IFERROR(IF(X$4="",0,IF($E44="kWh",VLOOKUP(X$4,'4. Billing Determinants'!$B$19:$R$41,4,0)/'4. Billing Determinants'!$E$41*$D44,IF($E44="kW",VLOOKUP(X$4,'4. Billing Determinants'!$B$19:$R$41,5,0)/'4. Billing Determinants'!$F$41*$D44,IF($E44="Non-RPP kWh",VLOOKUP(X$4,'4. Billing Determinants'!$B$19:$R$41,6,0)/'4. Billing Determinants'!$G$41*$D44,IF($E44="Distribution Rev.",VLOOKUP(X$4,'4. Billing Determinants'!$B$19:$R$41,8,0)/'4. Billing Determinants'!$I$41*$D44, VLOOKUP(X$4,'4. Billing Determinants'!$B$19:$R$41,3,0)/'4. Billing Determinants'!$D$41*$D44))))),0)</f>
        <v>0</v>
      </c>
      <c r="Y44" s="385">
        <f>IFERROR(IF(Y$4="",0,IF($E44="kWh",VLOOKUP(Y$4,'4. Billing Determinants'!$B$19:$R$41,4,0)/'4. Billing Determinants'!$E$41*$D44,IF($E44="kW",VLOOKUP(Y$4,'4. Billing Determinants'!$B$19:$R$41,5,0)/'4. Billing Determinants'!$F$41*$D44,IF($E44="Non-RPP kWh",VLOOKUP(Y$4,'4. Billing Determinants'!$B$19:$R$41,6,0)/'4. Billing Determinants'!$G$41*$D44,IF($E44="Distribution Rev.",VLOOKUP(Y$4,'4. Billing Determinants'!$B$19:$R$41,8,0)/'4. Billing Determinants'!$I$41*$D44, VLOOKUP(Y$4,'4. Billing Determinants'!$B$19:$R$41,3,0)/'4. Billing Determinants'!$D$41*$D44))))),0)</f>
        <v>0</v>
      </c>
    </row>
    <row r="45" spans="1:25" s="382" customFormat="1" hidden="1" x14ac:dyDescent="0.2">
      <c r="A45" s="382">
        <v>22</v>
      </c>
      <c r="B45" s="390" t="s">
        <v>57</v>
      </c>
      <c r="C45" s="384">
        <v>1518</v>
      </c>
      <c r="D45" s="385"/>
      <c r="E45" s="386" t="s">
        <v>126</v>
      </c>
      <c r="F45" s="385">
        <f>IFERROR(IF(F$4="",0,IF($E45="kWh",VLOOKUP(F$4,'4. Billing Determinants'!$B$19:$R$41,4,0)/'4. Billing Determinants'!$E$41*$D45,IF($E45="kW",VLOOKUP(F$4,'4. Billing Determinants'!$B$19:$R$41,5,0)/'4. Billing Determinants'!$F$41*$D45,IF($E45="Non-RPP kWh",VLOOKUP(F$4,'4. Billing Determinants'!$B$19:$R$41,6,0)/'4. Billing Determinants'!$G$41*$D45,IF($E45="Distribution Rev.",VLOOKUP(F$4,'4. Billing Determinants'!$B$19:$R$41,8,0)/'4. Billing Determinants'!$I$41*$D45, VLOOKUP(F$4,'4. Billing Determinants'!$B$19:$R$41,3,0)/'4. Billing Determinants'!$D$41*$D45))))),0)</f>
        <v>0</v>
      </c>
      <c r="G45" s="385">
        <f>IFERROR(IF(G$4="",0,IF($E45="kWh",VLOOKUP(G$4,'4. Billing Determinants'!$B$19:$R$41,4,0)/'4. Billing Determinants'!$E$41*$D45,IF($E45="kW",VLOOKUP(G$4,'4. Billing Determinants'!$B$19:$R$41,5,0)/'4. Billing Determinants'!$F$41*$D45,IF($E45="Non-RPP kWh",VLOOKUP(G$4,'4. Billing Determinants'!$B$19:$R$41,6,0)/'4. Billing Determinants'!$G$41*$D45,IF($E45="Distribution Rev.",VLOOKUP(G$4,'4. Billing Determinants'!$B$19:$R$41,8,0)/'4. Billing Determinants'!$I$41*$D45, VLOOKUP(G$4,'4. Billing Determinants'!$B$19:$R$41,3,0)/'4. Billing Determinants'!$D$41*$D45))))),0)</f>
        <v>0</v>
      </c>
      <c r="H45" s="385">
        <f>IFERROR(IF(H$4="",0,IF($E45="kWh",VLOOKUP(H$4,'4. Billing Determinants'!$B$19:$R$41,4,0)/'4. Billing Determinants'!$E$41*$D45,IF($E45="kW",VLOOKUP(H$4,'4. Billing Determinants'!$B$19:$R$41,5,0)/'4. Billing Determinants'!$F$41*$D45,IF($E45="Non-RPP kWh",VLOOKUP(H$4,'4. Billing Determinants'!$B$19:$R$41,6,0)/'4. Billing Determinants'!$G$41*$D45,IF($E45="Distribution Rev.",VLOOKUP(H$4,'4. Billing Determinants'!$B$19:$R$41,8,0)/'4. Billing Determinants'!$I$41*$D45, VLOOKUP(H$4,'4. Billing Determinants'!$B$19:$R$41,3,0)/'4. Billing Determinants'!$D$41*$D45))))),0)</f>
        <v>0</v>
      </c>
      <c r="I45" s="385">
        <f>IFERROR(IF(I$4="",0,IF($E45="kWh",VLOOKUP(I$4,'4. Billing Determinants'!$B$19:$R$41,4,0)/'4. Billing Determinants'!$E$41*$D45,IF($E45="kW",VLOOKUP(I$4,'4. Billing Determinants'!$B$19:$R$41,5,0)/'4. Billing Determinants'!$F$41*$D45,IF($E45="Non-RPP kWh",VLOOKUP(I$4,'4. Billing Determinants'!$B$19:$R$41,6,0)/'4. Billing Determinants'!$G$41*$D45,IF($E45="Distribution Rev.",VLOOKUP(I$4,'4. Billing Determinants'!$B$19:$R$41,8,0)/'4. Billing Determinants'!$I$41*$D45, VLOOKUP(I$4,'4. Billing Determinants'!$B$19:$R$41,3,0)/'4. Billing Determinants'!$D$41*$D45))))),0)</f>
        <v>0</v>
      </c>
      <c r="J45" s="385">
        <f>IFERROR(IF(J$4="",0,IF($E45="kWh",VLOOKUP(J$4,'4. Billing Determinants'!$B$19:$R$41,4,0)/'4. Billing Determinants'!$E$41*$D45,IF($E45="kW",VLOOKUP(J$4,'4. Billing Determinants'!$B$19:$R$41,5,0)/'4. Billing Determinants'!$F$41*$D45,IF($E45="Non-RPP kWh",VLOOKUP(J$4,'4. Billing Determinants'!$B$19:$R$41,6,0)/'4. Billing Determinants'!$G$41*$D45,IF($E45="Distribution Rev.",VLOOKUP(J$4,'4. Billing Determinants'!$B$19:$R$41,8,0)/'4. Billing Determinants'!$I$41*$D45, VLOOKUP(J$4,'4. Billing Determinants'!$B$19:$R$41,3,0)/'4. Billing Determinants'!$D$41*$D45))))),0)</f>
        <v>0</v>
      </c>
      <c r="K45" s="385">
        <f>IFERROR(IF(K$4="",0,IF($E45="kWh",VLOOKUP(K$4,'4. Billing Determinants'!$B$19:$R$41,4,0)/'4. Billing Determinants'!$E$41*$D45,IF($E45="kW",VLOOKUP(K$4,'4. Billing Determinants'!$B$19:$R$41,5,0)/'4. Billing Determinants'!$F$41*$D45,IF($E45="Non-RPP kWh",VLOOKUP(K$4,'4. Billing Determinants'!$B$19:$R$41,6,0)/'4. Billing Determinants'!$G$41*$D45,IF($E45="Distribution Rev.",VLOOKUP(K$4,'4. Billing Determinants'!$B$19:$R$41,8,0)/'4. Billing Determinants'!$I$41*$D45, VLOOKUP(K$4,'4. Billing Determinants'!$B$19:$R$41,3,0)/'4. Billing Determinants'!$D$41*$D45))))),0)</f>
        <v>0</v>
      </c>
      <c r="L45" s="385">
        <f>IFERROR(IF(L$4="",0,IF($E45="kWh",VLOOKUP(L$4,'4. Billing Determinants'!$B$19:$R$41,4,0)/'4. Billing Determinants'!$E$41*$D45,IF($E45="kW",VLOOKUP(L$4,'4. Billing Determinants'!$B$19:$R$41,5,0)/'4. Billing Determinants'!$F$41*$D45,IF($E45="Non-RPP kWh",VLOOKUP(L$4,'4. Billing Determinants'!$B$19:$R$41,6,0)/'4. Billing Determinants'!$G$41*$D45,IF($E45="Distribution Rev.",VLOOKUP(L$4,'4. Billing Determinants'!$B$19:$R$41,8,0)/'4. Billing Determinants'!$I$41*$D45, VLOOKUP(L$4,'4. Billing Determinants'!$B$19:$R$41,3,0)/'4. Billing Determinants'!$D$41*$D45))))),0)</f>
        <v>0</v>
      </c>
      <c r="M45" s="385">
        <f>IFERROR(IF(M$4="",0,IF($E45="kWh",VLOOKUP(M$4,'4. Billing Determinants'!$B$19:$R$41,4,0)/'4. Billing Determinants'!$E$41*$D45,IF($E45="kW",VLOOKUP(M$4,'4. Billing Determinants'!$B$19:$R$41,5,0)/'4. Billing Determinants'!$F$41*$D45,IF($E45="Non-RPP kWh",VLOOKUP(M$4,'4. Billing Determinants'!$B$19:$R$41,6,0)/'4. Billing Determinants'!$G$41*$D45,IF($E45="Distribution Rev.",VLOOKUP(M$4,'4. Billing Determinants'!$B$19:$R$41,8,0)/'4. Billing Determinants'!$I$41*$D45, VLOOKUP(M$4,'4. Billing Determinants'!$B$19:$R$41,3,0)/'4. Billing Determinants'!$D$41*$D45))))),0)</f>
        <v>0</v>
      </c>
      <c r="N45" s="385">
        <f>IFERROR(IF(N$4="",0,IF($E45="kWh",VLOOKUP(N$4,'4. Billing Determinants'!$B$19:$R$41,4,0)/'4. Billing Determinants'!$E$41*$D45,IF($E45="kW",VLOOKUP(N$4,'4. Billing Determinants'!$B$19:$R$41,5,0)/'4. Billing Determinants'!$F$41*$D45,IF($E45="Non-RPP kWh",VLOOKUP(N$4,'4. Billing Determinants'!$B$19:$R$41,6,0)/'4. Billing Determinants'!$G$41*$D45,IF($E45="Distribution Rev.",VLOOKUP(N$4,'4. Billing Determinants'!$B$19:$R$41,8,0)/'4. Billing Determinants'!$I$41*$D45, VLOOKUP(N$4,'4. Billing Determinants'!$B$19:$R$41,3,0)/'4. Billing Determinants'!$D$41*$D45))))),0)</f>
        <v>0</v>
      </c>
      <c r="O45" s="385">
        <f>IFERROR(IF(O$4="",0,IF($E45="kWh",VLOOKUP(O$4,'4. Billing Determinants'!$B$19:$R$41,4,0)/'4. Billing Determinants'!$E$41*$D45,IF($E45="kW",VLOOKUP(O$4,'4. Billing Determinants'!$B$19:$R$41,5,0)/'4. Billing Determinants'!$F$41*$D45,IF($E45="Non-RPP kWh",VLOOKUP(O$4,'4. Billing Determinants'!$B$19:$R$41,6,0)/'4. Billing Determinants'!$G$41*$D45,IF($E45="Distribution Rev.",VLOOKUP(O$4,'4. Billing Determinants'!$B$19:$R$41,8,0)/'4. Billing Determinants'!$I$41*$D45, VLOOKUP(O$4,'4. Billing Determinants'!$B$19:$R$41,3,0)/'4. Billing Determinants'!$D$41*$D45))))),0)</f>
        <v>0</v>
      </c>
      <c r="P45" s="385">
        <f>IFERROR(IF(P$4="",0,IF($E45="kWh",VLOOKUP(P$4,'4. Billing Determinants'!$B$19:$R$41,4,0)/'4. Billing Determinants'!$E$41*$D45,IF($E45="kW",VLOOKUP(P$4,'4. Billing Determinants'!$B$19:$R$41,5,0)/'4. Billing Determinants'!$F$41*$D45,IF($E45="Non-RPP kWh",VLOOKUP(P$4,'4. Billing Determinants'!$B$19:$R$41,6,0)/'4. Billing Determinants'!$G$41*$D45,IF($E45="Distribution Rev.",VLOOKUP(P$4,'4. Billing Determinants'!$B$19:$R$41,8,0)/'4. Billing Determinants'!$I$41*$D45, VLOOKUP(P$4,'4. Billing Determinants'!$B$19:$R$41,3,0)/'4. Billing Determinants'!$D$41*$D45))))),0)</f>
        <v>0</v>
      </c>
      <c r="Q45" s="385">
        <f>IFERROR(IF(Q$4="",0,IF($E45="kWh",VLOOKUP(Q$4,'4. Billing Determinants'!$B$19:$R$41,4,0)/'4. Billing Determinants'!$E$41*$D45,IF($E45="kW",VLOOKUP(Q$4,'4. Billing Determinants'!$B$19:$R$41,5,0)/'4. Billing Determinants'!$F$41*$D45,IF($E45="Non-RPP kWh",VLOOKUP(Q$4,'4. Billing Determinants'!$B$19:$R$41,6,0)/'4. Billing Determinants'!$G$41*$D45,IF($E45="Distribution Rev.",VLOOKUP(Q$4,'4. Billing Determinants'!$B$19:$R$41,8,0)/'4. Billing Determinants'!$I$41*$D45, VLOOKUP(Q$4,'4. Billing Determinants'!$B$19:$R$41,3,0)/'4. Billing Determinants'!$D$41*$D45))))),0)</f>
        <v>0</v>
      </c>
      <c r="R45" s="385">
        <f>IFERROR(IF(R$4="",0,IF($E45="kWh",VLOOKUP(R$4,'4. Billing Determinants'!$B$19:$R$41,4,0)/'4. Billing Determinants'!$E$41*$D45,IF($E45="kW",VLOOKUP(R$4,'4. Billing Determinants'!$B$19:$R$41,5,0)/'4. Billing Determinants'!$F$41*$D45,IF($E45="Non-RPP kWh",VLOOKUP(R$4,'4. Billing Determinants'!$B$19:$R$41,6,0)/'4. Billing Determinants'!$G$41*$D45,IF($E45="Distribution Rev.",VLOOKUP(R$4,'4. Billing Determinants'!$B$19:$R$41,8,0)/'4. Billing Determinants'!$I$41*$D45, VLOOKUP(R$4,'4. Billing Determinants'!$B$19:$R$41,3,0)/'4. Billing Determinants'!$D$41*$D45))))),0)</f>
        <v>0</v>
      </c>
      <c r="S45" s="385">
        <f>IFERROR(IF(S$4="",0,IF($E45="kWh",VLOOKUP(S$4,'4. Billing Determinants'!$B$19:$R$41,4,0)/'4. Billing Determinants'!$E$41*$D45,IF($E45="kW",VLOOKUP(S$4,'4. Billing Determinants'!$B$19:$R$41,5,0)/'4. Billing Determinants'!$F$41*$D45,IF($E45="Non-RPP kWh",VLOOKUP(S$4,'4. Billing Determinants'!$B$19:$R$41,6,0)/'4. Billing Determinants'!$G$41*$D45,IF($E45="Distribution Rev.",VLOOKUP(S$4,'4. Billing Determinants'!$B$19:$R$41,8,0)/'4. Billing Determinants'!$I$41*$D45, VLOOKUP(S$4,'4. Billing Determinants'!$B$19:$R$41,3,0)/'4. Billing Determinants'!$D$41*$D45))))),0)</f>
        <v>0</v>
      </c>
      <c r="T45" s="385">
        <f>IFERROR(IF(T$4="",0,IF($E45="kWh",VLOOKUP(T$4,'4. Billing Determinants'!$B$19:$R$41,4,0)/'4. Billing Determinants'!$E$41*$D45,IF($E45="kW",VLOOKUP(T$4,'4. Billing Determinants'!$B$19:$R$41,5,0)/'4. Billing Determinants'!$F$41*$D45,IF($E45="Non-RPP kWh",VLOOKUP(T$4,'4. Billing Determinants'!$B$19:$R$41,6,0)/'4. Billing Determinants'!$G$41*$D45,IF($E45="Distribution Rev.",VLOOKUP(T$4,'4. Billing Determinants'!$B$19:$R$41,8,0)/'4. Billing Determinants'!$I$41*$D45, VLOOKUP(T$4,'4. Billing Determinants'!$B$19:$R$41,3,0)/'4. Billing Determinants'!$D$41*$D45))))),0)</f>
        <v>0</v>
      </c>
      <c r="U45" s="385">
        <f>IFERROR(IF(U$4="",0,IF($E45="kWh",VLOOKUP(U$4,'4. Billing Determinants'!$B$19:$R$41,4,0)/'4. Billing Determinants'!$E$41*$D45,IF($E45="kW",VLOOKUP(U$4,'4. Billing Determinants'!$B$19:$R$41,5,0)/'4. Billing Determinants'!$F$41*$D45,IF($E45="Non-RPP kWh",VLOOKUP(U$4,'4. Billing Determinants'!$B$19:$R$41,6,0)/'4. Billing Determinants'!$G$41*$D45,IF($E45="Distribution Rev.",VLOOKUP(U$4,'4. Billing Determinants'!$B$19:$R$41,8,0)/'4. Billing Determinants'!$I$41*$D45, VLOOKUP(U$4,'4. Billing Determinants'!$B$19:$R$41,3,0)/'4. Billing Determinants'!$D$41*$D45))))),0)</f>
        <v>0</v>
      </c>
      <c r="V45" s="385">
        <f>IFERROR(IF(V$4="",0,IF($E45="kWh",VLOOKUP(V$4,'4. Billing Determinants'!$B$19:$R$41,4,0)/'4. Billing Determinants'!$E$41*$D45,IF($E45="kW",VLOOKUP(V$4,'4. Billing Determinants'!$B$19:$R$41,5,0)/'4. Billing Determinants'!$F$41*$D45,IF($E45="Non-RPP kWh",VLOOKUP(V$4,'4. Billing Determinants'!$B$19:$R$41,6,0)/'4. Billing Determinants'!$G$41*$D45,IF($E45="Distribution Rev.",VLOOKUP(V$4,'4. Billing Determinants'!$B$19:$R$41,8,0)/'4. Billing Determinants'!$I$41*$D45, VLOOKUP(V$4,'4. Billing Determinants'!$B$19:$R$41,3,0)/'4. Billing Determinants'!$D$41*$D45))))),0)</f>
        <v>0</v>
      </c>
      <c r="W45" s="385">
        <f>IFERROR(IF(W$4="",0,IF($E45="kWh",VLOOKUP(W$4,'4. Billing Determinants'!$B$19:$R$41,4,0)/'4. Billing Determinants'!$E$41*$D45,IF($E45="kW",VLOOKUP(W$4,'4. Billing Determinants'!$B$19:$R$41,5,0)/'4. Billing Determinants'!$F$41*$D45,IF($E45="Non-RPP kWh",VLOOKUP(W$4,'4. Billing Determinants'!$B$19:$R$41,6,0)/'4. Billing Determinants'!$G$41*$D45,IF($E45="Distribution Rev.",VLOOKUP(W$4,'4. Billing Determinants'!$B$19:$R$41,8,0)/'4. Billing Determinants'!$I$41*$D45, VLOOKUP(W$4,'4. Billing Determinants'!$B$19:$R$41,3,0)/'4. Billing Determinants'!$D$41*$D45))))),0)</f>
        <v>0</v>
      </c>
      <c r="X45" s="385">
        <f>IFERROR(IF(X$4="",0,IF($E45="kWh",VLOOKUP(X$4,'4. Billing Determinants'!$B$19:$R$41,4,0)/'4. Billing Determinants'!$E$41*$D45,IF($E45="kW",VLOOKUP(X$4,'4. Billing Determinants'!$B$19:$R$41,5,0)/'4. Billing Determinants'!$F$41*$D45,IF($E45="Non-RPP kWh",VLOOKUP(X$4,'4. Billing Determinants'!$B$19:$R$41,6,0)/'4. Billing Determinants'!$G$41*$D45,IF($E45="Distribution Rev.",VLOOKUP(X$4,'4. Billing Determinants'!$B$19:$R$41,8,0)/'4. Billing Determinants'!$I$41*$D45, VLOOKUP(X$4,'4. Billing Determinants'!$B$19:$R$41,3,0)/'4. Billing Determinants'!$D$41*$D45))))),0)</f>
        <v>0</v>
      </c>
      <c r="Y45" s="385">
        <f>IFERROR(IF(Y$4="",0,IF($E45="kWh",VLOOKUP(Y$4,'4. Billing Determinants'!$B$19:$R$41,4,0)/'4. Billing Determinants'!$E$41*$D45,IF($E45="kW",VLOOKUP(Y$4,'4. Billing Determinants'!$B$19:$R$41,5,0)/'4. Billing Determinants'!$F$41*$D45,IF($E45="Non-RPP kWh",VLOOKUP(Y$4,'4. Billing Determinants'!$B$19:$R$41,6,0)/'4. Billing Determinants'!$G$41*$D45,IF($E45="Distribution Rev.",VLOOKUP(Y$4,'4. Billing Determinants'!$B$19:$R$41,8,0)/'4. Billing Determinants'!$I$41*$D45, VLOOKUP(Y$4,'4. Billing Determinants'!$B$19:$R$41,3,0)/'4. Billing Determinants'!$D$41*$D45))))),0)</f>
        <v>0</v>
      </c>
    </row>
    <row r="46" spans="1:25" s="382" customFormat="1" hidden="1" x14ac:dyDescent="0.2">
      <c r="A46" s="382">
        <v>23</v>
      </c>
      <c r="B46" s="383" t="s">
        <v>58</v>
      </c>
      <c r="C46" s="384">
        <v>1525</v>
      </c>
      <c r="D46" s="385"/>
      <c r="E46" s="386" t="s">
        <v>126</v>
      </c>
      <c r="F46" s="385">
        <f>IFERROR(IF(F$4="",0,IF($E46="kWh",VLOOKUP(F$4,'4. Billing Determinants'!$B$19:$R$41,4,0)/'4. Billing Determinants'!$E$41*$D46,IF($E46="kW",VLOOKUP(F$4,'4. Billing Determinants'!$B$19:$R$41,5,0)/'4. Billing Determinants'!$F$41*$D46,IF($E46="Non-RPP kWh",VLOOKUP(F$4,'4. Billing Determinants'!$B$19:$R$41,6,0)/'4. Billing Determinants'!$G$41*$D46,IF($E46="Distribution Rev.",VLOOKUP(F$4,'4. Billing Determinants'!$B$19:$R$41,8,0)/'4. Billing Determinants'!$I$41*$D46, VLOOKUP(F$4,'4. Billing Determinants'!$B$19:$R$41,3,0)/'4. Billing Determinants'!$D$41*$D46))))),0)</f>
        <v>0</v>
      </c>
      <c r="G46" s="385">
        <f>IFERROR(IF(G$4="",0,IF($E46="kWh",VLOOKUP(G$4,'4. Billing Determinants'!$B$19:$R$41,4,0)/'4. Billing Determinants'!$E$41*$D46,IF($E46="kW",VLOOKUP(G$4,'4. Billing Determinants'!$B$19:$R$41,5,0)/'4. Billing Determinants'!$F$41*$D46,IF($E46="Non-RPP kWh",VLOOKUP(G$4,'4. Billing Determinants'!$B$19:$R$41,6,0)/'4. Billing Determinants'!$G$41*$D46,IF($E46="Distribution Rev.",VLOOKUP(G$4,'4. Billing Determinants'!$B$19:$R$41,8,0)/'4. Billing Determinants'!$I$41*$D46, VLOOKUP(G$4,'4. Billing Determinants'!$B$19:$R$41,3,0)/'4. Billing Determinants'!$D$41*$D46))))),0)</f>
        <v>0</v>
      </c>
      <c r="H46" s="385">
        <f>IFERROR(IF(H$4="",0,IF($E46="kWh",VLOOKUP(H$4,'4. Billing Determinants'!$B$19:$R$41,4,0)/'4. Billing Determinants'!$E$41*$D46,IF($E46="kW",VLOOKUP(H$4,'4. Billing Determinants'!$B$19:$R$41,5,0)/'4. Billing Determinants'!$F$41*$D46,IF($E46="Non-RPP kWh",VLOOKUP(H$4,'4. Billing Determinants'!$B$19:$R$41,6,0)/'4. Billing Determinants'!$G$41*$D46,IF($E46="Distribution Rev.",VLOOKUP(H$4,'4. Billing Determinants'!$B$19:$R$41,8,0)/'4. Billing Determinants'!$I$41*$D46, VLOOKUP(H$4,'4. Billing Determinants'!$B$19:$R$41,3,0)/'4. Billing Determinants'!$D$41*$D46))))),0)</f>
        <v>0</v>
      </c>
      <c r="I46" s="385">
        <f>IFERROR(IF(I$4="",0,IF($E46="kWh",VLOOKUP(I$4,'4. Billing Determinants'!$B$19:$R$41,4,0)/'4. Billing Determinants'!$E$41*$D46,IF($E46="kW",VLOOKUP(I$4,'4. Billing Determinants'!$B$19:$R$41,5,0)/'4. Billing Determinants'!$F$41*$D46,IF($E46="Non-RPP kWh",VLOOKUP(I$4,'4. Billing Determinants'!$B$19:$R$41,6,0)/'4. Billing Determinants'!$G$41*$D46,IF($E46="Distribution Rev.",VLOOKUP(I$4,'4. Billing Determinants'!$B$19:$R$41,8,0)/'4. Billing Determinants'!$I$41*$D46, VLOOKUP(I$4,'4. Billing Determinants'!$B$19:$R$41,3,0)/'4. Billing Determinants'!$D$41*$D46))))),0)</f>
        <v>0</v>
      </c>
      <c r="J46" s="385">
        <f>IFERROR(IF(J$4="",0,IF($E46="kWh",VLOOKUP(J$4,'4. Billing Determinants'!$B$19:$R$41,4,0)/'4. Billing Determinants'!$E$41*$D46,IF($E46="kW",VLOOKUP(J$4,'4. Billing Determinants'!$B$19:$R$41,5,0)/'4. Billing Determinants'!$F$41*$D46,IF($E46="Non-RPP kWh",VLOOKUP(J$4,'4. Billing Determinants'!$B$19:$R$41,6,0)/'4. Billing Determinants'!$G$41*$D46,IF($E46="Distribution Rev.",VLOOKUP(J$4,'4. Billing Determinants'!$B$19:$R$41,8,0)/'4. Billing Determinants'!$I$41*$D46, VLOOKUP(J$4,'4. Billing Determinants'!$B$19:$R$41,3,0)/'4. Billing Determinants'!$D$41*$D46))))),0)</f>
        <v>0</v>
      </c>
      <c r="K46" s="385">
        <f>IFERROR(IF(K$4="",0,IF($E46="kWh",VLOOKUP(K$4,'4. Billing Determinants'!$B$19:$R$41,4,0)/'4. Billing Determinants'!$E$41*$D46,IF($E46="kW",VLOOKUP(K$4,'4. Billing Determinants'!$B$19:$R$41,5,0)/'4. Billing Determinants'!$F$41*$D46,IF($E46="Non-RPP kWh",VLOOKUP(K$4,'4. Billing Determinants'!$B$19:$R$41,6,0)/'4. Billing Determinants'!$G$41*$D46,IF($E46="Distribution Rev.",VLOOKUP(K$4,'4. Billing Determinants'!$B$19:$R$41,8,0)/'4. Billing Determinants'!$I$41*$D46, VLOOKUP(K$4,'4. Billing Determinants'!$B$19:$R$41,3,0)/'4. Billing Determinants'!$D$41*$D46))))),0)</f>
        <v>0</v>
      </c>
      <c r="L46" s="385">
        <f>IFERROR(IF(L$4="",0,IF($E46="kWh",VLOOKUP(L$4,'4. Billing Determinants'!$B$19:$R$41,4,0)/'4. Billing Determinants'!$E$41*$D46,IF($E46="kW",VLOOKUP(L$4,'4. Billing Determinants'!$B$19:$R$41,5,0)/'4. Billing Determinants'!$F$41*$D46,IF($E46="Non-RPP kWh",VLOOKUP(L$4,'4. Billing Determinants'!$B$19:$R$41,6,0)/'4. Billing Determinants'!$G$41*$D46,IF($E46="Distribution Rev.",VLOOKUP(L$4,'4. Billing Determinants'!$B$19:$R$41,8,0)/'4. Billing Determinants'!$I$41*$D46, VLOOKUP(L$4,'4. Billing Determinants'!$B$19:$R$41,3,0)/'4. Billing Determinants'!$D$41*$D46))))),0)</f>
        <v>0</v>
      </c>
      <c r="M46" s="385">
        <f>IFERROR(IF(M$4="",0,IF($E46="kWh",VLOOKUP(M$4,'4. Billing Determinants'!$B$19:$R$41,4,0)/'4. Billing Determinants'!$E$41*$D46,IF($E46="kW",VLOOKUP(M$4,'4. Billing Determinants'!$B$19:$R$41,5,0)/'4. Billing Determinants'!$F$41*$D46,IF($E46="Non-RPP kWh",VLOOKUP(M$4,'4. Billing Determinants'!$B$19:$R$41,6,0)/'4. Billing Determinants'!$G$41*$D46,IF($E46="Distribution Rev.",VLOOKUP(M$4,'4. Billing Determinants'!$B$19:$R$41,8,0)/'4. Billing Determinants'!$I$41*$D46, VLOOKUP(M$4,'4. Billing Determinants'!$B$19:$R$41,3,0)/'4. Billing Determinants'!$D$41*$D46))))),0)</f>
        <v>0</v>
      </c>
      <c r="N46" s="385">
        <f>IFERROR(IF(N$4="",0,IF($E46="kWh",VLOOKUP(N$4,'4. Billing Determinants'!$B$19:$R$41,4,0)/'4. Billing Determinants'!$E$41*$D46,IF($E46="kW",VLOOKUP(N$4,'4. Billing Determinants'!$B$19:$R$41,5,0)/'4. Billing Determinants'!$F$41*$D46,IF($E46="Non-RPP kWh",VLOOKUP(N$4,'4. Billing Determinants'!$B$19:$R$41,6,0)/'4. Billing Determinants'!$G$41*$D46,IF($E46="Distribution Rev.",VLOOKUP(N$4,'4. Billing Determinants'!$B$19:$R$41,8,0)/'4. Billing Determinants'!$I$41*$D46, VLOOKUP(N$4,'4. Billing Determinants'!$B$19:$R$41,3,0)/'4. Billing Determinants'!$D$41*$D46))))),0)</f>
        <v>0</v>
      </c>
      <c r="O46" s="385">
        <f>IFERROR(IF(O$4="",0,IF($E46="kWh",VLOOKUP(O$4,'4. Billing Determinants'!$B$19:$R$41,4,0)/'4. Billing Determinants'!$E$41*$D46,IF($E46="kW",VLOOKUP(O$4,'4. Billing Determinants'!$B$19:$R$41,5,0)/'4. Billing Determinants'!$F$41*$D46,IF($E46="Non-RPP kWh",VLOOKUP(O$4,'4. Billing Determinants'!$B$19:$R$41,6,0)/'4. Billing Determinants'!$G$41*$D46,IF($E46="Distribution Rev.",VLOOKUP(O$4,'4. Billing Determinants'!$B$19:$R$41,8,0)/'4. Billing Determinants'!$I$41*$D46, VLOOKUP(O$4,'4. Billing Determinants'!$B$19:$R$41,3,0)/'4. Billing Determinants'!$D$41*$D46))))),0)</f>
        <v>0</v>
      </c>
      <c r="P46" s="385">
        <f>IFERROR(IF(P$4="",0,IF($E46="kWh",VLOOKUP(P$4,'4. Billing Determinants'!$B$19:$R$41,4,0)/'4. Billing Determinants'!$E$41*$D46,IF($E46="kW",VLOOKUP(P$4,'4. Billing Determinants'!$B$19:$R$41,5,0)/'4. Billing Determinants'!$F$41*$D46,IF($E46="Non-RPP kWh",VLOOKUP(P$4,'4. Billing Determinants'!$B$19:$R$41,6,0)/'4. Billing Determinants'!$G$41*$D46,IF($E46="Distribution Rev.",VLOOKUP(P$4,'4. Billing Determinants'!$B$19:$R$41,8,0)/'4. Billing Determinants'!$I$41*$D46, VLOOKUP(P$4,'4. Billing Determinants'!$B$19:$R$41,3,0)/'4. Billing Determinants'!$D$41*$D46))))),0)</f>
        <v>0</v>
      </c>
      <c r="Q46" s="385">
        <f>IFERROR(IF(Q$4="",0,IF($E46="kWh",VLOOKUP(Q$4,'4. Billing Determinants'!$B$19:$R$41,4,0)/'4. Billing Determinants'!$E$41*$D46,IF($E46="kW",VLOOKUP(Q$4,'4. Billing Determinants'!$B$19:$R$41,5,0)/'4. Billing Determinants'!$F$41*$D46,IF($E46="Non-RPP kWh",VLOOKUP(Q$4,'4. Billing Determinants'!$B$19:$R$41,6,0)/'4. Billing Determinants'!$G$41*$D46,IF($E46="Distribution Rev.",VLOOKUP(Q$4,'4. Billing Determinants'!$B$19:$R$41,8,0)/'4. Billing Determinants'!$I$41*$D46, VLOOKUP(Q$4,'4. Billing Determinants'!$B$19:$R$41,3,0)/'4. Billing Determinants'!$D$41*$D46))))),0)</f>
        <v>0</v>
      </c>
      <c r="R46" s="385">
        <f>IFERROR(IF(R$4="",0,IF($E46="kWh",VLOOKUP(R$4,'4. Billing Determinants'!$B$19:$R$41,4,0)/'4. Billing Determinants'!$E$41*$D46,IF($E46="kW",VLOOKUP(R$4,'4. Billing Determinants'!$B$19:$R$41,5,0)/'4. Billing Determinants'!$F$41*$D46,IF($E46="Non-RPP kWh",VLOOKUP(R$4,'4. Billing Determinants'!$B$19:$R$41,6,0)/'4. Billing Determinants'!$G$41*$D46,IF($E46="Distribution Rev.",VLOOKUP(R$4,'4. Billing Determinants'!$B$19:$R$41,8,0)/'4. Billing Determinants'!$I$41*$D46, VLOOKUP(R$4,'4. Billing Determinants'!$B$19:$R$41,3,0)/'4. Billing Determinants'!$D$41*$D46))))),0)</f>
        <v>0</v>
      </c>
      <c r="S46" s="385">
        <f>IFERROR(IF(S$4="",0,IF($E46="kWh",VLOOKUP(S$4,'4. Billing Determinants'!$B$19:$R$41,4,0)/'4. Billing Determinants'!$E$41*$D46,IF($E46="kW",VLOOKUP(S$4,'4. Billing Determinants'!$B$19:$R$41,5,0)/'4. Billing Determinants'!$F$41*$D46,IF($E46="Non-RPP kWh",VLOOKUP(S$4,'4. Billing Determinants'!$B$19:$R$41,6,0)/'4. Billing Determinants'!$G$41*$D46,IF($E46="Distribution Rev.",VLOOKUP(S$4,'4. Billing Determinants'!$B$19:$R$41,8,0)/'4. Billing Determinants'!$I$41*$D46, VLOOKUP(S$4,'4. Billing Determinants'!$B$19:$R$41,3,0)/'4. Billing Determinants'!$D$41*$D46))))),0)</f>
        <v>0</v>
      </c>
      <c r="T46" s="385">
        <f>IFERROR(IF(T$4="",0,IF($E46="kWh",VLOOKUP(T$4,'4. Billing Determinants'!$B$19:$R$41,4,0)/'4. Billing Determinants'!$E$41*$D46,IF($E46="kW",VLOOKUP(T$4,'4. Billing Determinants'!$B$19:$R$41,5,0)/'4. Billing Determinants'!$F$41*$D46,IF($E46="Non-RPP kWh",VLOOKUP(T$4,'4. Billing Determinants'!$B$19:$R$41,6,0)/'4. Billing Determinants'!$G$41*$D46,IF($E46="Distribution Rev.",VLOOKUP(T$4,'4. Billing Determinants'!$B$19:$R$41,8,0)/'4. Billing Determinants'!$I$41*$D46, VLOOKUP(T$4,'4. Billing Determinants'!$B$19:$R$41,3,0)/'4. Billing Determinants'!$D$41*$D46))))),0)</f>
        <v>0</v>
      </c>
      <c r="U46" s="385">
        <f>IFERROR(IF(U$4="",0,IF($E46="kWh",VLOOKUP(U$4,'4. Billing Determinants'!$B$19:$R$41,4,0)/'4. Billing Determinants'!$E$41*$D46,IF($E46="kW",VLOOKUP(U$4,'4. Billing Determinants'!$B$19:$R$41,5,0)/'4. Billing Determinants'!$F$41*$D46,IF($E46="Non-RPP kWh",VLOOKUP(U$4,'4. Billing Determinants'!$B$19:$R$41,6,0)/'4. Billing Determinants'!$G$41*$D46,IF($E46="Distribution Rev.",VLOOKUP(U$4,'4. Billing Determinants'!$B$19:$R$41,8,0)/'4. Billing Determinants'!$I$41*$D46, VLOOKUP(U$4,'4. Billing Determinants'!$B$19:$R$41,3,0)/'4. Billing Determinants'!$D$41*$D46))))),0)</f>
        <v>0</v>
      </c>
      <c r="V46" s="385">
        <f>IFERROR(IF(V$4="",0,IF($E46="kWh",VLOOKUP(V$4,'4. Billing Determinants'!$B$19:$R$41,4,0)/'4. Billing Determinants'!$E$41*$D46,IF($E46="kW",VLOOKUP(V$4,'4. Billing Determinants'!$B$19:$R$41,5,0)/'4. Billing Determinants'!$F$41*$D46,IF($E46="Non-RPP kWh",VLOOKUP(V$4,'4. Billing Determinants'!$B$19:$R$41,6,0)/'4. Billing Determinants'!$G$41*$D46,IF($E46="Distribution Rev.",VLOOKUP(V$4,'4. Billing Determinants'!$B$19:$R$41,8,0)/'4. Billing Determinants'!$I$41*$D46, VLOOKUP(V$4,'4. Billing Determinants'!$B$19:$R$41,3,0)/'4. Billing Determinants'!$D$41*$D46))))),0)</f>
        <v>0</v>
      </c>
      <c r="W46" s="385">
        <f>IFERROR(IF(W$4="",0,IF($E46="kWh",VLOOKUP(W$4,'4. Billing Determinants'!$B$19:$R$41,4,0)/'4. Billing Determinants'!$E$41*$D46,IF($E46="kW",VLOOKUP(W$4,'4. Billing Determinants'!$B$19:$R$41,5,0)/'4. Billing Determinants'!$F$41*$D46,IF($E46="Non-RPP kWh",VLOOKUP(W$4,'4. Billing Determinants'!$B$19:$R$41,6,0)/'4. Billing Determinants'!$G$41*$D46,IF($E46="Distribution Rev.",VLOOKUP(W$4,'4. Billing Determinants'!$B$19:$R$41,8,0)/'4. Billing Determinants'!$I$41*$D46, VLOOKUP(W$4,'4. Billing Determinants'!$B$19:$R$41,3,0)/'4. Billing Determinants'!$D$41*$D46))))),0)</f>
        <v>0</v>
      </c>
      <c r="X46" s="385">
        <f>IFERROR(IF(X$4="",0,IF($E46="kWh",VLOOKUP(X$4,'4. Billing Determinants'!$B$19:$R$41,4,0)/'4. Billing Determinants'!$E$41*$D46,IF($E46="kW",VLOOKUP(X$4,'4. Billing Determinants'!$B$19:$R$41,5,0)/'4. Billing Determinants'!$F$41*$D46,IF($E46="Non-RPP kWh",VLOOKUP(X$4,'4. Billing Determinants'!$B$19:$R$41,6,0)/'4. Billing Determinants'!$G$41*$D46,IF($E46="Distribution Rev.",VLOOKUP(X$4,'4. Billing Determinants'!$B$19:$R$41,8,0)/'4. Billing Determinants'!$I$41*$D46, VLOOKUP(X$4,'4. Billing Determinants'!$B$19:$R$41,3,0)/'4. Billing Determinants'!$D$41*$D46))))),0)</f>
        <v>0</v>
      </c>
      <c r="Y46" s="385">
        <f>IFERROR(IF(Y$4="",0,IF($E46="kWh",VLOOKUP(Y$4,'4. Billing Determinants'!$B$19:$R$41,4,0)/'4. Billing Determinants'!$E$41*$D46,IF($E46="kW",VLOOKUP(Y$4,'4. Billing Determinants'!$B$19:$R$41,5,0)/'4. Billing Determinants'!$F$41*$D46,IF($E46="Non-RPP kWh",VLOOKUP(Y$4,'4. Billing Determinants'!$B$19:$R$41,6,0)/'4. Billing Determinants'!$G$41*$D46,IF($E46="Distribution Rev.",VLOOKUP(Y$4,'4. Billing Determinants'!$B$19:$R$41,8,0)/'4. Billing Determinants'!$I$41*$D46, VLOOKUP(Y$4,'4. Billing Determinants'!$B$19:$R$41,3,0)/'4. Billing Determinants'!$D$41*$D46))))),0)</f>
        <v>0</v>
      </c>
    </row>
    <row r="47" spans="1:25" s="382" customFormat="1" hidden="1" x14ac:dyDescent="0.2">
      <c r="A47" s="387">
        <v>24</v>
      </c>
      <c r="B47" s="383" t="s">
        <v>59</v>
      </c>
      <c r="C47" s="384">
        <v>1548</v>
      </c>
      <c r="D47" s="385"/>
      <c r="E47" s="386" t="s">
        <v>126</v>
      </c>
      <c r="F47" s="385">
        <f>IFERROR(IF(F$4="",0,IF($E47="kWh",VLOOKUP(F$4,'4. Billing Determinants'!$B$19:$R$41,4,0)/'4. Billing Determinants'!$E$41*$D47,IF($E47="kW",VLOOKUP(F$4,'4. Billing Determinants'!$B$19:$R$41,5,0)/'4. Billing Determinants'!$F$41*$D47,IF($E47="Non-RPP kWh",VLOOKUP(F$4,'4. Billing Determinants'!$B$19:$R$41,6,0)/'4. Billing Determinants'!$G$41*$D47,IF($E47="Distribution Rev.",VLOOKUP(F$4,'4. Billing Determinants'!$B$19:$R$41,8,0)/'4. Billing Determinants'!$I$41*$D47, VLOOKUP(F$4,'4. Billing Determinants'!$B$19:$R$41,3,0)/'4. Billing Determinants'!$D$41*$D47))))),0)</f>
        <v>0</v>
      </c>
      <c r="G47" s="385">
        <f>IFERROR(IF(G$4="",0,IF($E47="kWh",VLOOKUP(G$4,'4. Billing Determinants'!$B$19:$R$41,4,0)/'4. Billing Determinants'!$E$41*$D47,IF($E47="kW",VLOOKUP(G$4,'4. Billing Determinants'!$B$19:$R$41,5,0)/'4. Billing Determinants'!$F$41*$D47,IF($E47="Non-RPP kWh",VLOOKUP(G$4,'4. Billing Determinants'!$B$19:$R$41,6,0)/'4. Billing Determinants'!$G$41*$D47,IF($E47="Distribution Rev.",VLOOKUP(G$4,'4. Billing Determinants'!$B$19:$R$41,8,0)/'4. Billing Determinants'!$I$41*$D47, VLOOKUP(G$4,'4. Billing Determinants'!$B$19:$R$41,3,0)/'4. Billing Determinants'!$D$41*$D47))))),0)</f>
        <v>0</v>
      </c>
      <c r="H47" s="385">
        <f>IFERROR(IF(H$4="",0,IF($E47="kWh",VLOOKUP(H$4,'4. Billing Determinants'!$B$19:$R$41,4,0)/'4. Billing Determinants'!$E$41*$D47,IF($E47="kW",VLOOKUP(H$4,'4. Billing Determinants'!$B$19:$R$41,5,0)/'4. Billing Determinants'!$F$41*$D47,IF($E47="Non-RPP kWh",VLOOKUP(H$4,'4. Billing Determinants'!$B$19:$R$41,6,0)/'4. Billing Determinants'!$G$41*$D47,IF($E47="Distribution Rev.",VLOOKUP(H$4,'4. Billing Determinants'!$B$19:$R$41,8,0)/'4. Billing Determinants'!$I$41*$D47, VLOOKUP(H$4,'4. Billing Determinants'!$B$19:$R$41,3,0)/'4. Billing Determinants'!$D$41*$D47))))),0)</f>
        <v>0</v>
      </c>
      <c r="I47" s="385">
        <f>IFERROR(IF(I$4="",0,IF($E47="kWh",VLOOKUP(I$4,'4. Billing Determinants'!$B$19:$R$41,4,0)/'4. Billing Determinants'!$E$41*$D47,IF($E47="kW",VLOOKUP(I$4,'4. Billing Determinants'!$B$19:$R$41,5,0)/'4. Billing Determinants'!$F$41*$D47,IF($E47="Non-RPP kWh",VLOOKUP(I$4,'4. Billing Determinants'!$B$19:$R$41,6,0)/'4. Billing Determinants'!$G$41*$D47,IF($E47="Distribution Rev.",VLOOKUP(I$4,'4. Billing Determinants'!$B$19:$R$41,8,0)/'4. Billing Determinants'!$I$41*$D47, VLOOKUP(I$4,'4. Billing Determinants'!$B$19:$R$41,3,0)/'4. Billing Determinants'!$D$41*$D47))))),0)</f>
        <v>0</v>
      </c>
      <c r="J47" s="385">
        <f>IFERROR(IF(J$4="",0,IF($E47="kWh",VLOOKUP(J$4,'4. Billing Determinants'!$B$19:$R$41,4,0)/'4. Billing Determinants'!$E$41*$D47,IF($E47="kW",VLOOKUP(J$4,'4. Billing Determinants'!$B$19:$R$41,5,0)/'4. Billing Determinants'!$F$41*$D47,IF($E47="Non-RPP kWh",VLOOKUP(J$4,'4. Billing Determinants'!$B$19:$R$41,6,0)/'4. Billing Determinants'!$G$41*$D47,IF($E47="Distribution Rev.",VLOOKUP(J$4,'4. Billing Determinants'!$B$19:$R$41,8,0)/'4. Billing Determinants'!$I$41*$D47, VLOOKUP(J$4,'4. Billing Determinants'!$B$19:$R$41,3,0)/'4. Billing Determinants'!$D$41*$D47))))),0)</f>
        <v>0</v>
      </c>
      <c r="K47" s="385">
        <f>IFERROR(IF(K$4="",0,IF($E47="kWh",VLOOKUP(K$4,'4. Billing Determinants'!$B$19:$R$41,4,0)/'4. Billing Determinants'!$E$41*$D47,IF($E47="kW",VLOOKUP(K$4,'4. Billing Determinants'!$B$19:$R$41,5,0)/'4. Billing Determinants'!$F$41*$D47,IF($E47="Non-RPP kWh",VLOOKUP(K$4,'4. Billing Determinants'!$B$19:$R$41,6,0)/'4. Billing Determinants'!$G$41*$D47,IF($E47="Distribution Rev.",VLOOKUP(K$4,'4. Billing Determinants'!$B$19:$R$41,8,0)/'4. Billing Determinants'!$I$41*$D47, VLOOKUP(K$4,'4. Billing Determinants'!$B$19:$R$41,3,0)/'4. Billing Determinants'!$D$41*$D47))))),0)</f>
        <v>0</v>
      </c>
      <c r="L47" s="385">
        <f>IFERROR(IF(L$4="",0,IF($E47="kWh",VLOOKUP(L$4,'4. Billing Determinants'!$B$19:$R$41,4,0)/'4. Billing Determinants'!$E$41*$D47,IF($E47="kW",VLOOKUP(L$4,'4. Billing Determinants'!$B$19:$R$41,5,0)/'4. Billing Determinants'!$F$41*$D47,IF($E47="Non-RPP kWh",VLOOKUP(L$4,'4. Billing Determinants'!$B$19:$R$41,6,0)/'4. Billing Determinants'!$G$41*$D47,IF($E47="Distribution Rev.",VLOOKUP(L$4,'4. Billing Determinants'!$B$19:$R$41,8,0)/'4. Billing Determinants'!$I$41*$D47, VLOOKUP(L$4,'4. Billing Determinants'!$B$19:$R$41,3,0)/'4. Billing Determinants'!$D$41*$D47))))),0)</f>
        <v>0</v>
      </c>
      <c r="M47" s="385">
        <f>IFERROR(IF(M$4="",0,IF($E47="kWh",VLOOKUP(M$4,'4. Billing Determinants'!$B$19:$R$41,4,0)/'4. Billing Determinants'!$E$41*$D47,IF($E47="kW",VLOOKUP(M$4,'4. Billing Determinants'!$B$19:$R$41,5,0)/'4. Billing Determinants'!$F$41*$D47,IF($E47="Non-RPP kWh",VLOOKUP(M$4,'4. Billing Determinants'!$B$19:$R$41,6,0)/'4. Billing Determinants'!$G$41*$D47,IF($E47="Distribution Rev.",VLOOKUP(M$4,'4. Billing Determinants'!$B$19:$R$41,8,0)/'4. Billing Determinants'!$I$41*$D47, VLOOKUP(M$4,'4. Billing Determinants'!$B$19:$R$41,3,0)/'4. Billing Determinants'!$D$41*$D47))))),0)</f>
        <v>0</v>
      </c>
      <c r="N47" s="385">
        <f>IFERROR(IF(N$4="",0,IF($E47="kWh",VLOOKUP(N$4,'4. Billing Determinants'!$B$19:$R$41,4,0)/'4. Billing Determinants'!$E$41*$D47,IF($E47="kW",VLOOKUP(N$4,'4. Billing Determinants'!$B$19:$R$41,5,0)/'4. Billing Determinants'!$F$41*$D47,IF($E47="Non-RPP kWh",VLOOKUP(N$4,'4. Billing Determinants'!$B$19:$R$41,6,0)/'4. Billing Determinants'!$G$41*$D47,IF($E47="Distribution Rev.",VLOOKUP(N$4,'4. Billing Determinants'!$B$19:$R$41,8,0)/'4. Billing Determinants'!$I$41*$D47, VLOOKUP(N$4,'4. Billing Determinants'!$B$19:$R$41,3,0)/'4. Billing Determinants'!$D$41*$D47))))),0)</f>
        <v>0</v>
      </c>
      <c r="O47" s="385">
        <f>IFERROR(IF(O$4="",0,IF($E47="kWh",VLOOKUP(O$4,'4. Billing Determinants'!$B$19:$R$41,4,0)/'4. Billing Determinants'!$E$41*$D47,IF($E47="kW",VLOOKUP(O$4,'4. Billing Determinants'!$B$19:$R$41,5,0)/'4. Billing Determinants'!$F$41*$D47,IF($E47="Non-RPP kWh",VLOOKUP(O$4,'4. Billing Determinants'!$B$19:$R$41,6,0)/'4. Billing Determinants'!$G$41*$D47,IF($E47="Distribution Rev.",VLOOKUP(O$4,'4. Billing Determinants'!$B$19:$R$41,8,0)/'4. Billing Determinants'!$I$41*$D47, VLOOKUP(O$4,'4. Billing Determinants'!$B$19:$R$41,3,0)/'4. Billing Determinants'!$D$41*$D47))))),0)</f>
        <v>0</v>
      </c>
      <c r="P47" s="385">
        <f>IFERROR(IF(P$4="",0,IF($E47="kWh",VLOOKUP(P$4,'4. Billing Determinants'!$B$19:$R$41,4,0)/'4. Billing Determinants'!$E$41*$D47,IF($E47="kW",VLOOKUP(P$4,'4. Billing Determinants'!$B$19:$R$41,5,0)/'4. Billing Determinants'!$F$41*$D47,IF($E47="Non-RPP kWh",VLOOKUP(P$4,'4. Billing Determinants'!$B$19:$R$41,6,0)/'4. Billing Determinants'!$G$41*$D47,IF($E47="Distribution Rev.",VLOOKUP(P$4,'4. Billing Determinants'!$B$19:$R$41,8,0)/'4. Billing Determinants'!$I$41*$D47, VLOOKUP(P$4,'4. Billing Determinants'!$B$19:$R$41,3,0)/'4. Billing Determinants'!$D$41*$D47))))),0)</f>
        <v>0</v>
      </c>
      <c r="Q47" s="385">
        <f>IFERROR(IF(Q$4="",0,IF($E47="kWh",VLOOKUP(Q$4,'4. Billing Determinants'!$B$19:$R$41,4,0)/'4. Billing Determinants'!$E$41*$D47,IF($E47="kW",VLOOKUP(Q$4,'4. Billing Determinants'!$B$19:$R$41,5,0)/'4. Billing Determinants'!$F$41*$D47,IF($E47="Non-RPP kWh",VLOOKUP(Q$4,'4. Billing Determinants'!$B$19:$R$41,6,0)/'4. Billing Determinants'!$G$41*$D47,IF($E47="Distribution Rev.",VLOOKUP(Q$4,'4. Billing Determinants'!$B$19:$R$41,8,0)/'4. Billing Determinants'!$I$41*$D47, VLOOKUP(Q$4,'4. Billing Determinants'!$B$19:$R$41,3,0)/'4. Billing Determinants'!$D$41*$D47))))),0)</f>
        <v>0</v>
      </c>
      <c r="R47" s="385">
        <f>IFERROR(IF(R$4="",0,IF($E47="kWh",VLOOKUP(R$4,'4. Billing Determinants'!$B$19:$R$41,4,0)/'4. Billing Determinants'!$E$41*$D47,IF($E47="kW",VLOOKUP(R$4,'4. Billing Determinants'!$B$19:$R$41,5,0)/'4. Billing Determinants'!$F$41*$D47,IF($E47="Non-RPP kWh",VLOOKUP(R$4,'4. Billing Determinants'!$B$19:$R$41,6,0)/'4. Billing Determinants'!$G$41*$D47,IF($E47="Distribution Rev.",VLOOKUP(R$4,'4. Billing Determinants'!$B$19:$R$41,8,0)/'4. Billing Determinants'!$I$41*$D47, VLOOKUP(R$4,'4. Billing Determinants'!$B$19:$R$41,3,0)/'4. Billing Determinants'!$D$41*$D47))))),0)</f>
        <v>0</v>
      </c>
      <c r="S47" s="385">
        <f>IFERROR(IF(S$4="",0,IF($E47="kWh",VLOOKUP(S$4,'4. Billing Determinants'!$B$19:$R$41,4,0)/'4. Billing Determinants'!$E$41*$D47,IF($E47="kW",VLOOKUP(S$4,'4. Billing Determinants'!$B$19:$R$41,5,0)/'4. Billing Determinants'!$F$41*$D47,IF($E47="Non-RPP kWh",VLOOKUP(S$4,'4. Billing Determinants'!$B$19:$R$41,6,0)/'4. Billing Determinants'!$G$41*$D47,IF($E47="Distribution Rev.",VLOOKUP(S$4,'4. Billing Determinants'!$B$19:$R$41,8,0)/'4. Billing Determinants'!$I$41*$D47, VLOOKUP(S$4,'4. Billing Determinants'!$B$19:$R$41,3,0)/'4. Billing Determinants'!$D$41*$D47))))),0)</f>
        <v>0</v>
      </c>
      <c r="T47" s="385">
        <f>IFERROR(IF(T$4="",0,IF($E47="kWh",VLOOKUP(T$4,'4. Billing Determinants'!$B$19:$R$41,4,0)/'4. Billing Determinants'!$E$41*$D47,IF($E47="kW",VLOOKUP(T$4,'4. Billing Determinants'!$B$19:$R$41,5,0)/'4. Billing Determinants'!$F$41*$D47,IF($E47="Non-RPP kWh",VLOOKUP(T$4,'4. Billing Determinants'!$B$19:$R$41,6,0)/'4. Billing Determinants'!$G$41*$D47,IF($E47="Distribution Rev.",VLOOKUP(T$4,'4. Billing Determinants'!$B$19:$R$41,8,0)/'4. Billing Determinants'!$I$41*$D47, VLOOKUP(T$4,'4. Billing Determinants'!$B$19:$R$41,3,0)/'4. Billing Determinants'!$D$41*$D47))))),0)</f>
        <v>0</v>
      </c>
      <c r="U47" s="385">
        <f>IFERROR(IF(U$4="",0,IF($E47="kWh",VLOOKUP(U$4,'4. Billing Determinants'!$B$19:$R$41,4,0)/'4. Billing Determinants'!$E$41*$D47,IF($E47="kW",VLOOKUP(U$4,'4. Billing Determinants'!$B$19:$R$41,5,0)/'4. Billing Determinants'!$F$41*$D47,IF($E47="Non-RPP kWh",VLOOKUP(U$4,'4. Billing Determinants'!$B$19:$R$41,6,0)/'4. Billing Determinants'!$G$41*$D47,IF($E47="Distribution Rev.",VLOOKUP(U$4,'4. Billing Determinants'!$B$19:$R$41,8,0)/'4. Billing Determinants'!$I$41*$D47, VLOOKUP(U$4,'4. Billing Determinants'!$B$19:$R$41,3,0)/'4. Billing Determinants'!$D$41*$D47))))),0)</f>
        <v>0</v>
      </c>
      <c r="V47" s="385">
        <f>IFERROR(IF(V$4="",0,IF($E47="kWh",VLOOKUP(V$4,'4. Billing Determinants'!$B$19:$R$41,4,0)/'4. Billing Determinants'!$E$41*$D47,IF($E47="kW",VLOOKUP(V$4,'4. Billing Determinants'!$B$19:$R$41,5,0)/'4. Billing Determinants'!$F$41*$D47,IF($E47="Non-RPP kWh",VLOOKUP(V$4,'4. Billing Determinants'!$B$19:$R$41,6,0)/'4. Billing Determinants'!$G$41*$D47,IF($E47="Distribution Rev.",VLOOKUP(V$4,'4. Billing Determinants'!$B$19:$R$41,8,0)/'4. Billing Determinants'!$I$41*$D47, VLOOKUP(V$4,'4. Billing Determinants'!$B$19:$R$41,3,0)/'4. Billing Determinants'!$D$41*$D47))))),0)</f>
        <v>0</v>
      </c>
      <c r="W47" s="385">
        <f>IFERROR(IF(W$4="",0,IF($E47="kWh",VLOOKUP(W$4,'4. Billing Determinants'!$B$19:$R$41,4,0)/'4. Billing Determinants'!$E$41*$D47,IF($E47="kW",VLOOKUP(W$4,'4. Billing Determinants'!$B$19:$R$41,5,0)/'4. Billing Determinants'!$F$41*$D47,IF($E47="Non-RPP kWh",VLOOKUP(W$4,'4. Billing Determinants'!$B$19:$R$41,6,0)/'4. Billing Determinants'!$G$41*$D47,IF($E47="Distribution Rev.",VLOOKUP(W$4,'4. Billing Determinants'!$B$19:$R$41,8,0)/'4. Billing Determinants'!$I$41*$D47, VLOOKUP(W$4,'4. Billing Determinants'!$B$19:$R$41,3,0)/'4. Billing Determinants'!$D$41*$D47))))),0)</f>
        <v>0</v>
      </c>
      <c r="X47" s="385">
        <f>IFERROR(IF(X$4="",0,IF($E47="kWh",VLOOKUP(X$4,'4. Billing Determinants'!$B$19:$R$41,4,0)/'4. Billing Determinants'!$E$41*$D47,IF($E47="kW",VLOOKUP(X$4,'4. Billing Determinants'!$B$19:$R$41,5,0)/'4. Billing Determinants'!$F$41*$D47,IF($E47="Non-RPP kWh",VLOOKUP(X$4,'4. Billing Determinants'!$B$19:$R$41,6,0)/'4. Billing Determinants'!$G$41*$D47,IF($E47="Distribution Rev.",VLOOKUP(X$4,'4. Billing Determinants'!$B$19:$R$41,8,0)/'4. Billing Determinants'!$I$41*$D47, VLOOKUP(X$4,'4. Billing Determinants'!$B$19:$R$41,3,0)/'4. Billing Determinants'!$D$41*$D47))))),0)</f>
        <v>0</v>
      </c>
      <c r="Y47" s="385">
        <f>IFERROR(IF(Y$4="",0,IF($E47="kWh",VLOOKUP(Y$4,'4. Billing Determinants'!$B$19:$R$41,4,0)/'4. Billing Determinants'!$E$41*$D47,IF($E47="kW",VLOOKUP(Y$4,'4. Billing Determinants'!$B$19:$R$41,5,0)/'4. Billing Determinants'!$F$41*$D47,IF($E47="Non-RPP kWh",VLOOKUP(Y$4,'4. Billing Determinants'!$B$19:$R$41,6,0)/'4. Billing Determinants'!$G$41*$D47,IF($E47="Distribution Rev.",VLOOKUP(Y$4,'4. Billing Determinants'!$B$19:$R$41,8,0)/'4. Billing Determinants'!$I$41*$D47, VLOOKUP(Y$4,'4. Billing Determinants'!$B$19:$R$41,3,0)/'4. Billing Determinants'!$D$41*$D47))))),0)</f>
        <v>0</v>
      </c>
    </row>
    <row r="48" spans="1:25" s="382" customFormat="1" hidden="1" x14ac:dyDescent="0.2">
      <c r="A48" s="382">
        <v>25</v>
      </c>
      <c r="B48" s="383" t="s">
        <v>60</v>
      </c>
      <c r="C48" s="384">
        <v>1567</v>
      </c>
      <c r="D48" s="385"/>
      <c r="E48" s="386" t="s">
        <v>126</v>
      </c>
      <c r="F48" s="385">
        <f>IFERROR(IF(F$4="",0,IF($E48="kWh",VLOOKUP(F$4,'4. Billing Determinants'!$B$19:$R$41,4,0)/'4. Billing Determinants'!$E$41*$D48,IF($E48="kW",VLOOKUP(F$4,'4. Billing Determinants'!$B$19:$R$41,5,0)/'4. Billing Determinants'!$F$41*$D48,IF($E48="Non-RPP kWh",VLOOKUP(F$4,'4. Billing Determinants'!$B$19:$R$41,6,0)/'4. Billing Determinants'!$G$41*$D48,IF($E48="Distribution Rev.",VLOOKUP(F$4,'4. Billing Determinants'!$B$19:$R$41,8,0)/'4. Billing Determinants'!$I$41*$D48, VLOOKUP(F$4,'4. Billing Determinants'!$B$19:$R$41,3,0)/'4. Billing Determinants'!$D$41*$D48))))),0)</f>
        <v>0</v>
      </c>
      <c r="G48" s="385">
        <f>IFERROR(IF(G$4="",0,IF($E48="kWh",VLOOKUP(G$4,'4. Billing Determinants'!$B$19:$R$41,4,0)/'4. Billing Determinants'!$E$41*$D48,IF($E48="kW",VLOOKUP(G$4,'4. Billing Determinants'!$B$19:$R$41,5,0)/'4. Billing Determinants'!$F$41*$D48,IF($E48="Non-RPP kWh",VLOOKUP(G$4,'4. Billing Determinants'!$B$19:$R$41,6,0)/'4. Billing Determinants'!$G$41*$D48,IF($E48="Distribution Rev.",VLOOKUP(G$4,'4. Billing Determinants'!$B$19:$R$41,8,0)/'4. Billing Determinants'!$I$41*$D48, VLOOKUP(G$4,'4. Billing Determinants'!$B$19:$R$41,3,0)/'4. Billing Determinants'!$D$41*$D48))))),0)</f>
        <v>0</v>
      </c>
      <c r="H48" s="385">
        <f>IFERROR(IF(H$4="",0,IF($E48="kWh",VLOOKUP(H$4,'4. Billing Determinants'!$B$19:$R$41,4,0)/'4. Billing Determinants'!$E$41*$D48,IF($E48="kW",VLOOKUP(H$4,'4. Billing Determinants'!$B$19:$R$41,5,0)/'4. Billing Determinants'!$F$41*$D48,IF($E48="Non-RPP kWh",VLOOKUP(H$4,'4. Billing Determinants'!$B$19:$R$41,6,0)/'4. Billing Determinants'!$G$41*$D48,IF($E48="Distribution Rev.",VLOOKUP(H$4,'4. Billing Determinants'!$B$19:$R$41,8,0)/'4. Billing Determinants'!$I$41*$D48, VLOOKUP(H$4,'4. Billing Determinants'!$B$19:$R$41,3,0)/'4. Billing Determinants'!$D$41*$D48))))),0)</f>
        <v>0</v>
      </c>
      <c r="I48" s="385">
        <f>IFERROR(IF(I$4="",0,IF($E48="kWh",VLOOKUP(I$4,'4. Billing Determinants'!$B$19:$R$41,4,0)/'4. Billing Determinants'!$E$41*$D48,IF($E48="kW",VLOOKUP(I$4,'4. Billing Determinants'!$B$19:$R$41,5,0)/'4. Billing Determinants'!$F$41*$D48,IF($E48="Non-RPP kWh",VLOOKUP(I$4,'4. Billing Determinants'!$B$19:$R$41,6,0)/'4. Billing Determinants'!$G$41*$D48,IF($E48="Distribution Rev.",VLOOKUP(I$4,'4. Billing Determinants'!$B$19:$R$41,8,0)/'4. Billing Determinants'!$I$41*$D48, VLOOKUP(I$4,'4. Billing Determinants'!$B$19:$R$41,3,0)/'4. Billing Determinants'!$D$41*$D48))))),0)</f>
        <v>0</v>
      </c>
      <c r="J48" s="385">
        <f>IFERROR(IF(J$4="",0,IF($E48="kWh",VLOOKUP(J$4,'4. Billing Determinants'!$B$19:$R$41,4,0)/'4. Billing Determinants'!$E$41*$D48,IF($E48="kW",VLOOKUP(J$4,'4. Billing Determinants'!$B$19:$R$41,5,0)/'4. Billing Determinants'!$F$41*$D48,IF($E48="Non-RPP kWh",VLOOKUP(J$4,'4. Billing Determinants'!$B$19:$R$41,6,0)/'4. Billing Determinants'!$G$41*$D48,IF($E48="Distribution Rev.",VLOOKUP(J$4,'4. Billing Determinants'!$B$19:$R$41,8,0)/'4. Billing Determinants'!$I$41*$D48, VLOOKUP(J$4,'4. Billing Determinants'!$B$19:$R$41,3,0)/'4. Billing Determinants'!$D$41*$D48))))),0)</f>
        <v>0</v>
      </c>
      <c r="K48" s="385">
        <f>IFERROR(IF(K$4="",0,IF($E48="kWh",VLOOKUP(K$4,'4. Billing Determinants'!$B$19:$R$41,4,0)/'4. Billing Determinants'!$E$41*$D48,IF($E48="kW",VLOOKUP(K$4,'4. Billing Determinants'!$B$19:$R$41,5,0)/'4. Billing Determinants'!$F$41*$D48,IF($E48="Non-RPP kWh",VLOOKUP(K$4,'4. Billing Determinants'!$B$19:$R$41,6,0)/'4. Billing Determinants'!$G$41*$D48,IF($E48="Distribution Rev.",VLOOKUP(K$4,'4. Billing Determinants'!$B$19:$R$41,8,0)/'4. Billing Determinants'!$I$41*$D48, VLOOKUP(K$4,'4. Billing Determinants'!$B$19:$R$41,3,0)/'4. Billing Determinants'!$D$41*$D48))))),0)</f>
        <v>0</v>
      </c>
      <c r="L48" s="385">
        <f>IFERROR(IF(L$4="",0,IF($E48="kWh",VLOOKUP(L$4,'4. Billing Determinants'!$B$19:$R$41,4,0)/'4. Billing Determinants'!$E$41*$D48,IF($E48="kW",VLOOKUP(L$4,'4. Billing Determinants'!$B$19:$R$41,5,0)/'4. Billing Determinants'!$F$41*$D48,IF($E48="Non-RPP kWh",VLOOKUP(L$4,'4. Billing Determinants'!$B$19:$R$41,6,0)/'4. Billing Determinants'!$G$41*$D48,IF($E48="Distribution Rev.",VLOOKUP(L$4,'4. Billing Determinants'!$B$19:$R$41,8,0)/'4. Billing Determinants'!$I$41*$D48, VLOOKUP(L$4,'4. Billing Determinants'!$B$19:$R$41,3,0)/'4. Billing Determinants'!$D$41*$D48))))),0)</f>
        <v>0</v>
      </c>
      <c r="M48" s="385">
        <f>IFERROR(IF(M$4="",0,IF($E48="kWh",VLOOKUP(M$4,'4. Billing Determinants'!$B$19:$R$41,4,0)/'4. Billing Determinants'!$E$41*$D48,IF($E48="kW",VLOOKUP(M$4,'4. Billing Determinants'!$B$19:$R$41,5,0)/'4. Billing Determinants'!$F$41*$D48,IF($E48="Non-RPP kWh",VLOOKUP(M$4,'4. Billing Determinants'!$B$19:$R$41,6,0)/'4. Billing Determinants'!$G$41*$D48,IF($E48="Distribution Rev.",VLOOKUP(M$4,'4. Billing Determinants'!$B$19:$R$41,8,0)/'4. Billing Determinants'!$I$41*$D48, VLOOKUP(M$4,'4. Billing Determinants'!$B$19:$R$41,3,0)/'4. Billing Determinants'!$D$41*$D48))))),0)</f>
        <v>0</v>
      </c>
      <c r="N48" s="385">
        <f>IFERROR(IF(N$4="",0,IF($E48="kWh",VLOOKUP(N$4,'4. Billing Determinants'!$B$19:$R$41,4,0)/'4. Billing Determinants'!$E$41*$D48,IF($E48="kW",VLOOKUP(N$4,'4. Billing Determinants'!$B$19:$R$41,5,0)/'4. Billing Determinants'!$F$41*$D48,IF($E48="Non-RPP kWh",VLOOKUP(N$4,'4. Billing Determinants'!$B$19:$R$41,6,0)/'4. Billing Determinants'!$G$41*$D48,IF($E48="Distribution Rev.",VLOOKUP(N$4,'4. Billing Determinants'!$B$19:$R$41,8,0)/'4. Billing Determinants'!$I$41*$D48, VLOOKUP(N$4,'4. Billing Determinants'!$B$19:$R$41,3,0)/'4. Billing Determinants'!$D$41*$D48))))),0)</f>
        <v>0</v>
      </c>
      <c r="O48" s="385">
        <f>IFERROR(IF(O$4="",0,IF($E48="kWh",VLOOKUP(O$4,'4. Billing Determinants'!$B$19:$R$41,4,0)/'4. Billing Determinants'!$E$41*$D48,IF($E48="kW",VLOOKUP(O$4,'4. Billing Determinants'!$B$19:$R$41,5,0)/'4. Billing Determinants'!$F$41*$D48,IF($E48="Non-RPP kWh",VLOOKUP(O$4,'4. Billing Determinants'!$B$19:$R$41,6,0)/'4. Billing Determinants'!$G$41*$D48,IF($E48="Distribution Rev.",VLOOKUP(O$4,'4. Billing Determinants'!$B$19:$R$41,8,0)/'4. Billing Determinants'!$I$41*$D48, VLOOKUP(O$4,'4. Billing Determinants'!$B$19:$R$41,3,0)/'4. Billing Determinants'!$D$41*$D48))))),0)</f>
        <v>0</v>
      </c>
      <c r="P48" s="385">
        <f>IFERROR(IF(P$4="",0,IF($E48="kWh",VLOOKUP(P$4,'4. Billing Determinants'!$B$19:$R$41,4,0)/'4. Billing Determinants'!$E$41*$D48,IF($E48="kW",VLOOKUP(P$4,'4. Billing Determinants'!$B$19:$R$41,5,0)/'4. Billing Determinants'!$F$41*$D48,IF($E48="Non-RPP kWh",VLOOKUP(P$4,'4. Billing Determinants'!$B$19:$R$41,6,0)/'4. Billing Determinants'!$G$41*$D48,IF($E48="Distribution Rev.",VLOOKUP(P$4,'4. Billing Determinants'!$B$19:$R$41,8,0)/'4. Billing Determinants'!$I$41*$D48, VLOOKUP(P$4,'4. Billing Determinants'!$B$19:$R$41,3,0)/'4. Billing Determinants'!$D$41*$D48))))),0)</f>
        <v>0</v>
      </c>
      <c r="Q48" s="385">
        <f>IFERROR(IF(Q$4="",0,IF($E48="kWh",VLOOKUP(Q$4,'4. Billing Determinants'!$B$19:$R$41,4,0)/'4. Billing Determinants'!$E$41*$D48,IF($E48="kW",VLOOKUP(Q$4,'4. Billing Determinants'!$B$19:$R$41,5,0)/'4. Billing Determinants'!$F$41*$D48,IF($E48="Non-RPP kWh",VLOOKUP(Q$4,'4. Billing Determinants'!$B$19:$R$41,6,0)/'4. Billing Determinants'!$G$41*$D48,IF($E48="Distribution Rev.",VLOOKUP(Q$4,'4. Billing Determinants'!$B$19:$R$41,8,0)/'4. Billing Determinants'!$I$41*$D48, VLOOKUP(Q$4,'4. Billing Determinants'!$B$19:$R$41,3,0)/'4. Billing Determinants'!$D$41*$D48))))),0)</f>
        <v>0</v>
      </c>
      <c r="R48" s="385">
        <f>IFERROR(IF(R$4="",0,IF($E48="kWh",VLOOKUP(R$4,'4. Billing Determinants'!$B$19:$R$41,4,0)/'4. Billing Determinants'!$E$41*$D48,IF($E48="kW",VLOOKUP(R$4,'4. Billing Determinants'!$B$19:$R$41,5,0)/'4. Billing Determinants'!$F$41*$D48,IF($E48="Non-RPP kWh",VLOOKUP(R$4,'4. Billing Determinants'!$B$19:$R$41,6,0)/'4. Billing Determinants'!$G$41*$D48,IF($E48="Distribution Rev.",VLOOKUP(R$4,'4. Billing Determinants'!$B$19:$R$41,8,0)/'4. Billing Determinants'!$I$41*$D48, VLOOKUP(R$4,'4. Billing Determinants'!$B$19:$R$41,3,0)/'4. Billing Determinants'!$D$41*$D48))))),0)</f>
        <v>0</v>
      </c>
      <c r="S48" s="385">
        <f>IFERROR(IF(S$4="",0,IF($E48="kWh",VLOOKUP(S$4,'4. Billing Determinants'!$B$19:$R$41,4,0)/'4. Billing Determinants'!$E$41*$D48,IF($E48="kW",VLOOKUP(S$4,'4. Billing Determinants'!$B$19:$R$41,5,0)/'4. Billing Determinants'!$F$41*$D48,IF($E48="Non-RPP kWh",VLOOKUP(S$4,'4. Billing Determinants'!$B$19:$R$41,6,0)/'4. Billing Determinants'!$G$41*$D48,IF($E48="Distribution Rev.",VLOOKUP(S$4,'4. Billing Determinants'!$B$19:$R$41,8,0)/'4. Billing Determinants'!$I$41*$D48, VLOOKUP(S$4,'4. Billing Determinants'!$B$19:$R$41,3,0)/'4. Billing Determinants'!$D$41*$D48))))),0)</f>
        <v>0</v>
      </c>
      <c r="T48" s="385">
        <f>IFERROR(IF(T$4="",0,IF($E48="kWh",VLOOKUP(T$4,'4. Billing Determinants'!$B$19:$R$41,4,0)/'4. Billing Determinants'!$E$41*$D48,IF($E48="kW",VLOOKUP(T$4,'4. Billing Determinants'!$B$19:$R$41,5,0)/'4. Billing Determinants'!$F$41*$D48,IF($E48="Non-RPP kWh",VLOOKUP(T$4,'4. Billing Determinants'!$B$19:$R$41,6,0)/'4. Billing Determinants'!$G$41*$D48,IF($E48="Distribution Rev.",VLOOKUP(T$4,'4. Billing Determinants'!$B$19:$R$41,8,0)/'4. Billing Determinants'!$I$41*$D48, VLOOKUP(T$4,'4. Billing Determinants'!$B$19:$R$41,3,0)/'4. Billing Determinants'!$D$41*$D48))))),0)</f>
        <v>0</v>
      </c>
      <c r="U48" s="385">
        <f>IFERROR(IF(U$4="",0,IF($E48="kWh",VLOOKUP(U$4,'4. Billing Determinants'!$B$19:$R$41,4,0)/'4. Billing Determinants'!$E$41*$D48,IF($E48="kW",VLOOKUP(U$4,'4. Billing Determinants'!$B$19:$R$41,5,0)/'4. Billing Determinants'!$F$41*$D48,IF($E48="Non-RPP kWh",VLOOKUP(U$4,'4. Billing Determinants'!$B$19:$R$41,6,0)/'4. Billing Determinants'!$G$41*$D48,IF($E48="Distribution Rev.",VLOOKUP(U$4,'4. Billing Determinants'!$B$19:$R$41,8,0)/'4. Billing Determinants'!$I$41*$D48, VLOOKUP(U$4,'4. Billing Determinants'!$B$19:$R$41,3,0)/'4. Billing Determinants'!$D$41*$D48))))),0)</f>
        <v>0</v>
      </c>
      <c r="V48" s="385">
        <f>IFERROR(IF(V$4="",0,IF($E48="kWh",VLOOKUP(V$4,'4. Billing Determinants'!$B$19:$R$41,4,0)/'4. Billing Determinants'!$E$41*$D48,IF($E48="kW",VLOOKUP(V$4,'4. Billing Determinants'!$B$19:$R$41,5,0)/'4. Billing Determinants'!$F$41*$D48,IF($E48="Non-RPP kWh",VLOOKUP(V$4,'4. Billing Determinants'!$B$19:$R$41,6,0)/'4. Billing Determinants'!$G$41*$D48,IF($E48="Distribution Rev.",VLOOKUP(V$4,'4. Billing Determinants'!$B$19:$R$41,8,0)/'4. Billing Determinants'!$I$41*$D48, VLOOKUP(V$4,'4. Billing Determinants'!$B$19:$R$41,3,0)/'4. Billing Determinants'!$D$41*$D48))))),0)</f>
        <v>0</v>
      </c>
      <c r="W48" s="385">
        <f>IFERROR(IF(W$4="",0,IF($E48="kWh",VLOOKUP(W$4,'4. Billing Determinants'!$B$19:$R$41,4,0)/'4. Billing Determinants'!$E$41*$D48,IF($E48="kW",VLOOKUP(W$4,'4. Billing Determinants'!$B$19:$R$41,5,0)/'4. Billing Determinants'!$F$41*$D48,IF($E48="Non-RPP kWh",VLOOKUP(W$4,'4. Billing Determinants'!$B$19:$R$41,6,0)/'4. Billing Determinants'!$G$41*$D48,IF($E48="Distribution Rev.",VLOOKUP(W$4,'4. Billing Determinants'!$B$19:$R$41,8,0)/'4. Billing Determinants'!$I$41*$D48, VLOOKUP(W$4,'4. Billing Determinants'!$B$19:$R$41,3,0)/'4. Billing Determinants'!$D$41*$D48))))),0)</f>
        <v>0</v>
      </c>
      <c r="X48" s="385">
        <f>IFERROR(IF(X$4="",0,IF($E48="kWh",VLOOKUP(X$4,'4. Billing Determinants'!$B$19:$R$41,4,0)/'4. Billing Determinants'!$E$41*$D48,IF($E48="kW",VLOOKUP(X$4,'4. Billing Determinants'!$B$19:$R$41,5,0)/'4. Billing Determinants'!$F$41*$D48,IF($E48="Non-RPP kWh",VLOOKUP(X$4,'4. Billing Determinants'!$B$19:$R$41,6,0)/'4. Billing Determinants'!$G$41*$D48,IF($E48="Distribution Rev.",VLOOKUP(X$4,'4. Billing Determinants'!$B$19:$R$41,8,0)/'4. Billing Determinants'!$I$41*$D48, VLOOKUP(X$4,'4. Billing Determinants'!$B$19:$R$41,3,0)/'4. Billing Determinants'!$D$41*$D48))))),0)</f>
        <v>0</v>
      </c>
      <c r="Y48" s="385">
        <f>IFERROR(IF(Y$4="",0,IF($E48="kWh",VLOOKUP(Y$4,'4. Billing Determinants'!$B$19:$R$41,4,0)/'4. Billing Determinants'!$E$41*$D48,IF($E48="kW",VLOOKUP(Y$4,'4. Billing Determinants'!$B$19:$R$41,5,0)/'4. Billing Determinants'!$F$41*$D48,IF($E48="Non-RPP kWh",VLOOKUP(Y$4,'4. Billing Determinants'!$B$19:$R$41,6,0)/'4. Billing Determinants'!$G$41*$D48,IF($E48="Distribution Rev.",VLOOKUP(Y$4,'4. Billing Determinants'!$B$19:$R$41,8,0)/'4. Billing Determinants'!$I$41*$D48, VLOOKUP(Y$4,'4. Billing Determinants'!$B$19:$R$41,3,0)/'4. Billing Determinants'!$D$41*$D48))))),0)</f>
        <v>0</v>
      </c>
    </row>
    <row r="49" spans="1:25" s="382" customFormat="1" hidden="1" x14ac:dyDescent="0.2">
      <c r="A49" s="382">
        <v>26</v>
      </c>
      <c r="B49" s="383" t="s">
        <v>61</v>
      </c>
      <c r="C49" s="384">
        <v>1572</v>
      </c>
      <c r="D49" s="385"/>
      <c r="E49" s="386" t="s">
        <v>126</v>
      </c>
      <c r="F49" s="385">
        <f>IFERROR(IF(F$4="",0,IF($E49="kWh",VLOOKUP(F$4,'4. Billing Determinants'!$B$19:$R$41,4,0)/'4. Billing Determinants'!$E$41*$D49,IF($E49="kW",VLOOKUP(F$4,'4. Billing Determinants'!$B$19:$R$41,5,0)/'4. Billing Determinants'!$F$41*$D49,IF($E49="Non-RPP kWh",VLOOKUP(F$4,'4. Billing Determinants'!$B$19:$R$41,6,0)/'4. Billing Determinants'!$G$41*$D49,IF($E49="Distribution Rev.",VLOOKUP(F$4,'4. Billing Determinants'!$B$19:$R$41,8,0)/'4. Billing Determinants'!$I$41*$D49, VLOOKUP(F$4,'4. Billing Determinants'!$B$19:$R$41,3,0)/'4. Billing Determinants'!$D$41*$D49))))),0)</f>
        <v>0</v>
      </c>
      <c r="G49" s="385">
        <f>IFERROR(IF(G$4="",0,IF($E49="kWh",VLOOKUP(G$4,'4. Billing Determinants'!$B$19:$R$41,4,0)/'4. Billing Determinants'!$E$41*$D49,IF($E49="kW",VLOOKUP(G$4,'4. Billing Determinants'!$B$19:$R$41,5,0)/'4. Billing Determinants'!$F$41*$D49,IF($E49="Non-RPP kWh",VLOOKUP(G$4,'4. Billing Determinants'!$B$19:$R$41,6,0)/'4. Billing Determinants'!$G$41*$D49,IF($E49="Distribution Rev.",VLOOKUP(G$4,'4. Billing Determinants'!$B$19:$R$41,8,0)/'4. Billing Determinants'!$I$41*$D49, VLOOKUP(G$4,'4. Billing Determinants'!$B$19:$R$41,3,0)/'4. Billing Determinants'!$D$41*$D49))))),0)</f>
        <v>0</v>
      </c>
      <c r="H49" s="385">
        <f>IFERROR(IF(H$4="",0,IF($E49="kWh",VLOOKUP(H$4,'4. Billing Determinants'!$B$19:$R$41,4,0)/'4. Billing Determinants'!$E$41*$D49,IF($E49="kW",VLOOKUP(H$4,'4. Billing Determinants'!$B$19:$R$41,5,0)/'4. Billing Determinants'!$F$41*$D49,IF($E49="Non-RPP kWh",VLOOKUP(H$4,'4. Billing Determinants'!$B$19:$R$41,6,0)/'4. Billing Determinants'!$G$41*$D49,IF($E49="Distribution Rev.",VLOOKUP(H$4,'4. Billing Determinants'!$B$19:$R$41,8,0)/'4. Billing Determinants'!$I$41*$D49, VLOOKUP(H$4,'4. Billing Determinants'!$B$19:$R$41,3,0)/'4. Billing Determinants'!$D$41*$D49))))),0)</f>
        <v>0</v>
      </c>
      <c r="I49" s="385">
        <f>IFERROR(IF(I$4="",0,IF($E49="kWh",VLOOKUP(I$4,'4. Billing Determinants'!$B$19:$R$41,4,0)/'4. Billing Determinants'!$E$41*$D49,IF($E49="kW",VLOOKUP(I$4,'4. Billing Determinants'!$B$19:$R$41,5,0)/'4. Billing Determinants'!$F$41*$D49,IF($E49="Non-RPP kWh",VLOOKUP(I$4,'4. Billing Determinants'!$B$19:$R$41,6,0)/'4. Billing Determinants'!$G$41*$D49,IF($E49="Distribution Rev.",VLOOKUP(I$4,'4. Billing Determinants'!$B$19:$R$41,8,0)/'4. Billing Determinants'!$I$41*$D49, VLOOKUP(I$4,'4. Billing Determinants'!$B$19:$R$41,3,0)/'4. Billing Determinants'!$D$41*$D49))))),0)</f>
        <v>0</v>
      </c>
      <c r="J49" s="385">
        <f>IFERROR(IF(J$4="",0,IF($E49="kWh",VLOOKUP(J$4,'4. Billing Determinants'!$B$19:$R$41,4,0)/'4. Billing Determinants'!$E$41*$D49,IF($E49="kW",VLOOKUP(J$4,'4. Billing Determinants'!$B$19:$R$41,5,0)/'4. Billing Determinants'!$F$41*$D49,IF($E49="Non-RPP kWh",VLOOKUP(J$4,'4. Billing Determinants'!$B$19:$R$41,6,0)/'4. Billing Determinants'!$G$41*$D49,IF($E49="Distribution Rev.",VLOOKUP(J$4,'4. Billing Determinants'!$B$19:$R$41,8,0)/'4. Billing Determinants'!$I$41*$D49, VLOOKUP(J$4,'4. Billing Determinants'!$B$19:$R$41,3,0)/'4. Billing Determinants'!$D$41*$D49))))),0)</f>
        <v>0</v>
      </c>
      <c r="K49" s="385">
        <f>IFERROR(IF(K$4="",0,IF($E49="kWh",VLOOKUP(K$4,'4. Billing Determinants'!$B$19:$R$41,4,0)/'4. Billing Determinants'!$E$41*$D49,IF($E49="kW",VLOOKUP(K$4,'4. Billing Determinants'!$B$19:$R$41,5,0)/'4. Billing Determinants'!$F$41*$D49,IF($E49="Non-RPP kWh",VLOOKUP(K$4,'4. Billing Determinants'!$B$19:$R$41,6,0)/'4. Billing Determinants'!$G$41*$D49,IF($E49="Distribution Rev.",VLOOKUP(K$4,'4. Billing Determinants'!$B$19:$R$41,8,0)/'4. Billing Determinants'!$I$41*$D49, VLOOKUP(K$4,'4. Billing Determinants'!$B$19:$R$41,3,0)/'4. Billing Determinants'!$D$41*$D49))))),0)</f>
        <v>0</v>
      </c>
      <c r="L49" s="385">
        <f>IFERROR(IF(L$4="",0,IF($E49="kWh",VLOOKUP(L$4,'4. Billing Determinants'!$B$19:$R$41,4,0)/'4. Billing Determinants'!$E$41*$D49,IF($E49="kW",VLOOKUP(L$4,'4. Billing Determinants'!$B$19:$R$41,5,0)/'4. Billing Determinants'!$F$41*$D49,IF($E49="Non-RPP kWh",VLOOKUP(L$4,'4. Billing Determinants'!$B$19:$R$41,6,0)/'4. Billing Determinants'!$G$41*$D49,IF($E49="Distribution Rev.",VLOOKUP(L$4,'4. Billing Determinants'!$B$19:$R$41,8,0)/'4. Billing Determinants'!$I$41*$D49, VLOOKUP(L$4,'4. Billing Determinants'!$B$19:$R$41,3,0)/'4. Billing Determinants'!$D$41*$D49))))),0)</f>
        <v>0</v>
      </c>
      <c r="M49" s="385">
        <f>IFERROR(IF(M$4="",0,IF($E49="kWh",VLOOKUP(M$4,'4. Billing Determinants'!$B$19:$R$41,4,0)/'4. Billing Determinants'!$E$41*$D49,IF($E49="kW",VLOOKUP(M$4,'4. Billing Determinants'!$B$19:$R$41,5,0)/'4. Billing Determinants'!$F$41*$D49,IF($E49="Non-RPP kWh",VLOOKUP(M$4,'4. Billing Determinants'!$B$19:$R$41,6,0)/'4. Billing Determinants'!$G$41*$D49,IF($E49="Distribution Rev.",VLOOKUP(M$4,'4. Billing Determinants'!$B$19:$R$41,8,0)/'4. Billing Determinants'!$I$41*$D49, VLOOKUP(M$4,'4. Billing Determinants'!$B$19:$R$41,3,0)/'4. Billing Determinants'!$D$41*$D49))))),0)</f>
        <v>0</v>
      </c>
      <c r="N49" s="385">
        <f>IFERROR(IF(N$4="",0,IF($E49="kWh",VLOOKUP(N$4,'4. Billing Determinants'!$B$19:$R$41,4,0)/'4. Billing Determinants'!$E$41*$D49,IF($E49="kW",VLOOKUP(N$4,'4. Billing Determinants'!$B$19:$R$41,5,0)/'4. Billing Determinants'!$F$41*$D49,IF($E49="Non-RPP kWh",VLOOKUP(N$4,'4. Billing Determinants'!$B$19:$R$41,6,0)/'4. Billing Determinants'!$G$41*$D49,IF($E49="Distribution Rev.",VLOOKUP(N$4,'4. Billing Determinants'!$B$19:$R$41,8,0)/'4. Billing Determinants'!$I$41*$D49, VLOOKUP(N$4,'4. Billing Determinants'!$B$19:$R$41,3,0)/'4. Billing Determinants'!$D$41*$D49))))),0)</f>
        <v>0</v>
      </c>
      <c r="O49" s="385">
        <f>IFERROR(IF(O$4="",0,IF($E49="kWh",VLOOKUP(O$4,'4. Billing Determinants'!$B$19:$R$41,4,0)/'4. Billing Determinants'!$E$41*$D49,IF($E49="kW",VLOOKUP(O$4,'4. Billing Determinants'!$B$19:$R$41,5,0)/'4. Billing Determinants'!$F$41*$D49,IF($E49="Non-RPP kWh",VLOOKUP(O$4,'4. Billing Determinants'!$B$19:$R$41,6,0)/'4. Billing Determinants'!$G$41*$D49,IF($E49="Distribution Rev.",VLOOKUP(O$4,'4. Billing Determinants'!$B$19:$R$41,8,0)/'4. Billing Determinants'!$I$41*$D49, VLOOKUP(O$4,'4. Billing Determinants'!$B$19:$R$41,3,0)/'4. Billing Determinants'!$D$41*$D49))))),0)</f>
        <v>0</v>
      </c>
      <c r="P49" s="385">
        <f>IFERROR(IF(P$4="",0,IF($E49="kWh",VLOOKUP(P$4,'4. Billing Determinants'!$B$19:$R$41,4,0)/'4. Billing Determinants'!$E$41*$D49,IF($E49="kW",VLOOKUP(P$4,'4. Billing Determinants'!$B$19:$R$41,5,0)/'4. Billing Determinants'!$F$41*$D49,IF($E49="Non-RPP kWh",VLOOKUP(P$4,'4. Billing Determinants'!$B$19:$R$41,6,0)/'4. Billing Determinants'!$G$41*$D49,IF($E49="Distribution Rev.",VLOOKUP(P$4,'4. Billing Determinants'!$B$19:$R$41,8,0)/'4. Billing Determinants'!$I$41*$D49, VLOOKUP(P$4,'4. Billing Determinants'!$B$19:$R$41,3,0)/'4. Billing Determinants'!$D$41*$D49))))),0)</f>
        <v>0</v>
      </c>
      <c r="Q49" s="385">
        <f>IFERROR(IF(Q$4="",0,IF($E49="kWh",VLOOKUP(Q$4,'4. Billing Determinants'!$B$19:$R$41,4,0)/'4. Billing Determinants'!$E$41*$D49,IF($E49="kW",VLOOKUP(Q$4,'4. Billing Determinants'!$B$19:$R$41,5,0)/'4. Billing Determinants'!$F$41*$D49,IF($E49="Non-RPP kWh",VLOOKUP(Q$4,'4. Billing Determinants'!$B$19:$R$41,6,0)/'4. Billing Determinants'!$G$41*$D49,IF($E49="Distribution Rev.",VLOOKUP(Q$4,'4. Billing Determinants'!$B$19:$R$41,8,0)/'4. Billing Determinants'!$I$41*$D49, VLOOKUP(Q$4,'4. Billing Determinants'!$B$19:$R$41,3,0)/'4. Billing Determinants'!$D$41*$D49))))),0)</f>
        <v>0</v>
      </c>
      <c r="R49" s="385">
        <f>IFERROR(IF(R$4="",0,IF($E49="kWh",VLOOKUP(R$4,'4. Billing Determinants'!$B$19:$R$41,4,0)/'4. Billing Determinants'!$E$41*$D49,IF($E49="kW",VLOOKUP(R$4,'4. Billing Determinants'!$B$19:$R$41,5,0)/'4. Billing Determinants'!$F$41*$D49,IF($E49="Non-RPP kWh",VLOOKUP(R$4,'4. Billing Determinants'!$B$19:$R$41,6,0)/'4. Billing Determinants'!$G$41*$D49,IF($E49="Distribution Rev.",VLOOKUP(R$4,'4. Billing Determinants'!$B$19:$R$41,8,0)/'4. Billing Determinants'!$I$41*$D49, VLOOKUP(R$4,'4. Billing Determinants'!$B$19:$R$41,3,0)/'4. Billing Determinants'!$D$41*$D49))))),0)</f>
        <v>0</v>
      </c>
      <c r="S49" s="385">
        <f>IFERROR(IF(S$4="",0,IF($E49="kWh",VLOOKUP(S$4,'4. Billing Determinants'!$B$19:$R$41,4,0)/'4. Billing Determinants'!$E$41*$D49,IF($E49="kW",VLOOKUP(S$4,'4. Billing Determinants'!$B$19:$R$41,5,0)/'4. Billing Determinants'!$F$41*$D49,IF($E49="Non-RPP kWh",VLOOKUP(S$4,'4. Billing Determinants'!$B$19:$R$41,6,0)/'4. Billing Determinants'!$G$41*$D49,IF($E49="Distribution Rev.",VLOOKUP(S$4,'4. Billing Determinants'!$B$19:$R$41,8,0)/'4. Billing Determinants'!$I$41*$D49, VLOOKUP(S$4,'4. Billing Determinants'!$B$19:$R$41,3,0)/'4. Billing Determinants'!$D$41*$D49))))),0)</f>
        <v>0</v>
      </c>
      <c r="T49" s="385">
        <f>IFERROR(IF(T$4="",0,IF($E49="kWh",VLOOKUP(T$4,'4. Billing Determinants'!$B$19:$R$41,4,0)/'4. Billing Determinants'!$E$41*$D49,IF($E49="kW",VLOOKUP(T$4,'4. Billing Determinants'!$B$19:$R$41,5,0)/'4. Billing Determinants'!$F$41*$D49,IF($E49="Non-RPP kWh",VLOOKUP(T$4,'4. Billing Determinants'!$B$19:$R$41,6,0)/'4. Billing Determinants'!$G$41*$D49,IF($E49="Distribution Rev.",VLOOKUP(T$4,'4. Billing Determinants'!$B$19:$R$41,8,0)/'4. Billing Determinants'!$I$41*$D49, VLOOKUP(T$4,'4. Billing Determinants'!$B$19:$R$41,3,0)/'4. Billing Determinants'!$D$41*$D49))))),0)</f>
        <v>0</v>
      </c>
      <c r="U49" s="385">
        <f>IFERROR(IF(U$4="",0,IF($E49="kWh",VLOOKUP(U$4,'4. Billing Determinants'!$B$19:$R$41,4,0)/'4. Billing Determinants'!$E$41*$D49,IF($E49="kW",VLOOKUP(U$4,'4. Billing Determinants'!$B$19:$R$41,5,0)/'4. Billing Determinants'!$F$41*$D49,IF($E49="Non-RPP kWh",VLOOKUP(U$4,'4. Billing Determinants'!$B$19:$R$41,6,0)/'4. Billing Determinants'!$G$41*$D49,IF($E49="Distribution Rev.",VLOOKUP(U$4,'4. Billing Determinants'!$B$19:$R$41,8,0)/'4. Billing Determinants'!$I$41*$D49, VLOOKUP(U$4,'4. Billing Determinants'!$B$19:$R$41,3,0)/'4. Billing Determinants'!$D$41*$D49))))),0)</f>
        <v>0</v>
      </c>
      <c r="V49" s="385">
        <f>IFERROR(IF(V$4="",0,IF($E49="kWh",VLOOKUP(V$4,'4. Billing Determinants'!$B$19:$R$41,4,0)/'4. Billing Determinants'!$E$41*$D49,IF($E49="kW",VLOOKUP(V$4,'4. Billing Determinants'!$B$19:$R$41,5,0)/'4. Billing Determinants'!$F$41*$D49,IF($E49="Non-RPP kWh",VLOOKUP(V$4,'4. Billing Determinants'!$B$19:$R$41,6,0)/'4. Billing Determinants'!$G$41*$D49,IF($E49="Distribution Rev.",VLOOKUP(V$4,'4. Billing Determinants'!$B$19:$R$41,8,0)/'4. Billing Determinants'!$I$41*$D49, VLOOKUP(V$4,'4. Billing Determinants'!$B$19:$R$41,3,0)/'4. Billing Determinants'!$D$41*$D49))))),0)</f>
        <v>0</v>
      </c>
      <c r="W49" s="385">
        <f>IFERROR(IF(W$4="",0,IF($E49="kWh",VLOOKUP(W$4,'4. Billing Determinants'!$B$19:$R$41,4,0)/'4. Billing Determinants'!$E$41*$D49,IF($E49="kW",VLOOKUP(W$4,'4. Billing Determinants'!$B$19:$R$41,5,0)/'4. Billing Determinants'!$F$41*$D49,IF($E49="Non-RPP kWh",VLOOKUP(W$4,'4. Billing Determinants'!$B$19:$R$41,6,0)/'4. Billing Determinants'!$G$41*$D49,IF($E49="Distribution Rev.",VLOOKUP(W$4,'4. Billing Determinants'!$B$19:$R$41,8,0)/'4. Billing Determinants'!$I$41*$D49, VLOOKUP(W$4,'4. Billing Determinants'!$B$19:$R$41,3,0)/'4. Billing Determinants'!$D$41*$D49))))),0)</f>
        <v>0</v>
      </c>
      <c r="X49" s="385">
        <f>IFERROR(IF(X$4="",0,IF($E49="kWh",VLOOKUP(X$4,'4. Billing Determinants'!$B$19:$R$41,4,0)/'4. Billing Determinants'!$E$41*$D49,IF($E49="kW",VLOOKUP(X$4,'4. Billing Determinants'!$B$19:$R$41,5,0)/'4. Billing Determinants'!$F$41*$D49,IF($E49="Non-RPP kWh",VLOOKUP(X$4,'4. Billing Determinants'!$B$19:$R$41,6,0)/'4. Billing Determinants'!$G$41*$D49,IF($E49="Distribution Rev.",VLOOKUP(X$4,'4. Billing Determinants'!$B$19:$R$41,8,0)/'4. Billing Determinants'!$I$41*$D49, VLOOKUP(X$4,'4. Billing Determinants'!$B$19:$R$41,3,0)/'4. Billing Determinants'!$D$41*$D49))))),0)</f>
        <v>0</v>
      </c>
      <c r="Y49" s="385">
        <f>IFERROR(IF(Y$4="",0,IF($E49="kWh",VLOOKUP(Y$4,'4. Billing Determinants'!$B$19:$R$41,4,0)/'4. Billing Determinants'!$E$41*$D49,IF($E49="kW",VLOOKUP(Y$4,'4. Billing Determinants'!$B$19:$R$41,5,0)/'4. Billing Determinants'!$F$41*$D49,IF($E49="Non-RPP kWh",VLOOKUP(Y$4,'4. Billing Determinants'!$B$19:$R$41,6,0)/'4. Billing Determinants'!$G$41*$D49,IF($E49="Distribution Rev.",VLOOKUP(Y$4,'4. Billing Determinants'!$B$19:$R$41,8,0)/'4. Billing Determinants'!$I$41*$D49, VLOOKUP(Y$4,'4. Billing Determinants'!$B$19:$R$41,3,0)/'4. Billing Determinants'!$D$41*$D49))))),0)</f>
        <v>0</v>
      </c>
    </row>
    <row r="50" spans="1:25" s="382" customFormat="1" hidden="1" x14ac:dyDescent="0.2">
      <c r="A50" s="382">
        <v>27</v>
      </c>
      <c r="B50" s="383" t="s">
        <v>62</v>
      </c>
      <c r="C50" s="726">
        <v>1574</v>
      </c>
      <c r="D50" s="727"/>
      <c r="E50" s="728" t="s">
        <v>126</v>
      </c>
      <c r="F50" s="727">
        <f>IFERROR(IF(F$4="",0,IF($E50="kWh",VLOOKUP(F$4,'4. Billing Determinants'!$B$19:$R$41,4,0)/'4. Billing Determinants'!$E$41*$D50,IF($E50="kW",VLOOKUP(F$4,'4. Billing Determinants'!$B$19:$R$41,5,0)/'4. Billing Determinants'!$F$41*$D50,IF($E50="Non-RPP kWh",VLOOKUP(F$4,'4. Billing Determinants'!$B$19:$R$41,6,0)/'4. Billing Determinants'!$G$41*$D50,IF($E50="Distribution Rev.",VLOOKUP(F$4,'4. Billing Determinants'!$B$19:$R$41,8,0)/'4. Billing Determinants'!$I$41*$D50, VLOOKUP(F$4,'4. Billing Determinants'!$B$19:$R$41,3,0)/'4. Billing Determinants'!$D$41*$D50))))),0)</f>
        <v>0</v>
      </c>
      <c r="G50" s="727">
        <f>IFERROR(IF(G$4="",0,IF($E50="kWh",VLOOKUP(G$4,'4. Billing Determinants'!$B$19:$R$41,4,0)/'4. Billing Determinants'!$E$41*$D50,IF($E50="kW",VLOOKUP(G$4,'4. Billing Determinants'!$B$19:$R$41,5,0)/'4. Billing Determinants'!$F$41*$D50,IF($E50="Non-RPP kWh",VLOOKUP(G$4,'4. Billing Determinants'!$B$19:$R$41,6,0)/'4. Billing Determinants'!$G$41*$D50,IF($E50="Distribution Rev.",VLOOKUP(G$4,'4. Billing Determinants'!$B$19:$R$41,8,0)/'4. Billing Determinants'!$I$41*$D50, VLOOKUP(G$4,'4. Billing Determinants'!$B$19:$R$41,3,0)/'4. Billing Determinants'!$D$41*$D50))))),0)</f>
        <v>0</v>
      </c>
      <c r="H50" s="727">
        <f>IFERROR(IF(H$4="",0,IF($E50="kWh",VLOOKUP(H$4,'4. Billing Determinants'!$B$19:$R$41,4,0)/'4. Billing Determinants'!$E$41*$D50,IF($E50="kW",VLOOKUP(H$4,'4. Billing Determinants'!$B$19:$R$41,5,0)/'4. Billing Determinants'!$F$41*$D50,IF($E50="Non-RPP kWh",VLOOKUP(H$4,'4. Billing Determinants'!$B$19:$R$41,6,0)/'4. Billing Determinants'!$G$41*$D50,IF($E50="Distribution Rev.",VLOOKUP(H$4,'4. Billing Determinants'!$B$19:$R$41,8,0)/'4. Billing Determinants'!$I$41*$D50, VLOOKUP(H$4,'4. Billing Determinants'!$B$19:$R$41,3,0)/'4. Billing Determinants'!$D$41*$D50))))),0)</f>
        <v>0</v>
      </c>
      <c r="I50" s="727">
        <f>IFERROR(IF(I$4="",0,IF($E50="kWh",VLOOKUP(I$4,'4. Billing Determinants'!$B$19:$R$41,4,0)/'4. Billing Determinants'!$E$41*$D50,IF($E50="kW",VLOOKUP(I$4,'4. Billing Determinants'!$B$19:$R$41,5,0)/'4. Billing Determinants'!$F$41*$D50,IF($E50="Non-RPP kWh",VLOOKUP(I$4,'4. Billing Determinants'!$B$19:$R$41,6,0)/'4. Billing Determinants'!$G$41*$D50,IF($E50="Distribution Rev.",VLOOKUP(I$4,'4. Billing Determinants'!$B$19:$R$41,8,0)/'4. Billing Determinants'!$I$41*$D50, VLOOKUP(I$4,'4. Billing Determinants'!$B$19:$R$41,3,0)/'4. Billing Determinants'!$D$41*$D50))))),0)</f>
        <v>0</v>
      </c>
      <c r="J50" s="727">
        <f>IFERROR(IF(J$4="",0,IF($E50="kWh",VLOOKUP(J$4,'4. Billing Determinants'!$B$19:$R$41,4,0)/'4. Billing Determinants'!$E$41*$D50,IF($E50="kW",VLOOKUP(J$4,'4. Billing Determinants'!$B$19:$R$41,5,0)/'4. Billing Determinants'!$F$41*$D50,IF($E50="Non-RPP kWh",VLOOKUP(J$4,'4. Billing Determinants'!$B$19:$R$41,6,0)/'4. Billing Determinants'!$G$41*$D50,IF($E50="Distribution Rev.",VLOOKUP(J$4,'4. Billing Determinants'!$B$19:$R$41,8,0)/'4. Billing Determinants'!$I$41*$D50, VLOOKUP(J$4,'4. Billing Determinants'!$B$19:$R$41,3,0)/'4. Billing Determinants'!$D$41*$D50))))),0)</f>
        <v>0</v>
      </c>
      <c r="K50" s="727">
        <f>IFERROR(IF(K$4="",0,IF($E50="kWh",VLOOKUP(K$4,'4. Billing Determinants'!$B$19:$R$41,4,0)/'4. Billing Determinants'!$E$41*$D50,IF($E50="kW",VLOOKUP(K$4,'4. Billing Determinants'!$B$19:$R$41,5,0)/'4. Billing Determinants'!$F$41*$D50,IF($E50="Non-RPP kWh",VLOOKUP(K$4,'4. Billing Determinants'!$B$19:$R$41,6,0)/'4. Billing Determinants'!$G$41*$D50,IF($E50="Distribution Rev.",VLOOKUP(K$4,'4. Billing Determinants'!$B$19:$R$41,8,0)/'4. Billing Determinants'!$I$41*$D50, VLOOKUP(K$4,'4. Billing Determinants'!$B$19:$R$41,3,0)/'4. Billing Determinants'!$D$41*$D50))))),0)</f>
        <v>0</v>
      </c>
      <c r="L50" s="727">
        <f>IFERROR(IF(L$4="",0,IF($E50="kWh",VLOOKUP(L$4,'4. Billing Determinants'!$B$19:$R$41,4,0)/'4. Billing Determinants'!$E$41*$D50,IF($E50="kW",VLOOKUP(L$4,'4. Billing Determinants'!$B$19:$R$41,5,0)/'4. Billing Determinants'!$F$41*$D50,IF($E50="Non-RPP kWh",VLOOKUP(L$4,'4. Billing Determinants'!$B$19:$R$41,6,0)/'4. Billing Determinants'!$G$41*$D50,IF($E50="Distribution Rev.",VLOOKUP(L$4,'4. Billing Determinants'!$B$19:$R$41,8,0)/'4. Billing Determinants'!$I$41*$D50, VLOOKUP(L$4,'4. Billing Determinants'!$B$19:$R$41,3,0)/'4. Billing Determinants'!$D$41*$D50))))),0)</f>
        <v>0</v>
      </c>
      <c r="M50" s="727">
        <f>IFERROR(IF(M$4="",0,IF($E50="kWh",VLOOKUP(M$4,'4. Billing Determinants'!$B$19:$R$41,4,0)/'4. Billing Determinants'!$E$41*$D50,IF($E50="kW",VLOOKUP(M$4,'4. Billing Determinants'!$B$19:$R$41,5,0)/'4. Billing Determinants'!$F$41*$D50,IF($E50="Non-RPP kWh",VLOOKUP(M$4,'4. Billing Determinants'!$B$19:$R$41,6,0)/'4. Billing Determinants'!$G$41*$D50,IF($E50="Distribution Rev.",VLOOKUP(M$4,'4. Billing Determinants'!$B$19:$R$41,8,0)/'4. Billing Determinants'!$I$41*$D50, VLOOKUP(M$4,'4. Billing Determinants'!$B$19:$R$41,3,0)/'4. Billing Determinants'!$D$41*$D50))))),0)</f>
        <v>0</v>
      </c>
      <c r="N50" s="727">
        <f>IFERROR(IF(N$4="",0,IF($E50="kWh",VLOOKUP(N$4,'4. Billing Determinants'!$B$19:$R$41,4,0)/'4. Billing Determinants'!$E$41*$D50,IF($E50="kW",VLOOKUP(N$4,'4. Billing Determinants'!$B$19:$R$41,5,0)/'4. Billing Determinants'!$F$41*$D50,IF($E50="Non-RPP kWh",VLOOKUP(N$4,'4. Billing Determinants'!$B$19:$R$41,6,0)/'4. Billing Determinants'!$G$41*$D50,IF($E50="Distribution Rev.",VLOOKUP(N$4,'4. Billing Determinants'!$B$19:$R$41,8,0)/'4. Billing Determinants'!$I$41*$D50, VLOOKUP(N$4,'4. Billing Determinants'!$B$19:$R$41,3,0)/'4. Billing Determinants'!$D$41*$D50))))),0)</f>
        <v>0</v>
      </c>
      <c r="O50" s="727">
        <f>IFERROR(IF(O$4="",0,IF($E50="kWh",VLOOKUP(O$4,'4. Billing Determinants'!$B$19:$R$41,4,0)/'4. Billing Determinants'!$E$41*$D50,IF($E50="kW",VLOOKUP(O$4,'4. Billing Determinants'!$B$19:$R$41,5,0)/'4. Billing Determinants'!$F$41*$D50,IF($E50="Non-RPP kWh",VLOOKUP(O$4,'4. Billing Determinants'!$B$19:$R$41,6,0)/'4. Billing Determinants'!$G$41*$D50,IF($E50="Distribution Rev.",VLOOKUP(O$4,'4. Billing Determinants'!$B$19:$R$41,8,0)/'4. Billing Determinants'!$I$41*$D50, VLOOKUP(O$4,'4. Billing Determinants'!$B$19:$R$41,3,0)/'4. Billing Determinants'!$D$41*$D50))))),0)</f>
        <v>0</v>
      </c>
      <c r="P50" s="727">
        <f>IFERROR(IF(P$4="",0,IF($E50="kWh",VLOOKUP(P$4,'4. Billing Determinants'!$B$19:$R$41,4,0)/'4. Billing Determinants'!$E$41*$D50,IF($E50="kW",VLOOKUP(P$4,'4. Billing Determinants'!$B$19:$R$41,5,0)/'4. Billing Determinants'!$F$41*$D50,IF($E50="Non-RPP kWh",VLOOKUP(P$4,'4. Billing Determinants'!$B$19:$R$41,6,0)/'4. Billing Determinants'!$G$41*$D50,IF($E50="Distribution Rev.",VLOOKUP(P$4,'4. Billing Determinants'!$B$19:$R$41,8,0)/'4. Billing Determinants'!$I$41*$D50, VLOOKUP(P$4,'4. Billing Determinants'!$B$19:$R$41,3,0)/'4. Billing Determinants'!$D$41*$D50))))),0)</f>
        <v>0</v>
      </c>
      <c r="Q50" s="727">
        <f>IFERROR(IF(Q$4="",0,IF($E50="kWh",VLOOKUP(Q$4,'4. Billing Determinants'!$B$19:$R$41,4,0)/'4. Billing Determinants'!$E$41*$D50,IF($E50="kW",VLOOKUP(Q$4,'4. Billing Determinants'!$B$19:$R$41,5,0)/'4. Billing Determinants'!$F$41*$D50,IF($E50="Non-RPP kWh",VLOOKUP(Q$4,'4. Billing Determinants'!$B$19:$R$41,6,0)/'4. Billing Determinants'!$G$41*$D50,IF($E50="Distribution Rev.",VLOOKUP(Q$4,'4. Billing Determinants'!$B$19:$R$41,8,0)/'4. Billing Determinants'!$I$41*$D50, VLOOKUP(Q$4,'4. Billing Determinants'!$B$19:$R$41,3,0)/'4. Billing Determinants'!$D$41*$D50))))),0)</f>
        <v>0</v>
      </c>
      <c r="R50" s="727">
        <f>IFERROR(IF(R$4="",0,IF($E50="kWh",VLOOKUP(R$4,'4. Billing Determinants'!$B$19:$R$41,4,0)/'4. Billing Determinants'!$E$41*$D50,IF($E50="kW",VLOOKUP(R$4,'4. Billing Determinants'!$B$19:$R$41,5,0)/'4. Billing Determinants'!$F$41*$D50,IF($E50="Non-RPP kWh",VLOOKUP(R$4,'4. Billing Determinants'!$B$19:$R$41,6,0)/'4. Billing Determinants'!$G$41*$D50,IF($E50="Distribution Rev.",VLOOKUP(R$4,'4. Billing Determinants'!$B$19:$R$41,8,0)/'4. Billing Determinants'!$I$41*$D50, VLOOKUP(R$4,'4. Billing Determinants'!$B$19:$R$41,3,0)/'4. Billing Determinants'!$D$41*$D50))))),0)</f>
        <v>0</v>
      </c>
      <c r="S50" s="727">
        <f>IFERROR(IF(S$4="",0,IF($E50="kWh",VLOOKUP(S$4,'4. Billing Determinants'!$B$19:$R$41,4,0)/'4. Billing Determinants'!$E$41*$D50,IF($E50="kW",VLOOKUP(S$4,'4. Billing Determinants'!$B$19:$R$41,5,0)/'4. Billing Determinants'!$F$41*$D50,IF($E50="Non-RPP kWh",VLOOKUP(S$4,'4. Billing Determinants'!$B$19:$R$41,6,0)/'4. Billing Determinants'!$G$41*$D50,IF($E50="Distribution Rev.",VLOOKUP(S$4,'4. Billing Determinants'!$B$19:$R$41,8,0)/'4. Billing Determinants'!$I$41*$D50, VLOOKUP(S$4,'4. Billing Determinants'!$B$19:$R$41,3,0)/'4. Billing Determinants'!$D$41*$D50))))),0)</f>
        <v>0</v>
      </c>
      <c r="T50" s="385">
        <f>IFERROR(IF(T$4="",0,IF($E50="kWh",VLOOKUP(T$4,'4. Billing Determinants'!$B$19:$R$41,4,0)/'4. Billing Determinants'!$E$41*$D50,IF($E50="kW",VLOOKUP(T$4,'4. Billing Determinants'!$B$19:$R$41,5,0)/'4. Billing Determinants'!$F$41*$D50,IF($E50="Non-RPP kWh",VLOOKUP(T$4,'4. Billing Determinants'!$B$19:$R$41,6,0)/'4. Billing Determinants'!$G$41*$D50,IF($E50="Distribution Rev.",VLOOKUP(T$4,'4. Billing Determinants'!$B$19:$R$41,8,0)/'4. Billing Determinants'!$I$41*$D50, VLOOKUP(T$4,'4. Billing Determinants'!$B$19:$R$41,3,0)/'4. Billing Determinants'!$D$41*$D50))))),0)</f>
        <v>0</v>
      </c>
      <c r="U50" s="385">
        <f>IFERROR(IF(U$4="",0,IF($E50="kWh",VLOOKUP(U$4,'4. Billing Determinants'!$B$19:$R$41,4,0)/'4. Billing Determinants'!$E$41*$D50,IF($E50="kW",VLOOKUP(U$4,'4. Billing Determinants'!$B$19:$R$41,5,0)/'4. Billing Determinants'!$F$41*$D50,IF($E50="Non-RPP kWh",VLOOKUP(U$4,'4. Billing Determinants'!$B$19:$R$41,6,0)/'4. Billing Determinants'!$G$41*$D50,IF($E50="Distribution Rev.",VLOOKUP(U$4,'4. Billing Determinants'!$B$19:$R$41,8,0)/'4. Billing Determinants'!$I$41*$D50, VLOOKUP(U$4,'4. Billing Determinants'!$B$19:$R$41,3,0)/'4. Billing Determinants'!$D$41*$D50))))),0)</f>
        <v>0</v>
      </c>
      <c r="V50" s="385">
        <f>IFERROR(IF(V$4="",0,IF($E50="kWh",VLOOKUP(V$4,'4. Billing Determinants'!$B$19:$R$41,4,0)/'4. Billing Determinants'!$E$41*$D50,IF($E50="kW",VLOOKUP(V$4,'4. Billing Determinants'!$B$19:$R$41,5,0)/'4. Billing Determinants'!$F$41*$D50,IF($E50="Non-RPP kWh",VLOOKUP(V$4,'4. Billing Determinants'!$B$19:$R$41,6,0)/'4. Billing Determinants'!$G$41*$D50,IF($E50="Distribution Rev.",VLOOKUP(V$4,'4. Billing Determinants'!$B$19:$R$41,8,0)/'4. Billing Determinants'!$I$41*$D50, VLOOKUP(V$4,'4. Billing Determinants'!$B$19:$R$41,3,0)/'4. Billing Determinants'!$D$41*$D50))))),0)</f>
        <v>0</v>
      </c>
      <c r="W50" s="385">
        <f>IFERROR(IF(W$4="",0,IF($E50="kWh",VLOOKUP(W$4,'4. Billing Determinants'!$B$19:$R$41,4,0)/'4. Billing Determinants'!$E$41*$D50,IF($E50="kW",VLOOKUP(W$4,'4. Billing Determinants'!$B$19:$R$41,5,0)/'4. Billing Determinants'!$F$41*$D50,IF($E50="Non-RPP kWh",VLOOKUP(W$4,'4. Billing Determinants'!$B$19:$R$41,6,0)/'4. Billing Determinants'!$G$41*$D50,IF($E50="Distribution Rev.",VLOOKUP(W$4,'4. Billing Determinants'!$B$19:$R$41,8,0)/'4. Billing Determinants'!$I$41*$D50, VLOOKUP(W$4,'4. Billing Determinants'!$B$19:$R$41,3,0)/'4. Billing Determinants'!$D$41*$D50))))),0)</f>
        <v>0</v>
      </c>
      <c r="X50" s="385">
        <f>IFERROR(IF(X$4="",0,IF($E50="kWh",VLOOKUP(X$4,'4. Billing Determinants'!$B$19:$R$41,4,0)/'4. Billing Determinants'!$E$41*$D50,IF($E50="kW",VLOOKUP(X$4,'4. Billing Determinants'!$B$19:$R$41,5,0)/'4. Billing Determinants'!$F$41*$D50,IF($E50="Non-RPP kWh",VLOOKUP(X$4,'4. Billing Determinants'!$B$19:$R$41,6,0)/'4. Billing Determinants'!$G$41*$D50,IF($E50="Distribution Rev.",VLOOKUP(X$4,'4. Billing Determinants'!$B$19:$R$41,8,0)/'4. Billing Determinants'!$I$41*$D50, VLOOKUP(X$4,'4. Billing Determinants'!$B$19:$R$41,3,0)/'4. Billing Determinants'!$D$41*$D50))))),0)</f>
        <v>0</v>
      </c>
      <c r="Y50" s="385">
        <f>IFERROR(IF(Y$4="",0,IF($E50="kWh",VLOOKUP(Y$4,'4. Billing Determinants'!$B$19:$R$41,4,0)/'4. Billing Determinants'!$E$41*$D50,IF($E50="kW",VLOOKUP(Y$4,'4. Billing Determinants'!$B$19:$R$41,5,0)/'4. Billing Determinants'!$F$41*$D50,IF($E50="Non-RPP kWh",VLOOKUP(Y$4,'4. Billing Determinants'!$B$19:$R$41,6,0)/'4. Billing Determinants'!$G$41*$D50,IF($E50="Distribution Rev.",VLOOKUP(Y$4,'4. Billing Determinants'!$B$19:$R$41,8,0)/'4. Billing Determinants'!$I$41*$D50, VLOOKUP(Y$4,'4. Billing Determinants'!$B$19:$R$41,3,0)/'4. Billing Determinants'!$D$41*$D50))))),0)</f>
        <v>0</v>
      </c>
    </row>
    <row r="51" spans="1:25" s="382" customFormat="1" hidden="1" x14ac:dyDescent="0.2">
      <c r="A51" s="387">
        <v>28</v>
      </c>
      <c r="B51" s="383" t="s">
        <v>63</v>
      </c>
      <c r="C51" s="726">
        <v>1582</v>
      </c>
      <c r="D51" s="727"/>
      <c r="E51" s="728" t="s">
        <v>126</v>
      </c>
      <c r="F51" s="727">
        <f>IFERROR(IF(F$4="",0,IF($E51="kWh",VLOOKUP(F$4,'4. Billing Determinants'!$B$19:$R$41,4,0)/'4. Billing Determinants'!$E$41*$D51,IF($E51="kW",VLOOKUP(F$4,'4. Billing Determinants'!$B$19:$R$41,5,0)/'4. Billing Determinants'!$F$41*$D51,IF($E51="Non-RPP kWh",VLOOKUP(F$4,'4. Billing Determinants'!$B$19:$R$41,6,0)/'4. Billing Determinants'!$G$41*$D51,IF($E51="Distribution Rev.",VLOOKUP(F$4,'4. Billing Determinants'!$B$19:$R$41,8,0)/'4. Billing Determinants'!$I$41*$D51, VLOOKUP(F$4,'4. Billing Determinants'!$B$19:$R$41,3,0)/'4. Billing Determinants'!$D$41*$D51))))),0)</f>
        <v>0</v>
      </c>
      <c r="G51" s="727">
        <f>IFERROR(IF(G$4="",0,IF($E51="kWh",VLOOKUP(G$4,'4. Billing Determinants'!$B$19:$R$41,4,0)/'4. Billing Determinants'!$E$41*$D51,IF($E51="kW",VLOOKUP(G$4,'4. Billing Determinants'!$B$19:$R$41,5,0)/'4. Billing Determinants'!$F$41*$D51,IF($E51="Non-RPP kWh",VLOOKUP(G$4,'4. Billing Determinants'!$B$19:$R$41,6,0)/'4. Billing Determinants'!$G$41*$D51,IF($E51="Distribution Rev.",VLOOKUP(G$4,'4. Billing Determinants'!$B$19:$R$41,8,0)/'4. Billing Determinants'!$I$41*$D51, VLOOKUP(G$4,'4. Billing Determinants'!$B$19:$R$41,3,0)/'4. Billing Determinants'!$D$41*$D51))))),0)</f>
        <v>0</v>
      </c>
      <c r="H51" s="727">
        <f>IFERROR(IF(H$4="",0,IF($E51="kWh",VLOOKUP(H$4,'4. Billing Determinants'!$B$19:$R$41,4,0)/'4. Billing Determinants'!$E$41*$D51,IF($E51="kW",VLOOKUP(H$4,'4. Billing Determinants'!$B$19:$R$41,5,0)/'4. Billing Determinants'!$F$41*$D51,IF($E51="Non-RPP kWh",VLOOKUP(H$4,'4. Billing Determinants'!$B$19:$R$41,6,0)/'4. Billing Determinants'!$G$41*$D51,IF($E51="Distribution Rev.",VLOOKUP(H$4,'4. Billing Determinants'!$B$19:$R$41,8,0)/'4. Billing Determinants'!$I$41*$D51, VLOOKUP(H$4,'4. Billing Determinants'!$B$19:$R$41,3,0)/'4. Billing Determinants'!$D$41*$D51))))),0)</f>
        <v>0</v>
      </c>
      <c r="I51" s="727">
        <f>IFERROR(IF(I$4="",0,IF($E51="kWh",VLOOKUP(I$4,'4. Billing Determinants'!$B$19:$R$41,4,0)/'4. Billing Determinants'!$E$41*$D51,IF($E51="kW",VLOOKUP(I$4,'4. Billing Determinants'!$B$19:$R$41,5,0)/'4. Billing Determinants'!$F$41*$D51,IF($E51="Non-RPP kWh",VLOOKUP(I$4,'4. Billing Determinants'!$B$19:$R$41,6,0)/'4. Billing Determinants'!$G$41*$D51,IF($E51="Distribution Rev.",VLOOKUP(I$4,'4. Billing Determinants'!$B$19:$R$41,8,0)/'4. Billing Determinants'!$I$41*$D51, VLOOKUP(I$4,'4. Billing Determinants'!$B$19:$R$41,3,0)/'4. Billing Determinants'!$D$41*$D51))))),0)</f>
        <v>0</v>
      </c>
      <c r="J51" s="727">
        <f>IFERROR(IF(J$4="",0,IF($E51="kWh",VLOOKUP(J$4,'4. Billing Determinants'!$B$19:$R$41,4,0)/'4. Billing Determinants'!$E$41*$D51,IF($E51="kW",VLOOKUP(J$4,'4. Billing Determinants'!$B$19:$R$41,5,0)/'4. Billing Determinants'!$F$41*$D51,IF($E51="Non-RPP kWh",VLOOKUP(J$4,'4. Billing Determinants'!$B$19:$R$41,6,0)/'4. Billing Determinants'!$G$41*$D51,IF($E51="Distribution Rev.",VLOOKUP(J$4,'4. Billing Determinants'!$B$19:$R$41,8,0)/'4. Billing Determinants'!$I$41*$D51, VLOOKUP(J$4,'4. Billing Determinants'!$B$19:$R$41,3,0)/'4. Billing Determinants'!$D$41*$D51))))),0)</f>
        <v>0</v>
      </c>
      <c r="K51" s="727">
        <f>IFERROR(IF(K$4="",0,IF($E51="kWh",VLOOKUP(K$4,'4. Billing Determinants'!$B$19:$R$41,4,0)/'4. Billing Determinants'!$E$41*$D51,IF($E51="kW",VLOOKUP(K$4,'4. Billing Determinants'!$B$19:$R$41,5,0)/'4. Billing Determinants'!$F$41*$D51,IF($E51="Non-RPP kWh",VLOOKUP(K$4,'4. Billing Determinants'!$B$19:$R$41,6,0)/'4. Billing Determinants'!$G$41*$D51,IF($E51="Distribution Rev.",VLOOKUP(K$4,'4. Billing Determinants'!$B$19:$R$41,8,0)/'4. Billing Determinants'!$I$41*$D51, VLOOKUP(K$4,'4. Billing Determinants'!$B$19:$R$41,3,0)/'4. Billing Determinants'!$D$41*$D51))))),0)</f>
        <v>0</v>
      </c>
      <c r="L51" s="727">
        <f>IFERROR(IF(L$4="",0,IF($E51="kWh",VLOOKUP(L$4,'4. Billing Determinants'!$B$19:$R$41,4,0)/'4. Billing Determinants'!$E$41*$D51,IF($E51="kW",VLOOKUP(L$4,'4. Billing Determinants'!$B$19:$R$41,5,0)/'4. Billing Determinants'!$F$41*$D51,IF($E51="Non-RPP kWh",VLOOKUP(L$4,'4. Billing Determinants'!$B$19:$R$41,6,0)/'4. Billing Determinants'!$G$41*$D51,IF($E51="Distribution Rev.",VLOOKUP(L$4,'4. Billing Determinants'!$B$19:$R$41,8,0)/'4. Billing Determinants'!$I$41*$D51, VLOOKUP(L$4,'4. Billing Determinants'!$B$19:$R$41,3,0)/'4. Billing Determinants'!$D$41*$D51))))),0)</f>
        <v>0</v>
      </c>
      <c r="M51" s="727">
        <f>IFERROR(IF(M$4="",0,IF($E51="kWh",VLOOKUP(M$4,'4. Billing Determinants'!$B$19:$R$41,4,0)/'4. Billing Determinants'!$E$41*$D51,IF($E51="kW",VLOOKUP(M$4,'4. Billing Determinants'!$B$19:$R$41,5,0)/'4. Billing Determinants'!$F$41*$D51,IF($E51="Non-RPP kWh",VLOOKUP(M$4,'4. Billing Determinants'!$B$19:$R$41,6,0)/'4. Billing Determinants'!$G$41*$D51,IF($E51="Distribution Rev.",VLOOKUP(M$4,'4. Billing Determinants'!$B$19:$R$41,8,0)/'4. Billing Determinants'!$I$41*$D51, VLOOKUP(M$4,'4. Billing Determinants'!$B$19:$R$41,3,0)/'4. Billing Determinants'!$D$41*$D51))))),0)</f>
        <v>0</v>
      </c>
      <c r="N51" s="727">
        <f>IFERROR(IF(N$4="",0,IF($E51="kWh",VLOOKUP(N$4,'4. Billing Determinants'!$B$19:$R$41,4,0)/'4. Billing Determinants'!$E$41*$D51,IF($E51="kW",VLOOKUP(N$4,'4. Billing Determinants'!$B$19:$R$41,5,0)/'4. Billing Determinants'!$F$41*$D51,IF($E51="Non-RPP kWh",VLOOKUP(N$4,'4. Billing Determinants'!$B$19:$R$41,6,0)/'4. Billing Determinants'!$G$41*$D51,IF($E51="Distribution Rev.",VLOOKUP(N$4,'4. Billing Determinants'!$B$19:$R$41,8,0)/'4. Billing Determinants'!$I$41*$D51, VLOOKUP(N$4,'4. Billing Determinants'!$B$19:$R$41,3,0)/'4. Billing Determinants'!$D$41*$D51))))),0)</f>
        <v>0</v>
      </c>
      <c r="O51" s="727">
        <f>IFERROR(IF(O$4="",0,IF($E51="kWh",VLOOKUP(O$4,'4. Billing Determinants'!$B$19:$R$41,4,0)/'4. Billing Determinants'!$E$41*$D51,IF($E51="kW",VLOOKUP(O$4,'4. Billing Determinants'!$B$19:$R$41,5,0)/'4. Billing Determinants'!$F$41*$D51,IF($E51="Non-RPP kWh",VLOOKUP(O$4,'4. Billing Determinants'!$B$19:$R$41,6,0)/'4. Billing Determinants'!$G$41*$D51,IF($E51="Distribution Rev.",VLOOKUP(O$4,'4. Billing Determinants'!$B$19:$R$41,8,0)/'4. Billing Determinants'!$I$41*$D51, VLOOKUP(O$4,'4. Billing Determinants'!$B$19:$R$41,3,0)/'4. Billing Determinants'!$D$41*$D51))))),0)</f>
        <v>0</v>
      </c>
      <c r="P51" s="727">
        <f>IFERROR(IF(P$4="",0,IF($E51="kWh",VLOOKUP(P$4,'4. Billing Determinants'!$B$19:$R$41,4,0)/'4. Billing Determinants'!$E$41*$D51,IF($E51="kW",VLOOKUP(P$4,'4. Billing Determinants'!$B$19:$R$41,5,0)/'4. Billing Determinants'!$F$41*$D51,IF($E51="Non-RPP kWh",VLOOKUP(P$4,'4. Billing Determinants'!$B$19:$R$41,6,0)/'4. Billing Determinants'!$G$41*$D51,IF($E51="Distribution Rev.",VLOOKUP(P$4,'4. Billing Determinants'!$B$19:$R$41,8,0)/'4. Billing Determinants'!$I$41*$D51, VLOOKUP(P$4,'4. Billing Determinants'!$B$19:$R$41,3,0)/'4. Billing Determinants'!$D$41*$D51))))),0)</f>
        <v>0</v>
      </c>
      <c r="Q51" s="727">
        <f>IFERROR(IF(Q$4="",0,IF($E51="kWh",VLOOKUP(Q$4,'4. Billing Determinants'!$B$19:$R$41,4,0)/'4. Billing Determinants'!$E$41*$D51,IF($E51="kW",VLOOKUP(Q$4,'4. Billing Determinants'!$B$19:$R$41,5,0)/'4. Billing Determinants'!$F$41*$D51,IF($E51="Non-RPP kWh",VLOOKUP(Q$4,'4. Billing Determinants'!$B$19:$R$41,6,0)/'4. Billing Determinants'!$G$41*$D51,IF($E51="Distribution Rev.",VLOOKUP(Q$4,'4. Billing Determinants'!$B$19:$R$41,8,0)/'4. Billing Determinants'!$I$41*$D51, VLOOKUP(Q$4,'4. Billing Determinants'!$B$19:$R$41,3,0)/'4. Billing Determinants'!$D$41*$D51))))),0)</f>
        <v>0</v>
      </c>
      <c r="R51" s="727">
        <f>IFERROR(IF(R$4="",0,IF($E51="kWh",VLOOKUP(R$4,'4. Billing Determinants'!$B$19:$R$41,4,0)/'4. Billing Determinants'!$E$41*$D51,IF($E51="kW",VLOOKUP(R$4,'4. Billing Determinants'!$B$19:$R$41,5,0)/'4. Billing Determinants'!$F$41*$D51,IF($E51="Non-RPP kWh",VLOOKUP(R$4,'4. Billing Determinants'!$B$19:$R$41,6,0)/'4. Billing Determinants'!$G$41*$D51,IF($E51="Distribution Rev.",VLOOKUP(R$4,'4. Billing Determinants'!$B$19:$R$41,8,0)/'4. Billing Determinants'!$I$41*$D51, VLOOKUP(R$4,'4. Billing Determinants'!$B$19:$R$41,3,0)/'4. Billing Determinants'!$D$41*$D51))))),0)</f>
        <v>0</v>
      </c>
      <c r="S51" s="727">
        <f>IFERROR(IF(S$4="",0,IF($E51="kWh",VLOOKUP(S$4,'4. Billing Determinants'!$B$19:$R$41,4,0)/'4. Billing Determinants'!$E$41*$D51,IF($E51="kW",VLOOKUP(S$4,'4. Billing Determinants'!$B$19:$R$41,5,0)/'4. Billing Determinants'!$F$41*$D51,IF($E51="Non-RPP kWh",VLOOKUP(S$4,'4. Billing Determinants'!$B$19:$R$41,6,0)/'4. Billing Determinants'!$G$41*$D51,IF($E51="Distribution Rev.",VLOOKUP(S$4,'4. Billing Determinants'!$B$19:$R$41,8,0)/'4. Billing Determinants'!$I$41*$D51, VLOOKUP(S$4,'4. Billing Determinants'!$B$19:$R$41,3,0)/'4. Billing Determinants'!$D$41*$D51))))),0)</f>
        <v>0</v>
      </c>
      <c r="T51" s="385">
        <f>IFERROR(IF(T$4="",0,IF($E51="kWh",VLOOKUP(T$4,'4. Billing Determinants'!$B$19:$R$41,4,0)/'4. Billing Determinants'!$E$41*$D51,IF($E51="kW",VLOOKUP(T$4,'4. Billing Determinants'!$B$19:$R$41,5,0)/'4. Billing Determinants'!$F$41*$D51,IF($E51="Non-RPP kWh",VLOOKUP(T$4,'4. Billing Determinants'!$B$19:$R$41,6,0)/'4. Billing Determinants'!$G$41*$D51,IF($E51="Distribution Rev.",VLOOKUP(T$4,'4. Billing Determinants'!$B$19:$R$41,8,0)/'4. Billing Determinants'!$I$41*$D51, VLOOKUP(T$4,'4. Billing Determinants'!$B$19:$R$41,3,0)/'4. Billing Determinants'!$D$41*$D51))))),0)</f>
        <v>0</v>
      </c>
      <c r="U51" s="385">
        <f>IFERROR(IF(U$4="",0,IF($E51="kWh",VLOOKUP(U$4,'4. Billing Determinants'!$B$19:$R$41,4,0)/'4. Billing Determinants'!$E$41*$D51,IF($E51="kW",VLOOKUP(U$4,'4. Billing Determinants'!$B$19:$R$41,5,0)/'4. Billing Determinants'!$F$41*$D51,IF($E51="Non-RPP kWh",VLOOKUP(U$4,'4. Billing Determinants'!$B$19:$R$41,6,0)/'4. Billing Determinants'!$G$41*$D51,IF($E51="Distribution Rev.",VLOOKUP(U$4,'4. Billing Determinants'!$B$19:$R$41,8,0)/'4. Billing Determinants'!$I$41*$D51, VLOOKUP(U$4,'4. Billing Determinants'!$B$19:$R$41,3,0)/'4. Billing Determinants'!$D$41*$D51))))),0)</f>
        <v>0</v>
      </c>
      <c r="V51" s="385">
        <f>IFERROR(IF(V$4="",0,IF($E51="kWh",VLOOKUP(V$4,'4. Billing Determinants'!$B$19:$R$41,4,0)/'4. Billing Determinants'!$E$41*$D51,IF($E51="kW",VLOOKUP(V$4,'4. Billing Determinants'!$B$19:$R$41,5,0)/'4. Billing Determinants'!$F$41*$D51,IF($E51="Non-RPP kWh",VLOOKUP(V$4,'4. Billing Determinants'!$B$19:$R$41,6,0)/'4. Billing Determinants'!$G$41*$D51,IF($E51="Distribution Rev.",VLOOKUP(V$4,'4. Billing Determinants'!$B$19:$R$41,8,0)/'4. Billing Determinants'!$I$41*$D51, VLOOKUP(V$4,'4. Billing Determinants'!$B$19:$R$41,3,0)/'4. Billing Determinants'!$D$41*$D51))))),0)</f>
        <v>0</v>
      </c>
      <c r="W51" s="385">
        <f>IFERROR(IF(W$4="",0,IF($E51="kWh",VLOOKUP(W$4,'4. Billing Determinants'!$B$19:$R$41,4,0)/'4. Billing Determinants'!$E$41*$D51,IF($E51="kW",VLOOKUP(W$4,'4. Billing Determinants'!$B$19:$R$41,5,0)/'4. Billing Determinants'!$F$41*$D51,IF($E51="Non-RPP kWh",VLOOKUP(W$4,'4. Billing Determinants'!$B$19:$R$41,6,0)/'4. Billing Determinants'!$G$41*$D51,IF($E51="Distribution Rev.",VLOOKUP(W$4,'4. Billing Determinants'!$B$19:$R$41,8,0)/'4. Billing Determinants'!$I$41*$D51, VLOOKUP(W$4,'4. Billing Determinants'!$B$19:$R$41,3,0)/'4. Billing Determinants'!$D$41*$D51))))),0)</f>
        <v>0</v>
      </c>
      <c r="X51" s="385">
        <f>IFERROR(IF(X$4="",0,IF($E51="kWh",VLOOKUP(X$4,'4. Billing Determinants'!$B$19:$R$41,4,0)/'4. Billing Determinants'!$E$41*$D51,IF($E51="kW",VLOOKUP(X$4,'4. Billing Determinants'!$B$19:$R$41,5,0)/'4. Billing Determinants'!$F$41*$D51,IF($E51="Non-RPP kWh",VLOOKUP(X$4,'4. Billing Determinants'!$B$19:$R$41,6,0)/'4. Billing Determinants'!$G$41*$D51,IF($E51="Distribution Rev.",VLOOKUP(X$4,'4. Billing Determinants'!$B$19:$R$41,8,0)/'4. Billing Determinants'!$I$41*$D51, VLOOKUP(X$4,'4. Billing Determinants'!$B$19:$R$41,3,0)/'4. Billing Determinants'!$D$41*$D51))))),0)</f>
        <v>0</v>
      </c>
      <c r="Y51" s="385">
        <f>IFERROR(IF(Y$4="",0,IF($E51="kWh",VLOOKUP(Y$4,'4. Billing Determinants'!$B$19:$R$41,4,0)/'4. Billing Determinants'!$E$41*$D51,IF($E51="kW",VLOOKUP(Y$4,'4. Billing Determinants'!$B$19:$R$41,5,0)/'4. Billing Determinants'!$F$41*$D51,IF($E51="Non-RPP kWh",VLOOKUP(Y$4,'4. Billing Determinants'!$B$19:$R$41,6,0)/'4. Billing Determinants'!$G$41*$D51,IF($E51="Distribution Rev.",VLOOKUP(Y$4,'4. Billing Determinants'!$B$19:$R$41,8,0)/'4. Billing Determinants'!$I$41*$D51, VLOOKUP(Y$4,'4. Billing Determinants'!$B$19:$R$41,3,0)/'4. Billing Determinants'!$D$41*$D51))))),0)</f>
        <v>0</v>
      </c>
    </row>
    <row r="52" spans="1:25" s="382" customFormat="1" hidden="1" x14ac:dyDescent="0.2">
      <c r="A52" s="382">
        <v>29</v>
      </c>
      <c r="B52" s="391" t="s">
        <v>64</v>
      </c>
      <c r="C52" s="384">
        <v>2425</v>
      </c>
      <c r="D52" s="385"/>
      <c r="E52" s="386" t="s">
        <v>126</v>
      </c>
      <c r="F52" s="385">
        <f>IFERROR(IF(F$4="",0,IF($E52="kWh",VLOOKUP(F$4,'4. Billing Determinants'!$B$19:$R$41,4,0)/'4. Billing Determinants'!$E$41*$D52,IF($E52="kW",VLOOKUP(F$4,'4. Billing Determinants'!$B$19:$R$41,5,0)/'4. Billing Determinants'!$F$41*$D52,IF($E52="Non-RPP kWh",VLOOKUP(F$4,'4. Billing Determinants'!$B$19:$R$41,6,0)/'4. Billing Determinants'!$G$41*$D52,IF($E52="Distribution Rev.",VLOOKUP(F$4,'4. Billing Determinants'!$B$19:$R$41,8,0)/'4. Billing Determinants'!$I$41*$D52, VLOOKUP(F$4,'4. Billing Determinants'!$B$19:$R$41,3,0)/'4. Billing Determinants'!$D$41*$D52))))),0)</f>
        <v>0</v>
      </c>
      <c r="G52" s="385">
        <f>IFERROR(IF(G$4="",0,IF($E52="kWh",VLOOKUP(G$4,'4. Billing Determinants'!$B$19:$R$41,4,0)/'4. Billing Determinants'!$E$41*$D52,IF($E52="kW",VLOOKUP(G$4,'4. Billing Determinants'!$B$19:$R$41,5,0)/'4. Billing Determinants'!$F$41*$D52,IF($E52="Non-RPP kWh",VLOOKUP(G$4,'4. Billing Determinants'!$B$19:$R$41,6,0)/'4. Billing Determinants'!$G$41*$D52,IF($E52="Distribution Rev.",VLOOKUP(G$4,'4. Billing Determinants'!$B$19:$R$41,8,0)/'4. Billing Determinants'!$I$41*$D52, VLOOKUP(G$4,'4. Billing Determinants'!$B$19:$R$41,3,0)/'4. Billing Determinants'!$D$41*$D52))))),0)</f>
        <v>0</v>
      </c>
      <c r="H52" s="385">
        <f>IFERROR(IF(H$4="",0,IF($E52="kWh",VLOOKUP(H$4,'4. Billing Determinants'!$B$19:$R$41,4,0)/'4. Billing Determinants'!$E$41*$D52,IF($E52="kW",VLOOKUP(H$4,'4. Billing Determinants'!$B$19:$R$41,5,0)/'4. Billing Determinants'!$F$41*$D52,IF($E52="Non-RPP kWh",VLOOKUP(H$4,'4. Billing Determinants'!$B$19:$R$41,6,0)/'4. Billing Determinants'!$G$41*$D52,IF($E52="Distribution Rev.",VLOOKUP(H$4,'4. Billing Determinants'!$B$19:$R$41,8,0)/'4. Billing Determinants'!$I$41*$D52, VLOOKUP(H$4,'4. Billing Determinants'!$B$19:$R$41,3,0)/'4. Billing Determinants'!$D$41*$D52))))),0)</f>
        <v>0</v>
      </c>
      <c r="I52" s="385">
        <f>IFERROR(IF(I$4="",0,IF($E52="kWh",VLOOKUP(I$4,'4. Billing Determinants'!$B$19:$R$41,4,0)/'4. Billing Determinants'!$E$41*$D52,IF($E52="kW",VLOOKUP(I$4,'4. Billing Determinants'!$B$19:$R$41,5,0)/'4. Billing Determinants'!$F$41*$D52,IF($E52="Non-RPP kWh",VLOOKUP(I$4,'4. Billing Determinants'!$B$19:$R$41,6,0)/'4. Billing Determinants'!$G$41*$D52,IF($E52="Distribution Rev.",VLOOKUP(I$4,'4. Billing Determinants'!$B$19:$R$41,8,0)/'4. Billing Determinants'!$I$41*$D52, VLOOKUP(I$4,'4. Billing Determinants'!$B$19:$R$41,3,0)/'4. Billing Determinants'!$D$41*$D52))))),0)</f>
        <v>0</v>
      </c>
      <c r="J52" s="385">
        <f>IFERROR(IF(J$4="",0,IF($E52="kWh",VLOOKUP(J$4,'4. Billing Determinants'!$B$19:$R$41,4,0)/'4. Billing Determinants'!$E$41*$D52,IF($E52="kW",VLOOKUP(J$4,'4. Billing Determinants'!$B$19:$R$41,5,0)/'4. Billing Determinants'!$F$41*$D52,IF($E52="Non-RPP kWh",VLOOKUP(J$4,'4. Billing Determinants'!$B$19:$R$41,6,0)/'4. Billing Determinants'!$G$41*$D52,IF($E52="Distribution Rev.",VLOOKUP(J$4,'4. Billing Determinants'!$B$19:$R$41,8,0)/'4. Billing Determinants'!$I$41*$D52, VLOOKUP(J$4,'4. Billing Determinants'!$B$19:$R$41,3,0)/'4. Billing Determinants'!$D$41*$D52))))),0)</f>
        <v>0</v>
      </c>
      <c r="K52" s="385">
        <f>IFERROR(IF(K$4="",0,IF($E52="kWh",VLOOKUP(K$4,'4. Billing Determinants'!$B$19:$R$41,4,0)/'4. Billing Determinants'!$E$41*$D52,IF($E52="kW",VLOOKUP(K$4,'4. Billing Determinants'!$B$19:$R$41,5,0)/'4. Billing Determinants'!$F$41*$D52,IF($E52="Non-RPP kWh",VLOOKUP(K$4,'4. Billing Determinants'!$B$19:$R$41,6,0)/'4. Billing Determinants'!$G$41*$D52,IF($E52="Distribution Rev.",VLOOKUP(K$4,'4. Billing Determinants'!$B$19:$R$41,8,0)/'4. Billing Determinants'!$I$41*$D52, VLOOKUP(K$4,'4. Billing Determinants'!$B$19:$R$41,3,0)/'4. Billing Determinants'!$D$41*$D52))))),0)</f>
        <v>0</v>
      </c>
      <c r="L52" s="385">
        <f>IFERROR(IF(L$4="",0,IF($E52="kWh",VLOOKUP(L$4,'4. Billing Determinants'!$B$19:$R$41,4,0)/'4. Billing Determinants'!$E$41*$D52,IF($E52="kW",VLOOKUP(L$4,'4. Billing Determinants'!$B$19:$R$41,5,0)/'4. Billing Determinants'!$F$41*$D52,IF($E52="Non-RPP kWh",VLOOKUP(L$4,'4. Billing Determinants'!$B$19:$R$41,6,0)/'4. Billing Determinants'!$G$41*$D52,IF($E52="Distribution Rev.",VLOOKUP(L$4,'4. Billing Determinants'!$B$19:$R$41,8,0)/'4. Billing Determinants'!$I$41*$D52, VLOOKUP(L$4,'4. Billing Determinants'!$B$19:$R$41,3,0)/'4. Billing Determinants'!$D$41*$D52))))),0)</f>
        <v>0</v>
      </c>
      <c r="M52" s="385">
        <f>IFERROR(IF(M$4="",0,IF($E52="kWh",VLOOKUP(M$4,'4. Billing Determinants'!$B$19:$R$41,4,0)/'4. Billing Determinants'!$E$41*$D52,IF($E52="kW",VLOOKUP(M$4,'4. Billing Determinants'!$B$19:$R$41,5,0)/'4. Billing Determinants'!$F$41*$D52,IF($E52="Non-RPP kWh",VLOOKUP(M$4,'4. Billing Determinants'!$B$19:$R$41,6,0)/'4. Billing Determinants'!$G$41*$D52,IF($E52="Distribution Rev.",VLOOKUP(M$4,'4. Billing Determinants'!$B$19:$R$41,8,0)/'4. Billing Determinants'!$I$41*$D52, VLOOKUP(M$4,'4. Billing Determinants'!$B$19:$R$41,3,0)/'4. Billing Determinants'!$D$41*$D52))))),0)</f>
        <v>0</v>
      </c>
      <c r="N52" s="385">
        <f>IFERROR(IF(N$4="",0,IF($E52="kWh",VLOOKUP(N$4,'4. Billing Determinants'!$B$19:$R$41,4,0)/'4. Billing Determinants'!$E$41*$D52,IF($E52="kW",VLOOKUP(N$4,'4. Billing Determinants'!$B$19:$R$41,5,0)/'4. Billing Determinants'!$F$41*$D52,IF($E52="Non-RPP kWh",VLOOKUP(N$4,'4. Billing Determinants'!$B$19:$R$41,6,0)/'4. Billing Determinants'!$G$41*$D52,IF($E52="Distribution Rev.",VLOOKUP(N$4,'4. Billing Determinants'!$B$19:$R$41,8,0)/'4. Billing Determinants'!$I$41*$D52, VLOOKUP(N$4,'4. Billing Determinants'!$B$19:$R$41,3,0)/'4. Billing Determinants'!$D$41*$D52))))),0)</f>
        <v>0</v>
      </c>
      <c r="O52" s="385">
        <f>IFERROR(IF(O$4="",0,IF($E52="kWh",VLOOKUP(O$4,'4. Billing Determinants'!$B$19:$R$41,4,0)/'4. Billing Determinants'!$E$41*$D52,IF($E52="kW",VLOOKUP(O$4,'4. Billing Determinants'!$B$19:$R$41,5,0)/'4. Billing Determinants'!$F$41*$D52,IF($E52="Non-RPP kWh",VLOOKUP(O$4,'4. Billing Determinants'!$B$19:$R$41,6,0)/'4. Billing Determinants'!$G$41*$D52,IF($E52="Distribution Rev.",VLOOKUP(O$4,'4. Billing Determinants'!$B$19:$R$41,8,0)/'4. Billing Determinants'!$I$41*$D52, VLOOKUP(O$4,'4. Billing Determinants'!$B$19:$R$41,3,0)/'4. Billing Determinants'!$D$41*$D52))))),0)</f>
        <v>0</v>
      </c>
      <c r="P52" s="385">
        <f>IFERROR(IF(P$4="",0,IF($E52="kWh",VLOOKUP(P$4,'4. Billing Determinants'!$B$19:$R$41,4,0)/'4. Billing Determinants'!$E$41*$D52,IF($E52="kW",VLOOKUP(P$4,'4. Billing Determinants'!$B$19:$R$41,5,0)/'4. Billing Determinants'!$F$41*$D52,IF($E52="Non-RPP kWh",VLOOKUP(P$4,'4. Billing Determinants'!$B$19:$R$41,6,0)/'4. Billing Determinants'!$G$41*$D52,IF($E52="Distribution Rev.",VLOOKUP(P$4,'4. Billing Determinants'!$B$19:$R$41,8,0)/'4. Billing Determinants'!$I$41*$D52, VLOOKUP(P$4,'4. Billing Determinants'!$B$19:$R$41,3,0)/'4. Billing Determinants'!$D$41*$D52))))),0)</f>
        <v>0</v>
      </c>
      <c r="Q52" s="385">
        <f>IFERROR(IF(Q$4="",0,IF($E52="kWh",VLOOKUP(Q$4,'4. Billing Determinants'!$B$19:$R$41,4,0)/'4. Billing Determinants'!$E$41*$D52,IF($E52="kW",VLOOKUP(Q$4,'4. Billing Determinants'!$B$19:$R$41,5,0)/'4. Billing Determinants'!$F$41*$D52,IF($E52="Non-RPP kWh",VLOOKUP(Q$4,'4. Billing Determinants'!$B$19:$R$41,6,0)/'4. Billing Determinants'!$G$41*$D52,IF($E52="Distribution Rev.",VLOOKUP(Q$4,'4. Billing Determinants'!$B$19:$R$41,8,0)/'4. Billing Determinants'!$I$41*$D52, VLOOKUP(Q$4,'4. Billing Determinants'!$B$19:$R$41,3,0)/'4. Billing Determinants'!$D$41*$D52))))),0)</f>
        <v>0</v>
      </c>
      <c r="R52" s="385">
        <f>IFERROR(IF(R$4="",0,IF($E52="kWh",VLOOKUP(R$4,'4. Billing Determinants'!$B$19:$R$41,4,0)/'4. Billing Determinants'!$E$41*$D52,IF($E52="kW",VLOOKUP(R$4,'4. Billing Determinants'!$B$19:$R$41,5,0)/'4. Billing Determinants'!$F$41*$D52,IF($E52="Non-RPP kWh",VLOOKUP(R$4,'4. Billing Determinants'!$B$19:$R$41,6,0)/'4. Billing Determinants'!$G$41*$D52,IF($E52="Distribution Rev.",VLOOKUP(R$4,'4. Billing Determinants'!$B$19:$R$41,8,0)/'4. Billing Determinants'!$I$41*$D52, VLOOKUP(R$4,'4. Billing Determinants'!$B$19:$R$41,3,0)/'4. Billing Determinants'!$D$41*$D52))))),0)</f>
        <v>0</v>
      </c>
      <c r="S52" s="385">
        <f>IFERROR(IF(S$4="",0,IF($E52="kWh",VLOOKUP(S$4,'4. Billing Determinants'!$B$19:$R$41,4,0)/'4. Billing Determinants'!$E$41*$D52,IF($E52="kW",VLOOKUP(S$4,'4. Billing Determinants'!$B$19:$R$41,5,0)/'4. Billing Determinants'!$F$41*$D52,IF($E52="Non-RPP kWh",VLOOKUP(S$4,'4. Billing Determinants'!$B$19:$R$41,6,0)/'4. Billing Determinants'!$G$41*$D52,IF($E52="Distribution Rev.",VLOOKUP(S$4,'4. Billing Determinants'!$B$19:$R$41,8,0)/'4. Billing Determinants'!$I$41*$D52, VLOOKUP(S$4,'4. Billing Determinants'!$B$19:$R$41,3,0)/'4. Billing Determinants'!$D$41*$D52))))),0)</f>
        <v>0</v>
      </c>
      <c r="T52" s="385">
        <f>IFERROR(IF(T$4="",0,IF($E52="kWh",VLOOKUP(T$4,'4. Billing Determinants'!$B$19:$R$41,4,0)/'4. Billing Determinants'!$E$41*$D52,IF($E52="kW",VLOOKUP(T$4,'4. Billing Determinants'!$B$19:$R$41,5,0)/'4. Billing Determinants'!$F$41*$D52,IF($E52="Non-RPP kWh",VLOOKUP(T$4,'4. Billing Determinants'!$B$19:$R$41,6,0)/'4. Billing Determinants'!$G$41*$D52,IF($E52="Distribution Rev.",VLOOKUP(T$4,'4. Billing Determinants'!$B$19:$R$41,8,0)/'4. Billing Determinants'!$I$41*$D52, VLOOKUP(T$4,'4. Billing Determinants'!$B$19:$R$41,3,0)/'4. Billing Determinants'!$D$41*$D52))))),0)</f>
        <v>0</v>
      </c>
      <c r="U52" s="385">
        <f>IFERROR(IF(U$4="",0,IF($E52="kWh",VLOOKUP(U$4,'4. Billing Determinants'!$B$19:$R$41,4,0)/'4. Billing Determinants'!$E$41*$D52,IF($E52="kW",VLOOKUP(U$4,'4. Billing Determinants'!$B$19:$R$41,5,0)/'4. Billing Determinants'!$F$41*$D52,IF($E52="Non-RPP kWh",VLOOKUP(U$4,'4. Billing Determinants'!$B$19:$R$41,6,0)/'4. Billing Determinants'!$G$41*$D52,IF($E52="Distribution Rev.",VLOOKUP(U$4,'4. Billing Determinants'!$B$19:$R$41,8,0)/'4. Billing Determinants'!$I$41*$D52, VLOOKUP(U$4,'4. Billing Determinants'!$B$19:$R$41,3,0)/'4. Billing Determinants'!$D$41*$D52))))),0)</f>
        <v>0</v>
      </c>
      <c r="V52" s="385">
        <f>IFERROR(IF(V$4="",0,IF($E52="kWh",VLOOKUP(V$4,'4. Billing Determinants'!$B$19:$R$41,4,0)/'4. Billing Determinants'!$E$41*$D52,IF($E52="kW",VLOOKUP(V$4,'4. Billing Determinants'!$B$19:$R$41,5,0)/'4. Billing Determinants'!$F$41*$D52,IF($E52="Non-RPP kWh",VLOOKUP(V$4,'4. Billing Determinants'!$B$19:$R$41,6,0)/'4. Billing Determinants'!$G$41*$D52,IF($E52="Distribution Rev.",VLOOKUP(V$4,'4. Billing Determinants'!$B$19:$R$41,8,0)/'4. Billing Determinants'!$I$41*$D52, VLOOKUP(V$4,'4. Billing Determinants'!$B$19:$R$41,3,0)/'4. Billing Determinants'!$D$41*$D52))))),0)</f>
        <v>0</v>
      </c>
      <c r="W52" s="385">
        <f>IFERROR(IF(W$4="",0,IF($E52="kWh",VLOOKUP(W$4,'4. Billing Determinants'!$B$19:$R$41,4,0)/'4. Billing Determinants'!$E$41*$D52,IF($E52="kW",VLOOKUP(W$4,'4. Billing Determinants'!$B$19:$R$41,5,0)/'4. Billing Determinants'!$F$41*$D52,IF($E52="Non-RPP kWh",VLOOKUP(W$4,'4. Billing Determinants'!$B$19:$R$41,6,0)/'4. Billing Determinants'!$G$41*$D52,IF($E52="Distribution Rev.",VLOOKUP(W$4,'4. Billing Determinants'!$B$19:$R$41,8,0)/'4. Billing Determinants'!$I$41*$D52, VLOOKUP(W$4,'4. Billing Determinants'!$B$19:$R$41,3,0)/'4. Billing Determinants'!$D$41*$D52))))),0)</f>
        <v>0</v>
      </c>
      <c r="X52" s="385">
        <f>IFERROR(IF(X$4="",0,IF($E52="kWh",VLOOKUP(X$4,'4. Billing Determinants'!$B$19:$R$41,4,0)/'4. Billing Determinants'!$E$41*$D52,IF($E52="kW",VLOOKUP(X$4,'4. Billing Determinants'!$B$19:$R$41,5,0)/'4. Billing Determinants'!$F$41*$D52,IF($E52="Non-RPP kWh",VLOOKUP(X$4,'4. Billing Determinants'!$B$19:$R$41,6,0)/'4. Billing Determinants'!$G$41*$D52,IF($E52="Distribution Rev.",VLOOKUP(X$4,'4. Billing Determinants'!$B$19:$R$41,8,0)/'4. Billing Determinants'!$I$41*$D52, VLOOKUP(X$4,'4. Billing Determinants'!$B$19:$R$41,3,0)/'4. Billing Determinants'!$D$41*$D52))))),0)</f>
        <v>0</v>
      </c>
      <c r="Y52" s="385">
        <f>IFERROR(IF(Y$4="",0,IF($E52="kWh",VLOOKUP(Y$4,'4. Billing Determinants'!$B$19:$R$41,4,0)/'4. Billing Determinants'!$E$41*$D52,IF($E52="kW",VLOOKUP(Y$4,'4. Billing Determinants'!$B$19:$R$41,5,0)/'4. Billing Determinants'!$F$41*$D52,IF($E52="Non-RPP kWh",VLOOKUP(Y$4,'4. Billing Determinants'!$B$19:$R$41,6,0)/'4. Billing Determinants'!$G$41*$D52,IF($E52="Distribution Rev.",VLOOKUP(Y$4,'4. Billing Determinants'!$B$19:$R$41,8,0)/'4. Billing Determinants'!$I$41*$D52, VLOOKUP(Y$4,'4. Billing Determinants'!$B$19:$R$41,3,0)/'4. Billing Determinants'!$D$41*$D52))))),0)</f>
        <v>0</v>
      </c>
    </row>
    <row r="53" spans="1:25" s="395" customFormat="1" hidden="1" x14ac:dyDescent="0.2">
      <c r="A53" s="382">
        <v>30</v>
      </c>
      <c r="B53" s="392" t="s">
        <v>222</v>
      </c>
      <c r="C53" s="393"/>
      <c r="D53" s="394">
        <f>SUM(D22:D52)</f>
        <v>0</v>
      </c>
      <c r="E53" s="393"/>
      <c r="F53" s="394">
        <f t="shared" ref="F53:Y53" si="1">SUM(F22:F52)</f>
        <v>0</v>
      </c>
      <c r="G53" s="394">
        <f t="shared" si="1"/>
        <v>0</v>
      </c>
      <c r="H53" s="394">
        <f t="shared" si="1"/>
        <v>0</v>
      </c>
      <c r="I53" s="394">
        <f t="shared" si="1"/>
        <v>0</v>
      </c>
      <c r="J53" s="394">
        <f t="shared" si="1"/>
        <v>0</v>
      </c>
      <c r="K53" s="394">
        <f t="shared" si="1"/>
        <v>0</v>
      </c>
      <c r="L53" s="394">
        <f t="shared" si="1"/>
        <v>0</v>
      </c>
      <c r="M53" s="394">
        <f t="shared" si="1"/>
        <v>0</v>
      </c>
      <c r="N53" s="394">
        <f t="shared" si="1"/>
        <v>0</v>
      </c>
      <c r="O53" s="394">
        <f t="shared" si="1"/>
        <v>0</v>
      </c>
      <c r="P53" s="394">
        <f t="shared" si="1"/>
        <v>0</v>
      </c>
      <c r="Q53" s="394">
        <f t="shared" si="1"/>
        <v>0</v>
      </c>
      <c r="R53" s="394">
        <f t="shared" si="1"/>
        <v>0</v>
      </c>
      <c r="S53" s="394">
        <f t="shared" si="1"/>
        <v>0</v>
      </c>
      <c r="T53" s="394">
        <f t="shared" si="1"/>
        <v>0</v>
      </c>
      <c r="U53" s="394">
        <f t="shared" si="1"/>
        <v>0</v>
      </c>
      <c r="V53" s="394">
        <f t="shared" si="1"/>
        <v>0</v>
      </c>
      <c r="W53" s="394">
        <f t="shared" si="1"/>
        <v>0</v>
      </c>
      <c r="X53" s="394">
        <f t="shared" si="1"/>
        <v>0</v>
      </c>
      <c r="Y53" s="394">
        <f t="shared" si="1"/>
        <v>0</v>
      </c>
    </row>
    <row r="54" spans="1:25" s="400" customFormat="1" hidden="1" x14ac:dyDescent="0.2">
      <c r="A54" s="355">
        <v>31</v>
      </c>
      <c r="B54" s="396"/>
      <c r="C54" s="397"/>
      <c r="D54" s="398"/>
      <c r="E54" s="399"/>
      <c r="F54" s="398"/>
      <c r="G54" s="398"/>
      <c r="H54" s="398"/>
      <c r="I54" s="398"/>
      <c r="J54" s="398"/>
      <c r="K54" s="398"/>
      <c r="L54" s="398"/>
      <c r="M54" s="398"/>
      <c r="N54" s="398"/>
      <c r="O54" s="398"/>
      <c r="P54" s="398"/>
      <c r="Q54" s="398"/>
      <c r="R54" s="398"/>
      <c r="S54" s="398"/>
      <c r="T54" s="398"/>
      <c r="U54" s="398"/>
      <c r="V54" s="398"/>
      <c r="W54" s="398"/>
      <c r="X54" s="398"/>
      <c r="Y54" s="398"/>
    </row>
    <row r="55" spans="1:25" s="382" customFormat="1" ht="25.5" hidden="1" x14ac:dyDescent="0.2">
      <c r="A55" s="387">
        <v>32</v>
      </c>
      <c r="B55" s="401" t="s">
        <v>223</v>
      </c>
      <c r="C55" s="402">
        <v>1592</v>
      </c>
      <c r="D55" s="385"/>
      <c r="E55" s="386" t="s">
        <v>126</v>
      </c>
      <c r="F55" s="385">
        <f>IFERROR(IF(F$4="",0,IF($E55="kWh",VLOOKUP(F$4,'4. Billing Determinants'!$B$19:$R$41,4,0)/'4. Billing Determinants'!$E$41*$D55,IF($E55="kW",VLOOKUP(F$4,'4. Billing Determinants'!$B$19:$R$41,5,0)/'4. Billing Determinants'!$F$41*$D55,IF($E55="Non-RPP kWh",VLOOKUP(F$4,'4. Billing Determinants'!$B$19:$R$41,6,0)/'4. Billing Determinants'!$G$41*$D55,IF($E55="Distribution Rev.",VLOOKUP(F$4,'4. Billing Determinants'!$B$19:$R$41,8,0)/'4. Billing Determinants'!$I$41*$D55, VLOOKUP(F$4,'4. Billing Determinants'!$B$19:$R$41,3,0)/'4. Billing Determinants'!$D$41*$D55))))),0)</f>
        <v>0</v>
      </c>
      <c r="G55" s="385">
        <f>IFERROR(IF(G$4="",0,IF($E55="kWh",VLOOKUP(G$4,'4. Billing Determinants'!$B$19:$R$41,4,0)/'4. Billing Determinants'!$E$41*$D55,IF($E55="kW",VLOOKUP(G$4,'4. Billing Determinants'!$B$19:$R$41,5,0)/'4. Billing Determinants'!$F$41*$D55,IF($E55="Non-RPP kWh",VLOOKUP(G$4,'4. Billing Determinants'!$B$19:$R$41,6,0)/'4. Billing Determinants'!$G$41*$D55,IF($E55="Distribution Rev.",VLOOKUP(G$4,'4. Billing Determinants'!$B$19:$R$41,8,0)/'4. Billing Determinants'!$I$41*$D55, VLOOKUP(G$4,'4. Billing Determinants'!$B$19:$R$41,3,0)/'4. Billing Determinants'!$D$41*$D55))))),0)</f>
        <v>0</v>
      </c>
      <c r="H55" s="385">
        <f>IFERROR(IF(H$4="",0,IF($E55="kWh",VLOOKUP(H$4,'4. Billing Determinants'!$B$19:$R$41,4,0)/'4. Billing Determinants'!$E$41*$D55,IF($E55="kW",VLOOKUP(H$4,'4. Billing Determinants'!$B$19:$R$41,5,0)/'4. Billing Determinants'!$F$41*$D55,IF($E55="Non-RPP kWh",VLOOKUP(H$4,'4. Billing Determinants'!$B$19:$R$41,6,0)/'4. Billing Determinants'!$G$41*$D55,IF($E55="Distribution Rev.",VLOOKUP(H$4,'4. Billing Determinants'!$B$19:$R$41,8,0)/'4. Billing Determinants'!$I$41*$D55, VLOOKUP(H$4,'4. Billing Determinants'!$B$19:$R$41,3,0)/'4. Billing Determinants'!$D$41*$D55))))),0)</f>
        <v>0</v>
      </c>
      <c r="I55" s="385">
        <f>IFERROR(IF(I$4="",0,IF($E55="kWh",VLOOKUP(I$4,'4. Billing Determinants'!$B$19:$R$41,4,0)/'4. Billing Determinants'!$E$41*$D55,IF($E55="kW",VLOOKUP(I$4,'4. Billing Determinants'!$B$19:$R$41,5,0)/'4. Billing Determinants'!$F$41*$D55,IF($E55="Non-RPP kWh",VLOOKUP(I$4,'4. Billing Determinants'!$B$19:$R$41,6,0)/'4. Billing Determinants'!$G$41*$D55,IF($E55="Distribution Rev.",VLOOKUP(I$4,'4. Billing Determinants'!$B$19:$R$41,8,0)/'4. Billing Determinants'!$I$41*$D55, VLOOKUP(I$4,'4. Billing Determinants'!$B$19:$R$41,3,0)/'4. Billing Determinants'!$D$41*$D55))))),0)</f>
        <v>0</v>
      </c>
      <c r="J55" s="385">
        <f>IFERROR(IF(J$4="",0,IF($E55="kWh",VLOOKUP(J$4,'4. Billing Determinants'!$B$19:$R$41,4,0)/'4. Billing Determinants'!$E$41*$D55,IF($E55="kW",VLOOKUP(J$4,'4. Billing Determinants'!$B$19:$R$41,5,0)/'4. Billing Determinants'!$F$41*$D55,IF($E55="Non-RPP kWh",VLOOKUP(J$4,'4. Billing Determinants'!$B$19:$R$41,6,0)/'4. Billing Determinants'!$G$41*$D55,IF($E55="Distribution Rev.",VLOOKUP(J$4,'4. Billing Determinants'!$B$19:$R$41,8,0)/'4. Billing Determinants'!$I$41*$D55, VLOOKUP(J$4,'4. Billing Determinants'!$B$19:$R$41,3,0)/'4. Billing Determinants'!$D$41*$D55))))),0)</f>
        <v>0</v>
      </c>
      <c r="K55" s="385">
        <f>IFERROR(IF(K$4="",0,IF($E55="kWh",VLOOKUP(K$4,'4. Billing Determinants'!$B$19:$R$41,4,0)/'4. Billing Determinants'!$E$41*$D55,IF($E55="kW",VLOOKUP(K$4,'4. Billing Determinants'!$B$19:$R$41,5,0)/'4. Billing Determinants'!$F$41*$D55,IF($E55="Non-RPP kWh",VLOOKUP(K$4,'4. Billing Determinants'!$B$19:$R$41,6,0)/'4. Billing Determinants'!$G$41*$D55,IF($E55="Distribution Rev.",VLOOKUP(K$4,'4. Billing Determinants'!$B$19:$R$41,8,0)/'4. Billing Determinants'!$I$41*$D55, VLOOKUP(K$4,'4. Billing Determinants'!$B$19:$R$41,3,0)/'4. Billing Determinants'!$D$41*$D55))))),0)</f>
        <v>0</v>
      </c>
      <c r="L55" s="385">
        <f>IFERROR(IF(L$4="",0,IF($E55="kWh",VLOOKUP(L$4,'4. Billing Determinants'!$B$19:$R$41,4,0)/'4. Billing Determinants'!$E$41*$D55,IF($E55="kW",VLOOKUP(L$4,'4. Billing Determinants'!$B$19:$R$41,5,0)/'4. Billing Determinants'!$F$41*$D55,IF($E55="Non-RPP kWh",VLOOKUP(L$4,'4. Billing Determinants'!$B$19:$R$41,6,0)/'4. Billing Determinants'!$G$41*$D55,IF($E55="Distribution Rev.",VLOOKUP(L$4,'4. Billing Determinants'!$B$19:$R$41,8,0)/'4. Billing Determinants'!$I$41*$D55, VLOOKUP(L$4,'4. Billing Determinants'!$B$19:$R$41,3,0)/'4. Billing Determinants'!$D$41*$D55))))),0)</f>
        <v>0</v>
      </c>
      <c r="M55" s="385">
        <f>IFERROR(IF(M$4="",0,IF($E55="kWh",VLOOKUP(M$4,'4. Billing Determinants'!$B$19:$R$41,4,0)/'4. Billing Determinants'!$E$41*$D55,IF($E55="kW",VLOOKUP(M$4,'4. Billing Determinants'!$B$19:$R$41,5,0)/'4. Billing Determinants'!$F$41*$D55,IF($E55="Non-RPP kWh",VLOOKUP(M$4,'4. Billing Determinants'!$B$19:$R$41,6,0)/'4. Billing Determinants'!$G$41*$D55,IF($E55="Distribution Rev.",VLOOKUP(M$4,'4. Billing Determinants'!$B$19:$R$41,8,0)/'4. Billing Determinants'!$I$41*$D55, VLOOKUP(M$4,'4. Billing Determinants'!$B$19:$R$41,3,0)/'4. Billing Determinants'!$D$41*$D55))))),0)</f>
        <v>0</v>
      </c>
      <c r="N55" s="385">
        <f>IFERROR(IF(N$4="",0,IF($E55="kWh",VLOOKUP(N$4,'4. Billing Determinants'!$B$19:$R$41,4,0)/'4. Billing Determinants'!$E$41*$D55,IF($E55="kW",VLOOKUP(N$4,'4. Billing Determinants'!$B$19:$R$41,5,0)/'4. Billing Determinants'!$F$41*$D55,IF($E55="Non-RPP kWh",VLOOKUP(N$4,'4. Billing Determinants'!$B$19:$R$41,6,0)/'4. Billing Determinants'!$G$41*$D55,IF($E55="Distribution Rev.",VLOOKUP(N$4,'4. Billing Determinants'!$B$19:$R$41,8,0)/'4. Billing Determinants'!$I$41*$D55, VLOOKUP(N$4,'4. Billing Determinants'!$B$19:$R$41,3,0)/'4. Billing Determinants'!$D$41*$D55))))),0)</f>
        <v>0</v>
      </c>
      <c r="O55" s="385">
        <f>IFERROR(IF(O$4="",0,IF($E55="kWh",VLOOKUP(O$4,'4. Billing Determinants'!$B$19:$R$41,4,0)/'4. Billing Determinants'!$E$41*$D55,IF($E55="kW",VLOOKUP(O$4,'4. Billing Determinants'!$B$19:$R$41,5,0)/'4. Billing Determinants'!$F$41*$D55,IF($E55="Non-RPP kWh",VLOOKUP(O$4,'4. Billing Determinants'!$B$19:$R$41,6,0)/'4. Billing Determinants'!$G$41*$D55,IF($E55="Distribution Rev.",VLOOKUP(O$4,'4. Billing Determinants'!$B$19:$R$41,8,0)/'4. Billing Determinants'!$I$41*$D55, VLOOKUP(O$4,'4. Billing Determinants'!$B$19:$R$41,3,0)/'4. Billing Determinants'!$D$41*$D55))))),0)</f>
        <v>0</v>
      </c>
      <c r="P55" s="385">
        <f>IFERROR(IF(P$4="",0,IF($E55="kWh",VLOOKUP(P$4,'4. Billing Determinants'!$B$19:$R$41,4,0)/'4. Billing Determinants'!$E$41*$D55,IF($E55="kW",VLOOKUP(P$4,'4. Billing Determinants'!$B$19:$R$41,5,0)/'4. Billing Determinants'!$F$41*$D55,IF($E55="Non-RPP kWh",VLOOKUP(P$4,'4. Billing Determinants'!$B$19:$R$41,6,0)/'4. Billing Determinants'!$G$41*$D55,IF($E55="Distribution Rev.",VLOOKUP(P$4,'4. Billing Determinants'!$B$19:$R$41,8,0)/'4. Billing Determinants'!$I$41*$D55, VLOOKUP(P$4,'4. Billing Determinants'!$B$19:$R$41,3,0)/'4. Billing Determinants'!$D$41*$D55))))),0)</f>
        <v>0</v>
      </c>
      <c r="Q55" s="385">
        <f>IFERROR(IF(Q$4="",0,IF($E55="kWh",VLOOKUP(Q$4,'4. Billing Determinants'!$B$19:$R$41,4,0)/'4. Billing Determinants'!$E$41*$D55,IF($E55="kW",VLOOKUP(Q$4,'4. Billing Determinants'!$B$19:$R$41,5,0)/'4. Billing Determinants'!$F$41*$D55,IF($E55="Non-RPP kWh",VLOOKUP(Q$4,'4. Billing Determinants'!$B$19:$R$41,6,0)/'4. Billing Determinants'!$G$41*$D55,IF($E55="Distribution Rev.",VLOOKUP(Q$4,'4. Billing Determinants'!$B$19:$R$41,8,0)/'4. Billing Determinants'!$I$41*$D55, VLOOKUP(Q$4,'4. Billing Determinants'!$B$19:$R$41,3,0)/'4. Billing Determinants'!$D$41*$D55))))),0)</f>
        <v>0</v>
      </c>
      <c r="R55" s="385">
        <f>IFERROR(IF(R$4="",0,IF($E55="kWh",VLOOKUP(R$4,'4. Billing Determinants'!$B$19:$R$41,4,0)/'4. Billing Determinants'!$E$41*$D55,IF($E55="kW",VLOOKUP(R$4,'4. Billing Determinants'!$B$19:$R$41,5,0)/'4. Billing Determinants'!$F$41*$D55,IF($E55="Non-RPP kWh",VLOOKUP(R$4,'4. Billing Determinants'!$B$19:$R$41,6,0)/'4. Billing Determinants'!$G$41*$D55,IF($E55="Distribution Rev.",VLOOKUP(R$4,'4. Billing Determinants'!$B$19:$R$41,8,0)/'4. Billing Determinants'!$I$41*$D55, VLOOKUP(R$4,'4. Billing Determinants'!$B$19:$R$41,3,0)/'4. Billing Determinants'!$D$41*$D55))))),0)</f>
        <v>0</v>
      </c>
      <c r="S55" s="385">
        <f>IFERROR(IF(S$4="",0,IF($E55="kWh",VLOOKUP(S$4,'4. Billing Determinants'!$B$19:$R$41,4,0)/'4. Billing Determinants'!$E$41*$D55,IF($E55="kW",VLOOKUP(S$4,'4. Billing Determinants'!$B$19:$R$41,5,0)/'4. Billing Determinants'!$F$41*$D55,IF($E55="Non-RPP kWh",VLOOKUP(S$4,'4. Billing Determinants'!$B$19:$R$41,6,0)/'4. Billing Determinants'!$G$41*$D55,IF($E55="Distribution Rev.",VLOOKUP(S$4,'4. Billing Determinants'!$B$19:$R$41,8,0)/'4. Billing Determinants'!$I$41*$D55, VLOOKUP(S$4,'4. Billing Determinants'!$B$19:$R$41,3,0)/'4. Billing Determinants'!$D$41*$D55))))),0)</f>
        <v>0</v>
      </c>
      <c r="T55" s="385">
        <f>IFERROR(IF(T$4="",0,IF($E55="kWh",VLOOKUP(T$4,'4. Billing Determinants'!$B$19:$R$41,4,0)/'4. Billing Determinants'!$E$41*$D55,IF($E55="kW",VLOOKUP(T$4,'4. Billing Determinants'!$B$19:$R$41,5,0)/'4. Billing Determinants'!$F$41*$D55,IF($E55="Non-RPP kWh",VLOOKUP(T$4,'4. Billing Determinants'!$B$19:$R$41,6,0)/'4. Billing Determinants'!$G$41*$D55,IF($E55="Distribution Rev.",VLOOKUP(T$4,'4. Billing Determinants'!$B$19:$R$41,8,0)/'4. Billing Determinants'!$I$41*$D55, VLOOKUP(T$4,'4. Billing Determinants'!$B$19:$R$41,3,0)/'4. Billing Determinants'!$D$41*$D55))))),0)</f>
        <v>0</v>
      </c>
      <c r="U55" s="385">
        <f>IFERROR(IF(U$4="",0,IF($E55="kWh",VLOOKUP(U$4,'4. Billing Determinants'!$B$19:$R$41,4,0)/'4. Billing Determinants'!$E$41*$D55,IF($E55="kW",VLOOKUP(U$4,'4. Billing Determinants'!$B$19:$R$41,5,0)/'4. Billing Determinants'!$F$41*$D55,IF($E55="Non-RPP kWh",VLOOKUP(U$4,'4. Billing Determinants'!$B$19:$R$41,6,0)/'4. Billing Determinants'!$G$41*$D55,IF($E55="Distribution Rev.",VLOOKUP(U$4,'4. Billing Determinants'!$B$19:$R$41,8,0)/'4. Billing Determinants'!$I$41*$D55, VLOOKUP(U$4,'4. Billing Determinants'!$B$19:$R$41,3,0)/'4. Billing Determinants'!$D$41*$D55))))),0)</f>
        <v>0</v>
      </c>
      <c r="V55" s="385">
        <f>IFERROR(IF(V$4="",0,IF($E55="kWh",VLOOKUP(V$4,'4. Billing Determinants'!$B$19:$R$41,4,0)/'4. Billing Determinants'!$E$41*$D55,IF($E55="kW",VLOOKUP(V$4,'4. Billing Determinants'!$B$19:$R$41,5,0)/'4. Billing Determinants'!$F$41*$D55,IF($E55="Non-RPP kWh",VLOOKUP(V$4,'4. Billing Determinants'!$B$19:$R$41,6,0)/'4. Billing Determinants'!$G$41*$D55,IF($E55="Distribution Rev.",VLOOKUP(V$4,'4. Billing Determinants'!$B$19:$R$41,8,0)/'4. Billing Determinants'!$I$41*$D55, VLOOKUP(V$4,'4. Billing Determinants'!$B$19:$R$41,3,0)/'4. Billing Determinants'!$D$41*$D55))))),0)</f>
        <v>0</v>
      </c>
      <c r="W55" s="385">
        <f>IFERROR(IF(W$4="",0,IF($E55="kWh",VLOOKUP(W$4,'4. Billing Determinants'!$B$19:$R$41,4,0)/'4. Billing Determinants'!$E$41*$D55,IF($E55="kW",VLOOKUP(W$4,'4. Billing Determinants'!$B$19:$R$41,5,0)/'4. Billing Determinants'!$F$41*$D55,IF($E55="Non-RPP kWh",VLOOKUP(W$4,'4. Billing Determinants'!$B$19:$R$41,6,0)/'4. Billing Determinants'!$G$41*$D55,IF($E55="Distribution Rev.",VLOOKUP(W$4,'4. Billing Determinants'!$B$19:$R$41,8,0)/'4. Billing Determinants'!$I$41*$D55, VLOOKUP(W$4,'4. Billing Determinants'!$B$19:$R$41,3,0)/'4. Billing Determinants'!$D$41*$D55))))),0)</f>
        <v>0</v>
      </c>
      <c r="X55" s="385">
        <f>IFERROR(IF(X$4="",0,IF($E55="kWh",VLOOKUP(X$4,'4. Billing Determinants'!$B$19:$R$41,4,0)/'4. Billing Determinants'!$E$41*$D55,IF($E55="kW",VLOOKUP(X$4,'4. Billing Determinants'!$B$19:$R$41,5,0)/'4. Billing Determinants'!$F$41*$D55,IF($E55="Non-RPP kWh",VLOOKUP(X$4,'4. Billing Determinants'!$B$19:$R$41,6,0)/'4. Billing Determinants'!$G$41*$D55,IF($E55="Distribution Rev.",VLOOKUP(X$4,'4. Billing Determinants'!$B$19:$R$41,8,0)/'4. Billing Determinants'!$I$41*$D55, VLOOKUP(X$4,'4. Billing Determinants'!$B$19:$R$41,3,0)/'4. Billing Determinants'!$D$41*$D55))))),0)</f>
        <v>0</v>
      </c>
      <c r="Y55" s="385">
        <f>IFERROR(IF(Y$4="",0,IF($E55="kWh",VLOOKUP(Y$4,'4. Billing Determinants'!$B$19:$R$41,4,0)/'4. Billing Determinants'!$E$41*$D55,IF($E55="kW",VLOOKUP(Y$4,'4. Billing Determinants'!$B$19:$R$41,5,0)/'4. Billing Determinants'!$F$41*$D55,IF($E55="Non-RPP kWh",VLOOKUP(Y$4,'4. Billing Determinants'!$B$19:$R$41,6,0)/'4. Billing Determinants'!$G$41*$D55,IF($E55="Distribution Rev.",VLOOKUP(Y$4,'4. Billing Determinants'!$B$19:$R$41,8,0)/'4. Billing Determinants'!$I$41*$D55, VLOOKUP(Y$4,'4. Billing Determinants'!$B$19:$R$41,3,0)/'4. Billing Determinants'!$D$41*$D55))))),0)</f>
        <v>0</v>
      </c>
    </row>
    <row r="56" spans="1:25" s="382" customFormat="1" ht="25.5" hidden="1" x14ac:dyDescent="0.2">
      <c r="A56" s="382">
        <v>33</v>
      </c>
      <c r="B56" s="401" t="s">
        <v>224</v>
      </c>
      <c r="C56" s="402">
        <v>1592</v>
      </c>
      <c r="D56" s="385"/>
      <c r="E56" s="386" t="s">
        <v>126</v>
      </c>
      <c r="F56" s="385">
        <f>IFERROR(IF(F$4="",0,IF($E56="kWh",VLOOKUP(F$4,'4. Billing Determinants'!$B$19:$R$41,4,0)/'4. Billing Determinants'!$E$41*$D56,IF($E56="kW",VLOOKUP(F$4,'4. Billing Determinants'!$B$19:$R$41,5,0)/'4. Billing Determinants'!$F$41*$D56,IF($E56="Non-RPP kWh",VLOOKUP(F$4,'4. Billing Determinants'!$B$19:$R$41,6,0)/'4. Billing Determinants'!$G$41*$D56,IF($E56="Distribution Rev.",VLOOKUP(F$4,'4. Billing Determinants'!$B$19:$R$41,8,0)/'4. Billing Determinants'!$I$41*$D56, VLOOKUP(F$4,'4. Billing Determinants'!$B$19:$R$41,3,0)/'4. Billing Determinants'!$D$41*$D56))))),0)</f>
        <v>0</v>
      </c>
      <c r="G56" s="385">
        <f>IFERROR(IF(G$4="",0,IF($E56="kWh",VLOOKUP(G$4,'4. Billing Determinants'!$B$19:$R$41,4,0)/'4. Billing Determinants'!$E$41*$D56,IF($E56="kW",VLOOKUP(G$4,'4. Billing Determinants'!$B$19:$R$41,5,0)/'4. Billing Determinants'!$F$41*$D56,IF($E56="Non-RPP kWh",VLOOKUP(G$4,'4. Billing Determinants'!$B$19:$R$41,6,0)/'4. Billing Determinants'!$G$41*$D56,IF($E56="Distribution Rev.",VLOOKUP(G$4,'4. Billing Determinants'!$B$19:$R$41,8,0)/'4. Billing Determinants'!$I$41*$D56, VLOOKUP(G$4,'4. Billing Determinants'!$B$19:$R$41,3,0)/'4. Billing Determinants'!$D$41*$D56))))),0)</f>
        <v>0</v>
      </c>
      <c r="H56" s="385">
        <f>IFERROR(IF(H$4="",0,IF($E56="kWh",VLOOKUP(H$4,'4. Billing Determinants'!$B$19:$R$41,4,0)/'4. Billing Determinants'!$E$41*$D56,IF($E56="kW",VLOOKUP(H$4,'4. Billing Determinants'!$B$19:$R$41,5,0)/'4. Billing Determinants'!$F$41*$D56,IF($E56="Non-RPP kWh",VLOOKUP(H$4,'4. Billing Determinants'!$B$19:$R$41,6,0)/'4. Billing Determinants'!$G$41*$D56,IF($E56="Distribution Rev.",VLOOKUP(H$4,'4. Billing Determinants'!$B$19:$R$41,8,0)/'4. Billing Determinants'!$I$41*$D56, VLOOKUP(H$4,'4. Billing Determinants'!$B$19:$R$41,3,0)/'4. Billing Determinants'!$D$41*$D56))))),0)</f>
        <v>0</v>
      </c>
      <c r="I56" s="385">
        <f>IFERROR(IF(I$4="",0,IF($E56="kWh",VLOOKUP(I$4,'4. Billing Determinants'!$B$19:$R$41,4,0)/'4. Billing Determinants'!$E$41*$D56,IF($E56="kW",VLOOKUP(I$4,'4. Billing Determinants'!$B$19:$R$41,5,0)/'4. Billing Determinants'!$F$41*$D56,IF($E56="Non-RPP kWh",VLOOKUP(I$4,'4. Billing Determinants'!$B$19:$R$41,6,0)/'4. Billing Determinants'!$G$41*$D56,IF($E56="Distribution Rev.",VLOOKUP(I$4,'4. Billing Determinants'!$B$19:$R$41,8,0)/'4. Billing Determinants'!$I$41*$D56, VLOOKUP(I$4,'4. Billing Determinants'!$B$19:$R$41,3,0)/'4. Billing Determinants'!$D$41*$D56))))),0)</f>
        <v>0</v>
      </c>
      <c r="J56" s="385">
        <f>IFERROR(IF(J$4="",0,IF($E56="kWh",VLOOKUP(J$4,'4. Billing Determinants'!$B$19:$R$41,4,0)/'4. Billing Determinants'!$E$41*$D56,IF($E56="kW",VLOOKUP(J$4,'4. Billing Determinants'!$B$19:$R$41,5,0)/'4. Billing Determinants'!$F$41*$D56,IF($E56="Non-RPP kWh",VLOOKUP(J$4,'4. Billing Determinants'!$B$19:$R$41,6,0)/'4. Billing Determinants'!$G$41*$D56,IF($E56="Distribution Rev.",VLOOKUP(J$4,'4. Billing Determinants'!$B$19:$R$41,8,0)/'4. Billing Determinants'!$I$41*$D56, VLOOKUP(J$4,'4. Billing Determinants'!$B$19:$R$41,3,0)/'4. Billing Determinants'!$D$41*$D56))))),0)</f>
        <v>0</v>
      </c>
      <c r="K56" s="385">
        <f>IFERROR(IF(K$4="",0,IF($E56="kWh",VLOOKUP(K$4,'4. Billing Determinants'!$B$19:$R$41,4,0)/'4. Billing Determinants'!$E$41*$D56,IF($E56="kW",VLOOKUP(K$4,'4. Billing Determinants'!$B$19:$R$41,5,0)/'4. Billing Determinants'!$F$41*$D56,IF($E56="Non-RPP kWh",VLOOKUP(K$4,'4. Billing Determinants'!$B$19:$R$41,6,0)/'4. Billing Determinants'!$G$41*$D56,IF($E56="Distribution Rev.",VLOOKUP(K$4,'4. Billing Determinants'!$B$19:$R$41,8,0)/'4. Billing Determinants'!$I$41*$D56, VLOOKUP(K$4,'4. Billing Determinants'!$B$19:$R$41,3,0)/'4. Billing Determinants'!$D$41*$D56))))),0)</f>
        <v>0</v>
      </c>
      <c r="L56" s="385">
        <f>IFERROR(IF(L$4="",0,IF($E56="kWh",VLOOKUP(L$4,'4. Billing Determinants'!$B$19:$R$41,4,0)/'4. Billing Determinants'!$E$41*$D56,IF($E56="kW",VLOOKUP(L$4,'4. Billing Determinants'!$B$19:$R$41,5,0)/'4. Billing Determinants'!$F$41*$D56,IF($E56="Non-RPP kWh",VLOOKUP(L$4,'4. Billing Determinants'!$B$19:$R$41,6,0)/'4. Billing Determinants'!$G$41*$D56,IF($E56="Distribution Rev.",VLOOKUP(L$4,'4. Billing Determinants'!$B$19:$R$41,8,0)/'4. Billing Determinants'!$I$41*$D56, VLOOKUP(L$4,'4. Billing Determinants'!$B$19:$R$41,3,0)/'4. Billing Determinants'!$D$41*$D56))))),0)</f>
        <v>0</v>
      </c>
      <c r="M56" s="385">
        <f>IFERROR(IF(M$4="",0,IF($E56="kWh",VLOOKUP(M$4,'4. Billing Determinants'!$B$19:$R$41,4,0)/'4. Billing Determinants'!$E$41*$D56,IF($E56="kW",VLOOKUP(M$4,'4. Billing Determinants'!$B$19:$R$41,5,0)/'4. Billing Determinants'!$F$41*$D56,IF($E56="Non-RPP kWh",VLOOKUP(M$4,'4. Billing Determinants'!$B$19:$R$41,6,0)/'4. Billing Determinants'!$G$41*$D56,IF($E56="Distribution Rev.",VLOOKUP(M$4,'4. Billing Determinants'!$B$19:$R$41,8,0)/'4. Billing Determinants'!$I$41*$D56, VLOOKUP(M$4,'4. Billing Determinants'!$B$19:$R$41,3,0)/'4. Billing Determinants'!$D$41*$D56))))),0)</f>
        <v>0</v>
      </c>
      <c r="N56" s="385">
        <f>IFERROR(IF(N$4="",0,IF($E56="kWh",VLOOKUP(N$4,'4. Billing Determinants'!$B$19:$R$41,4,0)/'4. Billing Determinants'!$E$41*$D56,IF($E56="kW",VLOOKUP(N$4,'4. Billing Determinants'!$B$19:$R$41,5,0)/'4. Billing Determinants'!$F$41*$D56,IF($E56="Non-RPP kWh",VLOOKUP(N$4,'4. Billing Determinants'!$B$19:$R$41,6,0)/'4. Billing Determinants'!$G$41*$D56,IF($E56="Distribution Rev.",VLOOKUP(N$4,'4. Billing Determinants'!$B$19:$R$41,8,0)/'4. Billing Determinants'!$I$41*$D56, VLOOKUP(N$4,'4. Billing Determinants'!$B$19:$R$41,3,0)/'4. Billing Determinants'!$D$41*$D56))))),0)</f>
        <v>0</v>
      </c>
      <c r="O56" s="385">
        <f>IFERROR(IF(O$4="",0,IF($E56="kWh",VLOOKUP(O$4,'4. Billing Determinants'!$B$19:$R$41,4,0)/'4. Billing Determinants'!$E$41*$D56,IF($E56="kW",VLOOKUP(O$4,'4. Billing Determinants'!$B$19:$R$41,5,0)/'4. Billing Determinants'!$F$41*$D56,IF($E56="Non-RPP kWh",VLOOKUP(O$4,'4. Billing Determinants'!$B$19:$R$41,6,0)/'4. Billing Determinants'!$G$41*$D56,IF($E56="Distribution Rev.",VLOOKUP(O$4,'4. Billing Determinants'!$B$19:$R$41,8,0)/'4. Billing Determinants'!$I$41*$D56, VLOOKUP(O$4,'4. Billing Determinants'!$B$19:$R$41,3,0)/'4. Billing Determinants'!$D$41*$D56))))),0)</f>
        <v>0</v>
      </c>
      <c r="P56" s="385">
        <f>IFERROR(IF(P$4="",0,IF($E56="kWh",VLOOKUP(P$4,'4. Billing Determinants'!$B$19:$R$41,4,0)/'4. Billing Determinants'!$E$41*$D56,IF($E56="kW",VLOOKUP(P$4,'4. Billing Determinants'!$B$19:$R$41,5,0)/'4. Billing Determinants'!$F$41*$D56,IF($E56="Non-RPP kWh",VLOOKUP(P$4,'4. Billing Determinants'!$B$19:$R$41,6,0)/'4. Billing Determinants'!$G$41*$D56,IF($E56="Distribution Rev.",VLOOKUP(P$4,'4. Billing Determinants'!$B$19:$R$41,8,0)/'4. Billing Determinants'!$I$41*$D56, VLOOKUP(P$4,'4. Billing Determinants'!$B$19:$R$41,3,0)/'4. Billing Determinants'!$D$41*$D56))))),0)</f>
        <v>0</v>
      </c>
      <c r="Q56" s="385">
        <f>IFERROR(IF(Q$4="",0,IF($E56="kWh",VLOOKUP(Q$4,'4. Billing Determinants'!$B$19:$R$41,4,0)/'4. Billing Determinants'!$E$41*$D56,IF($E56="kW",VLOOKUP(Q$4,'4. Billing Determinants'!$B$19:$R$41,5,0)/'4. Billing Determinants'!$F$41*$D56,IF($E56="Non-RPP kWh",VLOOKUP(Q$4,'4. Billing Determinants'!$B$19:$R$41,6,0)/'4. Billing Determinants'!$G$41*$D56,IF($E56="Distribution Rev.",VLOOKUP(Q$4,'4. Billing Determinants'!$B$19:$R$41,8,0)/'4. Billing Determinants'!$I$41*$D56, VLOOKUP(Q$4,'4. Billing Determinants'!$B$19:$R$41,3,0)/'4. Billing Determinants'!$D$41*$D56))))),0)</f>
        <v>0</v>
      </c>
      <c r="R56" s="385">
        <f>IFERROR(IF(R$4="",0,IF($E56="kWh",VLOOKUP(R$4,'4. Billing Determinants'!$B$19:$R$41,4,0)/'4. Billing Determinants'!$E$41*$D56,IF($E56="kW",VLOOKUP(R$4,'4. Billing Determinants'!$B$19:$R$41,5,0)/'4. Billing Determinants'!$F$41*$D56,IF($E56="Non-RPP kWh",VLOOKUP(R$4,'4. Billing Determinants'!$B$19:$R$41,6,0)/'4. Billing Determinants'!$G$41*$D56,IF($E56="Distribution Rev.",VLOOKUP(R$4,'4. Billing Determinants'!$B$19:$R$41,8,0)/'4. Billing Determinants'!$I$41*$D56, VLOOKUP(R$4,'4. Billing Determinants'!$B$19:$R$41,3,0)/'4. Billing Determinants'!$D$41*$D56))))),0)</f>
        <v>0</v>
      </c>
      <c r="S56" s="385">
        <f>IFERROR(IF(S$4="",0,IF($E56="kWh",VLOOKUP(S$4,'4. Billing Determinants'!$B$19:$R$41,4,0)/'4. Billing Determinants'!$E$41*$D56,IF($E56="kW",VLOOKUP(S$4,'4. Billing Determinants'!$B$19:$R$41,5,0)/'4. Billing Determinants'!$F$41*$D56,IF($E56="Non-RPP kWh",VLOOKUP(S$4,'4. Billing Determinants'!$B$19:$R$41,6,0)/'4. Billing Determinants'!$G$41*$D56,IF($E56="Distribution Rev.",VLOOKUP(S$4,'4. Billing Determinants'!$B$19:$R$41,8,0)/'4. Billing Determinants'!$I$41*$D56, VLOOKUP(S$4,'4. Billing Determinants'!$B$19:$R$41,3,0)/'4. Billing Determinants'!$D$41*$D56))))),0)</f>
        <v>0</v>
      </c>
      <c r="T56" s="385">
        <f>IFERROR(IF(T$4="",0,IF($E56="kWh",VLOOKUP(T$4,'4. Billing Determinants'!$B$19:$R$41,4,0)/'4. Billing Determinants'!$E$41*$D56,IF($E56="kW",VLOOKUP(T$4,'4. Billing Determinants'!$B$19:$R$41,5,0)/'4. Billing Determinants'!$F$41*$D56,IF($E56="Non-RPP kWh",VLOOKUP(T$4,'4. Billing Determinants'!$B$19:$R$41,6,0)/'4. Billing Determinants'!$G$41*$D56,IF($E56="Distribution Rev.",VLOOKUP(T$4,'4. Billing Determinants'!$B$19:$R$41,8,0)/'4. Billing Determinants'!$I$41*$D56, VLOOKUP(T$4,'4. Billing Determinants'!$B$19:$R$41,3,0)/'4. Billing Determinants'!$D$41*$D56))))),0)</f>
        <v>0</v>
      </c>
      <c r="U56" s="385">
        <f>IFERROR(IF(U$4="",0,IF($E56="kWh",VLOOKUP(U$4,'4. Billing Determinants'!$B$19:$R$41,4,0)/'4. Billing Determinants'!$E$41*$D56,IF($E56="kW",VLOOKUP(U$4,'4. Billing Determinants'!$B$19:$R$41,5,0)/'4. Billing Determinants'!$F$41*$D56,IF($E56="Non-RPP kWh",VLOOKUP(U$4,'4. Billing Determinants'!$B$19:$R$41,6,0)/'4. Billing Determinants'!$G$41*$D56,IF($E56="Distribution Rev.",VLOOKUP(U$4,'4. Billing Determinants'!$B$19:$R$41,8,0)/'4. Billing Determinants'!$I$41*$D56, VLOOKUP(U$4,'4. Billing Determinants'!$B$19:$R$41,3,0)/'4. Billing Determinants'!$D$41*$D56))))),0)</f>
        <v>0</v>
      </c>
      <c r="V56" s="385">
        <f>IFERROR(IF(V$4="",0,IF($E56="kWh",VLOOKUP(V$4,'4. Billing Determinants'!$B$19:$R$41,4,0)/'4. Billing Determinants'!$E$41*$D56,IF($E56="kW",VLOOKUP(V$4,'4. Billing Determinants'!$B$19:$R$41,5,0)/'4. Billing Determinants'!$F$41*$D56,IF($E56="Non-RPP kWh",VLOOKUP(V$4,'4. Billing Determinants'!$B$19:$R$41,6,0)/'4. Billing Determinants'!$G$41*$D56,IF($E56="Distribution Rev.",VLOOKUP(V$4,'4. Billing Determinants'!$B$19:$R$41,8,0)/'4. Billing Determinants'!$I$41*$D56, VLOOKUP(V$4,'4. Billing Determinants'!$B$19:$R$41,3,0)/'4. Billing Determinants'!$D$41*$D56))))),0)</f>
        <v>0</v>
      </c>
      <c r="W56" s="385">
        <f>IFERROR(IF(W$4="",0,IF($E56="kWh",VLOOKUP(W$4,'4. Billing Determinants'!$B$19:$R$41,4,0)/'4. Billing Determinants'!$E$41*$D56,IF($E56="kW",VLOOKUP(W$4,'4. Billing Determinants'!$B$19:$R$41,5,0)/'4. Billing Determinants'!$F$41*$D56,IF($E56="Non-RPP kWh",VLOOKUP(W$4,'4. Billing Determinants'!$B$19:$R$41,6,0)/'4. Billing Determinants'!$G$41*$D56,IF($E56="Distribution Rev.",VLOOKUP(W$4,'4. Billing Determinants'!$B$19:$R$41,8,0)/'4. Billing Determinants'!$I$41*$D56, VLOOKUP(W$4,'4. Billing Determinants'!$B$19:$R$41,3,0)/'4. Billing Determinants'!$D$41*$D56))))),0)</f>
        <v>0</v>
      </c>
      <c r="X56" s="385">
        <f>IFERROR(IF(X$4="",0,IF($E56="kWh",VLOOKUP(X$4,'4. Billing Determinants'!$B$19:$R$41,4,0)/'4. Billing Determinants'!$E$41*$D56,IF($E56="kW",VLOOKUP(X$4,'4. Billing Determinants'!$B$19:$R$41,5,0)/'4. Billing Determinants'!$F$41*$D56,IF($E56="Non-RPP kWh",VLOOKUP(X$4,'4. Billing Determinants'!$B$19:$R$41,6,0)/'4. Billing Determinants'!$G$41*$D56,IF($E56="Distribution Rev.",VLOOKUP(X$4,'4. Billing Determinants'!$B$19:$R$41,8,0)/'4. Billing Determinants'!$I$41*$D56, VLOOKUP(X$4,'4. Billing Determinants'!$B$19:$R$41,3,0)/'4. Billing Determinants'!$D$41*$D56))))),0)</f>
        <v>0</v>
      </c>
      <c r="Y56" s="385">
        <f>IFERROR(IF(Y$4="",0,IF($E56="kWh",VLOOKUP(Y$4,'4. Billing Determinants'!$B$19:$R$41,4,0)/'4. Billing Determinants'!$E$41*$D56,IF($E56="kW",VLOOKUP(Y$4,'4. Billing Determinants'!$B$19:$R$41,5,0)/'4. Billing Determinants'!$F$41*$D56,IF($E56="Non-RPP kWh",VLOOKUP(Y$4,'4. Billing Determinants'!$B$19:$R$41,6,0)/'4. Billing Determinants'!$G$41*$D56,IF($E56="Distribution Rev.",VLOOKUP(Y$4,'4. Billing Determinants'!$B$19:$R$41,8,0)/'4. Billing Determinants'!$I$41*$D56, VLOOKUP(Y$4,'4. Billing Determinants'!$B$19:$R$41,3,0)/'4. Billing Determinants'!$D$41*$D56))))),0)</f>
        <v>0</v>
      </c>
    </row>
    <row r="57" spans="1:25" s="395" customFormat="1" hidden="1" x14ac:dyDescent="0.2">
      <c r="A57" s="382">
        <v>34</v>
      </c>
      <c r="B57" s="392" t="s">
        <v>225</v>
      </c>
      <c r="C57" s="393"/>
      <c r="D57" s="394">
        <f>SUM(D55:D56)</f>
        <v>0</v>
      </c>
      <c r="E57" s="393"/>
      <c r="F57" s="394">
        <f t="shared" ref="F57:Y57" si="2">SUM(F55:F56)</f>
        <v>0</v>
      </c>
      <c r="G57" s="394">
        <f t="shared" si="2"/>
        <v>0</v>
      </c>
      <c r="H57" s="394">
        <f t="shared" si="2"/>
        <v>0</v>
      </c>
      <c r="I57" s="394">
        <f t="shared" si="2"/>
        <v>0</v>
      </c>
      <c r="J57" s="394">
        <f t="shared" si="2"/>
        <v>0</v>
      </c>
      <c r="K57" s="394">
        <f t="shared" si="2"/>
        <v>0</v>
      </c>
      <c r="L57" s="394">
        <f t="shared" si="2"/>
        <v>0</v>
      </c>
      <c r="M57" s="394">
        <f t="shared" si="2"/>
        <v>0</v>
      </c>
      <c r="N57" s="394">
        <f t="shared" si="2"/>
        <v>0</v>
      </c>
      <c r="O57" s="394">
        <f t="shared" si="2"/>
        <v>0</v>
      </c>
      <c r="P57" s="394">
        <f t="shared" si="2"/>
        <v>0</v>
      </c>
      <c r="Q57" s="394">
        <f t="shared" si="2"/>
        <v>0</v>
      </c>
      <c r="R57" s="394">
        <f t="shared" si="2"/>
        <v>0</v>
      </c>
      <c r="S57" s="394">
        <f t="shared" si="2"/>
        <v>0</v>
      </c>
      <c r="T57" s="394">
        <f t="shared" si="2"/>
        <v>0</v>
      </c>
      <c r="U57" s="394">
        <f t="shared" si="2"/>
        <v>0</v>
      </c>
      <c r="V57" s="394">
        <f t="shared" si="2"/>
        <v>0</v>
      </c>
      <c r="W57" s="394">
        <f t="shared" si="2"/>
        <v>0</v>
      </c>
      <c r="X57" s="394">
        <f t="shared" si="2"/>
        <v>0</v>
      </c>
      <c r="Y57" s="394">
        <f t="shared" si="2"/>
        <v>0</v>
      </c>
    </row>
    <row r="58" spans="1:25" hidden="1" x14ac:dyDescent="0.2">
      <c r="A58" s="355">
        <v>35</v>
      </c>
      <c r="B58" s="396"/>
      <c r="C58" s="400"/>
      <c r="D58" s="403"/>
      <c r="E58" s="400"/>
    </row>
    <row r="59" spans="1:25" s="382" customFormat="1" hidden="1" x14ac:dyDescent="0.2">
      <c r="A59" s="387">
        <v>36</v>
      </c>
      <c r="B59" s="401" t="s">
        <v>226</v>
      </c>
      <c r="C59" s="402">
        <v>1568</v>
      </c>
      <c r="D59" s="404"/>
      <c r="E59" s="405"/>
      <c r="F59" s="406">
        <f>'4. Billing Determinants'!AC21</f>
        <v>0</v>
      </c>
      <c r="G59" s="406">
        <f>'4. Billing Determinants'!AC22</f>
        <v>0</v>
      </c>
      <c r="H59" s="406">
        <f>'4. Billing Determinants'!AC23</f>
        <v>0</v>
      </c>
      <c r="I59" s="406">
        <f>'4. Billing Determinants'!AC24</f>
        <v>0</v>
      </c>
      <c r="J59" s="406">
        <f>'4. Billing Determinants'!AC25</f>
        <v>0</v>
      </c>
      <c r="K59" s="406">
        <f>'4. Billing Determinants'!AC26</f>
        <v>0</v>
      </c>
      <c r="L59" s="406">
        <f>'4. Billing Determinants'!AC27</f>
        <v>0</v>
      </c>
      <c r="M59" s="406">
        <f>'4. Billing Determinants'!AC28</f>
        <v>0</v>
      </c>
      <c r="N59" s="406">
        <f>'4. Billing Determinants'!AC29</f>
        <v>0</v>
      </c>
      <c r="O59" s="406">
        <f>'4. Billing Determinants'!AC30</f>
        <v>0</v>
      </c>
      <c r="P59" s="406">
        <f>'4. Billing Determinants'!AC31</f>
        <v>0</v>
      </c>
      <c r="Q59" s="406">
        <f>'4. Billing Determinants'!AC32</f>
        <v>0</v>
      </c>
      <c r="R59" s="406">
        <f>'4. Billing Determinants'!AC33</f>
        <v>0</v>
      </c>
      <c r="S59" s="406">
        <f>'4. Billing Determinants'!AC34</f>
        <v>0</v>
      </c>
      <c r="T59" s="406">
        <f>'4. Billing Determinants'!AC35</f>
        <v>0</v>
      </c>
      <c r="U59" s="406">
        <f>'4. Billing Determinants'!AC36</f>
        <v>0</v>
      </c>
      <c r="V59" s="406">
        <f>'4. Billing Determinants'!AC37</f>
        <v>0</v>
      </c>
      <c r="W59" s="406">
        <f>'4. Billing Determinants'!AC38</f>
        <v>0</v>
      </c>
      <c r="X59" s="406">
        <f>'4. Billing Determinants'!AC39</f>
        <v>0</v>
      </c>
      <c r="Y59" s="406">
        <f>'4. Billing Determinants'!AC40</f>
        <v>0</v>
      </c>
    </row>
    <row r="60" spans="1:25" s="408" customFormat="1" hidden="1" x14ac:dyDescent="0.2">
      <c r="A60" s="382">
        <v>37</v>
      </c>
      <c r="B60" s="873" t="s">
        <v>227</v>
      </c>
      <c r="C60" s="873"/>
      <c r="D60" s="407">
        <f>SUM(F59:Y59)</f>
        <v>0</v>
      </c>
    </row>
    <row r="61" spans="1:25" s="408" customFormat="1" hidden="1" x14ac:dyDescent="0.2">
      <c r="A61" s="382">
        <v>38</v>
      </c>
      <c r="B61" s="874" t="s">
        <v>197</v>
      </c>
      <c r="C61" s="874"/>
      <c r="D61" s="404">
        <f>D59-D60</f>
        <v>0</v>
      </c>
      <c r="E61" s="409"/>
    </row>
    <row r="62" spans="1:25" s="400" customFormat="1" hidden="1" x14ac:dyDescent="0.2">
      <c r="A62" s="355">
        <v>39</v>
      </c>
      <c r="B62" s="410"/>
      <c r="C62" s="410"/>
      <c r="D62" s="411"/>
      <c r="E62" s="412"/>
    </row>
    <row r="63" spans="1:25" s="408" customFormat="1" hidden="1" x14ac:dyDescent="0.2">
      <c r="A63" s="387">
        <v>40</v>
      </c>
      <c r="B63" s="413" t="s">
        <v>228</v>
      </c>
      <c r="C63" s="414">
        <v>1532</v>
      </c>
      <c r="D63" s="404"/>
      <c r="E63" s="386" t="s">
        <v>126</v>
      </c>
      <c r="F63" s="385">
        <f>IFERROR(IF(F$4="",0,IF($E63="kWh",VLOOKUP(F$4,'4. Billing Determinants'!$B$19:$R$41,4,0)/'4. Billing Determinants'!$E$41*$D63,IF($E63="kW",VLOOKUP(F$4,'4. Billing Determinants'!$B$19:$R$41,5,0)/'4. Billing Determinants'!$F$41*$D63,IF($E63="Non-RPP kWh",VLOOKUP(F$4,'4. Billing Determinants'!$B$19:$R$41,6,0)/'4. Billing Determinants'!$G$41*$D63,IF($E63="Distribution Rev.",VLOOKUP(F$4,'4. Billing Determinants'!$B$19:$R$41,8,0)/'4. Billing Determinants'!$I$41*$D63, VLOOKUP(F$4,'4. Billing Determinants'!$B$19:$R$41,3,0)/'4. Billing Determinants'!$D$41*$D63))))),0)</f>
        <v>0</v>
      </c>
      <c r="G63" s="385">
        <f>IFERROR(IF(G$4="",0,IF($E63="kWh",VLOOKUP(G$4,'4. Billing Determinants'!$B$19:$R$41,4,0)/'4. Billing Determinants'!$E$41*$D63,IF($E63="kW",VLOOKUP(G$4,'4. Billing Determinants'!$B$19:$R$41,5,0)/'4. Billing Determinants'!$F$41*$D63,IF($E63="Non-RPP kWh",VLOOKUP(G$4,'4. Billing Determinants'!$B$19:$R$41,6,0)/'4. Billing Determinants'!$G$41*$D63,IF($E63="Distribution Rev.",VLOOKUP(G$4,'4. Billing Determinants'!$B$19:$R$41,8,0)/'4. Billing Determinants'!$I$41*$D63, VLOOKUP(G$4,'4. Billing Determinants'!$B$19:$R$41,3,0)/'4. Billing Determinants'!$D$41*$D63))))),0)</f>
        <v>0</v>
      </c>
      <c r="H63" s="385">
        <f>IFERROR(IF(H$4="",0,IF($E63="kWh",VLOOKUP(H$4,'4. Billing Determinants'!$B$19:$R$41,4,0)/'4. Billing Determinants'!$E$41*$D63,IF($E63="kW",VLOOKUP(H$4,'4. Billing Determinants'!$B$19:$R$41,5,0)/'4. Billing Determinants'!$F$41*$D63,IF($E63="Non-RPP kWh",VLOOKUP(H$4,'4. Billing Determinants'!$B$19:$R$41,6,0)/'4. Billing Determinants'!$G$41*$D63,IF($E63="Distribution Rev.",VLOOKUP(H$4,'4. Billing Determinants'!$B$19:$R$41,8,0)/'4. Billing Determinants'!$I$41*$D63, VLOOKUP(H$4,'4. Billing Determinants'!$B$19:$R$41,3,0)/'4. Billing Determinants'!$D$41*$D63))))),0)</f>
        <v>0</v>
      </c>
      <c r="I63" s="385">
        <f>IFERROR(IF(I$4="",0,IF($E63="kWh",VLOOKUP(I$4,'4. Billing Determinants'!$B$19:$R$41,4,0)/'4. Billing Determinants'!$E$41*$D63,IF($E63="kW",VLOOKUP(I$4,'4. Billing Determinants'!$B$19:$R$41,5,0)/'4. Billing Determinants'!$F$41*$D63,IF($E63="Non-RPP kWh",VLOOKUP(I$4,'4. Billing Determinants'!$B$19:$R$41,6,0)/'4. Billing Determinants'!$G$41*$D63,IF($E63="Distribution Rev.",VLOOKUP(I$4,'4. Billing Determinants'!$B$19:$R$41,8,0)/'4. Billing Determinants'!$I$41*$D63, VLOOKUP(I$4,'4. Billing Determinants'!$B$19:$R$41,3,0)/'4. Billing Determinants'!$D$41*$D63))))),0)</f>
        <v>0</v>
      </c>
      <c r="J63" s="385">
        <f>IFERROR(IF(J$4="",0,IF($E63="kWh",VLOOKUP(J$4,'4. Billing Determinants'!$B$19:$R$41,4,0)/'4. Billing Determinants'!$E$41*$D63,IF($E63="kW",VLOOKUP(J$4,'4. Billing Determinants'!$B$19:$R$41,5,0)/'4. Billing Determinants'!$F$41*$D63,IF($E63="Non-RPP kWh",VLOOKUP(J$4,'4. Billing Determinants'!$B$19:$R$41,6,0)/'4. Billing Determinants'!$G$41*$D63,IF($E63="Distribution Rev.",VLOOKUP(J$4,'4. Billing Determinants'!$B$19:$R$41,8,0)/'4. Billing Determinants'!$I$41*$D63, VLOOKUP(J$4,'4. Billing Determinants'!$B$19:$R$41,3,0)/'4. Billing Determinants'!$D$41*$D63))))),0)</f>
        <v>0</v>
      </c>
      <c r="K63" s="385">
        <f>IFERROR(IF(K$4="",0,IF($E63="kWh",VLOOKUP(K$4,'4. Billing Determinants'!$B$19:$R$41,4,0)/'4. Billing Determinants'!$E$41*$D63,IF($E63="kW",VLOOKUP(K$4,'4. Billing Determinants'!$B$19:$R$41,5,0)/'4. Billing Determinants'!$F$41*$D63,IF($E63="Non-RPP kWh",VLOOKUP(K$4,'4. Billing Determinants'!$B$19:$R$41,6,0)/'4. Billing Determinants'!$G$41*$D63,IF($E63="Distribution Rev.",VLOOKUP(K$4,'4. Billing Determinants'!$B$19:$R$41,8,0)/'4. Billing Determinants'!$I$41*$D63, VLOOKUP(K$4,'4. Billing Determinants'!$B$19:$R$41,3,0)/'4. Billing Determinants'!$D$41*$D63))))),0)</f>
        <v>0</v>
      </c>
      <c r="L63" s="385">
        <f>IFERROR(IF(L$4="",0,IF($E63="kWh",VLOOKUP(L$4,'4. Billing Determinants'!$B$19:$R$41,4,0)/'4. Billing Determinants'!$E$41*$D63,IF($E63="kW",VLOOKUP(L$4,'4. Billing Determinants'!$B$19:$R$41,5,0)/'4. Billing Determinants'!$F$41*$D63,IF($E63="Non-RPP kWh",VLOOKUP(L$4,'4. Billing Determinants'!$B$19:$R$41,6,0)/'4. Billing Determinants'!$G$41*$D63,IF($E63="Distribution Rev.",VLOOKUP(L$4,'4. Billing Determinants'!$B$19:$R$41,8,0)/'4. Billing Determinants'!$I$41*$D63, VLOOKUP(L$4,'4. Billing Determinants'!$B$19:$R$41,3,0)/'4. Billing Determinants'!$D$41*$D63))))),0)</f>
        <v>0</v>
      </c>
      <c r="M63" s="385">
        <f>IFERROR(IF(M$4="",0,IF($E63="kWh",VLOOKUP(M$4,'4. Billing Determinants'!$B$19:$R$41,4,0)/'4. Billing Determinants'!$E$41*$D63,IF($E63="kW",VLOOKUP(M$4,'4. Billing Determinants'!$B$19:$R$41,5,0)/'4. Billing Determinants'!$F$41*$D63,IF($E63="Non-RPP kWh",VLOOKUP(M$4,'4. Billing Determinants'!$B$19:$R$41,6,0)/'4. Billing Determinants'!$G$41*$D63,IF($E63="Distribution Rev.",VLOOKUP(M$4,'4. Billing Determinants'!$B$19:$R$41,8,0)/'4. Billing Determinants'!$I$41*$D63, VLOOKUP(M$4,'4. Billing Determinants'!$B$19:$R$41,3,0)/'4. Billing Determinants'!$D$41*$D63))))),0)</f>
        <v>0</v>
      </c>
      <c r="N63" s="385">
        <f>IFERROR(IF(N$4="",0,IF($E63="kWh",VLOOKUP(N$4,'4. Billing Determinants'!$B$19:$R$41,4,0)/'4. Billing Determinants'!$E$41*$D63,IF($E63="kW",VLOOKUP(N$4,'4. Billing Determinants'!$B$19:$R$41,5,0)/'4. Billing Determinants'!$F$41*$D63,IF($E63="Non-RPP kWh",VLOOKUP(N$4,'4. Billing Determinants'!$B$19:$R$41,6,0)/'4. Billing Determinants'!$G$41*$D63,IF($E63="Distribution Rev.",VLOOKUP(N$4,'4. Billing Determinants'!$B$19:$R$41,8,0)/'4. Billing Determinants'!$I$41*$D63, VLOOKUP(N$4,'4. Billing Determinants'!$B$19:$R$41,3,0)/'4. Billing Determinants'!$D$41*$D63))))),0)</f>
        <v>0</v>
      </c>
      <c r="O63" s="385">
        <f>IFERROR(IF(O$4="",0,IF($E63="kWh",VLOOKUP(O$4,'4. Billing Determinants'!$B$19:$R$41,4,0)/'4. Billing Determinants'!$E$41*$D63,IF($E63="kW",VLOOKUP(O$4,'4. Billing Determinants'!$B$19:$R$41,5,0)/'4. Billing Determinants'!$F$41*$D63,IF($E63="Non-RPP kWh",VLOOKUP(O$4,'4. Billing Determinants'!$B$19:$R$41,6,0)/'4. Billing Determinants'!$G$41*$D63,IF($E63="Distribution Rev.",VLOOKUP(O$4,'4. Billing Determinants'!$B$19:$R$41,8,0)/'4. Billing Determinants'!$I$41*$D63, VLOOKUP(O$4,'4. Billing Determinants'!$B$19:$R$41,3,0)/'4. Billing Determinants'!$D$41*$D63))))),0)</f>
        <v>0</v>
      </c>
      <c r="P63" s="385">
        <f>IFERROR(IF(P$4="",0,IF($E63="kWh",VLOOKUP(P$4,'4. Billing Determinants'!$B$19:$R$41,4,0)/'4. Billing Determinants'!$E$41*$D63,IF($E63="kW",VLOOKUP(P$4,'4. Billing Determinants'!$B$19:$R$41,5,0)/'4. Billing Determinants'!$F$41*$D63,IF($E63="Non-RPP kWh",VLOOKUP(P$4,'4. Billing Determinants'!$B$19:$R$41,6,0)/'4. Billing Determinants'!$G$41*$D63,IF($E63="Distribution Rev.",VLOOKUP(P$4,'4. Billing Determinants'!$B$19:$R$41,8,0)/'4. Billing Determinants'!$I$41*$D63, VLOOKUP(P$4,'4. Billing Determinants'!$B$19:$R$41,3,0)/'4. Billing Determinants'!$D$41*$D63))))),0)</f>
        <v>0</v>
      </c>
      <c r="Q63" s="385">
        <f>IFERROR(IF(Q$4="",0,IF($E63="kWh",VLOOKUP(Q$4,'4. Billing Determinants'!$B$19:$R$41,4,0)/'4. Billing Determinants'!$E$41*$D63,IF($E63="kW",VLOOKUP(Q$4,'4. Billing Determinants'!$B$19:$R$41,5,0)/'4. Billing Determinants'!$F$41*$D63,IF($E63="Non-RPP kWh",VLOOKUP(Q$4,'4. Billing Determinants'!$B$19:$R$41,6,0)/'4. Billing Determinants'!$G$41*$D63,IF($E63="Distribution Rev.",VLOOKUP(Q$4,'4. Billing Determinants'!$B$19:$R$41,8,0)/'4. Billing Determinants'!$I$41*$D63, VLOOKUP(Q$4,'4. Billing Determinants'!$B$19:$R$41,3,0)/'4. Billing Determinants'!$D$41*$D63))))),0)</f>
        <v>0</v>
      </c>
      <c r="R63" s="385">
        <f>IFERROR(IF(R$4="",0,IF($E63="kWh",VLOOKUP(R$4,'4. Billing Determinants'!$B$19:$R$41,4,0)/'4. Billing Determinants'!$E$41*$D63,IF($E63="kW",VLOOKUP(R$4,'4. Billing Determinants'!$B$19:$R$41,5,0)/'4. Billing Determinants'!$F$41*$D63,IF($E63="Non-RPP kWh",VLOOKUP(R$4,'4. Billing Determinants'!$B$19:$R$41,6,0)/'4. Billing Determinants'!$G$41*$D63,IF($E63="Distribution Rev.",VLOOKUP(R$4,'4. Billing Determinants'!$B$19:$R$41,8,0)/'4. Billing Determinants'!$I$41*$D63, VLOOKUP(R$4,'4. Billing Determinants'!$B$19:$R$41,3,0)/'4. Billing Determinants'!$D$41*$D63))))),0)</f>
        <v>0</v>
      </c>
      <c r="S63" s="385">
        <f>IFERROR(IF(S$4="",0,IF($E63="kWh",VLOOKUP(S$4,'4. Billing Determinants'!$B$19:$R$41,4,0)/'4. Billing Determinants'!$E$41*$D63,IF($E63="kW",VLOOKUP(S$4,'4. Billing Determinants'!$B$19:$R$41,5,0)/'4. Billing Determinants'!$F$41*$D63,IF($E63="Non-RPP kWh",VLOOKUP(S$4,'4. Billing Determinants'!$B$19:$R$41,6,0)/'4. Billing Determinants'!$G$41*$D63,IF($E63="Distribution Rev.",VLOOKUP(S$4,'4. Billing Determinants'!$B$19:$R$41,8,0)/'4. Billing Determinants'!$I$41*$D63, VLOOKUP(S$4,'4. Billing Determinants'!$B$19:$R$41,3,0)/'4. Billing Determinants'!$D$41*$D63))))),0)</f>
        <v>0</v>
      </c>
      <c r="T63" s="385">
        <f>IFERROR(IF(T$4="",0,IF($E63="kWh",VLOOKUP(T$4,'4. Billing Determinants'!$B$19:$R$41,4,0)/'4. Billing Determinants'!$E$41*$D63,IF($E63="kW",VLOOKUP(T$4,'4. Billing Determinants'!$B$19:$R$41,5,0)/'4. Billing Determinants'!$F$41*$D63,IF($E63="Non-RPP kWh",VLOOKUP(T$4,'4. Billing Determinants'!$B$19:$R$41,6,0)/'4. Billing Determinants'!$G$41*$D63,IF($E63="Distribution Rev.",VLOOKUP(T$4,'4. Billing Determinants'!$B$19:$R$41,8,0)/'4. Billing Determinants'!$I$41*$D63, VLOOKUP(T$4,'4. Billing Determinants'!$B$19:$R$41,3,0)/'4. Billing Determinants'!$D$41*$D63))))),0)</f>
        <v>0</v>
      </c>
      <c r="U63" s="385">
        <f>IFERROR(IF(U$4="",0,IF($E63="kWh",VLOOKUP(U$4,'4. Billing Determinants'!$B$19:$R$41,4,0)/'4. Billing Determinants'!$E$41*$D63,IF($E63="kW",VLOOKUP(U$4,'4. Billing Determinants'!$B$19:$R$41,5,0)/'4. Billing Determinants'!$F$41*$D63,IF($E63="Non-RPP kWh",VLOOKUP(U$4,'4. Billing Determinants'!$B$19:$R$41,6,0)/'4. Billing Determinants'!$G$41*$D63,IF($E63="Distribution Rev.",VLOOKUP(U$4,'4. Billing Determinants'!$B$19:$R$41,8,0)/'4. Billing Determinants'!$I$41*$D63, VLOOKUP(U$4,'4. Billing Determinants'!$B$19:$R$41,3,0)/'4. Billing Determinants'!$D$41*$D63))))),0)</f>
        <v>0</v>
      </c>
      <c r="V63" s="385">
        <f>IFERROR(IF(V$4="",0,IF($E63="kWh",VLOOKUP(V$4,'4. Billing Determinants'!$B$19:$R$41,4,0)/'4. Billing Determinants'!$E$41*$D63,IF($E63="kW",VLOOKUP(V$4,'4. Billing Determinants'!$B$19:$R$41,5,0)/'4. Billing Determinants'!$F$41*$D63,IF($E63="Non-RPP kWh",VLOOKUP(V$4,'4. Billing Determinants'!$B$19:$R$41,6,0)/'4. Billing Determinants'!$G$41*$D63,IF($E63="Distribution Rev.",VLOOKUP(V$4,'4. Billing Determinants'!$B$19:$R$41,8,0)/'4. Billing Determinants'!$I$41*$D63, VLOOKUP(V$4,'4. Billing Determinants'!$B$19:$R$41,3,0)/'4. Billing Determinants'!$D$41*$D63))))),0)</f>
        <v>0</v>
      </c>
      <c r="W63" s="385">
        <f>IFERROR(IF(W$4="",0,IF($E63="kWh",VLOOKUP(W$4,'4. Billing Determinants'!$B$19:$R$41,4,0)/'4. Billing Determinants'!$E$41*$D63,IF($E63="kW",VLOOKUP(W$4,'4. Billing Determinants'!$B$19:$R$41,5,0)/'4. Billing Determinants'!$F$41*$D63,IF($E63="Non-RPP kWh",VLOOKUP(W$4,'4. Billing Determinants'!$B$19:$R$41,6,0)/'4. Billing Determinants'!$G$41*$D63,IF($E63="Distribution Rev.",VLOOKUP(W$4,'4. Billing Determinants'!$B$19:$R$41,8,0)/'4. Billing Determinants'!$I$41*$D63, VLOOKUP(W$4,'4. Billing Determinants'!$B$19:$R$41,3,0)/'4. Billing Determinants'!$D$41*$D63))))),0)</f>
        <v>0</v>
      </c>
      <c r="X63" s="385">
        <f>IFERROR(IF(X$4="",0,IF($E63="kWh",VLOOKUP(X$4,'4. Billing Determinants'!$B$19:$R$41,4,0)/'4. Billing Determinants'!$E$41*$D63,IF($E63="kW",VLOOKUP(X$4,'4. Billing Determinants'!$B$19:$R$41,5,0)/'4. Billing Determinants'!$F$41*$D63,IF($E63="Non-RPP kWh",VLOOKUP(X$4,'4. Billing Determinants'!$B$19:$R$41,6,0)/'4. Billing Determinants'!$G$41*$D63,IF($E63="Distribution Rev.",VLOOKUP(X$4,'4. Billing Determinants'!$B$19:$R$41,8,0)/'4. Billing Determinants'!$I$41*$D63, VLOOKUP(X$4,'4. Billing Determinants'!$B$19:$R$41,3,0)/'4. Billing Determinants'!$D$41*$D63))))),0)</f>
        <v>0</v>
      </c>
      <c r="Y63" s="385">
        <f>IFERROR(IF(Y$4="",0,IF($E63="kWh",VLOOKUP(Y$4,'4. Billing Determinants'!$B$19:$R$41,4,0)/'4. Billing Determinants'!$E$41*$D63,IF($E63="kW",VLOOKUP(Y$4,'4. Billing Determinants'!$B$19:$R$41,5,0)/'4. Billing Determinants'!$F$41*$D63,IF($E63="Non-RPP kWh",VLOOKUP(Y$4,'4. Billing Determinants'!$B$19:$R$41,6,0)/'4. Billing Determinants'!$G$41*$D63,IF($E63="Distribution Rev.",VLOOKUP(Y$4,'4. Billing Determinants'!$B$19:$R$41,8,0)/'4. Billing Determinants'!$I$41*$D63, VLOOKUP(Y$4,'4. Billing Determinants'!$B$19:$R$41,3,0)/'4. Billing Determinants'!$D$41*$D63))))),0)</f>
        <v>0</v>
      </c>
    </row>
    <row r="64" spans="1:25" s="396" customFormat="1" ht="29.25" customHeight="1" x14ac:dyDescent="0.2">
      <c r="A64" s="415">
        <v>41</v>
      </c>
      <c r="B64" s="416" t="s">
        <v>229</v>
      </c>
      <c r="C64" s="417">
        <v>1580</v>
      </c>
      <c r="D64" s="418">
        <f>'6.2a CBR B Allocation'!C29</f>
        <v>-572219.14415941469</v>
      </c>
      <c r="E64" s="419" t="s">
        <v>126</v>
      </c>
      <c r="F64" s="420">
        <f>IFERROR(VLOOKUP(F$4,'6.2 CBR B'!$A$17:$K$36,11,FALSE)*'6.2a CBR B Allocation'!$C$29,0)</f>
        <v>-146688.27599678928</v>
      </c>
      <c r="G64" s="420">
        <f>IFERROR(VLOOKUP(G$4,'6.2 CBR B'!$A$17:$K$36,11,FALSE)*'6.2a CBR B Allocation'!$C$29,0)</f>
        <v>-9639.4473850506802</v>
      </c>
      <c r="H64" s="420">
        <f>IFERROR(VLOOKUP(H$4,'6.2 CBR B'!$A$17:$K$36,11,FALSE)*'6.2a CBR B Allocation'!$C$29,0)</f>
        <v>-74425.305615645411</v>
      </c>
      <c r="I64" s="420">
        <f>IFERROR(VLOOKUP(I$4,'6.2 CBR B'!$A$17:$K$36,11,FALSE)*'6.2a CBR B Allocation'!$C$29,0)</f>
        <v>-299930.07024942705</v>
      </c>
      <c r="J64" s="420">
        <f>IFERROR(VLOOKUP(J$4,'6.2 CBR B'!$A$17:$K$36,11,FALSE)*'6.2a CBR B Allocation'!$C$29,0)</f>
        <v>-30569.048387226663</v>
      </c>
      <c r="K64" s="420">
        <f>IFERROR(VLOOKUP(K$4,'6.2 CBR B'!$A$17:$K$36,11,FALSE)*'6.2a CBR B Allocation'!$C$29,0)</f>
        <v>-5890.6692433400813</v>
      </c>
      <c r="L64" s="420">
        <f>IFERROR(VLOOKUP(L$4,'6.2 CBR B'!$A$17:$K$36,11,FALSE)*'6.2a CBR B Allocation'!$C$29,0)</f>
        <v>0</v>
      </c>
      <c r="M64" s="420">
        <f>IFERROR(VLOOKUP(M$4,'6.2 CBR B'!$A$17:$K$36,11,FALSE)*'6.2a CBR B Allocation'!$C$29,0)</f>
        <v>-1313.9674621891013</v>
      </c>
      <c r="N64" s="420">
        <f>IFERROR(VLOOKUP(N$4,'6.2 CBR B'!$A$17:$K$36,11,FALSE)*'6.2a CBR B Allocation'!$C$29,0)</f>
        <v>-3762.359819746413</v>
      </c>
      <c r="O64" s="420">
        <f>IFERROR(VLOOKUP(O$4,'6.2 CBR B'!$A$17:$K$36,11,FALSE)*'6.2a CBR B Allocation'!$C$29,0)</f>
        <v>0</v>
      </c>
      <c r="P64" s="420">
        <f>IFERROR(VLOOKUP(P$4,'6.2 CBR B'!$A$17:$K$36,11,FALSE)*'6.2a CBR B Allocation'!$C$29,0)</f>
        <v>0</v>
      </c>
      <c r="Q64" s="420">
        <f>IFERROR(VLOOKUP(Q$4,'6.2 CBR B'!$A$17:$K$36,11,FALSE)*'6.2a CBR B Allocation'!$C$29,0)</f>
        <v>0</v>
      </c>
      <c r="R64" s="420">
        <f>IFERROR(VLOOKUP(R$4,'6.2 CBR B'!$A$17:$K$36,11,FALSE)*'6.2a CBR B Allocation'!$C$29,0)</f>
        <v>0</v>
      </c>
      <c r="S64" s="420">
        <f>IFERROR(VLOOKUP(S$4,'6.2 CBR B'!$A$17:$K$36,11,FALSE)*'6.2a CBR B Allocation'!$C$29,0)</f>
        <v>0</v>
      </c>
      <c r="T64" s="420">
        <f>IFERROR(VLOOKUP(T$4,'6.2 CBR B'!$A$17:$K$36,11,FALSE)*'6.2a CBR B Allocation'!$C$29,0)</f>
        <v>0</v>
      </c>
      <c r="U64" s="420">
        <f>IFERROR(VLOOKUP(U$4,'6.2 CBR B'!$A$17:$K$36,11,FALSE)*'6.2a CBR B Allocation'!$C$29,0)</f>
        <v>0</v>
      </c>
      <c r="V64" s="420">
        <f>IFERROR(VLOOKUP(V$4,'6.2 CBR B'!$A$17:$K$36,11,FALSE)*'6.2a CBR B Allocation'!$C$29,0)</f>
        <v>0</v>
      </c>
      <c r="W64" s="420">
        <f>IFERROR(VLOOKUP(W$4,'6.2 CBR B'!$A$17:$K$36,11,FALSE)*'6.2a CBR B Allocation'!$C$29,0)</f>
        <v>0</v>
      </c>
      <c r="X64" s="420">
        <f>IFERROR(VLOOKUP(X$4,'6.2 CBR B'!$A$17:$K$36,11,FALSE)*'6.2a CBR B Allocation'!$C$29,0)</f>
        <v>0</v>
      </c>
      <c r="Y64" s="420">
        <f>IFERROR(VLOOKUP(Y$4,'6.2 CBR B'!$A$17:$K$36,11,FALSE)*'6.2a CBR B Allocation'!$C$29,0)</f>
        <v>0</v>
      </c>
    </row>
    <row r="65" spans="1:25" s="400" customFormat="1" x14ac:dyDescent="0.2">
      <c r="A65" s="355">
        <v>42</v>
      </c>
    </row>
    <row r="66" spans="1:25" s="423" customFormat="1" x14ac:dyDescent="0.2">
      <c r="A66" s="355">
        <v>43</v>
      </c>
      <c r="B66" s="875" t="s">
        <v>230</v>
      </c>
      <c r="C66" s="875"/>
      <c r="D66" s="421">
        <f>SUM(F66:Y66)</f>
        <v>26772484.689632718</v>
      </c>
      <c r="E66" s="422"/>
      <c r="F66" s="421">
        <f>SUM(F5,F6,F8,F9,F12:F19)</f>
        <v>4669090.1966751125</v>
      </c>
      <c r="G66" s="421">
        <f>SUM(G5,G6,G8,G9,G12:G19)</f>
        <v>263228.63605159736</v>
      </c>
      <c r="H66" s="421">
        <f t="shared" ref="H66:Y66" si="3">SUM(H5,H6,H8,H9,H12:H19)</f>
        <v>2599737.8831910719</v>
      </c>
      <c r="I66" s="421">
        <f t="shared" si="3"/>
        <v>11211695.643503601</v>
      </c>
      <c r="J66" s="421">
        <f t="shared" si="3"/>
        <v>5333909.7945057424</v>
      </c>
      <c r="K66" s="421">
        <f t="shared" si="3"/>
        <v>2512815.9111691755</v>
      </c>
      <c r="L66" s="421">
        <f t="shared" si="3"/>
        <v>0</v>
      </c>
      <c r="M66" s="421">
        <f t="shared" si="3"/>
        <v>47110.985809516875</v>
      </c>
      <c r="N66" s="421">
        <f t="shared" si="3"/>
        <v>134895.63872690542</v>
      </c>
      <c r="O66" s="421">
        <f t="shared" si="3"/>
        <v>0</v>
      </c>
      <c r="P66" s="421">
        <f t="shared" si="3"/>
        <v>0</v>
      </c>
      <c r="Q66" s="421">
        <f t="shared" si="3"/>
        <v>0</v>
      </c>
      <c r="R66" s="421">
        <f t="shared" si="3"/>
        <v>0</v>
      </c>
      <c r="S66" s="421">
        <f t="shared" si="3"/>
        <v>0</v>
      </c>
      <c r="T66" s="421">
        <f t="shared" si="3"/>
        <v>0</v>
      </c>
      <c r="U66" s="421">
        <f t="shared" si="3"/>
        <v>0</v>
      </c>
      <c r="V66" s="421">
        <f t="shared" si="3"/>
        <v>0</v>
      </c>
      <c r="W66" s="421">
        <f t="shared" si="3"/>
        <v>0</v>
      </c>
      <c r="X66" s="421">
        <f t="shared" si="3"/>
        <v>0</v>
      </c>
      <c r="Y66" s="421">
        <f t="shared" si="3"/>
        <v>0</v>
      </c>
    </row>
    <row r="67" spans="1:25" s="400" customFormat="1" x14ac:dyDescent="0.2">
      <c r="A67" s="370">
        <v>44</v>
      </c>
      <c r="B67" s="875" t="s">
        <v>231</v>
      </c>
      <c r="C67" s="875"/>
      <c r="D67" s="421">
        <f>SUM(F67:Y67)</f>
        <v>-10027220.468111042</v>
      </c>
      <c r="E67" s="421"/>
      <c r="F67" s="421">
        <f>SUM(F7,F10)</f>
        <v>-1943549.6287610449</v>
      </c>
      <c r="G67" s="421">
        <f t="shared" ref="G67:Y67" si="4">SUM(G7,G10)</f>
        <v>-127718.07603142696</v>
      </c>
      <c r="H67" s="421">
        <f t="shared" si="4"/>
        <v>-986099.76916547213</v>
      </c>
      <c r="I67" s="421">
        <f>SUM(I7,I10)</f>
        <v>-4121237.1900288099</v>
      </c>
      <c r="J67" s="421">
        <f t="shared" si="4"/>
        <v>-1970913.7046436723</v>
      </c>
      <c r="K67" s="421">
        <f t="shared" si="4"/>
        <v>-810443.18640639668</v>
      </c>
      <c r="L67" s="421">
        <f t="shared" si="4"/>
        <v>0</v>
      </c>
      <c r="M67" s="421">
        <f t="shared" si="4"/>
        <v>-17409.441592984687</v>
      </c>
      <c r="N67" s="421">
        <f t="shared" si="4"/>
        <v>-49849.471481235945</v>
      </c>
      <c r="O67" s="421">
        <f t="shared" si="4"/>
        <v>0</v>
      </c>
      <c r="P67" s="421">
        <f t="shared" si="4"/>
        <v>0</v>
      </c>
      <c r="Q67" s="421">
        <f t="shared" si="4"/>
        <v>0</v>
      </c>
      <c r="R67" s="421">
        <f t="shared" si="4"/>
        <v>0</v>
      </c>
      <c r="S67" s="421">
        <f t="shared" si="4"/>
        <v>0</v>
      </c>
      <c r="T67" s="421">
        <f t="shared" si="4"/>
        <v>0</v>
      </c>
      <c r="U67" s="421">
        <f t="shared" si="4"/>
        <v>0</v>
      </c>
      <c r="V67" s="421">
        <f t="shared" si="4"/>
        <v>0</v>
      </c>
      <c r="W67" s="421">
        <f t="shared" si="4"/>
        <v>0</v>
      </c>
      <c r="X67" s="421">
        <f t="shared" si="4"/>
        <v>0</v>
      </c>
      <c r="Y67" s="421">
        <f t="shared" si="4"/>
        <v>0</v>
      </c>
    </row>
    <row r="68" spans="1:25" s="424" customFormat="1" x14ac:dyDescent="0.2">
      <c r="A68" s="355">
        <v>45</v>
      </c>
      <c r="B68" s="875" t="s">
        <v>232</v>
      </c>
      <c r="C68" s="875"/>
      <c r="D68" s="421">
        <f>SUM(F68:Y68)</f>
        <v>-22942913.044776622</v>
      </c>
      <c r="E68" s="421"/>
      <c r="F68" s="421">
        <f>F11</f>
        <v>-352207.71336139756</v>
      </c>
      <c r="G68" s="421">
        <f>G11</f>
        <v>-3660.035736809803</v>
      </c>
      <c r="H68" s="421">
        <f t="shared" ref="H68:Y68" si="5">H11</f>
        <v>-992937.14292410424</v>
      </c>
      <c r="I68" s="421">
        <f t="shared" si="5"/>
        <v>-18452040.347542141</v>
      </c>
      <c r="J68" s="421">
        <f t="shared" si="5"/>
        <v>-2218019.8291262249</v>
      </c>
      <c r="K68" s="421">
        <f t="shared" si="5"/>
        <v>-585039.33079131949</v>
      </c>
      <c r="L68" s="421">
        <f t="shared" si="5"/>
        <v>0</v>
      </c>
      <c r="M68" s="421">
        <f t="shared" si="5"/>
        <v>-345.53374739121216</v>
      </c>
      <c r="N68" s="421">
        <f t="shared" si="5"/>
        <v>-338663.11154723604</v>
      </c>
      <c r="O68" s="421">
        <f t="shared" si="5"/>
        <v>0</v>
      </c>
      <c r="P68" s="421">
        <f t="shared" si="5"/>
        <v>0</v>
      </c>
      <c r="Q68" s="421">
        <f t="shared" si="5"/>
        <v>0</v>
      </c>
      <c r="R68" s="421">
        <f t="shared" si="5"/>
        <v>0</v>
      </c>
      <c r="S68" s="421">
        <f t="shared" si="5"/>
        <v>0</v>
      </c>
      <c r="T68" s="421">
        <f t="shared" si="5"/>
        <v>0</v>
      </c>
      <c r="U68" s="421">
        <f t="shared" si="5"/>
        <v>0</v>
      </c>
      <c r="V68" s="421">
        <f t="shared" si="5"/>
        <v>0</v>
      </c>
      <c r="W68" s="421">
        <f t="shared" si="5"/>
        <v>0</v>
      </c>
      <c r="X68" s="421">
        <f t="shared" si="5"/>
        <v>0</v>
      </c>
      <c r="Y68" s="421">
        <f t="shared" si="5"/>
        <v>0</v>
      </c>
    </row>
    <row r="69" spans="1:25" s="400" customFormat="1" x14ac:dyDescent="0.2">
      <c r="A69" s="355">
        <v>46</v>
      </c>
    </row>
    <row r="70" spans="1:25" s="425" customFormat="1" hidden="1" x14ac:dyDescent="0.2">
      <c r="A70" s="425">
        <v>47</v>
      </c>
      <c r="B70" s="876" t="s">
        <v>233</v>
      </c>
      <c r="C70" s="876"/>
      <c r="D70" s="426">
        <f>SUM(F70:Y70)</f>
        <v>0</v>
      </c>
      <c r="E70" s="426"/>
      <c r="F70" s="426"/>
      <c r="G70" s="426"/>
      <c r="H70" s="426"/>
      <c r="I70" s="426"/>
      <c r="J70" s="426"/>
      <c r="K70" s="426"/>
      <c r="L70" s="426"/>
      <c r="M70" s="426"/>
      <c r="N70" s="426"/>
      <c r="O70" s="426"/>
      <c r="P70" s="426"/>
      <c r="Q70" s="426"/>
      <c r="R70" s="426"/>
      <c r="S70" s="426"/>
      <c r="T70" s="426"/>
      <c r="U70" s="426"/>
      <c r="V70" s="426"/>
      <c r="W70" s="426"/>
      <c r="X70" s="426"/>
      <c r="Y70" s="426"/>
    </row>
    <row r="71" spans="1:25" s="400" customFormat="1" hidden="1" x14ac:dyDescent="0.2">
      <c r="A71" s="370">
        <v>48</v>
      </c>
    </row>
    <row r="72" spans="1:25" s="429" customFormat="1" hidden="1" x14ac:dyDescent="0.2">
      <c r="A72" s="382">
        <v>49</v>
      </c>
      <c r="B72" s="872" t="s">
        <v>234</v>
      </c>
      <c r="C72" s="872"/>
      <c r="D72" s="427">
        <f>SUM(F72:Y72)</f>
        <v>0</v>
      </c>
      <c r="E72" s="428"/>
      <c r="F72" s="427">
        <f t="shared" ref="F72:Y72" si="6">SUM(F22:F52)+F57+F63</f>
        <v>0</v>
      </c>
      <c r="G72" s="427">
        <f t="shared" si="6"/>
        <v>0</v>
      </c>
      <c r="H72" s="427">
        <f t="shared" si="6"/>
        <v>0</v>
      </c>
      <c r="I72" s="427">
        <f t="shared" si="6"/>
        <v>0</v>
      </c>
      <c r="J72" s="427">
        <f t="shared" si="6"/>
        <v>0</v>
      </c>
      <c r="K72" s="427">
        <f t="shared" si="6"/>
        <v>0</v>
      </c>
      <c r="L72" s="427">
        <f t="shared" si="6"/>
        <v>0</v>
      </c>
      <c r="M72" s="427">
        <f t="shared" si="6"/>
        <v>0</v>
      </c>
      <c r="N72" s="427">
        <f t="shared" si="6"/>
        <v>0</v>
      </c>
      <c r="O72" s="427">
        <f t="shared" si="6"/>
        <v>0</v>
      </c>
      <c r="P72" s="427">
        <f t="shared" si="6"/>
        <v>0</v>
      </c>
      <c r="Q72" s="427">
        <f t="shared" si="6"/>
        <v>0</v>
      </c>
      <c r="R72" s="427">
        <f t="shared" si="6"/>
        <v>0</v>
      </c>
      <c r="S72" s="427">
        <f t="shared" si="6"/>
        <v>0</v>
      </c>
      <c r="T72" s="427">
        <f t="shared" si="6"/>
        <v>0</v>
      </c>
      <c r="U72" s="427">
        <f t="shared" si="6"/>
        <v>0</v>
      </c>
      <c r="V72" s="427">
        <f t="shared" si="6"/>
        <v>0</v>
      </c>
      <c r="W72" s="427">
        <f t="shared" si="6"/>
        <v>0</v>
      </c>
      <c r="X72" s="427">
        <f t="shared" si="6"/>
        <v>0</v>
      </c>
      <c r="Y72" s="427">
        <f t="shared" si="6"/>
        <v>0</v>
      </c>
    </row>
    <row r="73" spans="1:25" s="408" customFormat="1" hidden="1" x14ac:dyDescent="0.2">
      <c r="A73" s="382">
        <v>50</v>
      </c>
    </row>
    <row r="74" spans="1:25" s="382" customFormat="1" hidden="1" x14ac:dyDescent="0.2">
      <c r="A74" s="382">
        <v>51</v>
      </c>
      <c r="B74" s="391" t="s">
        <v>235</v>
      </c>
      <c r="C74" s="391">
        <v>1575</v>
      </c>
      <c r="D74" s="385"/>
      <c r="E74" s="386" t="s">
        <v>126</v>
      </c>
      <c r="F74" s="385">
        <f>IFERROR(IF(F$4="",0,IF($E74="kWh",VLOOKUP(F$4,'4. Billing Determinants'!$B$19:$R$41,4,0)/'4. Billing Determinants'!$E$41*$D74,IF($E74="kW",VLOOKUP(F$4,'4. Billing Determinants'!$B$19:$R$41,5,0)/'4. Billing Determinants'!$F$41*$D74,IF($E74="Non-RPP kWh",VLOOKUP(F$4,'4. Billing Determinants'!$B$19:$R$41,6,0)/'4. Billing Determinants'!$G$41*$D74,IF($E74="Distribution Rev.",VLOOKUP(F$4,'4. Billing Determinants'!$B$19:$R$41,8,0)/'4. Billing Determinants'!$I$41*$D74, VLOOKUP(F$4,'4. Billing Determinants'!$B$19:$R$41,3,0)/'4. Billing Determinants'!$D$41*$D74))))),0)</f>
        <v>0</v>
      </c>
      <c r="G74" s="385">
        <f>IFERROR(IF(G$4="",0,IF($E74="kWh",VLOOKUP(G$4,'4. Billing Determinants'!$B$19:$R$41,4,0)/'4. Billing Determinants'!$E$41*$D74,IF($E74="kW",VLOOKUP(G$4,'4. Billing Determinants'!$B$19:$R$41,5,0)/'4. Billing Determinants'!$F$41*$D74,IF($E74="Non-RPP kWh",VLOOKUP(G$4,'4. Billing Determinants'!$B$19:$R$41,6,0)/'4. Billing Determinants'!$G$41*$D74,IF($E74="Distribution Rev.",VLOOKUP(G$4,'4. Billing Determinants'!$B$19:$R$41,8,0)/'4. Billing Determinants'!$I$41*$D74, VLOOKUP(G$4,'4. Billing Determinants'!$B$19:$R$41,3,0)/'4. Billing Determinants'!$D$41*$D74))))),0)</f>
        <v>0</v>
      </c>
      <c r="H74" s="385">
        <f>IFERROR(IF(H$4="",0,IF($E74="kWh",VLOOKUP(H$4,'4. Billing Determinants'!$B$19:$R$41,4,0)/'4. Billing Determinants'!$E$41*$D74,IF($E74="kW",VLOOKUP(H$4,'4. Billing Determinants'!$B$19:$R$41,5,0)/'4. Billing Determinants'!$F$41*$D74,IF($E74="Non-RPP kWh",VLOOKUP(H$4,'4. Billing Determinants'!$B$19:$R$41,6,0)/'4. Billing Determinants'!$G$41*$D74,IF($E74="Distribution Rev.",VLOOKUP(H$4,'4. Billing Determinants'!$B$19:$R$41,8,0)/'4. Billing Determinants'!$I$41*$D74, VLOOKUP(H$4,'4. Billing Determinants'!$B$19:$R$41,3,0)/'4. Billing Determinants'!$D$41*$D74))))),0)</f>
        <v>0</v>
      </c>
      <c r="I74" s="385">
        <f>IFERROR(IF(I$4="",0,IF($E74="kWh",VLOOKUP(I$4,'4. Billing Determinants'!$B$19:$R$41,4,0)/'4. Billing Determinants'!$E$41*$D74,IF($E74="kW",VLOOKUP(I$4,'4. Billing Determinants'!$B$19:$R$41,5,0)/'4. Billing Determinants'!$F$41*$D74,IF($E74="Non-RPP kWh",VLOOKUP(I$4,'4. Billing Determinants'!$B$19:$R$41,6,0)/'4. Billing Determinants'!$G$41*$D74,IF($E74="Distribution Rev.",VLOOKUP(I$4,'4. Billing Determinants'!$B$19:$R$41,8,0)/'4. Billing Determinants'!$I$41*$D74, VLOOKUP(I$4,'4. Billing Determinants'!$B$19:$R$41,3,0)/'4. Billing Determinants'!$D$41*$D74))))),0)</f>
        <v>0</v>
      </c>
      <c r="J74" s="385">
        <f>IFERROR(IF(J$4="",0,IF($E74="kWh",VLOOKUP(J$4,'4. Billing Determinants'!$B$19:$R$41,4,0)/'4. Billing Determinants'!$E$41*$D74,IF($E74="kW",VLOOKUP(J$4,'4. Billing Determinants'!$B$19:$R$41,5,0)/'4. Billing Determinants'!$F$41*$D74,IF($E74="Non-RPP kWh",VLOOKUP(J$4,'4. Billing Determinants'!$B$19:$R$41,6,0)/'4. Billing Determinants'!$G$41*$D74,IF($E74="Distribution Rev.",VLOOKUP(J$4,'4. Billing Determinants'!$B$19:$R$41,8,0)/'4. Billing Determinants'!$I$41*$D74, VLOOKUP(J$4,'4. Billing Determinants'!$B$19:$R$41,3,0)/'4. Billing Determinants'!$D$41*$D74))))),0)</f>
        <v>0</v>
      </c>
      <c r="K74" s="385">
        <f>IFERROR(IF(K$4="",0,IF($E74="kWh",VLOOKUP(K$4,'4. Billing Determinants'!$B$19:$R$41,4,0)/'4. Billing Determinants'!$E$41*$D74,IF($E74="kW",VLOOKUP(K$4,'4. Billing Determinants'!$B$19:$R$41,5,0)/'4. Billing Determinants'!$F$41*$D74,IF($E74="Non-RPP kWh",VLOOKUP(K$4,'4. Billing Determinants'!$B$19:$R$41,6,0)/'4. Billing Determinants'!$G$41*$D74,IF($E74="Distribution Rev.",VLOOKUP(K$4,'4. Billing Determinants'!$B$19:$R$41,8,0)/'4. Billing Determinants'!$I$41*$D74, VLOOKUP(K$4,'4. Billing Determinants'!$B$19:$R$41,3,0)/'4. Billing Determinants'!$D$41*$D74))))),0)</f>
        <v>0</v>
      </c>
      <c r="L74" s="385">
        <f>IFERROR(IF(L$4="",0,IF($E74="kWh",VLOOKUP(L$4,'4. Billing Determinants'!$B$19:$R$41,4,0)/'4. Billing Determinants'!$E$41*$D74,IF($E74="kW",VLOOKUP(L$4,'4. Billing Determinants'!$B$19:$R$41,5,0)/'4. Billing Determinants'!$F$41*$D74,IF($E74="Non-RPP kWh",VLOOKUP(L$4,'4. Billing Determinants'!$B$19:$R$41,6,0)/'4. Billing Determinants'!$G$41*$D74,IF($E74="Distribution Rev.",VLOOKUP(L$4,'4. Billing Determinants'!$B$19:$R$41,8,0)/'4. Billing Determinants'!$I$41*$D74, VLOOKUP(L$4,'4. Billing Determinants'!$B$19:$R$41,3,0)/'4. Billing Determinants'!$D$41*$D74))))),0)</f>
        <v>0</v>
      </c>
      <c r="M74" s="385">
        <f>IFERROR(IF(M$4="",0,IF($E74="kWh",VLOOKUP(M$4,'4. Billing Determinants'!$B$19:$R$41,4,0)/'4. Billing Determinants'!$E$41*$D74,IF($E74="kW",VLOOKUP(M$4,'4. Billing Determinants'!$B$19:$R$41,5,0)/'4. Billing Determinants'!$F$41*$D74,IF($E74="Non-RPP kWh",VLOOKUP(M$4,'4. Billing Determinants'!$B$19:$R$41,6,0)/'4. Billing Determinants'!$G$41*$D74,IF($E74="Distribution Rev.",VLOOKUP(M$4,'4. Billing Determinants'!$B$19:$R$41,8,0)/'4. Billing Determinants'!$I$41*$D74, VLOOKUP(M$4,'4. Billing Determinants'!$B$19:$R$41,3,0)/'4. Billing Determinants'!$D$41*$D74))))),0)</f>
        <v>0</v>
      </c>
      <c r="N74" s="385">
        <f>IFERROR(IF(N$4="",0,IF($E74="kWh",VLOOKUP(N$4,'4. Billing Determinants'!$B$19:$R$41,4,0)/'4. Billing Determinants'!$E$41*$D74,IF($E74="kW",VLOOKUP(N$4,'4. Billing Determinants'!$B$19:$R$41,5,0)/'4. Billing Determinants'!$F$41*$D74,IF($E74="Non-RPP kWh",VLOOKUP(N$4,'4. Billing Determinants'!$B$19:$R$41,6,0)/'4. Billing Determinants'!$G$41*$D74,IF($E74="Distribution Rev.",VLOOKUP(N$4,'4. Billing Determinants'!$B$19:$R$41,8,0)/'4. Billing Determinants'!$I$41*$D74, VLOOKUP(N$4,'4. Billing Determinants'!$B$19:$R$41,3,0)/'4. Billing Determinants'!$D$41*$D74))))),0)</f>
        <v>0</v>
      </c>
      <c r="O74" s="385">
        <f>IFERROR(IF(O$4="",0,IF($E74="kWh",VLOOKUP(O$4,'4. Billing Determinants'!$B$19:$R$41,4,0)/'4. Billing Determinants'!$E$41*$D74,IF($E74="kW",VLOOKUP(O$4,'4. Billing Determinants'!$B$19:$R$41,5,0)/'4. Billing Determinants'!$F$41*$D74,IF($E74="Non-RPP kWh",VLOOKUP(O$4,'4. Billing Determinants'!$B$19:$R$41,6,0)/'4. Billing Determinants'!$G$41*$D74,IF($E74="Distribution Rev.",VLOOKUP(O$4,'4. Billing Determinants'!$B$19:$R$41,8,0)/'4. Billing Determinants'!$I$41*$D74, VLOOKUP(O$4,'4. Billing Determinants'!$B$19:$R$41,3,0)/'4. Billing Determinants'!$D$41*$D74))))),0)</f>
        <v>0</v>
      </c>
      <c r="P74" s="385">
        <f>IFERROR(IF(P$4="",0,IF($E74="kWh",VLOOKUP(P$4,'4. Billing Determinants'!$B$19:$R$41,4,0)/'4. Billing Determinants'!$E$41*$D74,IF($E74="kW",VLOOKUP(P$4,'4. Billing Determinants'!$B$19:$R$41,5,0)/'4. Billing Determinants'!$F$41*$D74,IF($E74="Non-RPP kWh",VLOOKUP(P$4,'4. Billing Determinants'!$B$19:$R$41,6,0)/'4. Billing Determinants'!$G$41*$D74,IF($E74="Distribution Rev.",VLOOKUP(P$4,'4. Billing Determinants'!$B$19:$R$41,8,0)/'4. Billing Determinants'!$I$41*$D74, VLOOKUP(P$4,'4. Billing Determinants'!$B$19:$R$41,3,0)/'4. Billing Determinants'!$D$41*$D74))))),0)</f>
        <v>0</v>
      </c>
      <c r="Q74" s="385">
        <f>IFERROR(IF(Q$4="",0,IF($E74="kWh",VLOOKUP(Q$4,'4. Billing Determinants'!$B$19:$R$41,4,0)/'4. Billing Determinants'!$E$41*$D74,IF($E74="kW",VLOOKUP(Q$4,'4. Billing Determinants'!$B$19:$R$41,5,0)/'4. Billing Determinants'!$F$41*$D74,IF($E74="Non-RPP kWh",VLOOKUP(Q$4,'4. Billing Determinants'!$B$19:$R$41,6,0)/'4. Billing Determinants'!$G$41*$D74,IF($E74="Distribution Rev.",VLOOKUP(Q$4,'4. Billing Determinants'!$B$19:$R$41,8,0)/'4. Billing Determinants'!$I$41*$D74, VLOOKUP(Q$4,'4. Billing Determinants'!$B$19:$R$41,3,0)/'4. Billing Determinants'!$D$41*$D74))))),0)</f>
        <v>0</v>
      </c>
      <c r="R74" s="385">
        <f>IFERROR(IF(R$4="",0,IF($E74="kWh",VLOOKUP(R$4,'4. Billing Determinants'!$B$19:$R$41,4,0)/'4. Billing Determinants'!$E$41*$D74,IF($E74="kW",VLOOKUP(R$4,'4. Billing Determinants'!$B$19:$R$41,5,0)/'4. Billing Determinants'!$F$41*$D74,IF($E74="Non-RPP kWh",VLOOKUP(R$4,'4. Billing Determinants'!$B$19:$R$41,6,0)/'4. Billing Determinants'!$G$41*$D74,IF($E74="Distribution Rev.",VLOOKUP(R$4,'4. Billing Determinants'!$B$19:$R$41,8,0)/'4. Billing Determinants'!$I$41*$D74, VLOOKUP(R$4,'4. Billing Determinants'!$B$19:$R$41,3,0)/'4. Billing Determinants'!$D$41*$D74))))),0)</f>
        <v>0</v>
      </c>
      <c r="S74" s="385">
        <f>IFERROR(IF(S$4="",0,IF($E74="kWh",VLOOKUP(S$4,'4. Billing Determinants'!$B$19:$R$41,4,0)/'4. Billing Determinants'!$E$41*$D74,IF($E74="kW",VLOOKUP(S$4,'4. Billing Determinants'!$B$19:$R$41,5,0)/'4. Billing Determinants'!$F$41*$D74,IF($E74="Non-RPP kWh",VLOOKUP(S$4,'4. Billing Determinants'!$B$19:$R$41,6,0)/'4. Billing Determinants'!$G$41*$D74,IF($E74="Distribution Rev.",VLOOKUP(S$4,'4. Billing Determinants'!$B$19:$R$41,8,0)/'4. Billing Determinants'!$I$41*$D74, VLOOKUP(S$4,'4. Billing Determinants'!$B$19:$R$41,3,0)/'4. Billing Determinants'!$D$41*$D74))))),0)</f>
        <v>0</v>
      </c>
      <c r="T74" s="385">
        <f>IFERROR(IF(T$4="",0,IF($E74="kWh",VLOOKUP(T$4,'4. Billing Determinants'!$B$19:$R$41,4,0)/'4. Billing Determinants'!$E$41*$D74,IF($E74="kW",VLOOKUP(T$4,'4. Billing Determinants'!$B$19:$R$41,5,0)/'4. Billing Determinants'!$F$41*$D74,IF($E74="Non-RPP kWh",VLOOKUP(T$4,'4. Billing Determinants'!$B$19:$R$41,6,0)/'4. Billing Determinants'!$G$41*$D74,IF($E74="Distribution Rev.",VLOOKUP(T$4,'4. Billing Determinants'!$B$19:$R$41,8,0)/'4. Billing Determinants'!$I$41*$D74, VLOOKUP(T$4,'4. Billing Determinants'!$B$19:$R$41,3,0)/'4. Billing Determinants'!$D$41*$D74))))),0)</f>
        <v>0</v>
      </c>
      <c r="U74" s="385">
        <f>IFERROR(IF(U$4="",0,IF($E74="kWh",VLOOKUP(U$4,'4. Billing Determinants'!$B$19:$R$41,4,0)/'4. Billing Determinants'!$E$41*$D74,IF($E74="kW",VLOOKUP(U$4,'4. Billing Determinants'!$B$19:$R$41,5,0)/'4. Billing Determinants'!$F$41*$D74,IF($E74="Non-RPP kWh",VLOOKUP(U$4,'4. Billing Determinants'!$B$19:$R$41,6,0)/'4. Billing Determinants'!$G$41*$D74,IF($E74="Distribution Rev.",VLOOKUP(U$4,'4. Billing Determinants'!$B$19:$R$41,8,0)/'4. Billing Determinants'!$I$41*$D74, VLOOKUP(U$4,'4. Billing Determinants'!$B$19:$R$41,3,0)/'4. Billing Determinants'!$D$41*$D74))))),0)</f>
        <v>0</v>
      </c>
      <c r="V74" s="385">
        <f>IFERROR(IF(V$4="",0,IF($E74="kWh",VLOOKUP(V$4,'4. Billing Determinants'!$B$19:$R$41,4,0)/'4. Billing Determinants'!$E$41*$D74,IF($E74="kW",VLOOKUP(V$4,'4. Billing Determinants'!$B$19:$R$41,5,0)/'4. Billing Determinants'!$F$41*$D74,IF($E74="Non-RPP kWh",VLOOKUP(V$4,'4. Billing Determinants'!$B$19:$R$41,6,0)/'4. Billing Determinants'!$G$41*$D74,IF($E74="Distribution Rev.",VLOOKUP(V$4,'4. Billing Determinants'!$B$19:$R$41,8,0)/'4. Billing Determinants'!$I$41*$D74, VLOOKUP(V$4,'4. Billing Determinants'!$B$19:$R$41,3,0)/'4. Billing Determinants'!$D$41*$D74))))),0)</f>
        <v>0</v>
      </c>
      <c r="W74" s="385">
        <f>IFERROR(IF(W$4="",0,IF($E74="kWh",VLOOKUP(W$4,'4. Billing Determinants'!$B$19:$R$41,4,0)/'4. Billing Determinants'!$E$41*$D74,IF($E74="kW",VLOOKUP(W$4,'4. Billing Determinants'!$B$19:$R$41,5,0)/'4. Billing Determinants'!$F$41*$D74,IF($E74="Non-RPP kWh",VLOOKUP(W$4,'4. Billing Determinants'!$B$19:$R$41,6,0)/'4. Billing Determinants'!$G$41*$D74,IF($E74="Distribution Rev.",VLOOKUP(W$4,'4. Billing Determinants'!$B$19:$R$41,8,0)/'4. Billing Determinants'!$I$41*$D74, VLOOKUP(W$4,'4. Billing Determinants'!$B$19:$R$41,3,0)/'4. Billing Determinants'!$D$41*$D74))))),0)</f>
        <v>0</v>
      </c>
      <c r="X74" s="385">
        <f>IFERROR(IF(X$4="",0,IF($E74="kWh",VLOOKUP(X$4,'4. Billing Determinants'!$B$19:$R$41,4,0)/'4. Billing Determinants'!$E$41*$D74,IF($E74="kW",VLOOKUP(X$4,'4. Billing Determinants'!$B$19:$R$41,5,0)/'4. Billing Determinants'!$F$41*$D74,IF($E74="Non-RPP kWh",VLOOKUP(X$4,'4. Billing Determinants'!$B$19:$R$41,6,0)/'4. Billing Determinants'!$G$41*$D74,IF($E74="Distribution Rev.",VLOOKUP(X$4,'4. Billing Determinants'!$B$19:$R$41,8,0)/'4. Billing Determinants'!$I$41*$D74, VLOOKUP(X$4,'4. Billing Determinants'!$B$19:$R$41,3,0)/'4. Billing Determinants'!$D$41*$D74))))),0)</f>
        <v>0</v>
      </c>
      <c r="Y74" s="385">
        <f>IFERROR(IF(Y$4="",0,IF($E74="kWh",VLOOKUP(Y$4,'4. Billing Determinants'!$B$19:$R$41,4,0)/'4. Billing Determinants'!$E$41*$D74,IF($E74="kW",VLOOKUP(Y$4,'4. Billing Determinants'!$B$19:$R$41,5,0)/'4. Billing Determinants'!$F$41*$D74,IF($E74="Non-RPP kWh",VLOOKUP(Y$4,'4. Billing Determinants'!$B$19:$R$41,6,0)/'4. Billing Determinants'!$G$41*$D74,IF($E74="Distribution Rev.",VLOOKUP(Y$4,'4. Billing Determinants'!$B$19:$R$41,8,0)/'4. Billing Determinants'!$I$41*$D74, VLOOKUP(Y$4,'4. Billing Determinants'!$B$19:$R$41,3,0)/'4. Billing Determinants'!$D$41*$D74))))),0)</f>
        <v>0</v>
      </c>
    </row>
    <row r="75" spans="1:25" s="382" customFormat="1" hidden="1" x14ac:dyDescent="0.2">
      <c r="A75" s="387">
        <v>52</v>
      </c>
      <c r="B75" s="391" t="s">
        <v>236</v>
      </c>
      <c r="C75" s="391">
        <v>1576</v>
      </c>
      <c r="D75" s="385"/>
      <c r="E75" s="386" t="s">
        <v>126</v>
      </c>
      <c r="F75" s="385">
        <f>IFERROR(IF(F$4="",0,IF($E75="kWh",VLOOKUP(F$4,'4. Billing Determinants'!$B$19:$R$41,4,0)/'4. Billing Determinants'!$E$41*$D75,IF($E75="kW",VLOOKUP(F$4,'4. Billing Determinants'!$B$19:$R$41,5,0)/'4. Billing Determinants'!$F$41*$D75,IF($E75="Non-RPP kWh",VLOOKUP(F$4,'4. Billing Determinants'!$B$19:$R$41,6,0)/'4. Billing Determinants'!$G$41*$D75,IF($E75="Distribution Rev.",VLOOKUP(F$4,'4. Billing Determinants'!$B$19:$R$41,8,0)/'4. Billing Determinants'!$I$41*$D75, VLOOKUP(F$4,'4. Billing Determinants'!$B$19:$R$41,3,0)/'4. Billing Determinants'!$D$41*$D75))))),0)</f>
        <v>0</v>
      </c>
      <c r="G75" s="385">
        <f>IFERROR(IF(G$4="",0,IF($E75="kWh",VLOOKUP(G$4,'4. Billing Determinants'!$B$19:$R$41,4,0)/'4. Billing Determinants'!$E$41*$D75,IF($E75="kW",VLOOKUP(G$4,'4. Billing Determinants'!$B$19:$R$41,5,0)/'4. Billing Determinants'!$F$41*$D75,IF($E75="Non-RPP kWh",VLOOKUP(G$4,'4. Billing Determinants'!$B$19:$R$41,6,0)/'4. Billing Determinants'!$G$41*$D75,IF($E75="Distribution Rev.",VLOOKUP(G$4,'4. Billing Determinants'!$B$19:$R$41,8,0)/'4. Billing Determinants'!$I$41*$D75, VLOOKUP(G$4,'4. Billing Determinants'!$B$19:$R$41,3,0)/'4. Billing Determinants'!$D$41*$D75))))),0)</f>
        <v>0</v>
      </c>
      <c r="H75" s="385">
        <f>IFERROR(IF(H$4="",0,IF($E75="kWh",VLOOKUP(H$4,'4. Billing Determinants'!$B$19:$R$41,4,0)/'4. Billing Determinants'!$E$41*$D75,IF($E75="kW",VLOOKUP(H$4,'4. Billing Determinants'!$B$19:$R$41,5,0)/'4. Billing Determinants'!$F$41*$D75,IF($E75="Non-RPP kWh",VLOOKUP(H$4,'4. Billing Determinants'!$B$19:$R$41,6,0)/'4. Billing Determinants'!$G$41*$D75,IF($E75="Distribution Rev.",VLOOKUP(H$4,'4. Billing Determinants'!$B$19:$R$41,8,0)/'4. Billing Determinants'!$I$41*$D75, VLOOKUP(H$4,'4. Billing Determinants'!$B$19:$R$41,3,0)/'4. Billing Determinants'!$D$41*$D75))))),0)</f>
        <v>0</v>
      </c>
      <c r="I75" s="385">
        <f>IFERROR(IF(I$4="",0,IF($E75="kWh",VLOOKUP(I$4,'4. Billing Determinants'!$B$19:$R$41,4,0)/'4. Billing Determinants'!$E$41*$D75,IF($E75="kW",VLOOKUP(I$4,'4. Billing Determinants'!$B$19:$R$41,5,0)/'4. Billing Determinants'!$F$41*$D75,IF($E75="Non-RPP kWh",VLOOKUP(I$4,'4. Billing Determinants'!$B$19:$R$41,6,0)/'4. Billing Determinants'!$G$41*$D75,IF($E75="Distribution Rev.",VLOOKUP(I$4,'4. Billing Determinants'!$B$19:$R$41,8,0)/'4. Billing Determinants'!$I$41*$D75, VLOOKUP(I$4,'4. Billing Determinants'!$B$19:$R$41,3,0)/'4. Billing Determinants'!$D$41*$D75))))),0)</f>
        <v>0</v>
      </c>
      <c r="J75" s="385">
        <f>IFERROR(IF(J$4="",0,IF($E75="kWh",VLOOKUP(J$4,'4. Billing Determinants'!$B$19:$R$41,4,0)/'4. Billing Determinants'!$E$41*$D75,IF($E75="kW",VLOOKUP(J$4,'4. Billing Determinants'!$B$19:$R$41,5,0)/'4. Billing Determinants'!$F$41*$D75,IF($E75="Non-RPP kWh",VLOOKUP(J$4,'4. Billing Determinants'!$B$19:$R$41,6,0)/'4. Billing Determinants'!$G$41*$D75,IF($E75="Distribution Rev.",VLOOKUP(J$4,'4. Billing Determinants'!$B$19:$R$41,8,0)/'4. Billing Determinants'!$I$41*$D75, VLOOKUP(J$4,'4. Billing Determinants'!$B$19:$R$41,3,0)/'4. Billing Determinants'!$D$41*$D75))))),0)</f>
        <v>0</v>
      </c>
      <c r="K75" s="385">
        <f>IFERROR(IF(K$4="",0,IF($E75="kWh",VLOOKUP(K$4,'4. Billing Determinants'!$B$19:$R$41,4,0)/'4. Billing Determinants'!$E$41*$D75,IF($E75="kW",VLOOKUP(K$4,'4. Billing Determinants'!$B$19:$R$41,5,0)/'4. Billing Determinants'!$F$41*$D75,IF($E75="Non-RPP kWh",VLOOKUP(K$4,'4. Billing Determinants'!$B$19:$R$41,6,0)/'4. Billing Determinants'!$G$41*$D75,IF($E75="Distribution Rev.",VLOOKUP(K$4,'4. Billing Determinants'!$B$19:$R$41,8,0)/'4. Billing Determinants'!$I$41*$D75, VLOOKUP(K$4,'4. Billing Determinants'!$B$19:$R$41,3,0)/'4. Billing Determinants'!$D$41*$D75))))),0)</f>
        <v>0</v>
      </c>
      <c r="L75" s="385">
        <f>IFERROR(IF(L$4="",0,IF($E75="kWh",VLOOKUP(L$4,'4. Billing Determinants'!$B$19:$R$41,4,0)/'4. Billing Determinants'!$E$41*$D75,IF($E75="kW",VLOOKUP(L$4,'4. Billing Determinants'!$B$19:$R$41,5,0)/'4. Billing Determinants'!$F$41*$D75,IF($E75="Non-RPP kWh",VLOOKUP(L$4,'4. Billing Determinants'!$B$19:$R$41,6,0)/'4. Billing Determinants'!$G$41*$D75,IF($E75="Distribution Rev.",VLOOKUP(L$4,'4. Billing Determinants'!$B$19:$R$41,8,0)/'4. Billing Determinants'!$I$41*$D75, VLOOKUP(L$4,'4. Billing Determinants'!$B$19:$R$41,3,0)/'4. Billing Determinants'!$D$41*$D75))))),0)</f>
        <v>0</v>
      </c>
      <c r="M75" s="385">
        <f>IFERROR(IF(M$4="",0,IF($E75="kWh",VLOOKUP(M$4,'4. Billing Determinants'!$B$19:$R$41,4,0)/'4. Billing Determinants'!$E$41*$D75,IF($E75="kW",VLOOKUP(M$4,'4. Billing Determinants'!$B$19:$R$41,5,0)/'4. Billing Determinants'!$F$41*$D75,IF($E75="Non-RPP kWh",VLOOKUP(M$4,'4. Billing Determinants'!$B$19:$R$41,6,0)/'4. Billing Determinants'!$G$41*$D75,IF($E75="Distribution Rev.",VLOOKUP(M$4,'4. Billing Determinants'!$B$19:$R$41,8,0)/'4. Billing Determinants'!$I$41*$D75, VLOOKUP(M$4,'4. Billing Determinants'!$B$19:$R$41,3,0)/'4. Billing Determinants'!$D$41*$D75))))),0)</f>
        <v>0</v>
      </c>
      <c r="N75" s="385">
        <f>IFERROR(IF(N$4="",0,IF($E75="kWh",VLOOKUP(N$4,'4. Billing Determinants'!$B$19:$R$41,4,0)/'4. Billing Determinants'!$E$41*$D75,IF($E75="kW",VLOOKUP(N$4,'4. Billing Determinants'!$B$19:$R$41,5,0)/'4. Billing Determinants'!$F$41*$D75,IF($E75="Non-RPP kWh",VLOOKUP(N$4,'4. Billing Determinants'!$B$19:$R$41,6,0)/'4. Billing Determinants'!$G$41*$D75,IF($E75="Distribution Rev.",VLOOKUP(N$4,'4. Billing Determinants'!$B$19:$R$41,8,0)/'4. Billing Determinants'!$I$41*$D75, VLOOKUP(N$4,'4. Billing Determinants'!$B$19:$R$41,3,0)/'4. Billing Determinants'!$D$41*$D75))))),0)</f>
        <v>0</v>
      </c>
      <c r="O75" s="385">
        <f>IFERROR(IF(O$4="",0,IF($E75="kWh",VLOOKUP(O$4,'4. Billing Determinants'!$B$19:$R$41,4,0)/'4. Billing Determinants'!$E$41*$D75,IF($E75="kW",VLOOKUP(O$4,'4. Billing Determinants'!$B$19:$R$41,5,0)/'4. Billing Determinants'!$F$41*$D75,IF($E75="Non-RPP kWh",VLOOKUP(O$4,'4. Billing Determinants'!$B$19:$R$41,6,0)/'4. Billing Determinants'!$G$41*$D75,IF($E75="Distribution Rev.",VLOOKUP(O$4,'4. Billing Determinants'!$B$19:$R$41,8,0)/'4. Billing Determinants'!$I$41*$D75, VLOOKUP(O$4,'4. Billing Determinants'!$B$19:$R$41,3,0)/'4. Billing Determinants'!$D$41*$D75))))),0)</f>
        <v>0</v>
      </c>
      <c r="P75" s="385">
        <f>IFERROR(IF(P$4="",0,IF($E75="kWh",VLOOKUP(P$4,'4. Billing Determinants'!$B$19:$R$41,4,0)/'4. Billing Determinants'!$E$41*$D75,IF($E75="kW",VLOOKUP(P$4,'4. Billing Determinants'!$B$19:$R$41,5,0)/'4. Billing Determinants'!$F$41*$D75,IF($E75="Non-RPP kWh",VLOOKUP(P$4,'4. Billing Determinants'!$B$19:$R$41,6,0)/'4. Billing Determinants'!$G$41*$D75,IF($E75="Distribution Rev.",VLOOKUP(P$4,'4. Billing Determinants'!$B$19:$R$41,8,0)/'4. Billing Determinants'!$I$41*$D75, VLOOKUP(P$4,'4. Billing Determinants'!$B$19:$R$41,3,0)/'4. Billing Determinants'!$D$41*$D75))))),0)</f>
        <v>0</v>
      </c>
      <c r="Q75" s="385">
        <f>IFERROR(IF(Q$4="",0,IF($E75="kWh",VLOOKUP(Q$4,'4. Billing Determinants'!$B$19:$R$41,4,0)/'4. Billing Determinants'!$E$41*$D75,IF($E75="kW",VLOOKUP(Q$4,'4. Billing Determinants'!$B$19:$R$41,5,0)/'4. Billing Determinants'!$F$41*$D75,IF($E75="Non-RPP kWh",VLOOKUP(Q$4,'4. Billing Determinants'!$B$19:$R$41,6,0)/'4. Billing Determinants'!$G$41*$D75,IF($E75="Distribution Rev.",VLOOKUP(Q$4,'4. Billing Determinants'!$B$19:$R$41,8,0)/'4. Billing Determinants'!$I$41*$D75, VLOOKUP(Q$4,'4. Billing Determinants'!$B$19:$R$41,3,0)/'4. Billing Determinants'!$D$41*$D75))))),0)</f>
        <v>0</v>
      </c>
      <c r="R75" s="385">
        <f>IFERROR(IF(R$4="",0,IF($E75="kWh",VLOOKUP(R$4,'4. Billing Determinants'!$B$19:$R$41,4,0)/'4. Billing Determinants'!$E$41*$D75,IF($E75="kW",VLOOKUP(R$4,'4. Billing Determinants'!$B$19:$R$41,5,0)/'4. Billing Determinants'!$F$41*$D75,IF($E75="Non-RPP kWh",VLOOKUP(R$4,'4. Billing Determinants'!$B$19:$R$41,6,0)/'4. Billing Determinants'!$G$41*$D75,IF($E75="Distribution Rev.",VLOOKUP(R$4,'4. Billing Determinants'!$B$19:$R$41,8,0)/'4. Billing Determinants'!$I$41*$D75, VLOOKUP(R$4,'4. Billing Determinants'!$B$19:$R$41,3,0)/'4. Billing Determinants'!$D$41*$D75))))),0)</f>
        <v>0</v>
      </c>
      <c r="S75" s="385">
        <f>IFERROR(IF(S$4="",0,IF($E75="kWh",VLOOKUP(S$4,'4. Billing Determinants'!$B$19:$R$41,4,0)/'4. Billing Determinants'!$E$41*$D75,IF($E75="kW",VLOOKUP(S$4,'4. Billing Determinants'!$B$19:$R$41,5,0)/'4. Billing Determinants'!$F$41*$D75,IF($E75="Non-RPP kWh",VLOOKUP(S$4,'4. Billing Determinants'!$B$19:$R$41,6,0)/'4. Billing Determinants'!$G$41*$D75,IF($E75="Distribution Rev.",VLOOKUP(S$4,'4. Billing Determinants'!$B$19:$R$41,8,0)/'4. Billing Determinants'!$I$41*$D75, VLOOKUP(S$4,'4. Billing Determinants'!$B$19:$R$41,3,0)/'4. Billing Determinants'!$D$41*$D75))))),0)</f>
        <v>0</v>
      </c>
      <c r="T75" s="385">
        <f>IFERROR(IF(T$4="",0,IF($E75="kWh",VLOOKUP(T$4,'4. Billing Determinants'!$B$19:$R$41,4,0)/'4. Billing Determinants'!$E$41*$D75,IF($E75="kW",VLOOKUP(T$4,'4. Billing Determinants'!$B$19:$R$41,5,0)/'4. Billing Determinants'!$F$41*$D75,IF($E75="Non-RPP kWh",VLOOKUP(T$4,'4. Billing Determinants'!$B$19:$R$41,6,0)/'4. Billing Determinants'!$G$41*$D75,IF($E75="Distribution Rev.",VLOOKUP(T$4,'4. Billing Determinants'!$B$19:$R$41,8,0)/'4. Billing Determinants'!$I$41*$D75, VLOOKUP(T$4,'4. Billing Determinants'!$B$19:$R$41,3,0)/'4. Billing Determinants'!$D$41*$D75))))),0)</f>
        <v>0</v>
      </c>
      <c r="U75" s="385">
        <f>IFERROR(IF(U$4="",0,IF($E75="kWh",VLOOKUP(U$4,'4. Billing Determinants'!$B$19:$R$41,4,0)/'4. Billing Determinants'!$E$41*$D75,IF($E75="kW",VLOOKUP(U$4,'4. Billing Determinants'!$B$19:$R$41,5,0)/'4. Billing Determinants'!$F$41*$D75,IF($E75="Non-RPP kWh",VLOOKUP(U$4,'4. Billing Determinants'!$B$19:$R$41,6,0)/'4. Billing Determinants'!$G$41*$D75,IF($E75="Distribution Rev.",VLOOKUP(U$4,'4. Billing Determinants'!$B$19:$R$41,8,0)/'4. Billing Determinants'!$I$41*$D75, VLOOKUP(U$4,'4. Billing Determinants'!$B$19:$R$41,3,0)/'4. Billing Determinants'!$D$41*$D75))))),0)</f>
        <v>0</v>
      </c>
      <c r="V75" s="385">
        <f>IFERROR(IF(V$4="",0,IF($E75="kWh",VLOOKUP(V$4,'4. Billing Determinants'!$B$19:$R$41,4,0)/'4. Billing Determinants'!$E$41*$D75,IF($E75="kW",VLOOKUP(V$4,'4. Billing Determinants'!$B$19:$R$41,5,0)/'4. Billing Determinants'!$F$41*$D75,IF($E75="Non-RPP kWh",VLOOKUP(V$4,'4. Billing Determinants'!$B$19:$R$41,6,0)/'4. Billing Determinants'!$G$41*$D75,IF($E75="Distribution Rev.",VLOOKUP(V$4,'4. Billing Determinants'!$B$19:$R$41,8,0)/'4. Billing Determinants'!$I$41*$D75, VLOOKUP(V$4,'4. Billing Determinants'!$B$19:$R$41,3,0)/'4. Billing Determinants'!$D$41*$D75))))),0)</f>
        <v>0</v>
      </c>
      <c r="W75" s="385">
        <f>IFERROR(IF(W$4="",0,IF($E75="kWh",VLOOKUP(W$4,'4. Billing Determinants'!$B$19:$R$41,4,0)/'4. Billing Determinants'!$E$41*$D75,IF($E75="kW",VLOOKUP(W$4,'4. Billing Determinants'!$B$19:$R$41,5,0)/'4. Billing Determinants'!$F$41*$D75,IF($E75="Non-RPP kWh",VLOOKUP(W$4,'4. Billing Determinants'!$B$19:$R$41,6,0)/'4. Billing Determinants'!$G$41*$D75,IF($E75="Distribution Rev.",VLOOKUP(W$4,'4. Billing Determinants'!$B$19:$R$41,8,0)/'4. Billing Determinants'!$I$41*$D75, VLOOKUP(W$4,'4. Billing Determinants'!$B$19:$R$41,3,0)/'4. Billing Determinants'!$D$41*$D75))))),0)</f>
        <v>0</v>
      </c>
      <c r="X75" s="385">
        <f>IFERROR(IF(X$4="",0,IF($E75="kWh",VLOOKUP(X$4,'4. Billing Determinants'!$B$19:$R$41,4,0)/'4. Billing Determinants'!$E$41*$D75,IF($E75="kW",VLOOKUP(X$4,'4. Billing Determinants'!$B$19:$R$41,5,0)/'4. Billing Determinants'!$F$41*$D75,IF($E75="Non-RPP kWh",VLOOKUP(X$4,'4. Billing Determinants'!$B$19:$R$41,6,0)/'4. Billing Determinants'!$G$41*$D75,IF($E75="Distribution Rev.",VLOOKUP(X$4,'4. Billing Determinants'!$B$19:$R$41,8,0)/'4. Billing Determinants'!$I$41*$D75, VLOOKUP(X$4,'4. Billing Determinants'!$B$19:$R$41,3,0)/'4. Billing Determinants'!$D$41*$D75))))),0)</f>
        <v>0</v>
      </c>
      <c r="Y75" s="385">
        <f>IFERROR(IF(Y$4="",0,IF($E75="kWh",VLOOKUP(Y$4,'4. Billing Determinants'!$B$19:$R$41,4,0)/'4. Billing Determinants'!$E$41*$D75,IF($E75="kW",VLOOKUP(Y$4,'4. Billing Determinants'!$B$19:$R$41,5,0)/'4. Billing Determinants'!$F$41*$D75,IF($E75="Non-RPP kWh",VLOOKUP(Y$4,'4. Billing Determinants'!$B$19:$R$41,6,0)/'4. Billing Determinants'!$G$41*$D75,IF($E75="Distribution Rev.",VLOOKUP(Y$4,'4. Billing Determinants'!$B$19:$R$41,8,0)/'4. Billing Determinants'!$I$41*$D75, VLOOKUP(Y$4,'4. Billing Determinants'!$B$19:$R$41,3,0)/'4. Billing Determinants'!$D$41*$D75))))),0)</f>
        <v>0</v>
      </c>
    </row>
    <row r="76" spans="1:25" s="425" customFormat="1" hidden="1" x14ac:dyDescent="0.2">
      <c r="A76" s="425">
        <v>53</v>
      </c>
      <c r="B76" s="430" t="s">
        <v>237</v>
      </c>
      <c r="C76" s="430"/>
      <c r="D76" s="431">
        <f>SUM(D74:D75)</f>
        <v>0</v>
      </c>
      <c r="E76" s="431"/>
      <c r="F76" s="431">
        <f>SUM(F74:F75)</f>
        <v>0</v>
      </c>
      <c r="G76" s="431">
        <f t="shared" ref="G76:Y76" si="7">SUM(G74:G75)</f>
        <v>0</v>
      </c>
      <c r="H76" s="431">
        <f t="shared" si="7"/>
        <v>0</v>
      </c>
      <c r="I76" s="431">
        <f t="shared" si="7"/>
        <v>0</v>
      </c>
      <c r="J76" s="431">
        <f t="shared" si="7"/>
        <v>0</v>
      </c>
      <c r="K76" s="431">
        <f t="shared" si="7"/>
        <v>0</v>
      </c>
      <c r="L76" s="431">
        <f t="shared" si="7"/>
        <v>0</v>
      </c>
      <c r="M76" s="431">
        <f t="shared" si="7"/>
        <v>0</v>
      </c>
      <c r="N76" s="431">
        <f t="shared" si="7"/>
        <v>0</v>
      </c>
      <c r="O76" s="431">
        <f t="shared" si="7"/>
        <v>0</v>
      </c>
      <c r="P76" s="431">
        <f t="shared" si="7"/>
        <v>0</v>
      </c>
      <c r="Q76" s="431">
        <f t="shared" si="7"/>
        <v>0</v>
      </c>
      <c r="R76" s="431">
        <f t="shared" si="7"/>
        <v>0</v>
      </c>
      <c r="S76" s="431">
        <f t="shared" si="7"/>
        <v>0</v>
      </c>
      <c r="T76" s="431">
        <f t="shared" si="7"/>
        <v>0</v>
      </c>
      <c r="U76" s="431">
        <f t="shared" si="7"/>
        <v>0</v>
      </c>
      <c r="V76" s="431">
        <f t="shared" si="7"/>
        <v>0</v>
      </c>
      <c r="W76" s="431">
        <f t="shared" si="7"/>
        <v>0</v>
      </c>
      <c r="X76" s="431">
        <f t="shared" si="7"/>
        <v>0</v>
      </c>
      <c r="Y76" s="431">
        <f t="shared" si="7"/>
        <v>0</v>
      </c>
    </row>
    <row r="77" spans="1:25" hidden="1" x14ac:dyDescent="0.2"/>
    <row r="78" spans="1:25" hidden="1" x14ac:dyDescent="0.2">
      <c r="B78" s="432" t="s">
        <v>238</v>
      </c>
      <c r="C78" s="432"/>
    </row>
    <row r="79" spans="1:25" hidden="1" x14ac:dyDescent="0.2">
      <c r="B79" s="433" t="s">
        <v>239</v>
      </c>
      <c r="C79" s="434"/>
    </row>
    <row r="80" spans="1:25" hidden="1" x14ac:dyDescent="0.2">
      <c r="B80" s="433" t="s">
        <v>240</v>
      </c>
      <c r="C80" s="435"/>
    </row>
    <row r="81" spans="2:6" ht="15" hidden="1" x14ac:dyDescent="0.25">
      <c r="B81" s="424"/>
      <c r="C81" s="424"/>
      <c r="F81" s="436"/>
    </row>
    <row r="82" spans="2:6" x14ac:dyDescent="0.2">
      <c r="F82" s="358"/>
    </row>
    <row r="83" spans="2:6" ht="15" x14ac:dyDescent="0.2">
      <c r="F83" s="437"/>
    </row>
    <row r="84" spans="2:6" x14ac:dyDescent="0.2">
      <c r="F84" s="358"/>
    </row>
  </sheetData>
  <mergeCells count="7">
    <mergeCell ref="B72:C72"/>
    <mergeCell ref="B60:C60"/>
    <mergeCell ref="B61:C61"/>
    <mergeCell ref="B66:C66"/>
    <mergeCell ref="B67:C67"/>
    <mergeCell ref="B68:C68"/>
    <mergeCell ref="B70:C70"/>
  </mergeCells>
  <dataValidations count="4">
    <dataValidation type="list" allowBlank="1" showInputMessage="1" showErrorMessage="1" sqref="E22:E52" xr:uid="{00000000-0002-0000-0400-000000000000}">
      <formula1>"kWh, kW, Non-RPP kWh, Distribution Rev., # of Customers"</formula1>
    </dataValidation>
    <dataValidation type="list" allowBlank="1" showInputMessage="1" showErrorMessage="1" sqref="E7" xr:uid="{00000000-0002-0000-0400-000001000000}">
      <formula1>"kWh, kW"</formula1>
    </dataValidation>
    <dataValidation type="list" allowBlank="1" showInputMessage="1" showErrorMessage="1" sqref="E53 E74:E75 E55:E57 E63:E64" xr:uid="{00000000-0002-0000-0400-000002000000}">
      <formula1>"kWh, kW, Non-RPP kWh, Distribution Rev."</formula1>
    </dataValidation>
    <dataValidation type="list" allowBlank="1" showInputMessage="1" showErrorMessage="1" sqref="E5 E8:E10" xr:uid="{00000000-0002-0000-0400-000003000000}">
      <formula1>"kWh, kW, Non-RPP kWh"</formula1>
    </dataValidation>
  </dataValidations>
  <pageMargins left="0.70866141732283472" right="0.70866141732283472" top="1.5354330708661419" bottom="0.74803149606299213" header="0.31496062992125984" footer="0.31496062992125984"/>
  <pageSetup paperSize="17" scale="65" fitToHeight="0" orientation="landscape" r:id="rId1"/>
  <headerFooter scaleWithDoc="0">
    <oddHeader>&amp;R&amp;"-,Regular"&amp;7Toronto Hydro-Electric System Limited
EB-2018-0165
Draft Rate Order
&amp;"-,Bold"Schedule 13&amp;"-,Regular"
UPDATED:  February 12, 2020
Page &amp;P of &amp;N</oddHeader>
    <oddFooter>&amp;C&amp;"-,Regular"&amp;7&amp;A</oddFooter>
  </headerFooter>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S777"/>
  <sheetViews>
    <sheetView showGridLines="0" zoomScale="70" zoomScaleNormal="70" zoomScaleSheetLayoutView="85" zoomScalePageLayoutView="85" workbookViewId="0">
      <selection activeCell="C8" sqref="C8"/>
    </sheetView>
  </sheetViews>
  <sheetFormatPr defaultColWidth="9.140625" defaultRowHeight="14.25" x14ac:dyDescent="0.2"/>
  <cols>
    <col min="1" max="1" width="8.140625" style="440" customWidth="1"/>
    <col min="2" max="2" width="70.140625" style="440" customWidth="1"/>
    <col min="3" max="3" width="20.28515625" style="440" customWidth="1"/>
    <col min="4" max="4" width="54" style="440" bestFit="1" customWidth="1"/>
    <col min="5" max="5" width="21.28515625" style="440" customWidth="1"/>
    <col min="6" max="7" width="20.5703125" style="440" customWidth="1"/>
    <col min="8" max="9" width="9.140625" style="440" customWidth="1"/>
    <col min="10" max="16384" width="9.140625" style="440"/>
  </cols>
  <sheetData>
    <row r="1" spans="1:7" ht="35.25" customHeight="1" x14ac:dyDescent="0.2">
      <c r="A1" s="438" t="s">
        <v>241</v>
      </c>
      <c r="B1" s="439"/>
    </row>
    <row r="2" spans="1:7" ht="30" x14ac:dyDescent="0.25">
      <c r="A2" s="441">
        <v>1</v>
      </c>
      <c r="B2" s="442" t="s">
        <v>242</v>
      </c>
      <c r="C2" s="443">
        <v>2017</v>
      </c>
      <c r="D2" s="884" t="s">
        <v>243</v>
      </c>
      <c r="E2" s="885"/>
      <c r="F2" s="885"/>
      <c r="G2" s="885"/>
    </row>
    <row r="3" spans="1:7" x14ac:dyDescent="0.2">
      <c r="B3" s="444"/>
    </row>
    <row r="4" spans="1:7" ht="30" hidden="1" customHeight="1" x14ac:dyDescent="0.2">
      <c r="B4" s="442"/>
      <c r="C4" s="886"/>
      <c r="D4" s="887"/>
      <c r="E4" s="887"/>
      <c r="F4" s="888"/>
      <c r="G4" s="889"/>
    </row>
    <row r="5" spans="1:7" ht="15" x14ac:dyDescent="0.25">
      <c r="A5" s="441"/>
    </row>
    <row r="6" spans="1:7" x14ac:dyDescent="0.2">
      <c r="E6" s="444"/>
    </row>
    <row r="7" spans="1:7" ht="72" customHeight="1" x14ac:dyDescent="0.25">
      <c r="A7" s="441" t="s">
        <v>244</v>
      </c>
      <c r="B7" s="442" t="s">
        <v>245</v>
      </c>
      <c r="C7" s="443" t="s">
        <v>246</v>
      </c>
      <c r="D7" s="890" t="s">
        <v>247</v>
      </c>
      <c r="E7" s="891"/>
      <c r="F7" s="891"/>
      <c r="G7" s="891"/>
    </row>
    <row r="8" spans="1:7" ht="24" customHeight="1" x14ac:dyDescent="0.2"/>
    <row r="9" spans="1:7" ht="88.5" customHeight="1" x14ac:dyDescent="0.25">
      <c r="A9" s="441" t="s">
        <v>248</v>
      </c>
      <c r="B9" s="442" t="s">
        <v>249</v>
      </c>
      <c r="C9" s="443" t="s">
        <v>246</v>
      </c>
      <c r="D9" s="890" t="s">
        <v>250</v>
      </c>
      <c r="E9" s="891"/>
      <c r="F9" s="891"/>
      <c r="G9" s="891"/>
    </row>
    <row r="10" spans="1:7" x14ac:dyDescent="0.2">
      <c r="B10" s="444"/>
    </row>
    <row r="11" spans="1:7" x14ac:dyDescent="0.2">
      <c r="B11" s="444"/>
    </row>
    <row r="12" spans="1:7" ht="15" x14ac:dyDescent="0.25">
      <c r="A12" s="441"/>
    </row>
    <row r="13" spans="1:7" ht="30" x14ac:dyDescent="0.25">
      <c r="A13" s="441" t="s">
        <v>251</v>
      </c>
      <c r="B13" s="442" t="s">
        <v>252</v>
      </c>
      <c r="C13" s="445">
        <v>127</v>
      </c>
    </row>
    <row r="16" spans="1:7" ht="15" x14ac:dyDescent="0.25">
      <c r="C16" s="446" t="s">
        <v>253</v>
      </c>
    </row>
    <row r="17" spans="1:9" ht="15" x14ac:dyDescent="0.25">
      <c r="B17" s="447"/>
      <c r="C17" s="892" t="s">
        <v>254</v>
      </c>
      <c r="D17" s="892" t="s">
        <v>255</v>
      </c>
      <c r="E17" s="448"/>
      <c r="F17" s="894">
        <v>2018</v>
      </c>
      <c r="G17" s="880"/>
    </row>
    <row r="18" spans="1:9" ht="15" x14ac:dyDescent="0.25">
      <c r="B18" s="447"/>
      <c r="C18" s="893"/>
      <c r="D18" s="893"/>
      <c r="E18" s="449"/>
      <c r="F18" s="450" t="s">
        <v>256</v>
      </c>
      <c r="G18" s="450" t="s">
        <v>257</v>
      </c>
      <c r="I18" s="451">
        <f>SUM(F19,G22,F25,G28,G31)</f>
        <v>511959872.36608297</v>
      </c>
    </row>
    <row r="19" spans="1:9" x14ac:dyDescent="0.2">
      <c r="A19" s="447"/>
      <c r="B19" s="447"/>
      <c r="C19" s="452" t="s">
        <v>258</v>
      </c>
      <c r="D19" s="453" t="s">
        <v>189</v>
      </c>
      <c r="E19" s="454" t="s">
        <v>126</v>
      </c>
      <c r="F19" s="455">
        <v>15237254.157057999</v>
      </c>
      <c r="G19" s="455">
        <v>10750334.308482999</v>
      </c>
    </row>
    <row r="20" spans="1:9" x14ac:dyDescent="0.2">
      <c r="A20" s="447"/>
      <c r="B20" s="447"/>
      <c r="C20" s="456"/>
      <c r="D20" s="457" t="str">
        <f>D19 &amp; "kW"</f>
        <v>GENERAL SERVICE 50 TO 999 KW SERVICE CLASSIFICATIONkW</v>
      </c>
      <c r="E20" s="458" t="s">
        <v>190</v>
      </c>
      <c r="F20" s="455">
        <v>37162.159616999998</v>
      </c>
      <c r="G20" s="455">
        <v>31848.663909000003</v>
      </c>
    </row>
    <row r="21" spans="1:9" x14ac:dyDescent="0.2">
      <c r="A21" s="447"/>
      <c r="B21" s="447"/>
      <c r="C21" s="459"/>
      <c r="D21" s="460"/>
      <c r="E21" s="461" t="s">
        <v>259</v>
      </c>
      <c r="F21" s="443" t="s">
        <v>153</v>
      </c>
      <c r="G21" s="443" t="s">
        <v>154</v>
      </c>
    </row>
    <row r="22" spans="1:9" ht="15" x14ac:dyDescent="0.25">
      <c r="A22" s="447"/>
      <c r="B22" s="447"/>
      <c r="C22" s="452" t="s">
        <v>260</v>
      </c>
      <c r="D22" s="453" t="s">
        <v>189</v>
      </c>
      <c r="E22" s="454" t="s">
        <v>126</v>
      </c>
      <c r="F22" s="462">
        <v>70146307.763592005</v>
      </c>
      <c r="G22" s="462">
        <v>75057095.735089004</v>
      </c>
    </row>
    <row r="23" spans="1:9" ht="15" x14ac:dyDescent="0.25">
      <c r="A23" s="447"/>
      <c r="B23" s="447"/>
      <c r="C23" s="456"/>
      <c r="D23" s="457" t="str">
        <f>D22 &amp; "kW"</f>
        <v>GENERAL SERVICE 50 TO 999 KW SERVICE CLASSIFICATIONkW</v>
      </c>
      <c r="E23" s="458" t="s">
        <v>190</v>
      </c>
      <c r="F23" s="462">
        <v>198801.84334300002</v>
      </c>
      <c r="G23" s="462">
        <v>199630.03641200002</v>
      </c>
    </row>
    <row r="24" spans="1:9" x14ac:dyDescent="0.2">
      <c r="A24" s="447"/>
      <c r="B24" s="447"/>
      <c r="C24" s="459"/>
      <c r="D24" s="460"/>
      <c r="E24" s="461" t="s">
        <v>259</v>
      </c>
      <c r="F24" s="443" t="s">
        <v>154</v>
      </c>
      <c r="G24" s="443" t="s">
        <v>153</v>
      </c>
    </row>
    <row r="25" spans="1:9" ht="15" x14ac:dyDescent="0.25">
      <c r="A25" s="447"/>
      <c r="B25" s="447"/>
      <c r="C25" s="452" t="s">
        <v>261</v>
      </c>
      <c r="D25" s="453" t="s">
        <v>191</v>
      </c>
      <c r="E25" s="454" t="s">
        <v>126</v>
      </c>
      <c r="F25" s="462">
        <v>68119406.704974994</v>
      </c>
      <c r="G25" s="462">
        <v>65561673.804488994</v>
      </c>
    </row>
    <row r="26" spans="1:9" ht="15" x14ac:dyDescent="0.25">
      <c r="A26" s="447"/>
      <c r="B26" s="447"/>
      <c r="C26" s="456"/>
      <c r="D26" s="457" t="str">
        <f>D25 &amp; "kW"</f>
        <v>GENERAL SERVICE 1,000 TO 4,999 KW SERVICE CLASSIFICATIONkW</v>
      </c>
      <c r="E26" s="458" t="s">
        <v>190</v>
      </c>
      <c r="F26" s="462">
        <v>199249.09908999995</v>
      </c>
      <c r="G26" s="462">
        <v>193805.36780000001</v>
      </c>
    </row>
    <row r="27" spans="1:9" x14ac:dyDescent="0.2">
      <c r="A27" s="447"/>
      <c r="B27" s="447"/>
      <c r="C27" s="459"/>
      <c r="D27" s="460"/>
      <c r="E27" s="461" t="s">
        <v>259</v>
      </c>
      <c r="F27" s="443" t="s">
        <v>153</v>
      </c>
      <c r="G27" s="443" t="s">
        <v>154</v>
      </c>
    </row>
    <row r="28" spans="1:9" x14ac:dyDescent="0.2">
      <c r="A28" s="447"/>
      <c r="B28" s="447"/>
      <c r="C28" s="452" t="s">
        <v>262</v>
      </c>
      <c r="D28" s="453" t="s">
        <v>191</v>
      </c>
      <c r="E28" s="454" t="s">
        <v>126</v>
      </c>
      <c r="F28" s="463">
        <v>329125987.96543008</v>
      </c>
      <c r="G28" s="463">
        <v>338347411.92328596</v>
      </c>
    </row>
    <row r="29" spans="1:9" x14ac:dyDescent="0.2">
      <c r="A29" s="447"/>
      <c r="B29" s="447"/>
      <c r="C29" s="456"/>
      <c r="D29" s="457" t="str">
        <f>D28 &amp; "kW"</f>
        <v>GENERAL SERVICE 1,000 TO 4,999 KW SERVICE CLASSIFICATIONkW</v>
      </c>
      <c r="E29" s="458" t="s">
        <v>190</v>
      </c>
      <c r="F29" s="463">
        <v>698098.75057900022</v>
      </c>
      <c r="G29" s="463">
        <v>733006.76035300002</v>
      </c>
    </row>
    <row r="30" spans="1:9" x14ac:dyDescent="0.2">
      <c r="A30" s="447"/>
      <c r="B30" s="447"/>
      <c r="C30" s="459"/>
      <c r="D30" s="460"/>
      <c r="E30" s="461" t="s">
        <v>259</v>
      </c>
      <c r="F30" s="443" t="s">
        <v>154</v>
      </c>
      <c r="G30" s="443" t="s">
        <v>153</v>
      </c>
    </row>
    <row r="31" spans="1:9" x14ac:dyDescent="0.2">
      <c r="A31" s="447"/>
      <c r="B31" s="447"/>
      <c r="C31" s="452" t="s">
        <v>263</v>
      </c>
      <c r="D31" s="453" t="s">
        <v>192</v>
      </c>
      <c r="E31" s="454" t="s">
        <v>126</v>
      </c>
      <c r="F31" s="463">
        <v>14205211.502293</v>
      </c>
      <c r="G31" s="463">
        <v>15198703.845674999</v>
      </c>
    </row>
    <row r="32" spans="1:9" x14ac:dyDescent="0.2">
      <c r="A32" s="447"/>
      <c r="B32" s="447"/>
      <c r="C32" s="456"/>
      <c r="D32" s="457" t="str">
        <f>D31 &amp; "kW"</f>
        <v>LARGE USE SERVICE CLASSIFICATIONkW</v>
      </c>
      <c r="E32" s="458" t="s">
        <v>190</v>
      </c>
      <c r="F32" s="463">
        <v>41745.508824999997</v>
      </c>
      <c r="G32" s="463">
        <v>41027.877081999999</v>
      </c>
    </row>
    <row r="33" spans="1:7" x14ac:dyDescent="0.2">
      <c r="A33" s="447"/>
      <c r="B33" s="447"/>
      <c r="C33" s="459"/>
      <c r="D33" s="460"/>
      <c r="E33" s="461" t="s">
        <v>259</v>
      </c>
      <c r="F33" s="443" t="s">
        <v>154</v>
      </c>
      <c r="G33" s="443" t="s">
        <v>153</v>
      </c>
    </row>
    <row r="34" spans="1:7" hidden="1" x14ac:dyDescent="0.2">
      <c r="A34" s="447"/>
      <c r="B34" s="447"/>
      <c r="C34" s="452" t="s">
        <v>264</v>
      </c>
      <c r="D34" s="453"/>
      <c r="E34" s="454" t="s">
        <v>126</v>
      </c>
      <c r="F34" s="445"/>
      <c r="G34" s="445"/>
    </row>
    <row r="35" spans="1:7" hidden="1" x14ac:dyDescent="0.2">
      <c r="A35" s="447"/>
      <c r="B35" s="447"/>
      <c r="C35" s="456"/>
      <c r="D35" s="457" t="str">
        <f>D34 &amp; "kW"</f>
        <v>kW</v>
      </c>
      <c r="E35" s="458" t="s">
        <v>190</v>
      </c>
      <c r="F35" s="445"/>
      <c r="G35" s="445"/>
    </row>
    <row r="36" spans="1:7" hidden="1" x14ac:dyDescent="0.2">
      <c r="A36" s="447"/>
      <c r="B36" s="447"/>
      <c r="C36" s="459"/>
      <c r="D36" s="460"/>
      <c r="E36" s="461" t="s">
        <v>259</v>
      </c>
      <c r="F36" s="443"/>
      <c r="G36" s="443"/>
    </row>
    <row r="37" spans="1:7" hidden="1" x14ac:dyDescent="0.2">
      <c r="A37" s="447"/>
      <c r="B37" s="447"/>
      <c r="C37" s="452" t="s">
        <v>265</v>
      </c>
      <c r="D37" s="453"/>
      <c r="E37" s="454" t="s">
        <v>126</v>
      </c>
      <c r="F37" s="445"/>
      <c r="G37" s="445"/>
    </row>
    <row r="38" spans="1:7" hidden="1" x14ac:dyDescent="0.2">
      <c r="A38" s="447"/>
      <c r="B38" s="447"/>
      <c r="C38" s="456"/>
      <c r="D38" s="457" t="str">
        <f>D37 &amp; "kW"</f>
        <v>kW</v>
      </c>
      <c r="E38" s="458" t="s">
        <v>190</v>
      </c>
      <c r="F38" s="445"/>
      <c r="G38" s="445"/>
    </row>
    <row r="39" spans="1:7" hidden="1" x14ac:dyDescent="0.2">
      <c r="A39" s="447"/>
      <c r="B39" s="447"/>
      <c r="C39" s="459"/>
      <c r="D39" s="460"/>
      <c r="E39" s="461" t="s">
        <v>259</v>
      </c>
      <c r="F39" s="443"/>
      <c r="G39" s="443"/>
    </row>
    <row r="40" spans="1:7" hidden="1" x14ac:dyDescent="0.2">
      <c r="A40" s="447"/>
      <c r="B40" s="447"/>
      <c r="C40" s="452" t="s">
        <v>266</v>
      </c>
      <c r="D40" s="453"/>
      <c r="E40" s="454" t="s">
        <v>126</v>
      </c>
      <c r="F40" s="445"/>
      <c r="G40" s="445"/>
    </row>
    <row r="41" spans="1:7" hidden="1" x14ac:dyDescent="0.2">
      <c r="A41" s="447"/>
      <c r="B41" s="447"/>
      <c r="C41" s="456"/>
      <c r="D41" s="457" t="str">
        <f>D40 &amp; "kW"</f>
        <v>kW</v>
      </c>
      <c r="E41" s="458" t="s">
        <v>190</v>
      </c>
      <c r="F41" s="445"/>
      <c r="G41" s="445"/>
    </row>
    <row r="42" spans="1:7" hidden="1" x14ac:dyDescent="0.2">
      <c r="A42" s="447"/>
      <c r="B42" s="447"/>
      <c r="C42" s="459"/>
      <c r="D42" s="460"/>
      <c r="E42" s="461" t="s">
        <v>259</v>
      </c>
      <c r="F42" s="443"/>
      <c r="G42" s="443"/>
    </row>
    <row r="43" spans="1:7" hidden="1" x14ac:dyDescent="0.2">
      <c r="A43" s="447"/>
      <c r="B43" s="447"/>
      <c r="C43" s="452" t="s">
        <v>267</v>
      </c>
      <c r="D43" s="453"/>
      <c r="E43" s="454" t="s">
        <v>126</v>
      </c>
      <c r="F43" s="445"/>
      <c r="G43" s="445"/>
    </row>
    <row r="44" spans="1:7" hidden="1" x14ac:dyDescent="0.2">
      <c r="A44" s="447"/>
      <c r="B44" s="447"/>
      <c r="C44" s="456"/>
      <c r="D44" s="457" t="str">
        <f>D43 &amp; "kW"</f>
        <v>kW</v>
      </c>
      <c r="E44" s="458" t="s">
        <v>190</v>
      </c>
      <c r="F44" s="445"/>
      <c r="G44" s="445"/>
    </row>
    <row r="45" spans="1:7" hidden="1" x14ac:dyDescent="0.2">
      <c r="A45" s="447"/>
      <c r="B45" s="447"/>
      <c r="C45" s="459"/>
      <c r="D45" s="460"/>
      <c r="E45" s="461" t="s">
        <v>259</v>
      </c>
      <c r="F45" s="443"/>
      <c r="G45" s="443"/>
    </row>
    <row r="46" spans="1:7" hidden="1" x14ac:dyDescent="0.2">
      <c r="A46" s="447"/>
      <c r="B46" s="447"/>
      <c r="C46" s="452" t="s">
        <v>268</v>
      </c>
      <c r="D46" s="453"/>
      <c r="E46" s="454" t="s">
        <v>126</v>
      </c>
      <c r="F46" s="445"/>
      <c r="G46" s="445"/>
    </row>
    <row r="47" spans="1:7" hidden="1" x14ac:dyDescent="0.2">
      <c r="A47" s="447"/>
      <c r="B47" s="447"/>
      <c r="C47" s="456"/>
      <c r="D47" s="457" t="str">
        <f>D46 &amp; "kW"</f>
        <v>kW</v>
      </c>
      <c r="E47" s="458" t="s">
        <v>190</v>
      </c>
      <c r="F47" s="445"/>
      <c r="G47" s="445"/>
    </row>
    <row r="48" spans="1:7" hidden="1" x14ac:dyDescent="0.2">
      <c r="A48" s="447"/>
      <c r="B48" s="447"/>
      <c r="C48" s="459"/>
      <c r="D48" s="460"/>
      <c r="E48" s="461" t="s">
        <v>259</v>
      </c>
      <c r="F48" s="443"/>
      <c r="G48" s="443"/>
    </row>
    <row r="49" spans="1:19" hidden="1" x14ac:dyDescent="0.2">
      <c r="A49" s="447"/>
      <c r="B49" s="447"/>
      <c r="C49" s="452" t="s">
        <v>269</v>
      </c>
      <c r="D49" s="453"/>
      <c r="E49" s="454" t="s">
        <v>126</v>
      </c>
      <c r="F49" s="445"/>
      <c r="G49" s="445"/>
    </row>
    <row r="50" spans="1:19" hidden="1" x14ac:dyDescent="0.2">
      <c r="A50" s="447"/>
      <c r="B50" s="447"/>
      <c r="C50" s="717"/>
      <c r="D50" s="718" t="str">
        <f>D49 &amp; "kW"</f>
        <v>kW</v>
      </c>
      <c r="E50" s="719" t="s">
        <v>190</v>
      </c>
      <c r="F50" s="720"/>
      <c r="G50" s="720"/>
      <c r="H50" s="721"/>
      <c r="I50" s="721"/>
      <c r="J50" s="721"/>
      <c r="K50" s="721"/>
      <c r="L50" s="721"/>
      <c r="M50" s="721"/>
      <c r="N50" s="721"/>
      <c r="O50" s="721"/>
      <c r="P50" s="721"/>
      <c r="Q50" s="721"/>
      <c r="R50" s="721"/>
      <c r="S50" s="721"/>
    </row>
    <row r="51" spans="1:19" hidden="1" x14ac:dyDescent="0.2">
      <c r="A51" s="447"/>
      <c r="B51" s="447"/>
      <c r="C51" s="722"/>
      <c r="D51" s="723"/>
      <c r="E51" s="724" t="s">
        <v>259</v>
      </c>
      <c r="F51" s="725"/>
      <c r="G51" s="725"/>
      <c r="H51" s="721"/>
      <c r="I51" s="721"/>
      <c r="J51" s="721"/>
      <c r="K51" s="721"/>
      <c r="L51" s="721"/>
      <c r="M51" s="721"/>
      <c r="N51" s="721"/>
      <c r="O51" s="721"/>
      <c r="P51" s="721"/>
      <c r="Q51" s="721"/>
      <c r="R51" s="721"/>
      <c r="S51" s="721"/>
    </row>
    <row r="52" spans="1:19" hidden="1" x14ac:dyDescent="0.2">
      <c r="A52" s="447"/>
      <c r="B52" s="447"/>
      <c r="C52" s="452" t="s">
        <v>270</v>
      </c>
      <c r="D52" s="453"/>
      <c r="E52" s="454" t="s">
        <v>126</v>
      </c>
      <c r="F52" s="445"/>
      <c r="G52" s="445"/>
    </row>
    <row r="53" spans="1:19" hidden="1" x14ac:dyDescent="0.2">
      <c r="A53" s="447"/>
      <c r="B53" s="447"/>
      <c r="C53" s="456"/>
      <c r="D53" s="457" t="str">
        <f>D52 &amp; "kW"</f>
        <v>kW</v>
      </c>
      <c r="E53" s="458" t="s">
        <v>190</v>
      </c>
      <c r="F53" s="445"/>
      <c r="G53" s="445"/>
    </row>
    <row r="54" spans="1:19" hidden="1" x14ac:dyDescent="0.2">
      <c r="A54" s="447"/>
      <c r="B54" s="447"/>
      <c r="C54" s="459"/>
      <c r="D54" s="460"/>
      <c r="E54" s="461" t="s">
        <v>259</v>
      </c>
      <c r="F54" s="443"/>
      <c r="G54" s="443"/>
    </row>
    <row r="55" spans="1:19" hidden="1" x14ac:dyDescent="0.2">
      <c r="A55" s="447"/>
      <c r="B55" s="447"/>
      <c r="C55" s="452" t="s">
        <v>271</v>
      </c>
      <c r="D55" s="453"/>
      <c r="E55" s="454" t="s">
        <v>126</v>
      </c>
      <c r="F55" s="445"/>
      <c r="G55" s="445"/>
    </row>
    <row r="56" spans="1:19" hidden="1" x14ac:dyDescent="0.2">
      <c r="A56" s="447"/>
      <c r="B56" s="447"/>
      <c r="C56" s="456"/>
      <c r="D56" s="457" t="str">
        <f>D55 &amp; "kW"</f>
        <v>kW</v>
      </c>
      <c r="E56" s="458" t="s">
        <v>190</v>
      </c>
      <c r="F56" s="445"/>
      <c r="G56" s="445"/>
    </row>
    <row r="57" spans="1:19" hidden="1" x14ac:dyDescent="0.2">
      <c r="A57" s="447"/>
      <c r="B57" s="447"/>
      <c r="C57" s="459"/>
      <c r="D57" s="460"/>
      <c r="E57" s="461" t="s">
        <v>259</v>
      </c>
      <c r="F57" s="443"/>
      <c r="G57" s="443"/>
    </row>
    <row r="58" spans="1:19" hidden="1" x14ac:dyDescent="0.2">
      <c r="A58" s="447"/>
      <c r="B58" s="447"/>
      <c r="C58" s="452" t="s">
        <v>272</v>
      </c>
      <c r="D58" s="453"/>
      <c r="E58" s="454" t="s">
        <v>126</v>
      </c>
      <c r="F58" s="445"/>
      <c r="G58" s="445"/>
    </row>
    <row r="59" spans="1:19" hidden="1" x14ac:dyDescent="0.2">
      <c r="A59" s="447"/>
      <c r="B59" s="447"/>
      <c r="C59" s="456"/>
      <c r="D59" s="457" t="str">
        <f>D58 &amp; "kW"</f>
        <v>kW</v>
      </c>
      <c r="E59" s="458" t="s">
        <v>190</v>
      </c>
      <c r="F59" s="445"/>
      <c r="G59" s="445"/>
    </row>
    <row r="60" spans="1:19" hidden="1" x14ac:dyDescent="0.2">
      <c r="A60" s="447"/>
      <c r="B60" s="447"/>
      <c r="C60" s="459"/>
      <c r="D60" s="460"/>
      <c r="E60" s="461" t="s">
        <v>259</v>
      </c>
      <c r="F60" s="443"/>
      <c r="G60" s="443"/>
    </row>
    <row r="61" spans="1:19" hidden="1" x14ac:dyDescent="0.2">
      <c r="A61" s="447"/>
      <c r="B61" s="447"/>
      <c r="C61" s="452" t="s">
        <v>273</v>
      </c>
      <c r="D61" s="453"/>
      <c r="E61" s="454" t="s">
        <v>126</v>
      </c>
      <c r="F61" s="445"/>
      <c r="G61" s="445"/>
    </row>
    <row r="62" spans="1:19" hidden="1" x14ac:dyDescent="0.2">
      <c r="A62" s="447"/>
      <c r="B62" s="447"/>
      <c r="C62" s="456"/>
      <c r="D62" s="457" t="str">
        <f>D61 &amp; "kW"</f>
        <v>kW</v>
      </c>
      <c r="E62" s="458" t="s">
        <v>190</v>
      </c>
      <c r="F62" s="445"/>
      <c r="G62" s="445"/>
    </row>
    <row r="63" spans="1:19" hidden="1" x14ac:dyDescent="0.2">
      <c r="A63" s="447"/>
      <c r="B63" s="447"/>
      <c r="C63" s="459"/>
      <c r="D63" s="460"/>
      <c r="E63" s="461" t="s">
        <v>259</v>
      </c>
      <c r="F63" s="443"/>
      <c r="G63" s="443"/>
    </row>
    <row r="64" spans="1:19" hidden="1" x14ac:dyDescent="0.2">
      <c r="A64" s="447"/>
      <c r="B64" s="447"/>
      <c r="C64" s="452" t="s">
        <v>274</v>
      </c>
      <c r="D64" s="453"/>
      <c r="E64" s="454" t="s">
        <v>126</v>
      </c>
      <c r="F64" s="445"/>
      <c r="G64" s="445"/>
    </row>
    <row r="65" spans="1:7" hidden="1" x14ac:dyDescent="0.2">
      <c r="A65" s="447"/>
      <c r="B65" s="447"/>
      <c r="C65" s="456"/>
      <c r="D65" s="457" t="str">
        <f>D64 &amp; "kW"</f>
        <v>kW</v>
      </c>
      <c r="E65" s="458" t="s">
        <v>190</v>
      </c>
      <c r="F65" s="445"/>
      <c r="G65" s="445"/>
    </row>
    <row r="66" spans="1:7" hidden="1" x14ac:dyDescent="0.2">
      <c r="A66" s="447"/>
      <c r="B66" s="447"/>
      <c r="C66" s="459"/>
      <c r="D66" s="460"/>
      <c r="E66" s="461" t="s">
        <v>259</v>
      </c>
      <c r="F66" s="443"/>
      <c r="G66" s="443"/>
    </row>
    <row r="67" spans="1:7" hidden="1" x14ac:dyDescent="0.2">
      <c r="A67" s="447"/>
      <c r="B67" s="447"/>
      <c r="C67" s="452" t="s">
        <v>275</v>
      </c>
      <c r="D67" s="453"/>
      <c r="E67" s="454" t="s">
        <v>126</v>
      </c>
      <c r="F67" s="445"/>
      <c r="G67" s="445"/>
    </row>
    <row r="68" spans="1:7" hidden="1" x14ac:dyDescent="0.2">
      <c r="A68" s="447"/>
      <c r="B68" s="447"/>
      <c r="C68" s="456"/>
      <c r="D68" s="457" t="str">
        <f>D67 &amp; "kW"</f>
        <v>kW</v>
      </c>
      <c r="E68" s="458" t="s">
        <v>190</v>
      </c>
      <c r="F68" s="445"/>
      <c r="G68" s="445"/>
    </row>
    <row r="69" spans="1:7" hidden="1" x14ac:dyDescent="0.2">
      <c r="A69" s="447"/>
      <c r="B69" s="447"/>
      <c r="C69" s="459"/>
      <c r="D69" s="460"/>
      <c r="E69" s="461" t="s">
        <v>259</v>
      </c>
      <c r="F69" s="443"/>
      <c r="G69" s="443"/>
    </row>
    <row r="70" spans="1:7" hidden="1" x14ac:dyDescent="0.2">
      <c r="A70" s="447"/>
      <c r="B70" s="447"/>
      <c r="C70" s="452" t="s">
        <v>276</v>
      </c>
      <c r="D70" s="453"/>
      <c r="E70" s="454" t="s">
        <v>126</v>
      </c>
      <c r="F70" s="445"/>
      <c r="G70" s="445"/>
    </row>
    <row r="71" spans="1:7" hidden="1" x14ac:dyDescent="0.2">
      <c r="A71" s="447"/>
      <c r="B71" s="447"/>
      <c r="C71" s="456"/>
      <c r="D71" s="457" t="str">
        <f>D70 &amp; "kW"</f>
        <v>kW</v>
      </c>
      <c r="E71" s="458" t="s">
        <v>190</v>
      </c>
      <c r="F71" s="445"/>
      <c r="G71" s="445"/>
    </row>
    <row r="72" spans="1:7" hidden="1" x14ac:dyDescent="0.2">
      <c r="A72" s="447"/>
      <c r="B72" s="447"/>
      <c r="C72" s="459"/>
      <c r="D72" s="460"/>
      <c r="E72" s="461" t="s">
        <v>259</v>
      </c>
      <c r="F72" s="443"/>
      <c r="G72" s="443"/>
    </row>
    <row r="73" spans="1:7" hidden="1" x14ac:dyDescent="0.2">
      <c r="A73" s="447"/>
      <c r="B73" s="447"/>
      <c r="C73" s="452" t="s">
        <v>277</v>
      </c>
      <c r="D73" s="453"/>
      <c r="E73" s="454" t="s">
        <v>126</v>
      </c>
      <c r="F73" s="445"/>
      <c r="G73" s="445"/>
    </row>
    <row r="74" spans="1:7" hidden="1" x14ac:dyDescent="0.2">
      <c r="A74" s="447"/>
      <c r="B74" s="447"/>
      <c r="C74" s="456"/>
      <c r="D74" s="457" t="str">
        <f>D73 &amp; "kW"</f>
        <v>kW</v>
      </c>
      <c r="E74" s="458" t="s">
        <v>190</v>
      </c>
      <c r="F74" s="445"/>
      <c r="G74" s="445"/>
    </row>
    <row r="75" spans="1:7" hidden="1" x14ac:dyDescent="0.2">
      <c r="A75" s="447"/>
      <c r="B75" s="447"/>
      <c r="C75" s="459"/>
      <c r="D75" s="460"/>
      <c r="E75" s="461" t="s">
        <v>259</v>
      </c>
      <c r="F75" s="443"/>
      <c r="G75" s="443"/>
    </row>
    <row r="76" spans="1:7" hidden="1" x14ac:dyDescent="0.2">
      <c r="A76" s="447"/>
      <c r="B76" s="447"/>
      <c r="C76" s="452" t="s">
        <v>278</v>
      </c>
      <c r="D76" s="453"/>
      <c r="E76" s="454" t="s">
        <v>126</v>
      </c>
      <c r="F76" s="445"/>
      <c r="G76" s="445"/>
    </row>
    <row r="77" spans="1:7" hidden="1" x14ac:dyDescent="0.2">
      <c r="A77" s="447"/>
      <c r="B77" s="447"/>
      <c r="C77" s="456"/>
      <c r="D77" s="457" t="str">
        <f>D76 &amp; "kW"</f>
        <v>kW</v>
      </c>
      <c r="E77" s="458" t="s">
        <v>190</v>
      </c>
      <c r="F77" s="445"/>
      <c r="G77" s="445"/>
    </row>
    <row r="78" spans="1:7" hidden="1" x14ac:dyDescent="0.2">
      <c r="A78" s="447"/>
      <c r="B78" s="447"/>
      <c r="C78" s="459"/>
      <c r="D78" s="460"/>
      <c r="E78" s="461" t="s">
        <v>259</v>
      </c>
      <c r="F78" s="443"/>
      <c r="G78" s="443"/>
    </row>
    <row r="79" spans="1:7" hidden="1" x14ac:dyDescent="0.2">
      <c r="A79" s="447"/>
      <c r="B79" s="447"/>
      <c r="C79" s="452" t="s">
        <v>279</v>
      </c>
      <c r="D79" s="453"/>
      <c r="E79" s="454" t="s">
        <v>126</v>
      </c>
      <c r="F79" s="445"/>
      <c r="G79" s="445"/>
    </row>
    <row r="80" spans="1:7" hidden="1" x14ac:dyDescent="0.2">
      <c r="A80" s="447"/>
      <c r="B80" s="447"/>
      <c r="C80" s="456"/>
      <c r="D80" s="457" t="str">
        <f>D79 &amp; "kW"</f>
        <v>kW</v>
      </c>
      <c r="E80" s="458" t="s">
        <v>190</v>
      </c>
      <c r="F80" s="445"/>
      <c r="G80" s="445"/>
    </row>
    <row r="81" spans="1:7" hidden="1" x14ac:dyDescent="0.2">
      <c r="A81" s="447"/>
      <c r="B81" s="447"/>
      <c r="C81" s="459"/>
      <c r="D81" s="460"/>
      <c r="E81" s="461" t="s">
        <v>259</v>
      </c>
      <c r="F81" s="443"/>
      <c r="G81" s="443"/>
    </row>
    <row r="82" spans="1:7" hidden="1" x14ac:dyDescent="0.2">
      <c r="A82" s="447"/>
      <c r="B82" s="447"/>
      <c r="C82" s="452" t="s">
        <v>280</v>
      </c>
      <c r="D82" s="453"/>
      <c r="E82" s="454" t="s">
        <v>126</v>
      </c>
      <c r="F82" s="445"/>
      <c r="G82" s="445"/>
    </row>
    <row r="83" spans="1:7" hidden="1" x14ac:dyDescent="0.2">
      <c r="A83" s="447"/>
      <c r="B83" s="447"/>
      <c r="C83" s="456"/>
      <c r="D83" s="457" t="str">
        <f>D82 &amp; "kW"</f>
        <v>kW</v>
      </c>
      <c r="E83" s="458" t="s">
        <v>190</v>
      </c>
      <c r="F83" s="445"/>
      <c r="G83" s="445"/>
    </row>
    <row r="84" spans="1:7" hidden="1" x14ac:dyDescent="0.2">
      <c r="A84" s="447"/>
      <c r="B84" s="447"/>
      <c r="C84" s="459"/>
      <c r="D84" s="460"/>
      <c r="E84" s="461" t="s">
        <v>259</v>
      </c>
      <c r="F84" s="443"/>
      <c r="G84" s="443"/>
    </row>
    <row r="85" spans="1:7" hidden="1" x14ac:dyDescent="0.2">
      <c r="A85" s="447"/>
      <c r="B85" s="447"/>
      <c r="C85" s="452" t="s">
        <v>281</v>
      </c>
      <c r="D85" s="453"/>
      <c r="E85" s="454" t="s">
        <v>126</v>
      </c>
      <c r="F85" s="445"/>
      <c r="G85" s="445"/>
    </row>
    <row r="86" spans="1:7" hidden="1" x14ac:dyDescent="0.2">
      <c r="A86" s="447"/>
      <c r="B86" s="447"/>
      <c r="C86" s="456"/>
      <c r="D86" s="457" t="str">
        <f>D85 &amp; "kW"</f>
        <v>kW</v>
      </c>
      <c r="E86" s="458" t="s">
        <v>190</v>
      </c>
      <c r="F86" s="445"/>
      <c r="G86" s="445"/>
    </row>
    <row r="87" spans="1:7" hidden="1" x14ac:dyDescent="0.2">
      <c r="A87" s="447"/>
      <c r="B87" s="447"/>
      <c r="C87" s="459"/>
      <c r="D87" s="460"/>
      <c r="E87" s="461" t="s">
        <v>259</v>
      </c>
      <c r="F87" s="443"/>
      <c r="G87" s="443"/>
    </row>
    <row r="88" spans="1:7" hidden="1" x14ac:dyDescent="0.2">
      <c r="A88" s="447"/>
      <c r="B88" s="447"/>
      <c r="C88" s="452" t="s">
        <v>282</v>
      </c>
      <c r="D88" s="453"/>
      <c r="E88" s="454" t="s">
        <v>126</v>
      </c>
      <c r="F88" s="445"/>
      <c r="G88" s="445"/>
    </row>
    <row r="89" spans="1:7" hidden="1" x14ac:dyDescent="0.2">
      <c r="A89" s="447"/>
      <c r="B89" s="447"/>
      <c r="C89" s="456"/>
      <c r="D89" s="457" t="str">
        <f>D88 &amp; "kW"</f>
        <v>kW</v>
      </c>
      <c r="E89" s="458" t="s">
        <v>190</v>
      </c>
      <c r="F89" s="445"/>
      <c r="G89" s="445"/>
    </row>
    <row r="90" spans="1:7" hidden="1" x14ac:dyDescent="0.2">
      <c r="A90" s="447"/>
      <c r="B90" s="447"/>
      <c r="C90" s="459"/>
      <c r="D90" s="460"/>
      <c r="E90" s="461" t="s">
        <v>259</v>
      </c>
      <c r="F90" s="443"/>
      <c r="G90" s="443"/>
    </row>
    <row r="91" spans="1:7" hidden="1" x14ac:dyDescent="0.2">
      <c r="A91" s="447"/>
      <c r="B91" s="447"/>
      <c r="C91" s="452" t="s">
        <v>283</v>
      </c>
      <c r="D91" s="453"/>
      <c r="E91" s="454" t="s">
        <v>126</v>
      </c>
      <c r="F91" s="445"/>
      <c r="G91" s="445"/>
    </row>
    <row r="92" spans="1:7" hidden="1" x14ac:dyDescent="0.2">
      <c r="A92" s="447"/>
      <c r="B92" s="447"/>
      <c r="C92" s="456"/>
      <c r="D92" s="457" t="str">
        <f>D91 &amp; "kW"</f>
        <v>kW</v>
      </c>
      <c r="E92" s="458" t="s">
        <v>190</v>
      </c>
      <c r="F92" s="445"/>
      <c r="G92" s="445"/>
    </row>
    <row r="93" spans="1:7" hidden="1" x14ac:dyDescent="0.2">
      <c r="A93" s="447"/>
      <c r="B93" s="447"/>
      <c r="C93" s="459"/>
      <c r="D93" s="460"/>
      <c r="E93" s="461" t="s">
        <v>259</v>
      </c>
      <c r="F93" s="443"/>
      <c r="G93" s="443"/>
    </row>
    <row r="94" spans="1:7" hidden="1" x14ac:dyDescent="0.2">
      <c r="A94" s="447"/>
      <c r="B94" s="447"/>
      <c r="C94" s="452" t="s">
        <v>284</v>
      </c>
      <c r="D94" s="453"/>
      <c r="E94" s="454" t="s">
        <v>126</v>
      </c>
      <c r="F94" s="445"/>
      <c r="G94" s="445"/>
    </row>
    <row r="95" spans="1:7" hidden="1" x14ac:dyDescent="0.2">
      <c r="A95" s="447"/>
      <c r="B95" s="447"/>
      <c r="C95" s="456"/>
      <c r="D95" s="457" t="str">
        <f>D94 &amp; "kW"</f>
        <v>kW</v>
      </c>
      <c r="E95" s="458" t="s">
        <v>190</v>
      </c>
      <c r="F95" s="445"/>
      <c r="G95" s="445"/>
    </row>
    <row r="96" spans="1:7" hidden="1" x14ac:dyDescent="0.2">
      <c r="A96" s="447"/>
      <c r="B96" s="447"/>
      <c r="C96" s="459"/>
      <c r="D96" s="460"/>
      <c r="E96" s="461" t="s">
        <v>259</v>
      </c>
      <c r="F96" s="443"/>
      <c r="G96" s="443"/>
    </row>
    <row r="97" spans="1:7" hidden="1" x14ac:dyDescent="0.2">
      <c r="A97" s="447"/>
      <c r="B97" s="447"/>
      <c r="C97" s="452" t="s">
        <v>285</v>
      </c>
      <c r="D97" s="453"/>
      <c r="E97" s="454" t="s">
        <v>126</v>
      </c>
      <c r="F97" s="445"/>
      <c r="G97" s="445"/>
    </row>
    <row r="98" spans="1:7" hidden="1" x14ac:dyDescent="0.2">
      <c r="A98" s="447"/>
      <c r="B98" s="447"/>
      <c r="C98" s="456"/>
      <c r="D98" s="457" t="str">
        <f>D97 &amp; "kW"</f>
        <v>kW</v>
      </c>
      <c r="E98" s="458" t="s">
        <v>190</v>
      </c>
      <c r="F98" s="445"/>
      <c r="G98" s="445"/>
    </row>
    <row r="99" spans="1:7" hidden="1" x14ac:dyDescent="0.2">
      <c r="A99" s="447"/>
      <c r="B99" s="447"/>
      <c r="C99" s="459"/>
      <c r="D99" s="460"/>
      <c r="E99" s="461" t="s">
        <v>259</v>
      </c>
      <c r="F99" s="443"/>
      <c r="G99" s="443"/>
    </row>
    <row r="100" spans="1:7" hidden="1" x14ac:dyDescent="0.2">
      <c r="A100" s="447"/>
      <c r="B100" s="447"/>
      <c r="C100" s="452" t="s">
        <v>286</v>
      </c>
      <c r="D100" s="453"/>
      <c r="E100" s="454" t="s">
        <v>126</v>
      </c>
      <c r="F100" s="445"/>
      <c r="G100" s="445"/>
    </row>
    <row r="101" spans="1:7" hidden="1" x14ac:dyDescent="0.2">
      <c r="A101" s="447"/>
      <c r="B101" s="447"/>
      <c r="C101" s="456"/>
      <c r="D101" s="457" t="str">
        <f>D100 &amp; "kW"</f>
        <v>kW</v>
      </c>
      <c r="E101" s="458" t="s">
        <v>190</v>
      </c>
      <c r="F101" s="445"/>
      <c r="G101" s="445"/>
    </row>
    <row r="102" spans="1:7" hidden="1" x14ac:dyDescent="0.2">
      <c r="A102" s="447"/>
      <c r="B102" s="447"/>
      <c r="C102" s="459"/>
      <c r="D102" s="460"/>
      <c r="E102" s="461" t="s">
        <v>259</v>
      </c>
      <c r="F102" s="443"/>
      <c r="G102" s="443"/>
    </row>
    <row r="103" spans="1:7" hidden="1" x14ac:dyDescent="0.2">
      <c r="A103" s="447"/>
      <c r="B103" s="447"/>
      <c r="C103" s="452" t="s">
        <v>287</v>
      </c>
      <c r="D103" s="453"/>
      <c r="E103" s="454" t="s">
        <v>126</v>
      </c>
      <c r="F103" s="445"/>
      <c r="G103" s="445"/>
    </row>
    <row r="104" spans="1:7" hidden="1" x14ac:dyDescent="0.2">
      <c r="A104" s="447"/>
      <c r="B104" s="447"/>
      <c r="C104" s="456"/>
      <c r="D104" s="457" t="str">
        <f>D103 &amp; "kW"</f>
        <v>kW</v>
      </c>
      <c r="E104" s="458" t="s">
        <v>190</v>
      </c>
      <c r="F104" s="445"/>
      <c r="G104" s="445"/>
    </row>
    <row r="105" spans="1:7" hidden="1" x14ac:dyDescent="0.2">
      <c r="A105" s="447"/>
      <c r="B105" s="447"/>
      <c r="C105" s="459"/>
      <c r="D105" s="460"/>
      <c r="E105" s="461" t="s">
        <v>259</v>
      </c>
      <c r="F105" s="443"/>
      <c r="G105" s="443"/>
    </row>
    <row r="106" spans="1:7" hidden="1" x14ac:dyDescent="0.2">
      <c r="A106" s="447"/>
      <c r="B106" s="447"/>
      <c r="C106" s="452" t="s">
        <v>288</v>
      </c>
      <c r="D106" s="453"/>
      <c r="E106" s="454" t="s">
        <v>126</v>
      </c>
      <c r="F106" s="445"/>
      <c r="G106" s="445"/>
    </row>
    <row r="107" spans="1:7" hidden="1" x14ac:dyDescent="0.2">
      <c r="A107" s="447"/>
      <c r="B107" s="447"/>
      <c r="C107" s="456"/>
      <c r="D107" s="457" t="str">
        <f>D106 &amp; "kW"</f>
        <v>kW</v>
      </c>
      <c r="E107" s="458" t="s">
        <v>190</v>
      </c>
      <c r="F107" s="445"/>
      <c r="G107" s="445"/>
    </row>
    <row r="108" spans="1:7" hidden="1" x14ac:dyDescent="0.2">
      <c r="A108" s="447"/>
      <c r="B108" s="447"/>
      <c r="C108" s="459"/>
      <c r="D108" s="460"/>
      <c r="E108" s="461" t="s">
        <v>259</v>
      </c>
      <c r="F108" s="443"/>
      <c r="G108" s="443"/>
    </row>
    <row r="109" spans="1:7" hidden="1" x14ac:dyDescent="0.2">
      <c r="A109" s="447"/>
      <c r="B109" s="447"/>
      <c r="C109" s="452" t="s">
        <v>289</v>
      </c>
      <c r="D109" s="453"/>
      <c r="E109" s="454" t="s">
        <v>126</v>
      </c>
      <c r="F109" s="445"/>
      <c r="G109" s="445"/>
    </row>
    <row r="110" spans="1:7" hidden="1" x14ac:dyDescent="0.2">
      <c r="A110" s="447"/>
      <c r="B110" s="447"/>
      <c r="C110" s="456"/>
      <c r="D110" s="457" t="str">
        <f>D109 &amp; "kW"</f>
        <v>kW</v>
      </c>
      <c r="E110" s="458" t="s">
        <v>190</v>
      </c>
      <c r="F110" s="445"/>
      <c r="G110" s="445"/>
    </row>
    <row r="111" spans="1:7" hidden="1" x14ac:dyDescent="0.2">
      <c r="A111" s="447"/>
      <c r="B111" s="447"/>
      <c r="C111" s="459"/>
      <c r="D111" s="460"/>
      <c r="E111" s="461" t="s">
        <v>259</v>
      </c>
      <c r="F111" s="443"/>
      <c r="G111" s="443"/>
    </row>
    <row r="112" spans="1:7" hidden="1" x14ac:dyDescent="0.2">
      <c r="A112" s="447"/>
      <c r="B112" s="447"/>
      <c r="C112" s="452" t="s">
        <v>290</v>
      </c>
      <c r="D112" s="453"/>
      <c r="E112" s="454" t="s">
        <v>126</v>
      </c>
      <c r="F112" s="445"/>
      <c r="G112" s="445"/>
    </row>
    <row r="113" spans="1:7" hidden="1" x14ac:dyDescent="0.2">
      <c r="A113" s="447"/>
      <c r="B113" s="447"/>
      <c r="C113" s="456"/>
      <c r="D113" s="457" t="str">
        <f>D112 &amp; "kW"</f>
        <v>kW</v>
      </c>
      <c r="E113" s="458" t="s">
        <v>190</v>
      </c>
      <c r="F113" s="445"/>
      <c r="G113" s="445"/>
    </row>
    <row r="114" spans="1:7" hidden="1" x14ac:dyDescent="0.2">
      <c r="A114" s="447"/>
      <c r="B114" s="447"/>
      <c r="C114" s="459"/>
      <c r="D114" s="460"/>
      <c r="E114" s="461" t="s">
        <v>259</v>
      </c>
      <c r="F114" s="443"/>
      <c r="G114" s="443"/>
    </row>
    <row r="115" spans="1:7" hidden="1" x14ac:dyDescent="0.2">
      <c r="A115" s="447"/>
      <c r="B115" s="447"/>
      <c r="C115" s="452" t="s">
        <v>291</v>
      </c>
      <c r="D115" s="453"/>
      <c r="E115" s="454" t="s">
        <v>126</v>
      </c>
      <c r="F115" s="445"/>
      <c r="G115" s="445"/>
    </row>
    <row r="116" spans="1:7" hidden="1" x14ac:dyDescent="0.2">
      <c r="A116" s="447"/>
      <c r="B116" s="447"/>
      <c r="C116" s="456"/>
      <c r="D116" s="457" t="str">
        <f>D115 &amp; "kW"</f>
        <v>kW</v>
      </c>
      <c r="E116" s="458" t="s">
        <v>190</v>
      </c>
      <c r="F116" s="445"/>
      <c r="G116" s="445"/>
    </row>
    <row r="117" spans="1:7" hidden="1" x14ac:dyDescent="0.2">
      <c r="A117" s="447"/>
      <c r="B117" s="447"/>
      <c r="C117" s="459"/>
      <c r="D117" s="460"/>
      <c r="E117" s="461" t="s">
        <v>259</v>
      </c>
      <c r="F117" s="443"/>
      <c r="G117" s="443"/>
    </row>
    <row r="118" spans="1:7" hidden="1" x14ac:dyDescent="0.2">
      <c r="A118" s="447"/>
      <c r="B118" s="447"/>
      <c r="C118" s="452" t="s">
        <v>292</v>
      </c>
      <c r="D118" s="453"/>
      <c r="E118" s="454" t="s">
        <v>126</v>
      </c>
      <c r="F118" s="445"/>
      <c r="G118" s="445"/>
    </row>
    <row r="119" spans="1:7" hidden="1" x14ac:dyDescent="0.2">
      <c r="A119" s="447"/>
      <c r="B119" s="447"/>
      <c r="C119" s="456"/>
      <c r="D119" s="457" t="str">
        <f>D118 &amp; "kW"</f>
        <v>kW</v>
      </c>
      <c r="E119" s="458" t="s">
        <v>190</v>
      </c>
      <c r="F119" s="445"/>
      <c r="G119" s="445"/>
    </row>
    <row r="120" spans="1:7" hidden="1" x14ac:dyDescent="0.2">
      <c r="A120" s="447"/>
      <c r="B120" s="447"/>
      <c r="C120" s="459"/>
      <c r="D120" s="460"/>
      <c r="E120" s="461" t="s">
        <v>259</v>
      </c>
      <c r="F120" s="443"/>
      <c r="G120" s="443"/>
    </row>
    <row r="121" spans="1:7" hidden="1" x14ac:dyDescent="0.2">
      <c r="A121" s="447"/>
      <c r="B121" s="447"/>
      <c r="C121" s="452" t="s">
        <v>293</v>
      </c>
      <c r="D121" s="453"/>
      <c r="E121" s="454" t="s">
        <v>126</v>
      </c>
      <c r="F121" s="445"/>
      <c r="G121" s="445"/>
    </row>
    <row r="122" spans="1:7" hidden="1" x14ac:dyDescent="0.2">
      <c r="A122" s="447"/>
      <c r="B122" s="447"/>
      <c r="C122" s="456"/>
      <c r="D122" s="457" t="str">
        <f>D121 &amp; "kW"</f>
        <v>kW</v>
      </c>
      <c r="E122" s="458" t="s">
        <v>190</v>
      </c>
      <c r="F122" s="445"/>
      <c r="G122" s="445"/>
    </row>
    <row r="123" spans="1:7" hidden="1" x14ac:dyDescent="0.2">
      <c r="A123" s="447"/>
      <c r="B123" s="447"/>
      <c r="C123" s="459"/>
      <c r="D123" s="460"/>
      <c r="E123" s="461" t="s">
        <v>259</v>
      </c>
      <c r="F123" s="443"/>
      <c r="G123" s="443"/>
    </row>
    <row r="124" spans="1:7" hidden="1" x14ac:dyDescent="0.2">
      <c r="A124" s="447"/>
      <c r="B124" s="447"/>
      <c r="C124" s="452" t="s">
        <v>294</v>
      </c>
      <c r="D124" s="453"/>
      <c r="E124" s="454" t="s">
        <v>126</v>
      </c>
      <c r="F124" s="445"/>
      <c r="G124" s="445"/>
    </row>
    <row r="125" spans="1:7" hidden="1" x14ac:dyDescent="0.2">
      <c r="A125" s="447"/>
      <c r="B125" s="447"/>
      <c r="C125" s="456"/>
      <c r="D125" s="457" t="str">
        <f>D124 &amp; "kW"</f>
        <v>kW</v>
      </c>
      <c r="E125" s="458" t="s">
        <v>190</v>
      </c>
      <c r="F125" s="445"/>
      <c r="G125" s="445"/>
    </row>
    <row r="126" spans="1:7" hidden="1" x14ac:dyDescent="0.2">
      <c r="A126" s="447"/>
      <c r="B126" s="447"/>
      <c r="C126" s="459"/>
      <c r="D126" s="460"/>
      <c r="E126" s="461" t="s">
        <v>259</v>
      </c>
      <c r="F126" s="443"/>
      <c r="G126" s="443"/>
    </row>
    <row r="127" spans="1:7" hidden="1" x14ac:dyDescent="0.2">
      <c r="A127" s="447"/>
      <c r="B127" s="447"/>
      <c r="C127" s="452" t="s">
        <v>295</v>
      </c>
      <c r="D127" s="453"/>
      <c r="E127" s="454" t="s">
        <v>126</v>
      </c>
      <c r="F127" s="445"/>
      <c r="G127" s="445"/>
    </row>
    <row r="128" spans="1:7" hidden="1" x14ac:dyDescent="0.2">
      <c r="A128" s="447"/>
      <c r="B128" s="447"/>
      <c r="C128" s="456"/>
      <c r="D128" s="457" t="str">
        <f>D127 &amp; "kW"</f>
        <v>kW</v>
      </c>
      <c r="E128" s="458" t="s">
        <v>190</v>
      </c>
      <c r="F128" s="445"/>
      <c r="G128" s="445"/>
    </row>
    <row r="129" spans="1:7" hidden="1" x14ac:dyDescent="0.2">
      <c r="A129" s="447"/>
      <c r="B129" s="447"/>
      <c r="C129" s="459"/>
      <c r="D129" s="460"/>
      <c r="E129" s="461" t="s">
        <v>259</v>
      </c>
      <c r="F129" s="443"/>
      <c r="G129" s="443"/>
    </row>
    <row r="130" spans="1:7" hidden="1" x14ac:dyDescent="0.2">
      <c r="A130" s="447"/>
      <c r="B130" s="447"/>
      <c r="C130" s="452" t="s">
        <v>296</v>
      </c>
      <c r="D130" s="453"/>
      <c r="E130" s="454" t="s">
        <v>126</v>
      </c>
      <c r="F130" s="445"/>
      <c r="G130" s="445"/>
    </row>
    <row r="131" spans="1:7" hidden="1" x14ac:dyDescent="0.2">
      <c r="A131" s="447"/>
      <c r="B131" s="447"/>
      <c r="C131" s="456"/>
      <c r="D131" s="457" t="str">
        <f>D130 &amp; "kW"</f>
        <v>kW</v>
      </c>
      <c r="E131" s="458" t="s">
        <v>190</v>
      </c>
      <c r="F131" s="445"/>
      <c r="G131" s="445"/>
    </row>
    <row r="132" spans="1:7" hidden="1" x14ac:dyDescent="0.2">
      <c r="A132" s="447"/>
      <c r="B132" s="447"/>
      <c r="C132" s="459"/>
      <c r="D132" s="460"/>
      <c r="E132" s="461" t="s">
        <v>259</v>
      </c>
      <c r="F132" s="443"/>
      <c r="G132" s="443"/>
    </row>
    <row r="133" spans="1:7" hidden="1" x14ac:dyDescent="0.2">
      <c r="A133" s="447"/>
      <c r="B133" s="447"/>
      <c r="C133" s="452" t="s">
        <v>297</v>
      </c>
      <c r="D133" s="453"/>
      <c r="E133" s="454" t="s">
        <v>126</v>
      </c>
      <c r="F133" s="445"/>
      <c r="G133" s="445"/>
    </row>
    <row r="134" spans="1:7" hidden="1" x14ac:dyDescent="0.2">
      <c r="A134" s="447"/>
      <c r="B134" s="447"/>
      <c r="C134" s="456"/>
      <c r="D134" s="457" t="str">
        <f>D133 &amp; "kW"</f>
        <v>kW</v>
      </c>
      <c r="E134" s="458" t="s">
        <v>190</v>
      </c>
      <c r="F134" s="445"/>
      <c r="G134" s="445"/>
    </row>
    <row r="135" spans="1:7" hidden="1" x14ac:dyDescent="0.2">
      <c r="A135" s="447"/>
      <c r="B135" s="447"/>
      <c r="C135" s="459"/>
      <c r="D135" s="460"/>
      <c r="E135" s="461" t="s">
        <v>259</v>
      </c>
      <c r="F135" s="443"/>
      <c r="G135" s="443"/>
    </row>
    <row r="136" spans="1:7" hidden="1" x14ac:dyDescent="0.2">
      <c r="A136" s="447"/>
      <c r="B136" s="447"/>
      <c r="C136" s="452" t="s">
        <v>298</v>
      </c>
      <c r="D136" s="453"/>
      <c r="E136" s="454" t="s">
        <v>126</v>
      </c>
      <c r="F136" s="445"/>
      <c r="G136" s="445"/>
    </row>
    <row r="137" spans="1:7" hidden="1" x14ac:dyDescent="0.2">
      <c r="A137" s="447"/>
      <c r="B137" s="447"/>
      <c r="C137" s="456"/>
      <c r="D137" s="457" t="str">
        <f>D136 &amp; "kW"</f>
        <v>kW</v>
      </c>
      <c r="E137" s="458" t="s">
        <v>190</v>
      </c>
      <c r="F137" s="445"/>
      <c r="G137" s="445"/>
    </row>
    <row r="138" spans="1:7" hidden="1" x14ac:dyDescent="0.2">
      <c r="A138" s="447"/>
      <c r="B138" s="447"/>
      <c r="C138" s="459"/>
      <c r="D138" s="460"/>
      <c r="E138" s="461" t="s">
        <v>259</v>
      </c>
      <c r="F138" s="443"/>
      <c r="G138" s="443"/>
    </row>
    <row r="139" spans="1:7" hidden="1" x14ac:dyDescent="0.2">
      <c r="A139" s="447"/>
      <c r="B139" s="447"/>
      <c r="C139" s="452" t="s">
        <v>299</v>
      </c>
      <c r="D139" s="453"/>
      <c r="E139" s="454" t="s">
        <v>126</v>
      </c>
      <c r="F139" s="445"/>
      <c r="G139" s="445"/>
    </row>
    <row r="140" spans="1:7" hidden="1" x14ac:dyDescent="0.2">
      <c r="A140" s="447"/>
      <c r="B140" s="447"/>
      <c r="C140" s="456"/>
      <c r="D140" s="457" t="str">
        <f>D139 &amp; "kW"</f>
        <v>kW</v>
      </c>
      <c r="E140" s="458" t="s">
        <v>190</v>
      </c>
      <c r="F140" s="445"/>
      <c r="G140" s="445"/>
    </row>
    <row r="141" spans="1:7" hidden="1" x14ac:dyDescent="0.2">
      <c r="A141" s="447"/>
      <c r="B141" s="447"/>
      <c r="C141" s="459"/>
      <c r="D141" s="460"/>
      <c r="E141" s="461" t="s">
        <v>259</v>
      </c>
      <c r="F141" s="443"/>
      <c r="G141" s="443"/>
    </row>
    <row r="142" spans="1:7" hidden="1" x14ac:dyDescent="0.2">
      <c r="A142" s="447"/>
      <c r="B142" s="447"/>
      <c r="C142" s="452" t="s">
        <v>300</v>
      </c>
      <c r="D142" s="453"/>
      <c r="E142" s="454" t="s">
        <v>126</v>
      </c>
      <c r="F142" s="445"/>
      <c r="G142" s="445"/>
    </row>
    <row r="143" spans="1:7" hidden="1" x14ac:dyDescent="0.2">
      <c r="A143" s="447"/>
      <c r="B143" s="447"/>
      <c r="C143" s="456"/>
      <c r="D143" s="457" t="str">
        <f>D142 &amp; "kW"</f>
        <v>kW</v>
      </c>
      <c r="E143" s="458" t="s">
        <v>190</v>
      </c>
      <c r="F143" s="445"/>
      <c r="G143" s="445"/>
    </row>
    <row r="144" spans="1:7" hidden="1" x14ac:dyDescent="0.2">
      <c r="A144" s="447"/>
      <c r="B144" s="447"/>
      <c r="C144" s="459"/>
      <c r="D144" s="460"/>
      <c r="E144" s="461" t="s">
        <v>259</v>
      </c>
      <c r="F144" s="443"/>
      <c r="G144" s="443"/>
    </row>
    <row r="145" spans="1:7" hidden="1" x14ac:dyDescent="0.2">
      <c r="A145" s="447"/>
      <c r="B145" s="447"/>
      <c r="C145" s="452" t="s">
        <v>301</v>
      </c>
      <c r="D145" s="453"/>
      <c r="E145" s="454" t="s">
        <v>126</v>
      </c>
      <c r="F145" s="445"/>
      <c r="G145" s="445"/>
    </row>
    <row r="146" spans="1:7" hidden="1" x14ac:dyDescent="0.2">
      <c r="A146" s="447"/>
      <c r="B146" s="447"/>
      <c r="C146" s="456"/>
      <c r="D146" s="457" t="str">
        <f>D145 &amp; "kW"</f>
        <v>kW</v>
      </c>
      <c r="E146" s="458" t="s">
        <v>190</v>
      </c>
      <c r="F146" s="445"/>
      <c r="G146" s="445"/>
    </row>
    <row r="147" spans="1:7" hidden="1" x14ac:dyDescent="0.2">
      <c r="A147" s="447"/>
      <c r="B147" s="447"/>
      <c r="C147" s="459"/>
      <c r="D147" s="460"/>
      <c r="E147" s="461" t="s">
        <v>259</v>
      </c>
      <c r="F147" s="443"/>
      <c r="G147" s="443"/>
    </row>
    <row r="148" spans="1:7" hidden="1" x14ac:dyDescent="0.2">
      <c r="A148" s="447"/>
      <c r="B148" s="447"/>
      <c r="C148" s="452" t="s">
        <v>302</v>
      </c>
      <c r="D148" s="453"/>
      <c r="E148" s="454" t="s">
        <v>126</v>
      </c>
      <c r="F148" s="445"/>
      <c r="G148" s="445"/>
    </row>
    <row r="149" spans="1:7" hidden="1" x14ac:dyDescent="0.2">
      <c r="A149" s="447"/>
      <c r="B149" s="447"/>
      <c r="C149" s="456"/>
      <c r="D149" s="457" t="str">
        <f>D148 &amp; "kW"</f>
        <v>kW</v>
      </c>
      <c r="E149" s="458" t="s">
        <v>190</v>
      </c>
      <c r="F149" s="445"/>
      <c r="G149" s="445"/>
    </row>
    <row r="150" spans="1:7" hidden="1" x14ac:dyDescent="0.2">
      <c r="A150" s="447"/>
      <c r="B150" s="447"/>
      <c r="C150" s="459"/>
      <c r="D150" s="460"/>
      <c r="E150" s="461" t="s">
        <v>259</v>
      </c>
      <c r="F150" s="443"/>
      <c r="G150" s="443"/>
    </row>
    <row r="151" spans="1:7" hidden="1" x14ac:dyDescent="0.2">
      <c r="A151" s="447"/>
      <c r="B151" s="447"/>
      <c r="C151" s="452" t="s">
        <v>303</v>
      </c>
      <c r="D151" s="453"/>
      <c r="E151" s="454" t="s">
        <v>126</v>
      </c>
      <c r="F151" s="445"/>
      <c r="G151" s="445"/>
    </row>
    <row r="152" spans="1:7" hidden="1" x14ac:dyDescent="0.2">
      <c r="A152" s="447"/>
      <c r="B152" s="447"/>
      <c r="C152" s="456"/>
      <c r="D152" s="457" t="str">
        <f>D151 &amp; "kW"</f>
        <v>kW</v>
      </c>
      <c r="E152" s="458" t="s">
        <v>190</v>
      </c>
      <c r="F152" s="445"/>
      <c r="G152" s="445"/>
    </row>
    <row r="153" spans="1:7" hidden="1" x14ac:dyDescent="0.2">
      <c r="A153" s="447"/>
      <c r="B153" s="447"/>
      <c r="C153" s="459"/>
      <c r="D153" s="460"/>
      <c r="E153" s="461" t="s">
        <v>259</v>
      </c>
      <c r="F153" s="443"/>
      <c r="G153" s="443"/>
    </row>
    <row r="154" spans="1:7" hidden="1" x14ac:dyDescent="0.2">
      <c r="A154" s="447"/>
      <c r="B154" s="447"/>
      <c r="C154" s="452" t="s">
        <v>304</v>
      </c>
      <c r="D154" s="453"/>
      <c r="E154" s="454" t="s">
        <v>126</v>
      </c>
      <c r="F154" s="445"/>
      <c r="G154" s="445"/>
    </row>
    <row r="155" spans="1:7" hidden="1" x14ac:dyDescent="0.2">
      <c r="A155" s="447"/>
      <c r="B155" s="447"/>
      <c r="C155" s="456"/>
      <c r="D155" s="457" t="str">
        <f>D154 &amp; "kW"</f>
        <v>kW</v>
      </c>
      <c r="E155" s="458" t="s">
        <v>190</v>
      </c>
      <c r="F155" s="445"/>
      <c r="G155" s="445"/>
    </row>
    <row r="156" spans="1:7" hidden="1" x14ac:dyDescent="0.2">
      <c r="A156" s="447"/>
      <c r="B156" s="447"/>
      <c r="C156" s="459"/>
      <c r="D156" s="460"/>
      <c r="E156" s="461" t="s">
        <v>259</v>
      </c>
      <c r="F156" s="443"/>
      <c r="G156" s="443"/>
    </row>
    <row r="157" spans="1:7" hidden="1" x14ac:dyDescent="0.2">
      <c r="A157" s="447"/>
      <c r="B157" s="447"/>
      <c r="C157" s="452" t="s">
        <v>305</v>
      </c>
      <c r="D157" s="453"/>
      <c r="E157" s="454" t="s">
        <v>126</v>
      </c>
      <c r="F157" s="445"/>
      <c r="G157" s="445"/>
    </row>
    <row r="158" spans="1:7" hidden="1" x14ac:dyDescent="0.2">
      <c r="A158" s="447"/>
      <c r="B158" s="447"/>
      <c r="C158" s="456"/>
      <c r="D158" s="457" t="str">
        <f>D157 &amp; "kW"</f>
        <v>kW</v>
      </c>
      <c r="E158" s="458" t="s">
        <v>190</v>
      </c>
      <c r="F158" s="445"/>
      <c r="G158" s="445"/>
    </row>
    <row r="159" spans="1:7" hidden="1" x14ac:dyDescent="0.2">
      <c r="A159" s="447"/>
      <c r="B159" s="447"/>
      <c r="C159" s="459"/>
      <c r="D159" s="460"/>
      <c r="E159" s="461" t="s">
        <v>259</v>
      </c>
      <c r="F159" s="443"/>
      <c r="G159" s="443"/>
    </row>
    <row r="160" spans="1:7" hidden="1" x14ac:dyDescent="0.2">
      <c r="A160" s="447"/>
      <c r="B160" s="447"/>
      <c r="C160" s="452" t="s">
        <v>306</v>
      </c>
      <c r="D160" s="453"/>
      <c r="E160" s="454" t="s">
        <v>126</v>
      </c>
      <c r="F160" s="445"/>
      <c r="G160" s="445"/>
    </row>
    <row r="161" spans="1:7" hidden="1" x14ac:dyDescent="0.2">
      <c r="A161" s="447"/>
      <c r="B161" s="447"/>
      <c r="C161" s="456"/>
      <c r="D161" s="457" t="str">
        <f>D160 &amp; "kW"</f>
        <v>kW</v>
      </c>
      <c r="E161" s="458" t="s">
        <v>190</v>
      </c>
      <c r="F161" s="445"/>
      <c r="G161" s="445"/>
    </row>
    <row r="162" spans="1:7" hidden="1" x14ac:dyDescent="0.2">
      <c r="A162" s="447"/>
      <c r="B162" s="447"/>
      <c r="C162" s="459"/>
      <c r="D162" s="460"/>
      <c r="E162" s="461" t="s">
        <v>259</v>
      </c>
      <c r="F162" s="443"/>
      <c r="G162" s="443"/>
    </row>
    <row r="163" spans="1:7" hidden="1" x14ac:dyDescent="0.2">
      <c r="A163" s="447"/>
      <c r="B163" s="447"/>
      <c r="C163" s="452" t="s">
        <v>307</v>
      </c>
      <c r="D163" s="453"/>
      <c r="E163" s="454" t="s">
        <v>126</v>
      </c>
      <c r="F163" s="445"/>
      <c r="G163" s="445"/>
    </row>
    <row r="164" spans="1:7" hidden="1" x14ac:dyDescent="0.2">
      <c r="A164" s="447"/>
      <c r="B164" s="447"/>
      <c r="C164" s="456"/>
      <c r="D164" s="457" t="str">
        <f>D163 &amp; "kW"</f>
        <v>kW</v>
      </c>
      <c r="E164" s="458" t="s">
        <v>190</v>
      </c>
      <c r="F164" s="445"/>
      <c r="G164" s="445"/>
    </row>
    <row r="165" spans="1:7" hidden="1" x14ac:dyDescent="0.2">
      <c r="A165" s="447"/>
      <c r="B165" s="447"/>
      <c r="C165" s="459"/>
      <c r="D165" s="460"/>
      <c r="E165" s="461" t="s">
        <v>259</v>
      </c>
      <c r="F165" s="443"/>
      <c r="G165" s="443"/>
    </row>
    <row r="166" spans="1:7" hidden="1" x14ac:dyDescent="0.2">
      <c r="A166" s="447"/>
      <c r="B166" s="447"/>
      <c r="C166" s="452" t="s">
        <v>308</v>
      </c>
      <c r="D166" s="453"/>
      <c r="E166" s="454" t="s">
        <v>126</v>
      </c>
      <c r="F166" s="445"/>
      <c r="G166" s="445"/>
    </row>
    <row r="167" spans="1:7" hidden="1" x14ac:dyDescent="0.2">
      <c r="A167" s="447"/>
      <c r="B167" s="447"/>
      <c r="C167" s="456"/>
      <c r="D167" s="457" t="str">
        <f>D166 &amp; "kW"</f>
        <v>kW</v>
      </c>
      <c r="E167" s="458" t="s">
        <v>190</v>
      </c>
      <c r="F167" s="445"/>
      <c r="G167" s="445"/>
    </row>
    <row r="168" spans="1:7" hidden="1" x14ac:dyDescent="0.2">
      <c r="A168" s="447"/>
      <c r="B168" s="447"/>
      <c r="C168" s="459"/>
      <c r="D168" s="460"/>
      <c r="E168" s="461" t="s">
        <v>259</v>
      </c>
      <c r="F168" s="443"/>
      <c r="G168" s="443"/>
    </row>
    <row r="169" spans="1:7" hidden="1" x14ac:dyDescent="0.2">
      <c r="A169" s="447"/>
      <c r="B169" s="447"/>
      <c r="C169" s="452" t="s">
        <v>309</v>
      </c>
      <c r="D169" s="453"/>
      <c r="E169" s="454" t="s">
        <v>126</v>
      </c>
      <c r="F169" s="445"/>
      <c r="G169" s="445"/>
    </row>
    <row r="170" spans="1:7" hidden="1" x14ac:dyDescent="0.2">
      <c r="A170" s="447"/>
      <c r="B170" s="447"/>
      <c r="C170" s="456"/>
      <c r="D170" s="457" t="str">
        <f>D169 &amp; "kW"</f>
        <v>kW</v>
      </c>
      <c r="E170" s="458" t="s">
        <v>190</v>
      </c>
      <c r="F170" s="445"/>
      <c r="G170" s="445"/>
    </row>
    <row r="171" spans="1:7" hidden="1" x14ac:dyDescent="0.2">
      <c r="A171" s="447"/>
      <c r="B171" s="447"/>
      <c r="C171" s="459"/>
      <c r="D171" s="460"/>
      <c r="E171" s="461" t="s">
        <v>259</v>
      </c>
      <c r="F171" s="443"/>
      <c r="G171" s="443"/>
    </row>
    <row r="172" spans="1:7" hidden="1" x14ac:dyDescent="0.2">
      <c r="A172" s="447"/>
      <c r="B172" s="447"/>
      <c r="C172" s="452" t="s">
        <v>310</v>
      </c>
      <c r="D172" s="453"/>
      <c r="E172" s="454" t="s">
        <v>126</v>
      </c>
      <c r="F172" s="445"/>
      <c r="G172" s="445"/>
    </row>
    <row r="173" spans="1:7" hidden="1" x14ac:dyDescent="0.2">
      <c r="A173" s="447"/>
      <c r="B173" s="447"/>
      <c r="C173" s="456"/>
      <c r="D173" s="457" t="str">
        <f>D172 &amp; "kW"</f>
        <v>kW</v>
      </c>
      <c r="E173" s="458" t="s">
        <v>190</v>
      </c>
      <c r="F173" s="445"/>
      <c r="G173" s="445"/>
    </row>
    <row r="174" spans="1:7" hidden="1" x14ac:dyDescent="0.2">
      <c r="A174" s="447"/>
      <c r="B174" s="447"/>
      <c r="C174" s="459"/>
      <c r="D174" s="460"/>
      <c r="E174" s="461" t="s">
        <v>259</v>
      </c>
      <c r="F174" s="443"/>
      <c r="G174" s="443"/>
    </row>
    <row r="175" spans="1:7" hidden="1" x14ac:dyDescent="0.2">
      <c r="A175" s="447"/>
      <c r="B175" s="447"/>
      <c r="C175" s="452" t="s">
        <v>311</v>
      </c>
      <c r="D175" s="453"/>
      <c r="E175" s="454" t="s">
        <v>126</v>
      </c>
      <c r="F175" s="445"/>
      <c r="G175" s="445"/>
    </row>
    <row r="176" spans="1:7" hidden="1" x14ac:dyDescent="0.2">
      <c r="A176" s="447"/>
      <c r="B176" s="447"/>
      <c r="C176" s="456"/>
      <c r="D176" s="457" t="str">
        <f>D175 &amp; "kW"</f>
        <v>kW</v>
      </c>
      <c r="E176" s="458" t="s">
        <v>190</v>
      </c>
      <c r="F176" s="445"/>
      <c r="G176" s="445"/>
    </row>
    <row r="177" spans="1:7" hidden="1" x14ac:dyDescent="0.2">
      <c r="A177" s="447"/>
      <c r="B177" s="447"/>
      <c r="C177" s="459"/>
      <c r="D177" s="460"/>
      <c r="E177" s="461" t="s">
        <v>259</v>
      </c>
      <c r="F177" s="443"/>
      <c r="G177" s="443"/>
    </row>
    <row r="178" spans="1:7" hidden="1" x14ac:dyDescent="0.2">
      <c r="A178" s="447"/>
      <c r="B178" s="447"/>
      <c r="C178" s="452" t="s">
        <v>312</v>
      </c>
      <c r="D178" s="453"/>
      <c r="E178" s="454" t="s">
        <v>126</v>
      </c>
      <c r="F178" s="445"/>
      <c r="G178" s="445"/>
    </row>
    <row r="179" spans="1:7" hidden="1" x14ac:dyDescent="0.2">
      <c r="A179" s="447"/>
      <c r="B179" s="447"/>
      <c r="C179" s="456"/>
      <c r="D179" s="457" t="str">
        <f>D178 &amp; "kW"</f>
        <v>kW</v>
      </c>
      <c r="E179" s="458" t="s">
        <v>190</v>
      </c>
      <c r="F179" s="445"/>
      <c r="G179" s="445"/>
    </row>
    <row r="180" spans="1:7" hidden="1" x14ac:dyDescent="0.2">
      <c r="A180" s="447"/>
      <c r="B180" s="447"/>
      <c r="C180" s="459"/>
      <c r="D180" s="460"/>
      <c r="E180" s="461" t="s">
        <v>259</v>
      </c>
      <c r="F180" s="443"/>
      <c r="G180" s="443"/>
    </row>
    <row r="181" spans="1:7" hidden="1" x14ac:dyDescent="0.2">
      <c r="A181" s="447"/>
      <c r="B181" s="447"/>
      <c r="C181" s="452" t="s">
        <v>313</v>
      </c>
      <c r="D181" s="453"/>
      <c r="E181" s="454" t="s">
        <v>126</v>
      </c>
      <c r="F181" s="445"/>
      <c r="G181" s="445"/>
    </row>
    <row r="182" spans="1:7" hidden="1" x14ac:dyDescent="0.2">
      <c r="A182" s="447"/>
      <c r="B182" s="447"/>
      <c r="C182" s="456"/>
      <c r="D182" s="457" t="str">
        <f>D181 &amp; "kW"</f>
        <v>kW</v>
      </c>
      <c r="E182" s="458" t="s">
        <v>190</v>
      </c>
      <c r="F182" s="445"/>
      <c r="G182" s="445"/>
    </row>
    <row r="183" spans="1:7" hidden="1" x14ac:dyDescent="0.2">
      <c r="A183" s="447"/>
      <c r="B183" s="447"/>
      <c r="C183" s="459"/>
      <c r="D183" s="460"/>
      <c r="E183" s="461" t="s">
        <v>259</v>
      </c>
      <c r="F183" s="443"/>
      <c r="G183" s="443"/>
    </row>
    <row r="184" spans="1:7" hidden="1" x14ac:dyDescent="0.2">
      <c r="A184" s="447"/>
      <c r="B184" s="447"/>
      <c r="C184" s="452" t="s">
        <v>314</v>
      </c>
      <c r="D184" s="453"/>
      <c r="E184" s="454" t="s">
        <v>126</v>
      </c>
      <c r="F184" s="445"/>
      <c r="G184" s="445"/>
    </row>
    <row r="185" spans="1:7" hidden="1" x14ac:dyDescent="0.2">
      <c r="A185" s="447"/>
      <c r="B185" s="447"/>
      <c r="C185" s="456"/>
      <c r="D185" s="457" t="str">
        <f>D184 &amp; "kW"</f>
        <v>kW</v>
      </c>
      <c r="E185" s="458" t="s">
        <v>190</v>
      </c>
      <c r="F185" s="445"/>
      <c r="G185" s="445"/>
    </row>
    <row r="186" spans="1:7" hidden="1" x14ac:dyDescent="0.2">
      <c r="A186" s="447"/>
      <c r="B186" s="447"/>
      <c r="C186" s="459"/>
      <c r="D186" s="460"/>
      <c r="E186" s="461" t="s">
        <v>259</v>
      </c>
      <c r="F186" s="443"/>
      <c r="G186" s="443"/>
    </row>
    <row r="187" spans="1:7" hidden="1" x14ac:dyDescent="0.2">
      <c r="A187" s="447"/>
      <c r="B187" s="447"/>
      <c r="C187" s="452" t="s">
        <v>315</v>
      </c>
      <c r="D187" s="453"/>
      <c r="E187" s="454" t="s">
        <v>126</v>
      </c>
      <c r="F187" s="445"/>
      <c r="G187" s="445"/>
    </row>
    <row r="188" spans="1:7" hidden="1" x14ac:dyDescent="0.2">
      <c r="A188" s="447"/>
      <c r="B188" s="447"/>
      <c r="C188" s="456"/>
      <c r="D188" s="457" t="str">
        <f>D187 &amp; "kW"</f>
        <v>kW</v>
      </c>
      <c r="E188" s="458" t="s">
        <v>190</v>
      </c>
      <c r="F188" s="445"/>
      <c r="G188" s="445"/>
    </row>
    <row r="189" spans="1:7" hidden="1" x14ac:dyDescent="0.2">
      <c r="A189" s="447"/>
      <c r="B189" s="447"/>
      <c r="C189" s="459"/>
      <c r="D189" s="460"/>
      <c r="E189" s="461" t="s">
        <v>259</v>
      </c>
      <c r="F189" s="443"/>
      <c r="G189" s="443"/>
    </row>
    <row r="190" spans="1:7" hidden="1" x14ac:dyDescent="0.2">
      <c r="A190" s="447"/>
      <c r="B190" s="447"/>
      <c r="C190" s="452" t="s">
        <v>316</v>
      </c>
      <c r="D190" s="453"/>
      <c r="E190" s="454" t="s">
        <v>126</v>
      </c>
      <c r="F190" s="445"/>
      <c r="G190" s="445"/>
    </row>
    <row r="191" spans="1:7" hidden="1" x14ac:dyDescent="0.2">
      <c r="A191" s="447"/>
      <c r="B191" s="447"/>
      <c r="C191" s="456"/>
      <c r="D191" s="457" t="str">
        <f>D190 &amp; "kW"</f>
        <v>kW</v>
      </c>
      <c r="E191" s="458" t="s">
        <v>190</v>
      </c>
      <c r="F191" s="445"/>
      <c r="G191" s="445"/>
    </row>
    <row r="192" spans="1:7" hidden="1" x14ac:dyDescent="0.2">
      <c r="A192" s="447"/>
      <c r="B192" s="447"/>
      <c r="C192" s="459"/>
      <c r="D192" s="460"/>
      <c r="E192" s="461" t="s">
        <v>259</v>
      </c>
      <c r="F192" s="443"/>
      <c r="G192" s="443"/>
    </row>
    <row r="193" spans="1:7" hidden="1" x14ac:dyDescent="0.2">
      <c r="A193" s="447"/>
      <c r="B193" s="447"/>
      <c r="C193" s="452" t="s">
        <v>317</v>
      </c>
      <c r="D193" s="453"/>
      <c r="E193" s="454" t="s">
        <v>126</v>
      </c>
      <c r="F193" s="445"/>
      <c r="G193" s="445"/>
    </row>
    <row r="194" spans="1:7" hidden="1" x14ac:dyDescent="0.2">
      <c r="A194" s="447"/>
      <c r="B194" s="447"/>
      <c r="C194" s="456"/>
      <c r="D194" s="457" t="str">
        <f>D193 &amp; "kW"</f>
        <v>kW</v>
      </c>
      <c r="E194" s="458" t="s">
        <v>190</v>
      </c>
      <c r="F194" s="445"/>
      <c r="G194" s="445"/>
    </row>
    <row r="195" spans="1:7" hidden="1" x14ac:dyDescent="0.2">
      <c r="A195" s="447"/>
      <c r="B195" s="447"/>
      <c r="C195" s="459"/>
      <c r="D195" s="460"/>
      <c r="E195" s="461" t="s">
        <v>259</v>
      </c>
      <c r="F195" s="443"/>
      <c r="G195" s="443"/>
    </row>
    <row r="196" spans="1:7" hidden="1" x14ac:dyDescent="0.2">
      <c r="A196" s="447"/>
      <c r="B196" s="447"/>
      <c r="C196" s="452" t="s">
        <v>318</v>
      </c>
      <c r="D196" s="453"/>
      <c r="E196" s="454" t="s">
        <v>126</v>
      </c>
      <c r="F196" s="445"/>
      <c r="G196" s="445"/>
    </row>
    <row r="197" spans="1:7" hidden="1" x14ac:dyDescent="0.2">
      <c r="A197" s="447"/>
      <c r="B197" s="447"/>
      <c r="C197" s="456"/>
      <c r="D197" s="457" t="str">
        <f>D196 &amp; "kW"</f>
        <v>kW</v>
      </c>
      <c r="E197" s="458" t="s">
        <v>190</v>
      </c>
      <c r="F197" s="445"/>
      <c r="G197" s="445"/>
    </row>
    <row r="198" spans="1:7" hidden="1" x14ac:dyDescent="0.2">
      <c r="A198" s="447"/>
      <c r="B198" s="447"/>
      <c r="C198" s="459"/>
      <c r="D198" s="460"/>
      <c r="E198" s="461" t="s">
        <v>259</v>
      </c>
      <c r="F198" s="443"/>
      <c r="G198" s="443"/>
    </row>
    <row r="199" spans="1:7" hidden="1" x14ac:dyDescent="0.2">
      <c r="A199" s="447"/>
      <c r="B199" s="447"/>
      <c r="C199" s="452" t="s">
        <v>319</v>
      </c>
      <c r="D199" s="453"/>
      <c r="E199" s="454" t="s">
        <v>126</v>
      </c>
      <c r="F199" s="445"/>
      <c r="G199" s="445"/>
    </row>
    <row r="200" spans="1:7" hidden="1" x14ac:dyDescent="0.2">
      <c r="A200" s="447"/>
      <c r="B200" s="447"/>
      <c r="C200" s="456"/>
      <c r="D200" s="457" t="str">
        <f>D199 &amp; "kW"</f>
        <v>kW</v>
      </c>
      <c r="E200" s="458" t="s">
        <v>190</v>
      </c>
      <c r="F200" s="445"/>
      <c r="G200" s="445"/>
    </row>
    <row r="201" spans="1:7" hidden="1" x14ac:dyDescent="0.2">
      <c r="A201" s="447"/>
      <c r="B201" s="447"/>
      <c r="C201" s="459"/>
      <c r="D201" s="460"/>
      <c r="E201" s="461" t="s">
        <v>259</v>
      </c>
      <c r="F201" s="443"/>
      <c r="G201" s="443"/>
    </row>
    <row r="202" spans="1:7" hidden="1" x14ac:dyDescent="0.2">
      <c r="A202" s="447"/>
      <c r="B202" s="447"/>
      <c r="C202" s="452" t="s">
        <v>320</v>
      </c>
      <c r="D202" s="453"/>
      <c r="E202" s="454" t="s">
        <v>126</v>
      </c>
      <c r="F202" s="445"/>
      <c r="G202" s="445"/>
    </row>
    <row r="203" spans="1:7" hidden="1" x14ac:dyDescent="0.2">
      <c r="A203" s="447"/>
      <c r="B203" s="447"/>
      <c r="C203" s="456"/>
      <c r="D203" s="457" t="str">
        <f>D202 &amp; "kW"</f>
        <v>kW</v>
      </c>
      <c r="E203" s="458" t="s">
        <v>190</v>
      </c>
      <c r="F203" s="445"/>
      <c r="G203" s="445"/>
    </row>
    <row r="204" spans="1:7" hidden="1" x14ac:dyDescent="0.2">
      <c r="A204" s="447"/>
      <c r="B204" s="447"/>
      <c r="C204" s="459"/>
      <c r="D204" s="460"/>
      <c r="E204" s="461" t="s">
        <v>259</v>
      </c>
      <c r="F204" s="443"/>
      <c r="G204" s="443"/>
    </row>
    <row r="205" spans="1:7" hidden="1" x14ac:dyDescent="0.2">
      <c r="A205" s="447"/>
      <c r="B205" s="447"/>
      <c r="C205" s="452" t="s">
        <v>321</v>
      </c>
      <c r="D205" s="453"/>
      <c r="E205" s="454" t="s">
        <v>126</v>
      </c>
      <c r="F205" s="445"/>
      <c r="G205" s="445"/>
    </row>
    <row r="206" spans="1:7" hidden="1" x14ac:dyDescent="0.2">
      <c r="A206" s="447"/>
      <c r="B206" s="447"/>
      <c r="C206" s="456"/>
      <c r="D206" s="457" t="str">
        <f>D205 &amp; "kW"</f>
        <v>kW</v>
      </c>
      <c r="E206" s="458" t="s">
        <v>190</v>
      </c>
      <c r="F206" s="445"/>
      <c r="G206" s="445"/>
    </row>
    <row r="207" spans="1:7" hidden="1" x14ac:dyDescent="0.2">
      <c r="A207" s="447"/>
      <c r="B207" s="447"/>
      <c r="C207" s="459"/>
      <c r="D207" s="460"/>
      <c r="E207" s="461" t="s">
        <v>259</v>
      </c>
      <c r="F207" s="443"/>
      <c r="G207" s="443"/>
    </row>
    <row r="208" spans="1:7" hidden="1" x14ac:dyDescent="0.2">
      <c r="A208" s="447"/>
      <c r="B208" s="447"/>
      <c r="C208" s="452" t="s">
        <v>322</v>
      </c>
      <c r="D208" s="453"/>
      <c r="E208" s="454" t="s">
        <v>126</v>
      </c>
      <c r="F208" s="445"/>
      <c r="G208" s="445"/>
    </row>
    <row r="209" spans="1:7" hidden="1" x14ac:dyDescent="0.2">
      <c r="A209" s="447"/>
      <c r="B209" s="447"/>
      <c r="C209" s="456"/>
      <c r="D209" s="457" t="str">
        <f>D208 &amp; "kW"</f>
        <v>kW</v>
      </c>
      <c r="E209" s="458" t="s">
        <v>190</v>
      </c>
      <c r="F209" s="445"/>
      <c r="G209" s="445"/>
    </row>
    <row r="210" spans="1:7" hidden="1" x14ac:dyDescent="0.2">
      <c r="A210" s="447"/>
      <c r="B210" s="447"/>
      <c r="C210" s="459"/>
      <c r="D210" s="460"/>
      <c r="E210" s="461" t="s">
        <v>259</v>
      </c>
      <c r="F210" s="443"/>
      <c r="G210" s="443"/>
    </row>
    <row r="211" spans="1:7" hidden="1" x14ac:dyDescent="0.2">
      <c r="A211" s="447"/>
      <c r="B211" s="447"/>
      <c r="C211" s="452" t="s">
        <v>323</v>
      </c>
      <c r="D211" s="453"/>
      <c r="E211" s="454" t="s">
        <v>126</v>
      </c>
      <c r="F211" s="445"/>
      <c r="G211" s="445"/>
    </row>
    <row r="212" spans="1:7" hidden="1" x14ac:dyDescent="0.2">
      <c r="A212" s="447"/>
      <c r="B212" s="447"/>
      <c r="C212" s="456"/>
      <c r="D212" s="457" t="str">
        <f>D211 &amp; "kW"</f>
        <v>kW</v>
      </c>
      <c r="E212" s="458" t="s">
        <v>190</v>
      </c>
      <c r="F212" s="445"/>
      <c r="G212" s="445"/>
    </row>
    <row r="213" spans="1:7" hidden="1" x14ac:dyDescent="0.2">
      <c r="A213" s="447"/>
      <c r="B213" s="447"/>
      <c r="C213" s="459"/>
      <c r="D213" s="460"/>
      <c r="E213" s="461" t="s">
        <v>259</v>
      </c>
      <c r="F213" s="443"/>
      <c r="G213" s="443"/>
    </row>
    <row r="214" spans="1:7" hidden="1" x14ac:dyDescent="0.2">
      <c r="A214" s="447"/>
      <c r="B214" s="447"/>
      <c r="C214" s="452" t="s">
        <v>324</v>
      </c>
      <c r="D214" s="453"/>
      <c r="E214" s="454" t="s">
        <v>126</v>
      </c>
      <c r="F214" s="445"/>
      <c r="G214" s="445"/>
    </row>
    <row r="215" spans="1:7" hidden="1" x14ac:dyDescent="0.2">
      <c r="A215" s="447"/>
      <c r="B215" s="447"/>
      <c r="C215" s="456"/>
      <c r="D215" s="457" t="str">
        <f>D214 &amp; "kW"</f>
        <v>kW</v>
      </c>
      <c r="E215" s="458" t="s">
        <v>190</v>
      </c>
      <c r="F215" s="445"/>
      <c r="G215" s="445"/>
    </row>
    <row r="216" spans="1:7" hidden="1" x14ac:dyDescent="0.2">
      <c r="A216" s="447"/>
      <c r="B216" s="447"/>
      <c r="C216" s="459"/>
      <c r="D216" s="460"/>
      <c r="E216" s="461" t="s">
        <v>259</v>
      </c>
      <c r="F216" s="443"/>
      <c r="G216" s="443"/>
    </row>
    <row r="217" spans="1:7" hidden="1" x14ac:dyDescent="0.2">
      <c r="A217" s="447"/>
      <c r="B217" s="447"/>
      <c r="C217" s="452" t="s">
        <v>325</v>
      </c>
      <c r="D217" s="453"/>
      <c r="E217" s="454" t="s">
        <v>126</v>
      </c>
      <c r="F217" s="445"/>
      <c r="G217" s="445"/>
    </row>
    <row r="218" spans="1:7" hidden="1" x14ac:dyDescent="0.2">
      <c r="A218" s="447"/>
      <c r="B218" s="447"/>
      <c r="C218" s="456"/>
      <c r="D218" s="457" t="str">
        <f>D217 &amp; "kW"</f>
        <v>kW</v>
      </c>
      <c r="E218" s="458" t="s">
        <v>190</v>
      </c>
      <c r="F218" s="445"/>
      <c r="G218" s="445"/>
    </row>
    <row r="219" spans="1:7" hidden="1" x14ac:dyDescent="0.2">
      <c r="A219" s="447"/>
      <c r="B219" s="447"/>
      <c r="C219" s="459"/>
      <c r="D219" s="460"/>
      <c r="E219" s="461" t="s">
        <v>259</v>
      </c>
      <c r="F219" s="443"/>
      <c r="G219" s="443"/>
    </row>
    <row r="220" spans="1:7" hidden="1" x14ac:dyDescent="0.2">
      <c r="A220" s="447"/>
      <c r="B220" s="447"/>
      <c r="C220" s="452" t="s">
        <v>326</v>
      </c>
      <c r="D220" s="453"/>
      <c r="E220" s="454" t="s">
        <v>126</v>
      </c>
      <c r="F220" s="445"/>
      <c r="G220" s="445"/>
    </row>
    <row r="221" spans="1:7" hidden="1" x14ac:dyDescent="0.2">
      <c r="A221" s="447"/>
      <c r="B221" s="447"/>
      <c r="C221" s="456"/>
      <c r="D221" s="457" t="str">
        <f>D220 &amp; "kW"</f>
        <v>kW</v>
      </c>
      <c r="E221" s="458" t="s">
        <v>190</v>
      </c>
      <c r="F221" s="445"/>
      <c r="G221" s="445"/>
    </row>
    <row r="222" spans="1:7" hidden="1" x14ac:dyDescent="0.2">
      <c r="A222" s="447"/>
      <c r="B222" s="447"/>
      <c r="C222" s="459"/>
      <c r="D222" s="460"/>
      <c r="E222" s="461" t="s">
        <v>259</v>
      </c>
      <c r="F222" s="443"/>
      <c r="G222" s="443"/>
    </row>
    <row r="223" spans="1:7" hidden="1" x14ac:dyDescent="0.2">
      <c r="A223" s="447"/>
      <c r="B223" s="447"/>
      <c r="C223" s="452" t="s">
        <v>327</v>
      </c>
      <c r="D223" s="453"/>
      <c r="E223" s="454" t="s">
        <v>126</v>
      </c>
      <c r="F223" s="445"/>
      <c r="G223" s="445"/>
    </row>
    <row r="224" spans="1:7" hidden="1" x14ac:dyDescent="0.2">
      <c r="A224" s="447"/>
      <c r="B224" s="447"/>
      <c r="C224" s="456"/>
      <c r="D224" s="457" t="str">
        <f>D223 &amp; "kW"</f>
        <v>kW</v>
      </c>
      <c r="E224" s="458" t="s">
        <v>190</v>
      </c>
      <c r="F224" s="445"/>
      <c r="G224" s="445"/>
    </row>
    <row r="225" spans="1:7" hidden="1" x14ac:dyDescent="0.2">
      <c r="A225" s="447"/>
      <c r="B225" s="447"/>
      <c r="C225" s="459"/>
      <c r="D225" s="460"/>
      <c r="E225" s="461" t="s">
        <v>259</v>
      </c>
      <c r="F225" s="443"/>
      <c r="G225" s="443"/>
    </row>
    <row r="226" spans="1:7" hidden="1" x14ac:dyDescent="0.2">
      <c r="A226" s="447"/>
      <c r="B226" s="447"/>
      <c r="C226" s="452" t="s">
        <v>328</v>
      </c>
      <c r="D226" s="453"/>
      <c r="E226" s="454" t="s">
        <v>126</v>
      </c>
      <c r="F226" s="445"/>
      <c r="G226" s="445"/>
    </row>
    <row r="227" spans="1:7" hidden="1" x14ac:dyDescent="0.2">
      <c r="A227" s="447"/>
      <c r="B227" s="447"/>
      <c r="C227" s="456"/>
      <c r="D227" s="457" t="str">
        <f>D226 &amp; "kW"</f>
        <v>kW</v>
      </c>
      <c r="E227" s="458" t="s">
        <v>190</v>
      </c>
      <c r="F227" s="445"/>
      <c r="G227" s="445"/>
    </row>
    <row r="228" spans="1:7" hidden="1" x14ac:dyDescent="0.2">
      <c r="A228" s="447"/>
      <c r="B228" s="447"/>
      <c r="C228" s="459"/>
      <c r="D228" s="460"/>
      <c r="E228" s="461" t="s">
        <v>259</v>
      </c>
      <c r="F228" s="443"/>
      <c r="G228" s="443"/>
    </row>
    <row r="229" spans="1:7" hidden="1" x14ac:dyDescent="0.2">
      <c r="A229" s="447"/>
      <c r="B229" s="447"/>
      <c r="C229" s="452" t="s">
        <v>329</v>
      </c>
      <c r="D229" s="453"/>
      <c r="E229" s="454" t="s">
        <v>126</v>
      </c>
      <c r="F229" s="445"/>
      <c r="G229" s="445"/>
    </row>
    <row r="230" spans="1:7" hidden="1" x14ac:dyDescent="0.2">
      <c r="A230" s="447"/>
      <c r="B230" s="447"/>
      <c r="C230" s="456"/>
      <c r="D230" s="464" t="str">
        <f>D229 &amp; "kW"</f>
        <v>kW</v>
      </c>
      <c r="E230" s="458" t="s">
        <v>190</v>
      </c>
      <c r="F230" s="445"/>
      <c r="G230" s="445"/>
    </row>
    <row r="231" spans="1:7" hidden="1" x14ac:dyDescent="0.2">
      <c r="A231" s="447"/>
      <c r="B231" s="447"/>
      <c r="C231" s="459"/>
      <c r="D231" s="460"/>
      <c r="E231" s="461" t="s">
        <v>259</v>
      </c>
      <c r="F231" s="443"/>
      <c r="G231" s="443"/>
    </row>
    <row r="232" spans="1:7" hidden="1" x14ac:dyDescent="0.2">
      <c r="A232" s="447"/>
      <c r="B232" s="447"/>
      <c r="C232" s="452" t="s">
        <v>330</v>
      </c>
      <c r="D232" s="453"/>
      <c r="E232" s="454" t="s">
        <v>126</v>
      </c>
      <c r="F232" s="445"/>
      <c r="G232" s="445"/>
    </row>
    <row r="233" spans="1:7" hidden="1" x14ac:dyDescent="0.2">
      <c r="A233" s="447"/>
      <c r="B233" s="447"/>
      <c r="C233" s="456"/>
      <c r="D233" s="457" t="str">
        <f>D232 &amp; "kW"</f>
        <v>kW</v>
      </c>
      <c r="E233" s="458" t="s">
        <v>190</v>
      </c>
      <c r="F233" s="445"/>
      <c r="G233" s="445"/>
    </row>
    <row r="234" spans="1:7" hidden="1" x14ac:dyDescent="0.2">
      <c r="A234" s="447"/>
      <c r="B234" s="447"/>
      <c r="C234" s="459"/>
      <c r="D234" s="460"/>
      <c r="E234" s="461" t="s">
        <v>259</v>
      </c>
      <c r="F234" s="443"/>
      <c r="G234" s="443"/>
    </row>
    <row r="235" spans="1:7" hidden="1" x14ac:dyDescent="0.2">
      <c r="A235" s="447"/>
      <c r="B235" s="447"/>
      <c r="C235" s="452" t="s">
        <v>331</v>
      </c>
      <c r="D235" s="453"/>
      <c r="E235" s="454" t="s">
        <v>126</v>
      </c>
      <c r="F235" s="445"/>
      <c r="G235" s="445"/>
    </row>
    <row r="236" spans="1:7" hidden="1" x14ac:dyDescent="0.2">
      <c r="A236" s="447"/>
      <c r="B236" s="447"/>
      <c r="C236" s="456"/>
      <c r="D236" s="457" t="str">
        <f>D235 &amp; "kW"</f>
        <v>kW</v>
      </c>
      <c r="E236" s="458" t="s">
        <v>190</v>
      </c>
      <c r="F236" s="445"/>
      <c r="G236" s="445"/>
    </row>
    <row r="237" spans="1:7" hidden="1" x14ac:dyDescent="0.2">
      <c r="A237" s="447"/>
      <c r="B237" s="447"/>
      <c r="C237" s="459"/>
      <c r="D237" s="460"/>
      <c r="E237" s="461" t="s">
        <v>259</v>
      </c>
      <c r="F237" s="443"/>
      <c r="G237" s="443"/>
    </row>
    <row r="238" spans="1:7" hidden="1" x14ac:dyDescent="0.2">
      <c r="A238" s="447"/>
      <c r="B238" s="447"/>
      <c r="C238" s="452" t="s">
        <v>332</v>
      </c>
      <c r="D238" s="453"/>
      <c r="E238" s="454" t="s">
        <v>126</v>
      </c>
      <c r="F238" s="445"/>
      <c r="G238" s="445"/>
    </row>
    <row r="239" spans="1:7" hidden="1" x14ac:dyDescent="0.2">
      <c r="A239" s="447"/>
      <c r="B239" s="447"/>
      <c r="C239" s="456"/>
      <c r="D239" s="457" t="str">
        <f>D238 &amp; "kW"</f>
        <v>kW</v>
      </c>
      <c r="E239" s="458" t="s">
        <v>190</v>
      </c>
      <c r="F239" s="445"/>
      <c r="G239" s="445"/>
    </row>
    <row r="240" spans="1:7" hidden="1" x14ac:dyDescent="0.2">
      <c r="A240" s="447"/>
      <c r="B240" s="447"/>
      <c r="C240" s="459"/>
      <c r="D240" s="460"/>
      <c r="E240" s="461" t="s">
        <v>259</v>
      </c>
      <c r="F240" s="443"/>
      <c r="G240" s="443"/>
    </row>
    <row r="241" spans="1:7" hidden="1" x14ac:dyDescent="0.2">
      <c r="A241" s="447"/>
      <c r="B241" s="447"/>
      <c r="C241" s="452" t="s">
        <v>333</v>
      </c>
      <c r="D241" s="453"/>
      <c r="E241" s="454" t="s">
        <v>126</v>
      </c>
      <c r="F241" s="445"/>
      <c r="G241" s="445"/>
    </row>
    <row r="242" spans="1:7" hidden="1" x14ac:dyDescent="0.2">
      <c r="A242" s="447"/>
      <c r="B242" s="447"/>
      <c r="C242" s="456"/>
      <c r="D242" s="457" t="str">
        <f>D241 &amp; "kW"</f>
        <v>kW</v>
      </c>
      <c r="E242" s="458" t="s">
        <v>190</v>
      </c>
      <c r="F242" s="445"/>
      <c r="G242" s="445"/>
    </row>
    <row r="243" spans="1:7" hidden="1" x14ac:dyDescent="0.2">
      <c r="A243" s="447"/>
      <c r="B243" s="447"/>
      <c r="C243" s="459"/>
      <c r="D243" s="460"/>
      <c r="E243" s="461" t="s">
        <v>259</v>
      </c>
      <c r="F243" s="443"/>
      <c r="G243" s="443"/>
    </row>
    <row r="244" spans="1:7" hidden="1" x14ac:dyDescent="0.2">
      <c r="A244" s="447"/>
      <c r="B244" s="447"/>
      <c r="C244" s="452" t="s">
        <v>334</v>
      </c>
      <c r="D244" s="453"/>
      <c r="E244" s="454" t="s">
        <v>126</v>
      </c>
      <c r="F244" s="445"/>
      <c r="G244" s="445"/>
    </row>
    <row r="245" spans="1:7" hidden="1" x14ac:dyDescent="0.2">
      <c r="A245" s="447"/>
      <c r="B245" s="447"/>
      <c r="C245" s="456"/>
      <c r="D245" s="457" t="str">
        <f>D244 &amp; "kW"</f>
        <v>kW</v>
      </c>
      <c r="E245" s="458" t="s">
        <v>190</v>
      </c>
      <c r="F245" s="445"/>
      <c r="G245" s="445"/>
    </row>
    <row r="246" spans="1:7" hidden="1" x14ac:dyDescent="0.2">
      <c r="A246" s="447"/>
      <c r="B246" s="447"/>
      <c r="C246" s="459"/>
      <c r="D246" s="460"/>
      <c r="E246" s="461" t="s">
        <v>259</v>
      </c>
      <c r="F246" s="443"/>
      <c r="G246" s="443"/>
    </row>
    <row r="247" spans="1:7" hidden="1" x14ac:dyDescent="0.2">
      <c r="A247" s="447"/>
      <c r="B247" s="447"/>
      <c r="C247" s="452" t="s">
        <v>335</v>
      </c>
      <c r="D247" s="453"/>
      <c r="E247" s="454" t="s">
        <v>126</v>
      </c>
      <c r="F247" s="445"/>
      <c r="G247" s="445"/>
    </row>
    <row r="248" spans="1:7" hidden="1" x14ac:dyDescent="0.2">
      <c r="A248" s="447"/>
      <c r="B248" s="447"/>
      <c r="C248" s="456"/>
      <c r="D248" s="457" t="str">
        <f>D247 &amp; "kW"</f>
        <v>kW</v>
      </c>
      <c r="E248" s="458" t="s">
        <v>190</v>
      </c>
      <c r="F248" s="445"/>
      <c r="G248" s="445"/>
    </row>
    <row r="249" spans="1:7" hidden="1" x14ac:dyDescent="0.2">
      <c r="A249" s="447"/>
      <c r="B249" s="447"/>
      <c r="C249" s="459"/>
      <c r="D249" s="460"/>
      <c r="E249" s="461" t="s">
        <v>259</v>
      </c>
      <c r="F249" s="443"/>
      <c r="G249" s="443"/>
    </row>
    <row r="250" spans="1:7" hidden="1" x14ac:dyDescent="0.2">
      <c r="A250" s="447"/>
      <c r="B250" s="447"/>
      <c r="C250" s="452" t="s">
        <v>336</v>
      </c>
      <c r="D250" s="453"/>
      <c r="E250" s="454" t="s">
        <v>126</v>
      </c>
      <c r="F250" s="445"/>
      <c r="G250" s="445"/>
    </row>
    <row r="251" spans="1:7" hidden="1" x14ac:dyDescent="0.2">
      <c r="A251" s="447"/>
      <c r="B251" s="447"/>
      <c r="C251" s="456"/>
      <c r="D251" s="457" t="str">
        <f>D250 &amp; "kW"</f>
        <v>kW</v>
      </c>
      <c r="E251" s="458" t="s">
        <v>190</v>
      </c>
      <c r="F251" s="445"/>
      <c r="G251" s="445"/>
    </row>
    <row r="252" spans="1:7" hidden="1" x14ac:dyDescent="0.2">
      <c r="A252" s="447"/>
      <c r="B252" s="447"/>
      <c r="C252" s="459"/>
      <c r="D252" s="460"/>
      <c r="E252" s="461" t="s">
        <v>259</v>
      </c>
      <c r="F252" s="443"/>
      <c r="G252" s="443"/>
    </row>
    <row r="253" spans="1:7" hidden="1" x14ac:dyDescent="0.2">
      <c r="A253" s="447"/>
      <c r="B253" s="447"/>
      <c r="C253" s="452" t="s">
        <v>337</v>
      </c>
      <c r="D253" s="453"/>
      <c r="E253" s="454" t="s">
        <v>126</v>
      </c>
      <c r="F253" s="445"/>
      <c r="G253" s="445"/>
    </row>
    <row r="254" spans="1:7" hidden="1" x14ac:dyDescent="0.2">
      <c r="A254" s="447"/>
      <c r="B254" s="447"/>
      <c r="C254" s="456"/>
      <c r="D254" s="457" t="str">
        <f>D253 &amp; "kW"</f>
        <v>kW</v>
      </c>
      <c r="E254" s="458" t="s">
        <v>190</v>
      </c>
      <c r="F254" s="445"/>
      <c r="G254" s="445"/>
    </row>
    <row r="255" spans="1:7" hidden="1" x14ac:dyDescent="0.2">
      <c r="A255" s="447"/>
      <c r="B255" s="447"/>
      <c r="C255" s="459"/>
      <c r="D255" s="460"/>
      <c r="E255" s="461" t="s">
        <v>259</v>
      </c>
      <c r="F255" s="443"/>
      <c r="G255" s="443"/>
    </row>
    <row r="256" spans="1:7" hidden="1" x14ac:dyDescent="0.2">
      <c r="A256" s="447"/>
      <c r="B256" s="447"/>
      <c r="C256" s="452" t="s">
        <v>338</v>
      </c>
      <c r="D256" s="453"/>
      <c r="E256" s="454" t="s">
        <v>126</v>
      </c>
      <c r="F256" s="445"/>
      <c r="G256" s="445"/>
    </row>
    <row r="257" spans="1:7" hidden="1" x14ac:dyDescent="0.2">
      <c r="A257" s="447"/>
      <c r="B257" s="447"/>
      <c r="C257" s="456"/>
      <c r="D257" s="457" t="str">
        <f>D256 &amp; "kW"</f>
        <v>kW</v>
      </c>
      <c r="E257" s="458" t="s">
        <v>190</v>
      </c>
      <c r="F257" s="445"/>
      <c r="G257" s="445"/>
    </row>
    <row r="258" spans="1:7" hidden="1" x14ac:dyDescent="0.2">
      <c r="A258" s="447"/>
      <c r="B258" s="447"/>
      <c r="C258" s="459"/>
      <c r="D258" s="460"/>
      <c r="E258" s="461" t="s">
        <v>259</v>
      </c>
      <c r="F258" s="443"/>
      <c r="G258" s="443"/>
    </row>
    <row r="259" spans="1:7" hidden="1" x14ac:dyDescent="0.2">
      <c r="A259" s="447"/>
      <c r="B259" s="447"/>
      <c r="C259" s="452" t="s">
        <v>339</v>
      </c>
      <c r="D259" s="453"/>
      <c r="E259" s="454" t="s">
        <v>126</v>
      </c>
      <c r="F259" s="445"/>
      <c r="G259" s="445"/>
    </row>
    <row r="260" spans="1:7" hidden="1" x14ac:dyDescent="0.2">
      <c r="A260" s="447"/>
      <c r="B260" s="447"/>
      <c r="C260" s="456"/>
      <c r="D260" s="457" t="str">
        <f>D259 &amp; "kW"</f>
        <v>kW</v>
      </c>
      <c r="E260" s="458" t="s">
        <v>190</v>
      </c>
      <c r="F260" s="445"/>
      <c r="G260" s="445"/>
    </row>
    <row r="261" spans="1:7" hidden="1" x14ac:dyDescent="0.2">
      <c r="A261" s="447"/>
      <c r="B261" s="447"/>
      <c r="C261" s="459"/>
      <c r="D261" s="460"/>
      <c r="E261" s="461" t="s">
        <v>259</v>
      </c>
      <c r="F261" s="443"/>
      <c r="G261" s="443"/>
    </row>
    <row r="262" spans="1:7" hidden="1" x14ac:dyDescent="0.2">
      <c r="A262" s="447"/>
      <c r="B262" s="447"/>
      <c r="C262" s="452" t="s">
        <v>340</v>
      </c>
      <c r="D262" s="453"/>
      <c r="E262" s="454" t="s">
        <v>126</v>
      </c>
      <c r="F262" s="445"/>
      <c r="G262" s="445"/>
    </row>
    <row r="263" spans="1:7" hidden="1" x14ac:dyDescent="0.2">
      <c r="A263" s="447"/>
      <c r="B263" s="447"/>
      <c r="C263" s="456"/>
      <c r="D263" s="457" t="str">
        <f>D262 &amp; "kW"</f>
        <v>kW</v>
      </c>
      <c r="E263" s="458" t="s">
        <v>190</v>
      </c>
      <c r="F263" s="445"/>
      <c r="G263" s="445"/>
    </row>
    <row r="264" spans="1:7" hidden="1" x14ac:dyDescent="0.2">
      <c r="A264" s="447"/>
      <c r="B264" s="447"/>
      <c r="C264" s="459"/>
      <c r="D264" s="460"/>
      <c r="E264" s="461" t="s">
        <v>259</v>
      </c>
      <c r="F264" s="443"/>
      <c r="G264" s="443"/>
    </row>
    <row r="265" spans="1:7" hidden="1" x14ac:dyDescent="0.2">
      <c r="A265" s="447"/>
      <c r="B265" s="447"/>
      <c r="C265" s="452" t="s">
        <v>341</v>
      </c>
      <c r="D265" s="453"/>
      <c r="E265" s="454" t="s">
        <v>126</v>
      </c>
      <c r="F265" s="445"/>
      <c r="G265" s="445"/>
    </row>
    <row r="266" spans="1:7" hidden="1" x14ac:dyDescent="0.2">
      <c r="A266" s="447"/>
      <c r="B266" s="447"/>
      <c r="C266" s="456"/>
      <c r="D266" s="457" t="str">
        <f>D265 &amp; "kW"</f>
        <v>kW</v>
      </c>
      <c r="E266" s="458" t="s">
        <v>190</v>
      </c>
      <c r="F266" s="445"/>
      <c r="G266" s="445"/>
    </row>
    <row r="267" spans="1:7" hidden="1" x14ac:dyDescent="0.2">
      <c r="A267" s="447"/>
      <c r="B267" s="447"/>
      <c r="C267" s="459"/>
      <c r="D267" s="460"/>
      <c r="E267" s="461" t="s">
        <v>259</v>
      </c>
      <c r="F267" s="443"/>
      <c r="G267" s="443"/>
    </row>
    <row r="268" spans="1:7" hidden="1" x14ac:dyDescent="0.2">
      <c r="A268" s="447"/>
      <c r="B268" s="447"/>
      <c r="C268" s="452" t="s">
        <v>342</v>
      </c>
      <c r="D268" s="453"/>
      <c r="E268" s="454" t="s">
        <v>126</v>
      </c>
      <c r="F268" s="445"/>
      <c r="G268" s="445"/>
    </row>
    <row r="269" spans="1:7" hidden="1" x14ac:dyDescent="0.2">
      <c r="A269" s="447"/>
      <c r="B269" s="447"/>
      <c r="C269" s="456"/>
      <c r="D269" s="457" t="str">
        <f>D268 &amp; "kW"</f>
        <v>kW</v>
      </c>
      <c r="E269" s="458" t="s">
        <v>190</v>
      </c>
      <c r="F269" s="445"/>
      <c r="G269" s="445"/>
    </row>
    <row r="270" spans="1:7" hidden="1" x14ac:dyDescent="0.2">
      <c r="A270" s="447"/>
      <c r="B270" s="447"/>
      <c r="C270" s="459"/>
      <c r="D270" s="460"/>
      <c r="E270" s="461" t="s">
        <v>259</v>
      </c>
      <c r="F270" s="443"/>
      <c r="G270" s="443"/>
    </row>
    <row r="271" spans="1:7" hidden="1" x14ac:dyDescent="0.2">
      <c r="A271" s="447"/>
      <c r="B271" s="447"/>
      <c r="C271" s="452" t="s">
        <v>343</v>
      </c>
      <c r="D271" s="453"/>
      <c r="E271" s="454" t="s">
        <v>126</v>
      </c>
      <c r="F271" s="445"/>
      <c r="G271" s="445"/>
    </row>
    <row r="272" spans="1:7" hidden="1" x14ac:dyDescent="0.2">
      <c r="A272" s="447"/>
      <c r="B272" s="447"/>
      <c r="C272" s="456"/>
      <c r="D272" s="457" t="str">
        <f>D271 &amp; "kW"</f>
        <v>kW</v>
      </c>
      <c r="E272" s="458" t="s">
        <v>190</v>
      </c>
      <c r="F272" s="445"/>
      <c r="G272" s="445"/>
    </row>
    <row r="273" spans="1:7" hidden="1" x14ac:dyDescent="0.2">
      <c r="A273" s="447"/>
      <c r="B273" s="447"/>
      <c r="C273" s="459"/>
      <c r="D273" s="460"/>
      <c r="E273" s="461" t="s">
        <v>259</v>
      </c>
      <c r="F273" s="443"/>
      <c r="G273" s="443"/>
    </row>
    <row r="274" spans="1:7" hidden="1" x14ac:dyDescent="0.2">
      <c r="A274" s="447"/>
      <c r="B274" s="447"/>
      <c r="C274" s="452" t="s">
        <v>344</v>
      </c>
      <c r="D274" s="453"/>
      <c r="E274" s="454" t="s">
        <v>126</v>
      </c>
      <c r="F274" s="445"/>
      <c r="G274" s="445"/>
    </row>
    <row r="275" spans="1:7" hidden="1" x14ac:dyDescent="0.2">
      <c r="A275" s="447"/>
      <c r="B275" s="447"/>
      <c r="C275" s="456"/>
      <c r="D275" s="457" t="str">
        <f>D274 &amp; "kW"</f>
        <v>kW</v>
      </c>
      <c r="E275" s="458" t="s">
        <v>190</v>
      </c>
      <c r="F275" s="445"/>
      <c r="G275" s="445"/>
    </row>
    <row r="276" spans="1:7" hidden="1" x14ac:dyDescent="0.2">
      <c r="A276" s="447"/>
      <c r="B276" s="447"/>
      <c r="C276" s="459"/>
      <c r="D276" s="460"/>
      <c r="E276" s="461" t="s">
        <v>259</v>
      </c>
      <c r="F276" s="443"/>
      <c r="G276" s="443"/>
    </row>
    <row r="277" spans="1:7" hidden="1" x14ac:dyDescent="0.2">
      <c r="A277" s="447"/>
      <c r="B277" s="447"/>
      <c r="C277" s="452" t="s">
        <v>345</v>
      </c>
      <c r="D277" s="453"/>
      <c r="E277" s="454" t="s">
        <v>126</v>
      </c>
      <c r="F277" s="445"/>
      <c r="G277" s="445"/>
    </row>
    <row r="278" spans="1:7" hidden="1" x14ac:dyDescent="0.2">
      <c r="A278" s="447"/>
      <c r="B278" s="447"/>
      <c r="C278" s="456"/>
      <c r="D278" s="457" t="str">
        <f>D277 &amp; "kW"</f>
        <v>kW</v>
      </c>
      <c r="E278" s="458" t="s">
        <v>190</v>
      </c>
      <c r="F278" s="445"/>
      <c r="G278" s="445"/>
    </row>
    <row r="279" spans="1:7" hidden="1" x14ac:dyDescent="0.2">
      <c r="A279" s="447"/>
      <c r="B279" s="447"/>
      <c r="C279" s="459"/>
      <c r="D279" s="460"/>
      <c r="E279" s="461" t="s">
        <v>259</v>
      </c>
      <c r="F279" s="443"/>
      <c r="G279" s="443"/>
    </row>
    <row r="280" spans="1:7" hidden="1" x14ac:dyDescent="0.2">
      <c r="A280" s="447"/>
      <c r="B280" s="447"/>
      <c r="C280" s="452" t="s">
        <v>346</v>
      </c>
      <c r="D280" s="453"/>
      <c r="E280" s="454" t="s">
        <v>126</v>
      </c>
      <c r="F280" s="445"/>
      <c r="G280" s="445"/>
    </row>
    <row r="281" spans="1:7" hidden="1" x14ac:dyDescent="0.2">
      <c r="A281" s="447"/>
      <c r="B281" s="447"/>
      <c r="C281" s="456"/>
      <c r="D281" s="457" t="str">
        <f>D280 &amp; "kW"</f>
        <v>kW</v>
      </c>
      <c r="E281" s="458" t="s">
        <v>190</v>
      </c>
      <c r="F281" s="445"/>
      <c r="G281" s="445"/>
    </row>
    <row r="282" spans="1:7" hidden="1" x14ac:dyDescent="0.2">
      <c r="A282" s="447"/>
      <c r="B282" s="447"/>
      <c r="C282" s="459"/>
      <c r="D282" s="460"/>
      <c r="E282" s="461" t="s">
        <v>259</v>
      </c>
      <c r="F282" s="443"/>
      <c r="G282" s="443"/>
    </row>
    <row r="283" spans="1:7" hidden="1" x14ac:dyDescent="0.2">
      <c r="A283" s="447"/>
      <c r="B283" s="447"/>
      <c r="C283" s="452" t="s">
        <v>347</v>
      </c>
      <c r="D283" s="453"/>
      <c r="E283" s="454" t="s">
        <v>126</v>
      </c>
      <c r="F283" s="445"/>
      <c r="G283" s="445"/>
    </row>
    <row r="284" spans="1:7" hidden="1" x14ac:dyDescent="0.2">
      <c r="A284" s="447"/>
      <c r="B284" s="447"/>
      <c r="C284" s="456"/>
      <c r="D284" s="457" t="str">
        <f>D283 &amp; "kW"</f>
        <v>kW</v>
      </c>
      <c r="E284" s="458" t="s">
        <v>190</v>
      </c>
      <c r="F284" s="445"/>
      <c r="G284" s="445"/>
    </row>
    <row r="285" spans="1:7" hidden="1" x14ac:dyDescent="0.2">
      <c r="A285" s="447"/>
      <c r="B285" s="447"/>
      <c r="C285" s="459"/>
      <c r="D285" s="460"/>
      <c r="E285" s="461" t="s">
        <v>259</v>
      </c>
      <c r="F285" s="443"/>
      <c r="G285" s="443"/>
    </row>
    <row r="286" spans="1:7" hidden="1" x14ac:dyDescent="0.2">
      <c r="A286" s="447"/>
      <c r="B286" s="447"/>
      <c r="C286" s="452" t="s">
        <v>348</v>
      </c>
      <c r="D286" s="453"/>
      <c r="E286" s="454" t="s">
        <v>126</v>
      </c>
      <c r="F286" s="445"/>
      <c r="G286" s="445"/>
    </row>
    <row r="287" spans="1:7" hidden="1" x14ac:dyDescent="0.2">
      <c r="A287" s="447"/>
      <c r="B287" s="447"/>
      <c r="C287" s="456"/>
      <c r="D287" s="457" t="str">
        <f>D286 &amp; "kW"</f>
        <v>kW</v>
      </c>
      <c r="E287" s="458" t="s">
        <v>190</v>
      </c>
      <c r="F287" s="445"/>
      <c r="G287" s="445"/>
    </row>
    <row r="288" spans="1:7" hidden="1" x14ac:dyDescent="0.2">
      <c r="A288" s="447"/>
      <c r="B288" s="447"/>
      <c r="C288" s="459"/>
      <c r="D288" s="460"/>
      <c r="E288" s="461" t="s">
        <v>259</v>
      </c>
      <c r="F288" s="443"/>
      <c r="G288" s="443"/>
    </row>
    <row r="289" spans="1:7" hidden="1" x14ac:dyDescent="0.2">
      <c r="A289" s="447"/>
      <c r="B289" s="447"/>
      <c r="C289" s="452" t="s">
        <v>349</v>
      </c>
      <c r="D289" s="453"/>
      <c r="E289" s="454" t="s">
        <v>126</v>
      </c>
      <c r="F289" s="445"/>
      <c r="G289" s="445"/>
    </row>
    <row r="290" spans="1:7" hidden="1" x14ac:dyDescent="0.2">
      <c r="A290" s="447"/>
      <c r="B290" s="447"/>
      <c r="C290" s="456"/>
      <c r="D290" s="457" t="str">
        <f>D289 &amp; "kW"</f>
        <v>kW</v>
      </c>
      <c r="E290" s="458" t="s">
        <v>190</v>
      </c>
      <c r="F290" s="445"/>
      <c r="G290" s="445"/>
    </row>
    <row r="291" spans="1:7" hidden="1" x14ac:dyDescent="0.2">
      <c r="A291" s="447"/>
      <c r="B291" s="447"/>
      <c r="C291" s="459"/>
      <c r="D291" s="460"/>
      <c r="E291" s="461" t="s">
        <v>259</v>
      </c>
      <c r="F291" s="443"/>
      <c r="G291" s="443"/>
    </row>
    <row r="292" spans="1:7" hidden="1" x14ac:dyDescent="0.2">
      <c r="A292" s="447"/>
      <c r="B292" s="447"/>
      <c r="C292" s="452" t="s">
        <v>350</v>
      </c>
      <c r="D292" s="453"/>
      <c r="E292" s="454" t="s">
        <v>126</v>
      </c>
      <c r="F292" s="445"/>
      <c r="G292" s="445"/>
    </row>
    <row r="293" spans="1:7" hidden="1" x14ac:dyDescent="0.2">
      <c r="A293" s="447"/>
      <c r="B293" s="447"/>
      <c r="C293" s="456"/>
      <c r="D293" s="457" t="str">
        <f>D292 &amp; "kW"</f>
        <v>kW</v>
      </c>
      <c r="E293" s="458" t="s">
        <v>190</v>
      </c>
      <c r="F293" s="445"/>
      <c r="G293" s="445"/>
    </row>
    <row r="294" spans="1:7" hidden="1" x14ac:dyDescent="0.2">
      <c r="A294" s="447"/>
      <c r="B294" s="447"/>
      <c r="C294" s="459"/>
      <c r="D294" s="460"/>
      <c r="E294" s="461" t="s">
        <v>259</v>
      </c>
      <c r="F294" s="443"/>
      <c r="G294" s="443"/>
    </row>
    <row r="295" spans="1:7" hidden="1" x14ac:dyDescent="0.2">
      <c r="A295" s="447"/>
      <c r="B295" s="447"/>
      <c r="C295" s="452" t="s">
        <v>351</v>
      </c>
      <c r="D295" s="453"/>
      <c r="E295" s="454" t="s">
        <v>126</v>
      </c>
      <c r="F295" s="445"/>
      <c r="G295" s="445"/>
    </row>
    <row r="296" spans="1:7" hidden="1" x14ac:dyDescent="0.2">
      <c r="A296" s="447"/>
      <c r="B296" s="447"/>
      <c r="C296" s="456"/>
      <c r="D296" s="457" t="str">
        <f>D295 &amp; "kW"</f>
        <v>kW</v>
      </c>
      <c r="E296" s="458" t="s">
        <v>190</v>
      </c>
      <c r="F296" s="445"/>
      <c r="G296" s="445"/>
    </row>
    <row r="297" spans="1:7" hidden="1" x14ac:dyDescent="0.2">
      <c r="A297" s="447"/>
      <c r="B297" s="447"/>
      <c r="C297" s="459"/>
      <c r="D297" s="460"/>
      <c r="E297" s="461" t="s">
        <v>259</v>
      </c>
      <c r="F297" s="443"/>
      <c r="G297" s="443"/>
    </row>
    <row r="298" spans="1:7" hidden="1" x14ac:dyDescent="0.2">
      <c r="A298" s="447"/>
      <c r="B298" s="447"/>
      <c r="C298" s="452" t="s">
        <v>352</v>
      </c>
      <c r="D298" s="453"/>
      <c r="E298" s="454" t="s">
        <v>126</v>
      </c>
      <c r="F298" s="445"/>
      <c r="G298" s="445"/>
    </row>
    <row r="299" spans="1:7" hidden="1" x14ac:dyDescent="0.2">
      <c r="A299" s="447"/>
      <c r="B299" s="447"/>
      <c r="C299" s="456"/>
      <c r="D299" s="457" t="str">
        <f>D298 &amp; "kW"</f>
        <v>kW</v>
      </c>
      <c r="E299" s="458" t="s">
        <v>190</v>
      </c>
      <c r="F299" s="445"/>
      <c r="G299" s="445"/>
    </row>
    <row r="300" spans="1:7" hidden="1" x14ac:dyDescent="0.2">
      <c r="A300" s="447"/>
      <c r="B300" s="447"/>
      <c r="C300" s="459"/>
      <c r="D300" s="460"/>
      <c r="E300" s="461" t="s">
        <v>259</v>
      </c>
      <c r="F300" s="443"/>
      <c r="G300" s="443"/>
    </row>
    <row r="301" spans="1:7" hidden="1" x14ac:dyDescent="0.2">
      <c r="A301" s="447"/>
      <c r="B301" s="447"/>
      <c r="C301" s="452" t="s">
        <v>353</v>
      </c>
      <c r="D301" s="453"/>
      <c r="E301" s="454" t="s">
        <v>126</v>
      </c>
      <c r="F301" s="445"/>
      <c r="G301" s="445"/>
    </row>
    <row r="302" spans="1:7" hidden="1" x14ac:dyDescent="0.2">
      <c r="A302" s="447"/>
      <c r="B302" s="447"/>
      <c r="C302" s="456"/>
      <c r="D302" s="457" t="str">
        <f>D301 &amp; "kW"</f>
        <v>kW</v>
      </c>
      <c r="E302" s="458" t="s">
        <v>190</v>
      </c>
      <c r="F302" s="445"/>
      <c r="G302" s="445"/>
    </row>
    <row r="303" spans="1:7" hidden="1" x14ac:dyDescent="0.2">
      <c r="A303" s="447"/>
      <c r="B303" s="447"/>
      <c r="C303" s="459"/>
      <c r="D303" s="460"/>
      <c r="E303" s="461" t="s">
        <v>259</v>
      </c>
      <c r="F303" s="443"/>
      <c r="G303" s="443"/>
    </row>
    <row r="304" spans="1:7" hidden="1" x14ac:dyDescent="0.2">
      <c r="A304" s="447"/>
      <c r="B304" s="447"/>
      <c r="C304" s="452" t="s">
        <v>354</v>
      </c>
      <c r="D304" s="453"/>
      <c r="E304" s="454" t="s">
        <v>126</v>
      </c>
      <c r="F304" s="445"/>
      <c r="G304" s="445"/>
    </row>
    <row r="305" spans="1:7" hidden="1" x14ac:dyDescent="0.2">
      <c r="A305" s="447"/>
      <c r="B305" s="447"/>
      <c r="C305" s="456"/>
      <c r="D305" s="457" t="str">
        <f>D304 &amp; "kW"</f>
        <v>kW</v>
      </c>
      <c r="E305" s="458" t="s">
        <v>190</v>
      </c>
      <c r="F305" s="445"/>
      <c r="G305" s="445"/>
    </row>
    <row r="306" spans="1:7" hidden="1" x14ac:dyDescent="0.2">
      <c r="A306" s="447"/>
      <c r="B306" s="447"/>
      <c r="C306" s="459"/>
      <c r="D306" s="460"/>
      <c r="E306" s="461" t="s">
        <v>259</v>
      </c>
      <c r="F306" s="443"/>
      <c r="G306" s="443"/>
    </row>
    <row r="307" spans="1:7" hidden="1" x14ac:dyDescent="0.2">
      <c r="A307" s="447"/>
      <c r="B307" s="447"/>
      <c r="C307" s="452" t="s">
        <v>355</v>
      </c>
      <c r="D307" s="453"/>
      <c r="E307" s="454" t="s">
        <v>126</v>
      </c>
      <c r="F307" s="445"/>
      <c r="G307" s="445"/>
    </row>
    <row r="308" spans="1:7" hidden="1" x14ac:dyDescent="0.2">
      <c r="A308" s="447"/>
      <c r="B308" s="447"/>
      <c r="C308" s="456"/>
      <c r="D308" s="457" t="str">
        <f>D307 &amp; "kW"</f>
        <v>kW</v>
      </c>
      <c r="E308" s="458" t="s">
        <v>190</v>
      </c>
      <c r="F308" s="445"/>
      <c r="G308" s="445"/>
    </row>
    <row r="309" spans="1:7" hidden="1" x14ac:dyDescent="0.2">
      <c r="A309" s="447"/>
      <c r="B309" s="447"/>
      <c r="C309" s="459"/>
      <c r="D309" s="460"/>
      <c r="E309" s="461" t="s">
        <v>259</v>
      </c>
      <c r="F309" s="443"/>
      <c r="G309" s="443"/>
    </row>
    <row r="310" spans="1:7" hidden="1" x14ac:dyDescent="0.2">
      <c r="A310" s="447"/>
      <c r="B310" s="447"/>
      <c r="C310" s="452" t="s">
        <v>356</v>
      </c>
      <c r="D310" s="453"/>
      <c r="E310" s="454" t="s">
        <v>126</v>
      </c>
      <c r="F310" s="445"/>
      <c r="G310" s="445"/>
    </row>
    <row r="311" spans="1:7" hidden="1" x14ac:dyDescent="0.2">
      <c r="A311" s="447"/>
      <c r="B311" s="447"/>
      <c r="C311" s="456"/>
      <c r="D311" s="457" t="str">
        <f>D310 &amp; "kW"</f>
        <v>kW</v>
      </c>
      <c r="E311" s="458" t="s">
        <v>190</v>
      </c>
      <c r="F311" s="445"/>
      <c r="G311" s="445"/>
    </row>
    <row r="312" spans="1:7" hidden="1" x14ac:dyDescent="0.2">
      <c r="A312" s="447"/>
      <c r="B312" s="447"/>
      <c r="C312" s="459"/>
      <c r="D312" s="460"/>
      <c r="E312" s="461" t="s">
        <v>259</v>
      </c>
      <c r="F312" s="443"/>
      <c r="G312" s="443"/>
    </row>
    <row r="313" spans="1:7" hidden="1" x14ac:dyDescent="0.2">
      <c r="A313" s="447"/>
      <c r="B313" s="447"/>
      <c r="C313" s="452" t="s">
        <v>357</v>
      </c>
      <c r="D313" s="453"/>
      <c r="E313" s="454" t="s">
        <v>126</v>
      </c>
      <c r="F313" s="445"/>
      <c r="G313" s="445"/>
    </row>
    <row r="314" spans="1:7" hidden="1" x14ac:dyDescent="0.2">
      <c r="A314" s="447"/>
      <c r="B314" s="447"/>
      <c r="C314" s="456"/>
      <c r="D314" s="457" t="str">
        <f>D313 &amp; "kW"</f>
        <v>kW</v>
      </c>
      <c r="E314" s="458" t="s">
        <v>190</v>
      </c>
      <c r="F314" s="445"/>
      <c r="G314" s="445"/>
    </row>
    <row r="315" spans="1:7" hidden="1" x14ac:dyDescent="0.2">
      <c r="A315" s="447"/>
      <c r="B315" s="447"/>
      <c r="C315" s="459"/>
      <c r="D315" s="460"/>
      <c r="E315" s="461" t="s">
        <v>259</v>
      </c>
      <c r="F315" s="443"/>
      <c r="G315" s="443"/>
    </row>
    <row r="316" spans="1:7" hidden="1" x14ac:dyDescent="0.2">
      <c r="A316" s="447"/>
      <c r="B316" s="447"/>
      <c r="C316" s="452" t="s">
        <v>358</v>
      </c>
      <c r="D316" s="453"/>
      <c r="E316" s="454" t="s">
        <v>126</v>
      </c>
      <c r="F316" s="445"/>
      <c r="G316" s="445"/>
    </row>
    <row r="317" spans="1:7" hidden="1" x14ac:dyDescent="0.2">
      <c r="A317" s="447"/>
      <c r="B317" s="447"/>
      <c r="C317" s="456"/>
      <c r="D317" s="457" t="str">
        <f>D316 &amp; "kW"</f>
        <v>kW</v>
      </c>
      <c r="E317" s="458" t="s">
        <v>190</v>
      </c>
      <c r="F317" s="445"/>
      <c r="G317" s="445"/>
    </row>
    <row r="318" spans="1:7" hidden="1" x14ac:dyDescent="0.2">
      <c r="A318" s="447"/>
      <c r="B318" s="447"/>
      <c r="C318" s="459"/>
      <c r="D318" s="460"/>
      <c r="E318" s="461" t="s">
        <v>259</v>
      </c>
      <c r="F318" s="443"/>
      <c r="G318" s="443"/>
    </row>
    <row r="319" spans="1:7" hidden="1" x14ac:dyDescent="0.2">
      <c r="A319" s="447"/>
      <c r="B319" s="447"/>
      <c r="C319" s="452" t="s">
        <v>359</v>
      </c>
      <c r="D319" s="453"/>
      <c r="E319" s="454" t="s">
        <v>126</v>
      </c>
      <c r="F319" s="445"/>
      <c r="G319" s="445"/>
    </row>
    <row r="320" spans="1:7" hidden="1" x14ac:dyDescent="0.2">
      <c r="A320" s="447"/>
      <c r="B320" s="447"/>
      <c r="C320" s="456"/>
      <c r="D320" s="457" t="str">
        <f>D319 &amp; "kW"</f>
        <v>kW</v>
      </c>
      <c r="E320" s="458" t="s">
        <v>190</v>
      </c>
      <c r="F320" s="445"/>
      <c r="G320" s="445"/>
    </row>
    <row r="321" spans="1:7" hidden="1" x14ac:dyDescent="0.2">
      <c r="A321" s="447"/>
      <c r="B321" s="447"/>
      <c r="C321" s="459"/>
      <c r="D321" s="460"/>
      <c r="E321" s="461" t="s">
        <v>259</v>
      </c>
      <c r="F321" s="443"/>
      <c r="G321" s="443"/>
    </row>
    <row r="322" spans="1:7" hidden="1" x14ac:dyDescent="0.2">
      <c r="A322" s="447"/>
      <c r="B322" s="447"/>
      <c r="C322" s="452" t="s">
        <v>360</v>
      </c>
      <c r="D322" s="453"/>
      <c r="E322" s="454" t="s">
        <v>126</v>
      </c>
      <c r="F322" s="445"/>
      <c r="G322" s="445"/>
    </row>
    <row r="323" spans="1:7" hidden="1" x14ac:dyDescent="0.2">
      <c r="A323" s="447"/>
      <c r="B323" s="447"/>
      <c r="C323" s="456"/>
      <c r="D323" s="457" t="str">
        <f>D322 &amp; "kW"</f>
        <v>kW</v>
      </c>
      <c r="E323" s="458" t="s">
        <v>190</v>
      </c>
      <c r="F323" s="445"/>
      <c r="G323" s="445"/>
    </row>
    <row r="324" spans="1:7" hidden="1" x14ac:dyDescent="0.2">
      <c r="A324" s="447"/>
      <c r="B324" s="447"/>
      <c r="C324" s="459"/>
      <c r="D324" s="460"/>
      <c r="E324" s="461" t="s">
        <v>259</v>
      </c>
      <c r="F324" s="443"/>
      <c r="G324" s="443"/>
    </row>
    <row r="325" spans="1:7" hidden="1" x14ac:dyDescent="0.2">
      <c r="A325" s="447"/>
      <c r="B325" s="447"/>
      <c r="C325" s="452" t="s">
        <v>361</v>
      </c>
      <c r="D325" s="453"/>
      <c r="E325" s="454" t="s">
        <v>126</v>
      </c>
      <c r="F325" s="445"/>
      <c r="G325" s="445"/>
    </row>
    <row r="326" spans="1:7" hidden="1" x14ac:dyDescent="0.2">
      <c r="A326" s="447"/>
      <c r="B326" s="447"/>
      <c r="C326" s="456"/>
      <c r="D326" s="457" t="str">
        <f>D325 &amp; "kW"</f>
        <v>kW</v>
      </c>
      <c r="E326" s="458" t="s">
        <v>190</v>
      </c>
      <c r="F326" s="445"/>
      <c r="G326" s="445"/>
    </row>
    <row r="327" spans="1:7" hidden="1" x14ac:dyDescent="0.2">
      <c r="A327" s="447"/>
      <c r="B327" s="447"/>
      <c r="C327" s="459"/>
      <c r="D327" s="460"/>
      <c r="E327" s="461" t="s">
        <v>259</v>
      </c>
      <c r="F327" s="443"/>
      <c r="G327" s="443"/>
    </row>
    <row r="328" spans="1:7" hidden="1" x14ac:dyDescent="0.2">
      <c r="A328" s="447"/>
      <c r="B328" s="447"/>
      <c r="C328" s="452" t="s">
        <v>362</v>
      </c>
      <c r="D328" s="453"/>
      <c r="E328" s="454" t="s">
        <v>126</v>
      </c>
      <c r="F328" s="445"/>
      <c r="G328" s="445"/>
    </row>
    <row r="329" spans="1:7" hidden="1" x14ac:dyDescent="0.2">
      <c r="A329" s="447"/>
      <c r="B329" s="447"/>
      <c r="C329" s="456"/>
      <c r="D329" s="457" t="str">
        <f>D328 &amp; "kW"</f>
        <v>kW</v>
      </c>
      <c r="E329" s="458" t="s">
        <v>190</v>
      </c>
      <c r="F329" s="445"/>
      <c r="G329" s="445"/>
    </row>
    <row r="330" spans="1:7" hidden="1" x14ac:dyDescent="0.2">
      <c r="A330" s="447"/>
      <c r="B330" s="447"/>
      <c r="C330" s="459"/>
      <c r="D330" s="460"/>
      <c r="E330" s="461" t="s">
        <v>259</v>
      </c>
      <c r="F330" s="443"/>
      <c r="G330" s="443"/>
    </row>
    <row r="331" spans="1:7" hidden="1" x14ac:dyDescent="0.2">
      <c r="A331" s="447"/>
      <c r="B331" s="447"/>
      <c r="C331" s="452" t="s">
        <v>363</v>
      </c>
      <c r="D331" s="453"/>
      <c r="E331" s="454" t="s">
        <v>126</v>
      </c>
      <c r="F331" s="445"/>
      <c r="G331" s="445"/>
    </row>
    <row r="332" spans="1:7" hidden="1" x14ac:dyDescent="0.2">
      <c r="A332" s="447"/>
      <c r="B332" s="447"/>
      <c r="C332" s="456"/>
      <c r="D332" s="457" t="str">
        <f>D331 &amp; "kW"</f>
        <v>kW</v>
      </c>
      <c r="E332" s="458" t="s">
        <v>190</v>
      </c>
      <c r="F332" s="445"/>
      <c r="G332" s="445"/>
    </row>
    <row r="333" spans="1:7" hidden="1" x14ac:dyDescent="0.2">
      <c r="A333" s="447"/>
      <c r="B333" s="447"/>
      <c r="C333" s="459"/>
      <c r="D333" s="460"/>
      <c r="E333" s="461" t="s">
        <v>259</v>
      </c>
      <c r="F333" s="443"/>
      <c r="G333" s="443"/>
    </row>
    <row r="334" spans="1:7" hidden="1" x14ac:dyDescent="0.2">
      <c r="A334" s="447"/>
      <c r="B334" s="447"/>
      <c r="C334" s="452" t="s">
        <v>364</v>
      </c>
      <c r="D334" s="453"/>
      <c r="E334" s="454" t="s">
        <v>126</v>
      </c>
      <c r="F334" s="445"/>
      <c r="G334" s="445"/>
    </row>
    <row r="335" spans="1:7" hidden="1" x14ac:dyDescent="0.2">
      <c r="A335" s="447"/>
      <c r="B335" s="447"/>
      <c r="C335" s="456"/>
      <c r="D335" s="457" t="str">
        <f>D334 &amp; "kW"</f>
        <v>kW</v>
      </c>
      <c r="E335" s="458" t="s">
        <v>190</v>
      </c>
      <c r="F335" s="445"/>
      <c r="G335" s="445"/>
    </row>
    <row r="336" spans="1:7" hidden="1" x14ac:dyDescent="0.2">
      <c r="A336" s="447"/>
      <c r="B336" s="447"/>
      <c r="C336" s="459"/>
      <c r="D336" s="460"/>
      <c r="E336" s="461" t="s">
        <v>259</v>
      </c>
      <c r="F336" s="443"/>
      <c r="G336" s="443"/>
    </row>
    <row r="337" spans="1:7" hidden="1" x14ac:dyDescent="0.2">
      <c r="A337" s="447"/>
      <c r="B337" s="447"/>
      <c r="C337" s="452" t="s">
        <v>365</v>
      </c>
      <c r="D337" s="453"/>
      <c r="E337" s="454" t="s">
        <v>126</v>
      </c>
      <c r="F337" s="445"/>
      <c r="G337" s="445"/>
    </row>
    <row r="338" spans="1:7" hidden="1" x14ac:dyDescent="0.2">
      <c r="A338" s="447"/>
      <c r="B338" s="447"/>
      <c r="C338" s="456"/>
      <c r="D338" s="464" t="str">
        <f>D337 &amp; "kW"</f>
        <v>kW</v>
      </c>
      <c r="E338" s="458" t="s">
        <v>190</v>
      </c>
      <c r="F338" s="445"/>
      <c r="G338" s="445"/>
    </row>
    <row r="339" spans="1:7" hidden="1" x14ac:dyDescent="0.2">
      <c r="A339" s="447"/>
      <c r="B339" s="447"/>
      <c r="C339" s="459"/>
      <c r="D339" s="460"/>
      <c r="E339" s="461" t="s">
        <v>259</v>
      </c>
      <c r="F339" s="443"/>
      <c r="G339" s="443"/>
    </row>
    <row r="340" spans="1:7" hidden="1" x14ac:dyDescent="0.2">
      <c r="A340" s="447"/>
      <c r="B340" s="447"/>
      <c r="C340" s="452" t="s">
        <v>366</v>
      </c>
      <c r="D340" s="453"/>
      <c r="E340" s="454" t="s">
        <v>126</v>
      </c>
      <c r="F340" s="445"/>
      <c r="G340" s="445"/>
    </row>
    <row r="341" spans="1:7" hidden="1" x14ac:dyDescent="0.2">
      <c r="A341" s="447"/>
      <c r="B341" s="447"/>
      <c r="C341" s="456"/>
      <c r="D341" s="457" t="str">
        <f>D340 &amp; "kW"</f>
        <v>kW</v>
      </c>
      <c r="E341" s="458" t="s">
        <v>190</v>
      </c>
      <c r="F341" s="445"/>
      <c r="G341" s="445"/>
    </row>
    <row r="342" spans="1:7" hidden="1" x14ac:dyDescent="0.2">
      <c r="A342" s="447"/>
      <c r="B342" s="447"/>
      <c r="C342" s="459"/>
      <c r="D342" s="460"/>
      <c r="E342" s="461" t="s">
        <v>259</v>
      </c>
      <c r="F342" s="443"/>
      <c r="G342" s="443"/>
    </row>
    <row r="343" spans="1:7" hidden="1" x14ac:dyDescent="0.2">
      <c r="A343" s="447"/>
      <c r="B343" s="447"/>
      <c r="C343" s="452" t="s">
        <v>367</v>
      </c>
      <c r="D343" s="453"/>
      <c r="E343" s="454" t="s">
        <v>126</v>
      </c>
      <c r="F343" s="445"/>
      <c r="G343" s="445"/>
    </row>
    <row r="344" spans="1:7" hidden="1" x14ac:dyDescent="0.2">
      <c r="A344" s="447"/>
      <c r="B344" s="447"/>
      <c r="C344" s="456"/>
      <c r="D344" s="457" t="str">
        <f>D343 &amp; "kW"</f>
        <v>kW</v>
      </c>
      <c r="E344" s="458" t="s">
        <v>190</v>
      </c>
      <c r="F344" s="445"/>
      <c r="G344" s="445"/>
    </row>
    <row r="345" spans="1:7" hidden="1" x14ac:dyDescent="0.2">
      <c r="A345" s="447"/>
      <c r="B345" s="447"/>
      <c r="C345" s="459"/>
      <c r="D345" s="460"/>
      <c r="E345" s="461" t="s">
        <v>259</v>
      </c>
      <c r="F345" s="443"/>
      <c r="G345" s="443"/>
    </row>
    <row r="346" spans="1:7" hidden="1" x14ac:dyDescent="0.2">
      <c r="A346" s="447"/>
      <c r="B346" s="447"/>
      <c r="C346" s="452" t="s">
        <v>368</v>
      </c>
      <c r="D346" s="453"/>
      <c r="E346" s="454" t="s">
        <v>126</v>
      </c>
      <c r="F346" s="445"/>
      <c r="G346" s="445"/>
    </row>
    <row r="347" spans="1:7" hidden="1" x14ac:dyDescent="0.2">
      <c r="A347" s="447"/>
      <c r="B347" s="447"/>
      <c r="C347" s="456"/>
      <c r="D347" s="457" t="str">
        <f>D346 &amp; "kW"</f>
        <v>kW</v>
      </c>
      <c r="E347" s="458" t="s">
        <v>190</v>
      </c>
      <c r="F347" s="445"/>
      <c r="G347" s="445"/>
    </row>
    <row r="348" spans="1:7" hidden="1" x14ac:dyDescent="0.2">
      <c r="A348" s="447"/>
      <c r="B348" s="447"/>
      <c r="C348" s="459"/>
      <c r="D348" s="460"/>
      <c r="E348" s="461" t="s">
        <v>259</v>
      </c>
      <c r="F348" s="443"/>
      <c r="G348" s="443"/>
    </row>
    <row r="349" spans="1:7" hidden="1" x14ac:dyDescent="0.2">
      <c r="A349" s="447"/>
      <c r="B349" s="447"/>
      <c r="C349" s="452" t="s">
        <v>369</v>
      </c>
      <c r="D349" s="453"/>
      <c r="E349" s="454" t="s">
        <v>126</v>
      </c>
      <c r="F349" s="445"/>
      <c r="G349" s="445"/>
    </row>
    <row r="350" spans="1:7" hidden="1" x14ac:dyDescent="0.2">
      <c r="A350" s="447"/>
      <c r="B350" s="447"/>
      <c r="C350" s="456"/>
      <c r="D350" s="457" t="str">
        <f>D349 &amp; "kW"</f>
        <v>kW</v>
      </c>
      <c r="E350" s="458" t="s">
        <v>190</v>
      </c>
      <c r="F350" s="445"/>
      <c r="G350" s="445"/>
    </row>
    <row r="351" spans="1:7" hidden="1" x14ac:dyDescent="0.2">
      <c r="A351" s="447"/>
      <c r="B351" s="447"/>
      <c r="C351" s="459"/>
      <c r="D351" s="460"/>
      <c r="E351" s="461" t="s">
        <v>259</v>
      </c>
      <c r="F351" s="443"/>
      <c r="G351" s="443"/>
    </row>
    <row r="352" spans="1:7" hidden="1" x14ac:dyDescent="0.2">
      <c r="A352" s="447"/>
      <c r="B352" s="447"/>
      <c r="C352" s="452" t="s">
        <v>370</v>
      </c>
      <c r="D352" s="453"/>
      <c r="E352" s="454" t="s">
        <v>126</v>
      </c>
      <c r="F352" s="445"/>
      <c r="G352" s="445"/>
    </row>
    <row r="353" spans="1:7" hidden="1" x14ac:dyDescent="0.2">
      <c r="A353" s="447"/>
      <c r="B353" s="447"/>
      <c r="C353" s="456"/>
      <c r="D353" s="464" t="str">
        <f>D352 &amp; "kW"</f>
        <v>kW</v>
      </c>
      <c r="E353" s="458" t="s">
        <v>190</v>
      </c>
      <c r="F353" s="445"/>
      <c r="G353" s="445"/>
    </row>
    <row r="354" spans="1:7" hidden="1" x14ac:dyDescent="0.2">
      <c r="A354" s="447"/>
      <c r="B354" s="447"/>
      <c r="C354" s="459"/>
      <c r="D354" s="460"/>
      <c r="E354" s="461" t="s">
        <v>259</v>
      </c>
      <c r="F354" s="443"/>
      <c r="G354" s="443"/>
    </row>
    <row r="355" spans="1:7" hidden="1" x14ac:dyDescent="0.2">
      <c r="A355" s="447"/>
      <c r="B355" s="447"/>
      <c r="C355" s="452" t="s">
        <v>371</v>
      </c>
      <c r="D355" s="453"/>
      <c r="E355" s="454" t="s">
        <v>126</v>
      </c>
      <c r="F355" s="445"/>
      <c r="G355" s="445"/>
    </row>
    <row r="356" spans="1:7" hidden="1" x14ac:dyDescent="0.2">
      <c r="A356" s="447"/>
      <c r="B356" s="447"/>
      <c r="C356" s="456"/>
      <c r="D356" s="457" t="str">
        <f>D355 &amp; "kW"</f>
        <v>kW</v>
      </c>
      <c r="E356" s="458" t="s">
        <v>190</v>
      </c>
      <c r="F356" s="445"/>
      <c r="G356" s="445"/>
    </row>
    <row r="357" spans="1:7" hidden="1" x14ac:dyDescent="0.2">
      <c r="A357" s="447"/>
      <c r="B357" s="447"/>
      <c r="C357" s="459"/>
      <c r="D357" s="460"/>
      <c r="E357" s="461" t="s">
        <v>259</v>
      </c>
      <c r="F357" s="443"/>
      <c r="G357" s="443"/>
    </row>
    <row r="358" spans="1:7" hidden="1" x14ac:dyDescent="0.2">
      <c r="A358" s="447"/>
      <c r="B358" s="447"/>
      <c r="C358" s="452" t="s">
        <v>372</v>
      </c>
      <c r="D358" s="453"/>
      <c r="E358" s="454" t="s">
        <v>126</v>
      </c>
      <c r="F358" s="445"/>
      <c r="G358" s="445"/>
    </row>
    <row r="359" spans="1:7" hidden="1" x14ac:dyDescent="0.2">
      <c r="A359" s="447"/>
      <c r="B359" s="447"/>
      <c r="C359" s="456"/>
      <c r="D359" s="457" t="str">
        <f>D358 &amp; "kW"</f>
        <v>kW</v>
      </c>
      <c r="E359" s="458" t="s">
        <v>190</v>
      </c>
      <c r="F359" s="445"/>
      <c r="G359" s="445"/>
    </row>
    <row r="360" spans="1:7" hidden="1" x14ac:dyDescent="0.2">
      <c r="A360" s="447"/>
      <c r="B360" s="447"/>
      <c r="C360" s="459"/>
      <c r="D360" s="460"/>
      <c r="E360" s="461" t="s">
        <v>259</v>
      </c>
      <c r="F360" s="443"/>
      <c r="G360" s="443"/>
    </row>
    <row r="361" spans="1:7" hidden="1" x14ac:dyDescent="0.2">
      <c r="A361" s="447"/>
      <c r="B361" s="447"/>
      <c r="C361" s="452" t="s">
        <v>373</v>
      </c>
      <c r="D361" s="453"/>
      <c r="E361" s="454" t="s">
        <v>126</v>
      </c>
      <c r="F361" s="445"/>
      <c r="G361" s="445"/>
    </row>
    <row r="362" spans="1:7" hidden="1" x14ac:dyDescent="0.2">
      <c r="A362" s="447"/>
      <c r="B362" s="447"/>
      <c r="C362" s="456"/>
      <c r="D362" s="457" t="str">
        <f>D361 &amp; "kW"</f>
        <v>kW</v>
      </c>
      <c r="E362" s="458" t="s">
        <v>190</v>
      </c>
      <c r="F362" s="445"/>
      <c r="G362" s="445"/>
    </row>
    <row r="363" spans="1:7" hidden="1" x14ac:dyDescent="0.2">
      <c r="A363" s="447"/>
      <c r="B363" s="447"/>
      <c r="C363" s="459"/>
      <c r="D363" s="460"/>
      <c r="E363" s="461" t="s">
        <v>259</v>
      </c>
      <c r="F363" s="443"/>
      <c r="G363" s="443"/>
    </row>
    <row r="364" spans="1:7" hidden="1" x14ac:dyDescent="0.2">
      <c r="A364" s="447"/>
      <c r="B364" s="447"/>
      <c r="C364" s="452" t="s">
        <v>374</v>
      </c>
      <c r="D364" s="453"/>
      <c r="E364" s="454" t="s">
        <v>126</v>
      </c>
      <c r="F364" s="445"/>
      <c r="G364" s="445"/>
    </row>
    <row r="365" spans="1:7" hidden="1" x14ac:dyDescent="0.2">
      <c r="A365" s="447"/>
      <c r="B365" s="447"/>
      <c r="C365" s="456"/>
      <c r="D365" s="457" t="str">
        <f>D364 &amp; "kW"</f>
        <v>kW</v>
      </c>
      <c r="E365" s="458" t="s">
        <v>190</v>
      </c>
      <c r="F365" s="445"/>
      <c r="G365" s="445"/>
    </row>
    <row r="366" spans="1:7" hidden="1" x14ac:dyDescent="0.2">
      <c r="A366" s="447"/>
      <c r="B366" s="447"/>
      <c r="C366" s="459"/>
      <c r="D366" s="460"/>
      <c r="E366" s="461" t="s">
        <v>259</v>
      </c>
      <c r="F366" s="443"/>
      <c r="G366" s="443"/>
    </row>
    <row r="367" spans="1:7" hidden="1" x14ac:dyDescent="0.2">
      <c r="A367" s="447"/>
      <c r="B367" s="447"/>
      <c r="C367" s="452" t="s">
        <v>375</v>
      </c>
      <c r="D367" s="453"/>
      <c r="E367" s="454" t="s">
        <v>126</v>
      </c>
      <c r="F367" s="445"/>
      <c r="G367" s="445"/>
    </row>
    <row r="368" spans="1:7" hidden="1" x14ac:dyDescent="0.2">
      <c r="A368" s="447"/>
      <c r="B368" s="447"/>
      <c r="C368" s="456"/>
      <c r="D368" s="457" t="str">
        <f>D367 &amp; "kW"</f>
        <v>kW</v>
      </c>
      <c r="E368" s="458" t="s">
        <v>190</v>
      </c>
      <c r="F368" s="445"/>
      <c r="G368" s="445"/>
    </row>
    <row r="369" spans="1:7" hidden="1" x14ac:dyDescent="0.2">
      <c r="A369" s="447"/>
      <c r="B369" s="447"/>
      <c r="C369" s="459"/>
      <c r="D369" s="460"/>
      <c r="E369" s="461" t="s">
        <v>259</v>
      </c>
      <c r="F369" s="443"/>
      <c r="G369" s="443"/>
    </row>
    <row r="370" spans="1:7" hidden="1" x14ac:dyDescent="0.2">
      <c r="A370" s="447"/>
      <c r="B370" s="447"/>
      <c r="C370" s="452" t="s">
        <v>376</v>
      </c>
      <c r="D370" s="453"/>
      <c r="E370" s="454" t="s">
        <v>126</v>
      </c>
      <c r="F370" s="445"/>
      <c r="G370" s="445"/>
    </row>
    <row r="371" spans="1:7" hidden="1" x14ac:dyDescent="0.2">
      <c r="A371" s="447"/>
      <c r="B371" s="447"/>
      <c r="C371" s="456"/>
      <c r="D371" s="457" t="str">
        <f>D370 &amp; "kW"</f>
        <v>kW</v>
      </c>
      <c r="E371" s="458" t="s">
        <v>190</v>
      </c>
      <c r="F371" s="445"/>
      <c r="G371" s="445"/>
    </row>
    <row r="372" spans="1:7" hidden="1" x14ac:dyDescent="0.2">
      <c r="A372" s="447"/>
      <c r="B372" s="447"/>
      <c r="C372" s="459"/>
      <c r="D372" s="460"/>
      <c r="E372" s="461" t="s">
        <v>259</v>
      </c>
      <c r="F372" s="443"/>
      <c r="G372" s="443"/>
    </row>
    <row r="373" spans="1:7" hidden="1" x14ac:dyDescent="0.2">
      <c r="A373" s="447"/>
      <c r="B373" s="447"/>
      <c r="C373" s="452" t="s">
        <v>377</v>
      </c>
      <c r="D373" s="453"/>
      <c r="E373" s="454" t="s">
        <v>126</v>
      </c>
      <c r="F373" s="445"/>
      <c r="G373" s="445"/>
    </row>
    <row r="374" spans="1:7" hidden="1" x14ac:dyDescent="0.2">
      <c r="A374" s="447"/>
      <c r="B374" s="447"/>
      <c r="C374" s="456"/>
      <c r="D374" s="457" t="str">
        <f>D373 &amp; "kW"</f>
        <v>kW</v>
      </c>
      <c r="E374" s="458" t="s">
        <v>190</v>
      </c>
      <c r="F374" s="445"/>
      <c r="G374" s="445"/>
    </row>
    <row r="375" spans="1:7" hidden="1" x14ac:dyDescent="0.2">
      <c r="A375" s="447"/>
      <c r="B375" s="447"/>
      <c r="C375" s="459"/>
      <c r="D375" s="460"/>
      <c r="E375" s="461" t="s">
        <v>259</v>
      </c>
      <c r="F375" s="443"/>
      <c r="G375" s="443"/>
    </row>
    <row r="376" spans="1:7" hidden="1" x14ac:dyDescent="0.2">
      <c r="A376" s="447"/>
      <c r="B376" s="447"/>
      <c r="C376" s="452" t="s">
        <v>378</v>
      </c>
      <c r="D376" s="453"/>
      <c r="E376" s="454" t="s">
        <v>126</v>
      </c>
      <c r="F376" s="445"/>
      <c r="G376" s="445"/>
    </row>
    <row r="377" spans="1:7" hidden="1" x14ac:dyDescent="0.2">
      <c r="A377" s="447"/>
      <c r="B377" s="447"/>
      <c r="C377" s="456"/>
      <c r="D377" s="457" t="str">
        <f>D376 &amp; "kW"</f>
        <v>kW</v>
      </c>
      <c r="E377" s="458" t="s">
        <v>190</v>
      </c>
      <c r="F377" s="445"/>
      <c r="G377" s="445"/>
    </row>
    <row r="378" spans="1:7" hidden="1" x14ac:dyDescent="0.2">
      <c r="A378" s="447"/>
      <c r="B378" s="447"/>
      <c r="C378" s="459"/>
      <c r="D378" s="460"/>
      <c r="E378" s="461" t="s">
        <v>259</v>
      </c>
      <c r="F378" s="443"/>
      <c r="G378" s="443"/>
    </row>
    <row r="379" spans="1:7" hidden="1" x14ac:dyDescent="0.2">
      <c r="A379" s="447"/>
      <c r="B379" s="447"/>
      <c r="C379" s="452" t="s">
        <v>379</v>
      </c>
      <c r="D379" s="453"/>
      <c r="E379" s="454" t="s">
        <v>126</v>
      </c>
      <c r="F379" s="445"/>
      <c r="G379" s="445"/>
    </row>
    <row r="380" spans="1:7" hidden="1" x14ac:dyDescent="0.2">
      <c r="A380" s="447"/>
      <c r="B380" s="447"/>
      <c r="C380" s="456"/>
      <c r="D380" s="457" t="str">
        <f>D379 &amp; "kW"</f>
        <v>kW</v>
      </c>
      <c r="E380" s="458" t="s">
        <v>190</v>
      </c>
      <c r="F380" s="445"/>
      <c r="G380" s="445"/>
    </row>
    <row r="381" spans="1:7" hidden="1" x14ac:dyDescent="0.2">
      <c r="A381" s="447"/>
      <c r="B381" s="447"/>
      <c r="C381" s="459"/>
      <c r="D381" s="460"/>
      <c r="E381" s="461" t="s">
        <v>259</v>
      </c>
      <c r="F381" s="443"/>
      <c r="G381" s="443"/>
    </row>
    <row r="382" spans="1:7" hidden="1" x14ac:dyDescent="0.2">
      <c r="A382" s="447"/>
      <c r="B382" s="447"/>
      <c r="C382" s="452" t="s">
        <v>380</v>
      </c>
      <c r="D382" s="453"/>
      <c r="E382" s="454" t="s">
        <v>126</v>
      </c>
      <c r="F382" s="445"/>
      <c r="G382" s="445"/>
    </row>
    <row r="383" spans="1:7" hidden="1" x14ac:dyDescent="0.2">
      <c r="A383" s="447"/>
      <c r="B383" s="447"/>
      <c r="C383" s="456"/>
      <c r="D383" s="457" t="str">
        <f>D382 &amp; "kW"</f>
        <v>kW</v>
      </c>
      <c r="E383" s="458" t="s">
        <v>190</v>
      </c>
      <c r="F383" s="445"/>
      <c r="G383" s="445"/>
    </row>
    <row r="384" spans="1:7" hidden="1" x14ac:dyDescent="0.2">
      <c r="A384" s="447"/>
      <c r="B384" s="447"/>
      <c r="C384" s="459"/>
      <c r="D384" s="460"/>
      <c r="E384" s="461" t="s">
        <v>259</v>
      </c>
      <c r="F384" s="443"/>
      <c r="G384" s="443"/>
    </row>
    <row r="385" spans="1:7" hidden="1" x14ac:dyDescent="0.2">
      <c r="A385" s="447"/>
      <c r="B385" s="447"/>
      <c r="C385" s="452" t="s">
        <v>381</v>
      </c>
      <c r="D385" s="453"/>
      <c r="E385" s="454" t="s">
        <v>126</v>
      </c>
      <c r="F385" s="445"/>
      <c r="G385" s="445"/>
    </row>
    <row r="386" spans="1:7" hidden="1" x14ac:dyDescent="0.2">
      <c r="A386" s="447"/>
      <c r="B386" s="447"/>
      <c r="C386" s="456"/>
      <c r="D386" s="457" t="str">
        <f>D385 &amp; "kW"</f>
        <v>kW</v>
      </c>
      <c r="E386" s="458" t="s">
        <v>190</v>
      </c>
      <c r="F386" s="445"/>
      <c r="G386" s="445"/>
    </row>
    <row r="387" spans="1:7" hidden="1" x14ac:dyDescent="0.2">
      <c r="A387" s="447"/>
      <c r="B387" s="447"/>
      <c r="C387" s="459"/>
      <c r="D387" s="460"/>
      <c r="E387" s="461" t="s">
        <v>259</v>
      </c>
      <c r="F387" s="443"/>
      <c r="G387" s="443"/>
    </row>
    <row r="388" spans="1:7" hidden="1" x14ac:dyDescent="0.2">
      <c r="A388" s="447"/>
      <c r="B388" s="447"/>
      <c r="C388" s="452" t="s">
        <v>382</v>
      </c>
      <c r="D388" s="453"/>
      <c r="E388" s="454" t="s">
        <v>126</v>
      </c>
      <c r="F388" s="445"/>
      <c r="G388" s="445"/>
    </row>
    <row r="389" spans="1:7" hidden="1" x14ac:dyDescent="0.2">
      <c r="A389" s="447"/>
      <c r="B389" s="447"/>
      <c r="C389" s="456"/>
      <c r="D389" s="457" t="str">
        <f>D388 &amp; "kW"</f>
        <v>kW</v>
      </c>
      <c r="E389" s="458" t="s">
        <v>190</v>
      </c>
      <c r="F389" s="445"/>
      <c r="G389" s="445"/>
    </row>
    <row r="390" spans="1:7" hidden="1" x14ac:dyDescent="0.2">
      <c r="A390" s="447"/>
      <c r="B390" s="447"/>
      <c r="C390" s="459"/>
      <c r="D390" s="460"/>
      <c r="E390" s="461" t="s">
        <v>259</v>
      </c>
      <c r="F390" s="443"/>
      <c r="G390" s="443"/>
    </row>
    <row r="391" spans="1:7" hidden="1" x14ac:dyDescent="0.2">
      <c r="A391" s="447"/>
      <c r="B391" s="447"/>
      <c r="C391" s="452" t="s">
        <v>383</v>
      </c>
      <c r="D391" s="453"/>
      <c r="E391" s="454" t="s">
        <v>126</v>
      </c>
      <c r="F391" s="445"/>
      <c r="G391" s="445"/>
    </row>
    <row r="392" spans="1:7" hidden="1" x14ac:dyDescent="0.2">
      <c r="A392" s="447"/>
      <c r="B392" s="447"/>
      <c r="C392" s="456"/>
      <c r="D392" s="457" t="str">
        <f>D391 &amp; "kW"</f>
        <v>kW</v>
      </c>
      <c r="E392" s="458" t="s">
        <v>190</v>
      </c>
      <c r="F392" s="445"/>
      <c r="G392" s="445"/>
    </row>
    <row r="393" spans="1:7" hidden="1" x14ac:dyDescent="0.2">
      <c r="A393" s="447"/>
      <c r="B393" s="447"/>
      <c r="C393" s="459"/>
      <c r="D393" s="460"/>
      <c r="E393" s="461" t="s">
        <v>259</v>
      </c>
      <c r="F393" s="443"/>
      <c r="G393" s="443"/>
    </row>
    <row r="394" spans="1:7" hidden="1" x14ac:dyDescent="0.2">
      <c r="A394" s="447"/>
      <c r="B394" s="447"/>
      <c r="C394" s="452" t="s">
        <v>384</v>
      </c>
      <c r="D394" s="453"/>
      <c r="E394" s="454" t="s">
        <v>126</v>
      </c>
      <c r="F394" s="445"/>
      <c r="G394" s="445"/>
    </row>
    <row r="395" spans="1:7" hidden="1" x14ac:dyDescent="0.2">
      <c r="A395" s="447"/>
      <c r="B395" s="447"/>
      <c r="C395" s="456"/>
      <c r="D395" s="457" t="str">
        <f>D394 &amp; "kW"</f>
        <v>kW</v>
      </c>
      <c r="E395" s="458" t="s">
        <v>190</v>
      </c>
      <c r="F395" s="445"/>
      <c r="G395" s="445"/>
    </row>
    <row r="396" spans="1:7" hidden="1" x14ac:dyDescent="0.2">
      <c r="A396" s="447"/>
      <c r="B396" s="447"/>
      <c r="C396" s="459"/>
      <c r="D396" s="460"/>
      <c r="E396" s="461" t="s">
        <v>259</v>
      </c>
      <c r="F396" s="443"/>
      <c r="G396" s="443"/>
    </row>
    <row r="397" spans="1:7" hidden="1" x14ac:dyDescent="0.2">
      <c r="A397" s="447"/>
      <c r="B397" s="447"/>
      <c r="C397" s="452" t="s">
        <v>385</v>
      </c>
      <c r="D397" s="453"/>
      <c r="E397" s="454" t="s">
        <v>126</v>
      </c>
      <c r="F397" s="445"/>
      <c r="G397" s="445"/>
    </row>
    <row r="398" spans="1:7" hidden="1" x14ac:dyDescent="0.2">
      <c r="A398" s="447"/>
      <c r="B398" s="447"/>
      <c r="C398" s="456"/>
      <c r="D398" s="457" t="str">
        <f>D397 &amp; "kW"</f>
        <v>kW</v>
      </c>
      <c r="E398" s="458" t="s">
        <v>190</v>
      </c>
      <c r="F398" s="445"/>
      <c r="G398" s="445"/>
    </row>
    <row r="399" spans="1:7" hidden="1" x14ac:dyDescent="0.2">
      <c r="A399" s="447"/>
      <c r="B399" s="447"/>
      <c r="C399" s="459"/>
      <c r="D399" s="460"/>
      <c r="E399" s="461" t="s">
        <v>259</v>
      </c>
      <c r="F399" s="443"/>
      <c r="G399" s="443"/>
    </row>
    <row r="400" spans="1:7" hidden="1" x14ac:dyDescent="0.2">
      <c r="A400" s="447"/>
      <c r="B400" s="447"/>
      <c r="C400" s="452" t="s">
        <v>386</v>
      </c>
      <c r="D400" s="453"/>
      <c r="E400" s="454" t="s">
        <v>126</v>
      </c>
      <c r="F400" s="445"/>
      <c r="G400" s="445"/>
    </row>
    <row r="401" spans="1:7" hidden="1" x14ac:dyDescent="0.2">
      <c r="A401" s="447"/>
      <c r="B401" s="447"/>
      <c r="C401" s="456"/>
      <c r="D401" s="457" t="str">
        <f>D400 &amp; "kW"</f>
        <v>kW</v>
      </c>
      <c r="E401" s="458" t="s">
        <v>190</v>
      </c>
      <c r="F401" s="445"/>
      <c r="G401" s="445"/>
    </row>
    <row r="402" spans="1:7" hidden="1" x14ac:dyDescent="0.2">
      <c r="A402" s="447"/>
      <c r="B402" s="447"/>
      <c r="C402" s="459"/>
      <c r="D402" s="460"/>
      <c r="E402" s="461" t="s">
        <v>259</v>
      </c>
      <c r="F402" s="443"/>
      <c r="G402" s="443"/>
    </row>
    <row r="403" spans="1:7" hidden="1" x14ac:dyDescent="0.2">
      <c r="A403" s="447"/>
      <c r="B403" s="447"/>
      <c r="C403" s="452" t="s">
        <v>387</v>
      </c>
      <c r="D403" s="453"/>
      <c r="E403" s="454" t="s">
        <v>126</v>
      </c>
      <c r="F403" s="445"/>
      <c r="G403" s="445"/>
    </row>
    <row r="404" spans="1:7" hidden="1" x14ac:dyDescent="0.2">
      <c r="A404" s="447"/>
      <c r="B404" s="447"/>
      <c r="C404" s="456"/>
      <c r="D404" s="457" t="str">
        <f>D403 &amp; "kW"</f>
        <v>kW</v>
      </c>
      <c r="E404" s="458" t="s">
        <v>190</v>
      </c>
      <c r="F404" s="445"/>
      <c r="G404" s="445"/>
    </row>
    <row r="405" spans="1:7" hidden="1" x14ac:dyDescent="0.2">
      <c r="A405" s="447"/>
      <c r="B405" s="447"/>
      <c r="C405" s="459"/>
      <c r="D405" s="460"/>
      <c r="E405" s="461" t="s">
        <v>259</v>
      </c>
      <c r="F405" s="443"/>
      <c r="G405" s="443"/>
    </row>
    <row r="406" spans="1:7" hidden="1" x14ac:dyDescent="0.2">
      <c r="A406" s="447"/>
      <c r="B406" s="447"/>
      <c r="C406" s="452" t="s">
        <v>388</v>
      </c>
      <c r="D406" s="453"/>
      <c r="E406" s="454" t="s">
        <v>126</v>
      </c>
      <c r="F406" s="445"/>
      <c r="G406" s="445"/>
    </row>
    <row r="407" spans="1:7" hidden="1" x14ac:dyDescent="0.2">
      <c r="A407" s="447"/>
      <c r="B407" s="447"/>
      <c r="C407" s="456"/>
      <c r="D407" s="457" t="str">
        <f>D406 &amp; "kW"</f>
        <v>kW</v>
      </c>
      <c r="E407" s="458" t="s">
        <v>190</v>
      </c>
      <c r="F407" s="445"/>
      <c r="G407" s="445"/>
    </row>
    <row r="408" spans="1:7" hidden="1" x14ac:dyDescent="0.2">
      <c r="A408" s="447"/>
      <c r="B408" s="447"/>
      <c r="C408" s="459"/>
      <c r="D408" s="460"/>
      <c r="E408" s="461" t="s">
        <v>259</v>
      </c>
      <c r="F408" s="443"/>
      <c r="G408" s="443"/>
    </row>
    <row r="409" spans="1:7" hidden="1" x14ac:dyDescent="0.2">
      <c r="A409" s="447"/>
      <c r="B409" s="447"/>
      <c r="C409" s="452" t="s">
        <v>389</v>
      </c>
      <c r="D409" s="453"/>
      <c r="E409" s="454" t="s">
        <v>126</v>
      </c>
      <c r="F409" s="445"/>
      <c r="G409" s="445"/>
    </row>
    <row r="410" spans="1:7" hidden="1" x14ac:dyDescent="0.2">
      <c r="A410" s="447"/>
      <c r="B410" s="447"/>
      <c r="C410" s="456"/>
      <c r="D410" s="457" t="str">
        <f>D409 &amp; "kW"</f>
        <v>kW</v>
      </c>
      <c r="E410" s="458" t="s">
        <v>190</v>
      </c>
      <c r="F410" s="445"/>
      <c r="G410" s="445"/>
    </row>
    <row r="411" spans="1:7" hidden="1" x14ac:dyDescent="0.2">
      <c r="A411" s="447"/>
      <c r="B411" s="447"/>
      <c r="C411" s="459"/>
      <c r="D411" s="460"/>
      <c r="E411" s="461" t="s">
        <v>259</v>
      </c>
      <c r="F411" s="443"/>
      <c r="G411" s="443"/>
    </row>
    <row r="412" spans="1:7" hidden="1" x14ac:dyDescent="0.2">
      <c r="A412" s="447"/>
      <c r="B412" s="447"/>
      <c r="C412" s="452" t="s">
        <v>390</v>
      </c>
      <c r="D412" s="453"/>
      <c r="E412" s="454" t="s">
        <v>126</v>
      </c>
      <c r="F412" s="445"/>
      <c r="G412" s="445"/>
    </row>
    <row r="413" spans="1:7" hidden="1" x14ac:dyDescent="0.2">
      <c r="A413" s="447"/>
      <c r="B413" s="447"/>
      <c r="C413" s="456"/>
      <c r="D413" s="457" t="str">
        <f>D412 &amp; "kW"</f>
        <v>kW</v>
      </c>
      <c r="E413" s="458" t="s">
        <v>190</v>
      </c>
      <c r="F413" s="445"/>
      <c r="G413" s="445"/>
    </row>
    <row r="414" spans="1:7" hidden="1" x14ac:dyDescent="0.2">
      <c r="A414" s="447"/>
      <c r="B414" s="447"/>
      <c r="C414" s="459"/>
      <c r="D414" s="460"/>
      <c r="E414" s="461" t="s">
        <v>259</v>
      </c>
      <c r="F414" s="443"/>
      <c r="G414" s="443"/>
    </row>
    <row r="415" spans="1:7" hidden="1" x14ac:dyDescent="0.2">
      <c r="A415" s="447"/>
      <c r="B415" s="447"/>
      <c r="C415" s="452" t="s">
        <v>391</v>
      </c>
      <c r="D415" s="453"/>
      <c r="E415" s="454" t="s">
        <v>126</v>
      </c>
      <c r="F415" s="445"/>
      <c r="G415" s="445"/>
    </row>
    <row r="416" spans="1:7" hidden="1" x14ac:dyDescent="0.2">
      <c r="A416" s="447"/>
      <c r="B416" s="447"/>
      <c r="C416" s="456"/>
      <c r="D416" s="457" t="str">
        <f>D415 &amp; "kW"</f>
        <v>kW</v>
      </c>
      <c r="E416" s="458" t="s">
        <v>190</v>
      </c>
      <c r="F416" s="445"/>
      <c r="G416" s="445"/>
    </row>
    <row r="417" spans="1:7" hidden="1" x14ac:dyDescent="0.2">
      <c r="A417" s="447"/>
      <c r="B417" s="447"/>
      <c r="C417" s="459"/>
      <c r="D417" s="460"/>
      <c r="E417" s="461" t="s">
        <v>259</v>
      </c>
      <c r="F417" s="443"/>
      <c r="G417" s="443"/>
    </row>
    <row r="418" spans="1:7" hidden="1" x14ac:dyDescent="0.2">
      <c r="A418" s="447"/>
      <c r="B418" s="447"/>
      <c r="C418" s="452" t="s">
        <v>392</v>
      </c>
      <c r="D418" s="453"/>
      <c r="E418" s="454" t="s">
        <v>126</v>
      </c>
      <c r="F418" s="445"/>
      <c r="G418" s="445"/>
    </row>
    <row r="419" spans="1:7" hidden="1" x14ac:dyDescent="0.2">
      <c r="A419" s="447"/>
      <c r="B419" s="447"/>
      <c r="C419" s="456"/>
      <c r="D419" s="457" t="str">
        <f>D418 &amp; "kW"</f>
        <v>kW</v>
      </c>
      <c r="E419" s="458" t="s">
        <v>190</v>
      </c>
      <c r="F419" s="445"/>
      <c r="G419" s="445"/>
    </row>
    <row r="420" spans="1:7" hidden="1" x14ac:dyDescent="0.2">
      <c r="A420" s="447"/>
      <c r="B420" s="447"/>
      <c r="C420" s="459"/>
      <c r="D420" s="460"/>
      <c r="E420" s="461" t="s">
        <v>259</v>
      </c>
      <c r="F420" s="443"/>
      <c r="G420" s="443"/>
    </row>
    <row r="421" spans="1:7" hidden="1" x14ac:dyDescent="0.2">
      <c r="A421" s="447"/>
      <c r="B421" s="447"/>
      <c r="C421" s="452" t="s">
        <v>393</v>
      </c>
      <c r="D421" s="453"/>
      <c r="E421" s="454" t="s">
        <v>126</v>
      </c>
      <c r="F421" s="445"/>
      <c r="G421" s="445"/>
    </row>
    <row r="422" spans="1:7" hidden="1" x14ac:dyDescent="0.2">
      <c r="A422" s="447"/>
      <c r="B422" s="447"/>
      <c r="C422" s="456"/>
      <c r="D422" s="457" t="str">
        <f>D421 &amp; "kW"</f>
        <v>kW</v>
      </c>
      <c r="E422" s="458" t="s">
        <v>190</v>
      </c>
      <c r="F422" s="445"/>
      <c r="G422" s="445"/>
    </row>
    <row r="423" spans="1:7" hidden="1" x14ac:dyDescent="0.2">
      <c r="A423" s="447"/>
      <c r="B423" s="447"/>
      <c r="C423" s="459"/>
      <c r="D423" s="460"/>
      <c r="E423" s="461" t="s">
        <v>259</v>
      </c>
      <c r="F423" s="443"/>
      <c r="G423" s="443"/>
    </row>
    <row r="424" spans="1:7" hidden="1" x14ac:dyDescent="0.2">
      <c r="A424" s="447"/>
      <c r="B424" s="447"/>
      <c r="C424" s="452" t="s">
        <v>394</v>
      </c>
      <c r="D424" s="453"/>
      <c r="E424" s="454" t="s">
        <v>126</v>
      </c>
      <c r="F424" s="445"/>
      <c r="G424" s="445"/>
    </row>
    <row r="425" spans="1:7" hidden="1" x14ac:dyDescent="0.2">
      <c r="A425" s="447"/>
      <c r="B425" s="447"/>
      <c r="C425" s="456"/>
      <c r="D425" s="457" t="str">
        <f>D424 &amp; "kW"</f>
        <v>kW</v>
      </c>
      <c r="E425" s="458" t="s">
        <v>190</v>
      </c>
      <c r="F425" s="445"/>
      <c r="G425" s="445"/>
    </row>
    <row r="426" spans="1:7" hidden="1" x14ac:dyDescent="0.2">
      <c r="A426" s="447"/>
      <c r="B426" s="447"/>
      <c r="C426" s="459"/>
      <c r="D426" s="460"/>
      <c r="E426" s="461" t="s">
        <v>259</v>
      </c>
      <c r="F426" s="443"/>
      <c r="G426" s="443"/>
    </row>
    <row r="427" spans="1:7" hidden="1" x14ac:dyDescent="0.2">
      <c r="A427" s="447"/>
      <c r="B427" s="447"/>
      <c r="C427" s="452" t="s">
        <v>395</v>
      </c>
      <c r="D427" s="453"/>
      <c r="E427" s="454" t="s">
        <v>126</v>
      </c>
      <c r="F427" s="445"/>
      <c r="G427" s="445"/>
    </row>
    <row r="428" spans="1:7" hidden="1" x14ac:dyDescent="0.2">
      <c r="A428" s="447"/>
      <c r="B428" s="447"/>
      <c r="C428" s="456"/>
      <c r="D428" s="457" t="str">
        <f>D427 &amp; "kW"</f>
        <v>kW</v>
      </c>
      <c r="E428" s="458" t="s">
        <v>190</v>
      </c>
      <c r="F428" s="445"/>
      <c r="G428" s="445"/>
    </row>
    <row r="429" spans="1:7" hidden="1" x14ac:dyDescent="0.2">
      <c r="A429" s="447"/>
      <c r="B429" s="447"/>
      <c r="C429" s="459"/>
      <c r="D429" s="460"/>
      <c r="E429" s="461" t="s">
        <v>259</v>
      </c>
      <c r="F429" s="443"/>
      <c r="G429" s="443"/>
    </row>
    <row r="430" spans="1:7" hidden="1" x14ac:dyDescent="0.2">
      <c r="A430" s="447"/>
      <c r="B430" s="447"/>
      <c r="C430" s="452" t="s">
        <v>396</v>
      </c>
      <c r="D430" s="453"/>
      <c r="E430" s="454" t="s">
        <v>126</v>
      </c>
      <c r="F430" s="445"/>
      <c r="G430" s="445"/>
    </row>
    <row r="431" spans="1:7" hidden="1" x14ac:dyDescent="0.2">
      <c r="A431" s="447"/>
      <c r="B431" s="447"/>
      <c r="C431" s="456"/>
      <c r="D431" s="457" t="str">
        <f>D430 &amp; "kW"</f>
        <v>kW</v>
      </c>
      <c r="E431" s="458" t="s">
        <v>190</v>
      </c>
      <c r="F431" s="445"/>
      <c r="G431" s="445"/>
    </row>
    <row r="432" spans="1:7" hidden="1" x14ac:dyDescent="0.2">
      <c r="A432" s="447"/>
      <c r="B432" s="447"/>
      <c r="C432" s="459"/>
      <c r="D432" s="460"/>
      <c r="E432" s="461" t="s">
        <v>259</v>
      </c>
      <c r="F432" s="443"/>
      <c r="G432" s="443"/>
    </row>
    <row r="433" spans="1:7" hidden="1" x14ac:dyDescent="0.2">
      <c r="A433" s="447"/>
      <c r="B433" s="447"/>
      <c r="C433" s="452" t="s">
        <v>397</v>
      </c>
      <c r="D433" s="453"/>
      <c r="E433" s="454" t="s">
        <v>126</v>
      </c>
      <c r="F433" s="445"/>
      <c r="G433" s="445"/>
    </row>
    <row r="434" spans="1:7" hidden="1" x14ac:dyDescent="0.2">
      <c r="A434" s="447"/>
      <c r="B434" s="447"/>
      <c r="C434" s="456"/>
      <c r="D434" s="457" t="str">
        <f>D433 &amp; "kW"</f>
        <v>kW</v>
      </c>
      <c r="E434" s="458" t="s">
        <v>190</v>
      </c>
      <c r="F434" s="445"/>
      <c r="G434" s="445"/>
    </row>
    <row r="435" spans="1:7" hidden="1" x14ac:dyDescent="0.2">
      <c r="A435" s="447"/>
      <c r="B435" s="447"/>
      <c r="C435" s="459"/>
      <c r="D435" s="460"/>
      <c r="E435" s="461" t="s">
        <v>259</v>
      </c>
      <c r="F435" s="443"/>
      <c r="G435" s="443"/>
    </row>
    <row r="436" spans="1:7" hidden="1" x14ac:dyDescent="0.2">
      <c r="A436" s="447"/>
      <c r="B436" s="447"/>
      <c r="C436" s="452" t="s">
        <v>398</v>
      </c>
      <c r="D436" s="453"/>
      <c r="E436" s="454" t="s">
        <v>126</v>
      </c>
      <c r="F436" s="445"/>
      <c r="G436" s="445"/>
    </row>
    <row r="437" spans="1:7" hidden="1" x14ac:dyDescent="0.2">
      <c r="A437" s="447"/>
      <c r="B437" s="447"/>
      <c r="C437" s="456"/>
      <c r="D437" s="457" t="str">
        <f>D436 &amp; "kW"</f>
        <v>kW</v>
      </c>
      <c r="E437" s="458" t="s">
        <v>190</v>
      </c>
      <c r="F437" s="445"/>
      <c r="G437" s="445"/>
    </row>
    <row r="438" spans="1:7" hidden="1" x14ac:dyDescent="0.2">
      <c r="A438" s="447"/>
      <c r="B438" s="447"/>
      <c r="C438" s="459"/>
      <c r="D438" s="460"/>
      <c r="E438" s="461" t="s">
        <v>259</v>
      </c>
      <c r="F438" s="443"/>
      <c r="G438" s="443"/>
    </row>
    <row r="439" spans="1:7" hidden="1" x14ac:dyDescent="0.2">
      <c r="A439" s="447"/>
      <c r="B439" s="447"/>
      <c r="C439" s="452" t="s">
        <v>399</v>
      </c>
      <c r="D439" s="453"/>
      <c r="E439" s="454" t="s">
        <v>126</v>
      </c>
      <c r="F439" s="445"/>
      <c r="G439" s="445"/>
    </row>
    <row r="440" spans="1:7" hidden="1" x14ac:dyDescent="0.2">
      <c r="A440" s="447"/>
      <c r="B440" s="447"/>
      <c r="C440" s="456"/>
      <c r="D440" s="457" t="str">
        <f>D439 &amp; "kW"</f>
        <v>kW</v>
      </c>
      <c r="E440" s="458" t="s">
        <v>190</v>
      </c>
      <c r="F440" s="445"/>
      <c r="G440" s="445"/>
    </row>
    <row r="441" spans="1:7" hidden="1" x14ac:dyDescent="0.2">
      <c r="A441" s="447"/>
      <c r="B441" s="447"/>
      <c r="C441" s="459"/>
      <c r="D441" s="460"/>
      <c r="E441" s="461" t="s">
        <v>259</v>
      </c>
      <c r="F441" s="443"/>
      <c r="G441" s="443"/>
    </row>
    <row r="442" spans="1:7" hidden="1" x14ac:dyDescent="0.2">
      <c r="A442" s="447"/>
      <c r="B442" s="447"/>
      <c r="C442" s="452" t="s">
        <v>400</v>
      </c>
      <c r="D442" s="453"/>
      <c r="E442" s="454" t="s">
        <v>126</v>
      </c>
      <c r="F442" s="445"/>
      <c r="G442" s="445"/>
    </row>
    <row r="443" spans="1:7" hidden="1" x14ac:dyDescent="0.2">
      <c r="A443" s="447"/>
      <c r="B443" s="447"/>
      <c r="C443" s="456"/>
      <c r="D443" s="457" t="str">
        <f>D442 &amp; "kW"</f>
        <v>kW</v>
      </c>
      <c r="E443" s="458" t="s">
        <v>190</v>
      </c>
      <c r="F443" s="445"/>
      <c r="G443" s="445"/>
    </row>
    <row r="444" spans="1:7" hidden="1" x14ac:dyDescent="0.2">
      <c r="A444" s="447"/>
      <c r="B444" s="447"/>
      <c r="C444" s="459"/>
      <c r="D444" s="460"/>
      <c r="E444" s="461" t="s">
        <v>259</v>
      </c>
      <c r="F444" s="443"/>
      <c r="G444" s="443"/>
    </row>
    <row r="445" spans="1:7" hidden="1" x14ac:dyDescent="0.2">
      <c r="A445" s="447"/>
      <c r="B445" s="447"/>
      <c r="C445" s="452" t="s">
        <v>401</v>
      </c>
      <c r="D445" s="453"/>
      <c r="E445" s="454" t="s">
        <v>126</v>
      </c>
      <c r="F445" s="445"/>
      <c r="G445" s="445"/>
    </row>
    <row r="446" spans="1:7" hidden="1" x14ac:dyDescent="0.2">
      <c r="A446" s="447"/>
      <c r="B446" s="447"/>
      <c r="C446" s="456"/>
      <c r="D446" s="457" t="str">
        <f>D445 &amp; "kW"</f>
        <v>kW</v>
      </c>
      <c r="E446" s="458" t="s">
        <v>190</v>
      </c>
      <c r="F446" s="445"/>
      <c r="G446" s="445"/>
    </row>
    <row r="447" spans="1:7" hidden="1" x14ac:dyDescent="0.2">
      <c r="A447" s="447"/>
      <c r="B447" s="447"/>
      <c r="C447" s="459"/>
      <c r="D447" s="460"/>
      <c r="E447" s="461" t="s">
        <v>259</v>
      </c>
      <c r="F447" s="443"/>
      <c r="G447" s="443"/>
    </row>
    <row r="448" spans="1:7" hidden="1" x14ac:dyDescent="0.2">
      <c r="A448" s="447"/>
      <c r="B448" s="447"/>
      <c r="C448" s="452" t="s">
        <v>402</v>
      </c>
      <c r="D448" s="453"/>
      <c r="E448" s="454" t="s">
        <v>126</v>
      </c>
      <c r="F448" s="445"/>
      <c r="G448" s="445"/>
    </row>
    <row r="449" spans="1:7" hidden="1" x14ac:dyDescent="0.2">
      <c r="A449" s="447"/>
      <c r="B449" s="447"/>
      <c r="C449" s="456"/>
      <c r="D449" s="457" t="str">
        <f>D448 &amp; "kW"</f>
        <v>kW</v>
      </c>
      <c r="E449" s="458" t="s">
        <v>190</v>
      </c>
      <c r="F449" s="445"/>
      <c r="G449" s="445"/>
    </row>
    <row r="450" spans="1:7" hidden="1" x14ac:dyDescent="0.2">
      <c r="A450" s="447"/>
      <c r="B450" s="447"/>
      <c r="C450" s="459"/>
      <c r="D450" s="460"/>
      <c r="E450" s="461" t="s">
        <v>259</v>
      </c>
      <c r="F450" s="443"/>
      <c r="G450" s="443"/>
    </row>
    <row r="451" spans="1:7" hidden="1" x14ac:dyDescent="0.2">
      <c r="A451" s="447"/>
      <c r="B451" s="447"/>
      <c r="C451" s="452" t="s">
        <v>403</v>
      </c>
      <c r="D451" s="453"/>
      <c r="E451" s="454" t="s">
        <v>126</v>
      </c>
      <c r="F451" s="445"/>
      <c r="G451" s="445"/>
    </row>
    <row r="452" spans="1:7" hidden="1" x14ac:dyDescent="0.2">
      <c r="A452" s="447"/>
      <c r="B452" s="447"/>
      <c r="C452" s="456"/>
      <c r="D452" s="457" t="str">
        <f>D451 &amp; "kW"</f>
        <v>kW</v>
      </c>
      <c r="E452" s="458" t="s">
        <v>190</v>
      </c>
      <c r="F452" s="445"/>
      <c r="G452" s="445"/>
    </row>
    <row r="453" spans="1:7" hidden="1" x14ac:dyDescent="0.2">
      <c r="A453" s="447"/>
      <c r="B453" s="447"/>
      <c r="C453" s="459"/>
      <c r="D453" s="460"/>
      <c r="E453" s="461" t="s">
        <v>259</v>
      </c>
      <c r="F453" s="443"/>
      <c r="G453" s="443"/>
    </row>
    <row r="454" spans="1:7" hidden="1" x14ac:dyDescent="0.2">
      <c r="A454" s="447"/>
      <c r="B454" s="447"/>
      <c r="C454" s="452" t="s">
        <v>404</v>
      </c>
      <c r="D454" s="453"/>
      <c r="E454" s="454" t="s">
        <v>126</v>
      </c>
      <c r="F454" s="445"/>
      <c r="G454" s="445"/>
    </row>
    <row r="455" spans="1:7" hidden="1" x14ac:dyDescent="0.2">
      <c r="A455" s="447"/>
      <c r="B455" s="447"/>
      <c r="C455" s="456"/>
      <c r="D455" s="457" t="str">
        <f>D454 &amp; "kW"</f>
        <v>kW</v>
      </c>
      <c r="E455" s="458" t="s">
        <v>190</v>
      </c>
      <c r="F455" s="445"/>
      <c r="G455" s="445"/>
    </row>
    <row r="456" spans="1:7" hidden="1" x14ac:dyDescent="0.2">
      <c r="A456" s="447"/>
      <c r="B456" s="447"/>
      <c r="C456" s="459"/>
      <c r="D456" s="460"/>
      <c r="E456" s="461" t="s">
        <v>259</v>
      </c>
      <c r="F456" s="443"/>
      <c r="G456" s="443"/>
    </row>
    <row r="457" spans="1:7" hidden="1" x14ac:dyDescent="0.2">
      <c r="A457" s="447"/>
      <c r="B457" s="447"/>
      <c r="C457" s="452" t="s">
        <v>405</v>
      </c>
      <c r="D457" s="453"/>
      <c r="E457" s="454" t="s">
        <v>126</v>
      </c>
      <c r="F457" s="445"/>
      <c r="G457" s="445"/>
    </row>
    <row r="458" spans="1:7" hidden="1" x14ac:dyDescent="0.2">
      <c r="A458" s="447"/>
      <c r="B458" s="447"/>
      <c r="C458" s="456"/>
      <c r="D458" s="457" t="str">
        <f>D457 &amp; "kW"</f>
        <v>kW</v>
      </c>
      <c r="E458" s="458" t="s">
        <v>190</v>
      </c>
      <c r="F458" s="445"/>
      <c r="G458" s="445"/>
    </row>
    <row r="459" spans="1:7" hidden="1" x14ac:dyDescent="0.2">
      <c r="A459" s="447"/>
      <c r="B459" s="447"/>
      <c r="C459" s="459"/>
      <c r="D459" s="460"/>
      <c r="E459" s="461" t="s">
        <v>259</v>
      </c>
      <c r="F459" s="443"/>
      <c r="G459" s="443"/>
    </row>
    <row r="460" spans="1:7" hidden="1" x14ac:dyDescent="0.2">
      <c r="A460" s="447"/>
      <c r="B460" s="447"/>
      <c r="C460" s="452" t="s">
        <v>406</v>
      </c>
      <c r="D460" s="453"/>
      <c r="E460" s="454" t="s">
        <v>126</v>
      </c>
      <c r="F460" s="445"/>
      <c r="G460" s="445"/>
    </row>
    <row r="461" spans="1:7" hidden="1" x14ac:dyDescent="0.2">
      <c r="A461" s="447"/>
      <c r="B461" s="447"/>
      <c r="C461" s="456"/>
      <c r="D461" s="457" t="str">
        <f>D460 &amp; "kW"</f>
        <v>kW</v>
      </c>
      <c r="E461" s="458" t="s">
        <v>190</v>
      </c>
      <c r="F461" s="445"/>
      <c r="G461" s="445"/>
    </row>
    <row r="462" spans="1:7" hidden="1" x14ac:dyDescent="0.2">
      <c r="A462" s="447"/>
      <c r="B462" s="447"/>
      <c r="C462" s="459"/>
      <c r="D462" s="460"/>
      <c r="E462" s="461" t="s">
        <v>259</v>
      </c>
      <c r="F462" s="443"/>
      <c r="G462" s="443"/>
    </row>
    <row r="463" spans="1:7" hidden="1" x14ac:dyDescent="0.2">
      <c r="A463" s="447"/>
      <c r="B463" s="447"/>
      <c r="C463" s="452" t="s">
        <v>407</v>
      </c>
      <c r="D463" s="453"/>
      <c r="E463" s="454" t="s">
        <v>126</v>
      </c>
      <c r="F463" s="445"/>
      <c r="G463" s="445"/>
    </row>
    <row r="464" spans="1:7" hidden="1" x14ac:dyDescent="0.2">
      <c r="A464" s="447"/>
      <c r="B464" s="447"/>
      <c r="C464" s="456"/>
      <c r="D464" s="457" t="str">
        <f>D463 &amp; "kW"</f>
        <v>kW</v>
      </c>
      <c r="E464" s="458" t="s">
        <v>190</v>
      </c>
      <c r="F464" s="445"/>
      <c r="G464" s="445"/>
    </row>
    <row r="465" spans="1:7" hidden="1" x14ac:dyDescent="0.2">
      <c r="A465" s="447"/>
      <c r="B465" s="447"/>
      <c r="C465" s="459"/>
      <c r="D465" s="460"/>
      <c r="E465" s="461" t="s">
        <v>259</v>
      </c>
      <c r="F465" s="443"/>
      <c r="G465" s="443"/>
    </row>
    <row r="466" spans="1:7" hidden="1" x14ac:dyDescent="0.2">
      <c r="A466" s="447"/>
      <c r="B466" s="447"/>
      <c r="C466" s="465" t="s">
        <v>408</v>
      </c>
      <c r="D466" s="453"/>
      <c r="E466" s="454" t="s">
        <v>126</v>
      </c>
      <c r="F466" s="445"/>
      <c r="G466" s="445"/>
    </row>
    <row r="467" spans="1:7" hidden="1" x14ac:dyDescent="0.2">
      <c r="A467" s="447"/>
      <c r="B467" s="447"/>
      <c r="C467" s="466"/>
      <c r="D467" s="457" t="str">
        <f>D466 &amp; "kW"</f>
        <v>kW</v>
      </c>
      <c r="E467" s="458" t="s">
        <v>190</v>
      </c>
      <c r="F467" s="445"/>
      <c r="G467" s="445"/>
    </row>
    <row r="468" spans="1:7" hidden="1" x14ac:dyDescent="0.2">
      <c r="A468" s="447"/>
      <c r="B468" s="447"/>
      <c r="C468" s="459"/>
      <c r="D468" s="460"/>
      <c r="E468" s="461" t="s">
        <v>259</v>
      </c>
      <c r="F468" s="443"/>
      <c r="G468" s="443"/>
    </row>
    <row r="469" spans="1:7" ht="14.25" customHeight="1" x14ac:dyDescent="0.2">
      <c r="B469" s="444"/>
      <c r="D469" s="467"/>
    </row>
    <row r="470" spans="1:7" x14ac:dyDescent="0.2">
      <c r="F470" s="772"/>
      <c r="G470" s="773"/>
    </row>
    <row r="471" spans="1:7" x14ac:dyDescent="0.2">
      <c r="F471" s="774"/>
      <c r="G471" s="774"/>
    </row>
    <row r="472" spans="1:7" x14ac:dyDescent="0.2">
      <c r="F472" s="774"/>
      <c r="G472" s="773"/>
    </row>
    <row r="473" spans="1:7" ht="51.75" customHeight="1" x14ac:dyDescent="0.25">
      <c r="A473" s="441" t="s">
        <v>409</v>
      </c>
      <c r="B473" s="442" t="s">
        <v>410</v>
      </c>
      <c r="C473" s="445">
        <v>278</v>
      </c>
      <c r="F473" s="774"/>
      <c r="G473" s="773"/>
    </row>
    <row r="474" spans="1:7" x14ac:dyDescent="0.2">
      <c r="F474" s="774"/>
      <c r="G474" s="774"/>
    </row>
    <row r="475" spans="1:7" x14ac:dyDescent="0.2">
      <c r="F475" s="773"/>
      <c r="G475" s="774"/>
    </row>
    <row r="476" spans="1:7" ht="15" x14ac:dyDescent="0.25">
      <c r="C476" s="446" t="s">
        <v>411</v>
      </c>
      <c r="F476" s="468"/>
    </row>
    <row r="477" spans="1:7" ht="15" x14ac:dyDescent="0.25">
      <c r="C477" s="469" t="s">
        <v>254</v>
      </c>
      <c r="D477" s="469" t="s">
        <v>255</v>
      </c>
      <c r="E477" s="470"/>
      <c r="F477" s="879">
        <v>2018</v>
      </c>
      <c r="G477" s="880"/>
    </row>
    <row r="478" spans="1:7" ht="15" x14ac:dyDescent="0.25">
      <c r="B478" s="444"/>
      <c r="C478" s="471" t="s">
        <v>412</v>
      </c>
      <c r="D478" s="453" t="s">
        <v>189</v>
      </c>
      <c r="E478" s="470" t="s">
        <v>126</v>
      </c>
      <c r="F478" s="881">
        <v>172242450.32532898</v>
      </c>
      <c r="G478" s="882"/>
    </row>
    <row r="479" spans="1:7" ht="15" x14ac:dyDescent="0.25">
      <c r="B479" s="444"/>
      <c r="C479" s="471"/>
      <c r="D479" s="472" t="str">
        <f>D478&amp;"KW"</f>
        <v>GENERAL SERVICE 50 TO 999 KW SERVICE CLASSIFICATIONKW</v>
      </c>
      <c r="E479" s="470" t="s">
        <v>190</v>
      </c>
      <c r="F479" s="881">
        <v>419164.51048100006</v>
      </c>
      <c r="G479" s="882"/>
    </row>
    <row r="480" spans="1:7" ht="15" x14ac:dyDescent="0.25">
      <c r="C480" s="473" t="s">
        <v>413</v>
      </c>
      <c r="D480" s="453" t="s">
        <v>191</v>
      </c>
      <c r="E480" s="470" t="s">
        <v>126</v>
      </c>
      <c r="F480" s="881">
        <v>2849579357.496242</v>
      </c>
      <c r="G480" s="882"/>
    </row>
    <row r="481" spans="3:7" ht="15" x14ac:dyDescent="0.25">
      <c r="C481" s="473"/>
      <c r="D481" s="472" t="str">
        <f>D480&amp;"KW"</f>
        <v>GENERAL SERVICE 1,000 TO 4,999 KW SERVICE CLASSIFICATIONKW</v>
      </c>
      <c r="E481" s="470" t="s">
        <v>190</v>
      </c>
      <c r="F481" s="881">
        <v>6029166.9085339988</v>
      </c>
      <c r="G481" s="882"/>
    </row>
    <row r="482" spans="3:7" ht="14.25" customHeight="1" x14ac:dyDescent="0.25">
      <c r="C482" s="473" t="s">
        <v>414</v>
      </c>
      <c r="D482" s="453" t="s">
        <v>192</v>
      </c>
      <c r="E482" s="470" t="s">
        <v>126</v>
      </c>
      <c r="F482" s="883">
        <v>1678111033.0332592</v>
      </c>
      <c r="G482" s="882"/>
    </row>
    <row r="483" spans="3:7" ht="14.25" customHeight="1" x14ac:dyDescent="0.25">
      <c r="C483" s="473"/>
      <c r="D483" s="472" t="str">
        <f>D482&amp;"KW"</f>
        <v>LARGE USE SERVICE CLASSIFICATIONKW</v>
      </c>
      <c r="E483" s="470" t="s">
        <v>190</v>
      </c>
      <c r="F483" s="883">
        <v>3329195.8408069992</v>
      </c>
      <c r="G483" s="882"/>
    </row>
    <row r="484" spans="3:7" ht="14.25" hidden="1" customHeight="1" x14ac:dyDescent="0.2">
      <c r="C484" s="473" t="s">
        <v>415</v>
      </c>
      <c r="D484" s="453"/>
      <c r="E484" s="470" t="s">
        <v>126</v>
      </c>
      <c r="F484" s="877"/>
      <c r="G484" s="878"/>
    </row>
    <row r="485" spans="3:7" ht="14.25" hidden="1" customHeight="1" x14ac:dyDescent="0.2">
      <c r="C485" s="473"/>
      <c r="D485" s="472" t="str">
        <f>D484&amp;"KW"</f>
        <v>KW</v>
      </c>
      <c r="E485" s="470" t="s">
        <v>190</v>
      </c>
      <c r="F485" s="877"/>
      <c r="G485" s="878"/>
    </row>
    <row r="486" spans="3:7" ht="14.25" hidden="1" customHeight="1" x14ac:dyDescent="0.2">
      <c r="C486" s="473" t="s">
        <v>416</v>
      </c>
      <c r="D486" s="453"/>
      <c r="E486" s="470" t="s">
        <v>126</v>
      </c>
      <c r="F486" s="877"/>
      <c r="G486" s="878"/>
    </row>
    <row r="487" spans="3:7" ht="14.25" hidden="1" customHeight="1" x14ac:dyDescent="0.2">
      <c r="C487" s="473"/>
      <c r="D487" s="472" t="str">
        <f>D486&amp;"KW"</f>
        <v>KW</v>
      </c>
      <c r="E487" s="470" t="s">
        <v>190</v>
      </c>
      <c r="F487" s="877"/>
      <c r="G487" s="878"/>
    </row>
    <row r="488" spans="3:7" ht="14.25" hidden="1" customHeight="1" x14ac:dyDescent="0.2">
      <c r="C488" s="473" t="s">
        <v>417</v>
      </c>
      <c r="D488" s="453"/>
      <c r="E488" s="470" t="s">
        <v>126</v>
      </c>
      <c r="F488" s="877"/>
      <c r="G488" s="878"/>
    </row>
    <row r="489" spans="3:7" ht="14.25" hidden="1" customHeight="1" x14ac:dyDescent="0.2">
      <c r="C489" s="473"/>
      <c r="D489" s="472" t="str">
        <f>D488&amp;"KW"</f>
        <v>KW</v>
      </c>
      <c r="E489" s="470" t="s">
        <v>190</v>
      </c>
      <c r="F489" s="877"/>
      <c r="G489" s="878"/>
    </row>
    <row r="490" spans="3:7" ht="14.25" hidden="1" customHeight="1" x14ac:dyDescent="0.2">
      <c r="C490" s="473" t="s">
        <v>418</v>
      </c>
      <c r="D490" s="453"/>
      <c r="E490" s="470" t="s">
        <v>126</v>
      </c>
      <c r="F490" s="877"/>
      <c r="G490" s="878"/>
    </row>
    <row r="491" spans="3:7" ht="14.25" hidden="1" customHeight="1" x14ac:dyDescent="0.2">
      <c r="C491" s="473"/>
      <c r="D491" s="472" t="str">
        <f>D490&amp;"KW"</f>
        <v>KW</v>
      </c>
      <c r="E491" s="470" t="s">
        <v>190</v>
      </c>
      <c r="F491" s="877"/>
      <c r="G491" s="878"/>
    </row>
    <row r="492" spans="3:7" ht="14.25" hidden="1" customHeight="1" x14ac:dyDescent="0.2">
      <c r="C492" s="473" t="s">
        <v>419</v>
      </c>
      <c r="D492" s="453"/>
      <c r="E492" s="470" t="s">
        <v>126</v>
      </c>
      <c r="F492" s="877"/>
      <c r="G492" s="878"/>
    </row>
    <row r="493" spans="3:7" ht="14.25" hidden="1" customHeight="1" x14ac:dyDescent="0.2">
      <c r="C493" s="473"/>
      <c r="D493" s="472" t="str">
        <f>D492&amp;"KW"</f>
        <v>KW</v>
      </c>
      <c r="E493" s="470" t="s">
        <v>190</v>
      </c>
      <c r="F493" s="877"/>
      <c r="G493" s="878"/>
    </row>
    <row r="494" spans="3:7" ht="14.25" hidden="1" customHeight="1" x14ac:dyDescent="0.2">
      <c r="C494" s="473" t="s">
        <v>420</v>
      </c>
      <c r="D494" s="453"/>
      <c r="E494" s="470" t="s">
        <v>126</v>
      </c>
      <c r="F494" s="877"/>
      <c r="G494" s="878"/>
    </row>
    <row r="495" spans="3:7" ht="14.25" hidden="1" customHeight="1" x14ac:dyDescent="0.2">
      <c r="C495" s="473"/>
      <c r="D495" s="472" t="str">
        <f>D494&amp;"KW"</f>
        <v>KW</v>
      </c>
      <c r="E495" s="470" t="s">
        <v>190</v>
      </c>
      <c r="F495" s="877"/>
      <c r="G495" s="878"/>
    </row>
    <row r="496" spans="3:7" ht="14.25" hidden="1" customHeight="1" x14ac:dyDescent="0.2">
      <c r="C496" s="473" t="s">
        <v>421</v>
      </c>
      <c r="D496" s="453"/>
      <c r="E496" s="470" t="s">
        <v>126</v>
      </c>
      <c r="F496" s="877"/>
      <c r="G496" s="878"/>
    </row>
    <row r="497" spans="3:7" ht="14.25" hidden="1" customHeight="1" x14ac:dyDescent="0.2">
      <c r="C497" s="473"/>
      <c r="D497" s="472" t="str">
        <f>D496&amp;"KW"</f>
        <v>KW</v>
      </c>
      <c r="E497" s="470" t="s">
        <v>190</v>
      </c>
      <c r="F497" s="877"/>
      <c r="G497" s="878"/>
    </row>
    <row r="498" spans="3:7" ht="14.25" hidden="1" customHeight="1" x14ac:dyDescent="0.2">
      <c r="C498" s="473" t="s">
        <v>422</v>
      </c>
      <c r="D498" s="453"/>
      <c r="E498" s="470" t="s">
        <v>126</v>
      </c>
      <c r="F498" s="877"/>
      <c r="G498" s="878"/>
    </row>
    <row r="499" spans="3:7" ht="14.25" hidden="1" customHeight="1" x14ac:dyDescent="0.2">
      <c r="C499" s="473"/>
      <c r="D499" s="472" t="str">
        <f>D498&amp;"KW"</f>
        <v>KW</v>
      </c>
      <c r="E499" s="470" t="s">
        <v>190</v>
      </c>
      <c r="F499" s="877"/>
      <c r="G499" s="878"/>
    </row>
    <row r="500" spans="3:7" ht="14.25" hidden="1" customHeight="1" x14ac:dyDescent="0.2">
      <c r="C500" s="473" t="s">
        <v>423</v>
      </c>
      <c r="D500" s="453"/>
      <c r="E500" s="470" t="s">
        <v>126</v>
      </c>
      <c r="F500" s="877"/>
      <c r="G500" s="878"/>
    </row>
    <row r="501" spans="3:7" ht="14.25" hidden="1" customHeight="1" x14ac:dyDescent="0.2">
      <c r="C501" s="473"/>
      <c r="D501" s="472" t="str">
        <f>D500&amp;"KW"</f>
        <v>KW</v>
      </c>
      <c r="E501" s="470" t="s">
        <v>190</v>
      </c>
      <c r="F501" s="877"/>
      <c r="G501" s="878"/>
    </row>
    <row r="502" spans="3:7" ht="14.25" hidden="1" customHeight="1" x14ac:dyDescent="0.2">
      <c r="C502" s="473" t="s">
        <v>424</v>
      </c>
      <c r="D502" s="453"/>
      <c r="E502" s="470" t="s">
        <v>126</v>
      </c>
      <c r="F502" s="877"/>
      <c r="G502" s="878"/>
    </row>
    <row r="503" spans="3:7" ht="14.25" hidden="1" customHeight="1" x14ac:dyDescent="0.2">
      <c r="C503" s="473"/>
      <c r="D503" s="472" t="str">
        <f>D502&amp;"KW"</f>
        <v>KW</v>
      </c>
      <c r="E503" s="470" t="s">
        <v>190</v>
      </c>
      <c r="F503" s="877"/>
      <c r="G503" s="878"/>
    </row>
    <row r="504" spans="3:7" ht="14.25" hidden="1" customHeight="1" x14ac:dyDescent="0.2">
      <c r="C504" s="473" t="s">
        <v>425</v>
      </c>
      <c r="D504" s="453"/>
      <c r="E504" s="470" t="s">
        <v>126</v>
      </c>
      <c r="F504" s="877"/>
      <c r="G504" s="878"/>
    </row>
    <row r="505" spans="3:7" ht="14.25" hidden="1" customHeight="1" x14ac:dyDescent="0.2">
      <c r="C505" s="473"/>
      <c r="D505" s="472" t="str">
        <f>D504&amp;"KW"</f>
        <v>KW</v>
      </c>
      <c r="E505" s="470" t="s">
        <v>190</v>
      </c>
      <c r="F505" s="877"/>
      <c r="G505" s="878"/>
    </row>
    <row r="506" spans="3:7" ht="14.25" hidden="1" customHeight="1" x14ac:dyDescent="0.2">
      <c r="C506" s="473" t="s">
        <v>426</v>
      </c>
      <c r="D506" s="453"/>
      <c r="E506" s="470" t="s">
        <v>126</v>
      </c>
      <c r="F506" s="877"/>
      <c r="G506" s="878"/>
    </row>
    <row r="507" spans="3:7" ht="14.25" hidden="1" customHeight="1" x14ac:dyDescent="0.2">
      <c r="C507" s="473"/>
      <c r="D507" s="472" t="str">
        <f>D506&amp;"KW"</f>
        <v>KW</v>
      </c>
      <c r="E507" s="470" t="s">
        <v>190</v>
      </c>
      <c r="F507" s="877"/>
      <c r="G507" s="878"/>
    </row>
    <row r="508" spans="3:7" ht="14.25" hidden="1" customHeight="1" x14ac:dyDescent="0.2">
      <c r="C508" s="473" t="s">
        <v>427</v>
      </c>
      <c r="D508" s="453"/>
      <c r="E508" s="470" t="s">
        <v>126</v>
      </c>
      <c r="F508" s="877"/>
      <c r="G508" s="878"/>
    </row>
    <row r="509" spans="3:7" ht="14.25" hidden="1" customHeight="1" x14ac:dyDescent="0.2">
      <c r="C509" s="473"/>
      <c r="D509" s="474" t="str">
        <f>D508&amp;"KW"</f>
        <v>KW</v>
      </c>
      <c r="E509" s="470" t="s">
        <v>190</v>
      </c>
      <c r="F509" s="877"/>
      <c r="G509" s="878"/>
    </row>
    <row r="510" spans="3:7" ht="14.25" hidden="1" customHeight="1" x14ac:dyDescent="0.2">
      <c r="C510" s="473" t="s">
        <v>428</v>
      </c>
      <c r="D510" s="453"/>
      <c r="E510" s="470" t="s">
        <v>126</v>
      </c>
      <c r="F510" s="877"/>
      <c r="G510" s="878"/>
    </row>
    <row r="511" spans="3:7" ht="14.25" hidden="1" customHeight="1" x14ac:dyDescent="0.2">
      <c r="C511" s="473"/>
      <c r="D511" s="472" t="str">
        <f>D510&amp;"KW"</f>
        <v>KW</v>
      </c>
      <c r="E511" s="470" t="s">
        <v>190</v>
      </c>
      <c r="F511" s="877"/>
      <c r="G511" s="878"/>
    </row>
    <row r="512" spans="3:7" ht="14.25" hidden="1" customHeight="1" x14ac:dyDescent="0.2">
      <c r="C512" s="473" t="s">
        <v>429</v>
      </c>
      <c r="D512" s="453"/>
      <c r="E512" s="470" t="s">
        <v>126</v>
      </c>
      <c r="F512" s="877"/>
      <c r="G512" s="878"/>
    </row>
    <row r="513" spans="3:7" ht="14.25" hidden="1" customHeight="1" x14ac:dyDescent="0.2">
      <c r="C513" s="473"/>
      <c r="D513" s="472" t="str">
        <f>D512&amp;"KW"</f>
        <v>KW</v>
      </c>
      <c r="E513" s="470" t="s">
        <v>190</v>
      </c>
      <c r="F513" s="877"/>
      <c r="G513" s="878"/>
    </row>
    <row r="514" spans="3:7" ht="14.25" hidden="1" customHeight="1" x14ac:dyDescent="0.2">
      <c r="C514" s="473" t="s">
        <v>430</v>
      </c>
      <c r="D514" s="453"/>
      <c r="E514" s="470" t="s">
        <v>126</v>
      </c>
      <c r="F514" s="877"/>
      <c r="G514" s="878"/>
    </row>
    <row r="515" spans="3:7" ht="14.25" hidden="1" customHeight="1" x14ac:dyDescent="0.2">
      <c r="C515" s="473"/>
      <c r="D515" s="472" t="str">
        <f>D514&amp;"KW"</f>
        <v>KW</v>
      </c>
      <c r="E515" s="470" t="s">
        <v>190</v>
      </c>
      <c r="F515" s="877"/>
      <c r="G515" s="878"/>
    </row>
    <row r="516" spans="3:7" ht="14.25" hidden="1" customHeight="1" x14ac:dyDescent="0.2">
      <c r="C516" s="473" t="s">
        <v>431</v>
      </c>
      <c r="D516" s="453"/>
      <c r="E516" s="470" t="s">
        <v>126</v>
      </c>
      <c r="F516" s="877"/>
      <c r="G516" s="878"/>
    </row>
    <row r="517" spans="3:7" ht="14.25" hidden="1" customHeight="1" x14ac:dyDescent="0.2">
      <c r="C517" s="473"/>
      <c r="D517" s="472" t="str">
        <f>D516&amp;"KW"</f>
        <v>KW</v>
      </c>
      <c r="E517" s="470" t="s">
        <v>190</v>
      </c>
      <c r="F517" s="877"/>
      <c r="G517" s="878"/>
    </row>
    <row r="518" spans="3:7" ht="14.25" hidden="1" customHeight="1" x14ac:dyDescent="0.2">
      <c r="C518" s="473" t="s">
        <v>432</v>
      </c>
      <c r="D518" s="453"/>
      <c r="E518" s="470" t="s">
        <v>126</v>
      </c>
      <c r="F518" s="877"/>
      <c r="G518" s="878"/>
    </row>
    <row r="519" spans="3:7" ht="14.25" hidden="1" customHeight="1" x14ac:dyDescent="0.2">
      <c r="C519" s="473"/>
      <c r="D519" s="472" t="str">
        <f>D518&amp;"KW"</f>
        <v>KW</v>
      </c>
      <c r="E519" s="470" t="s">
        <v>190</v>
      </c>
      <c r="F519" s="877"/>
      <c r="G519" s="878"/>
    </row>
    <row r="520" spans="3:7" ht="14.25" hidden="1" customHeight="1" x14ac:dyDescent="0.2">
      <c r="C520" s="473" t="s">
        <v>433</v>
      </c>
      <c r="D520" s="453"/>
      <c r="E520" s="470" t="s">
        <v>126</v>
      </c>
      <c r="F520" s="877"/>
      <c r="G520" s="878"/>
    </row>
    <row r="521" spans="3:7" ht="14.25" hidden="1" customHeight="1" x14ac:dyDescent="0.2">
      <c r="C521" s="473"/>
      <c r="D521" s="472" t="str">
        <f>D520&amp;"KW"</f>
        <v>KW</v>
      </c>
      <c r="E521" s="470" t="s">
        <v>190</v>
      </c>
      <c r="F521" s="877"/>
      <c r="G521" s="878"/>
    </row>
    <row r="522" spans="3:7" ht="14.25" hidden="1" customHeight="1" x14ac:dyDescent="0.2">
      <c r="C522" s="473" t="s">
        <v>434</v>
      </c>
      <c r="D522" s="453"/>
      <c r="E522" s="470" t="s">
        <v>126</v>
      </c>
      <c r="F522" s="877"/>
      <c r="G522" s="878"/>
    </row>
    <row r="523" spans="3:7" ht="14.25" hidden="1" customHeight="1" x14ac:dyDescent="0.2">
      <c r="C523" s="473"/>
      <c r="D523" s="472" t="str">
        <f>D522&amp;"KW"</f>
        <v>KW</v>
      </c>
      <c r="E523" s="470" t="s">
        <v>190</v>
      </c>
      <c r="F523" s="877"/>
      <c r="G523" s="878"/>
    </row>
    <row r="524" spans="3:7" ht="14.25" hidden="1" customHeight="1" x14ac:dyDescent="0.2">
      <c r="C524" s="473" t="s">
        <v>435</v>
      </c>
      <c r="D524" s="453"/>
      <c r="E524" s="470" t="s">
        <v>126</v>
      </c>
      <c r="F524" s="877"/>
      <c r="G524" s="878"/>
    </row>
    <row r="525" spans="3:7" ht="14.25" hidden="1" customHeight="1" x14ac:dyDescent="0.2">
      <c r="C525" s="473"/>
      <c r="D525" s="472" t="str">
        <f>D524&amp;"KW"</f>
        <v>KW</v>
      </c>
      <c r="E525" s="470" t="s">
        <v>190</v>
      </c>
      <c r="F525" s="877"/>
      <c r="G525" s="878"/>
    </row>
    <row r="526" spans="3:7" ht="14.25" hidden="1" customHeight="1" x14ac:dyDescent="0.2">
      <c r="C526" s="473" t="s">
        <v>436</v>
      </c>
      <c r="D526" s="453"/>
      <c r="E526" s="470" t="s">
        <v>126</v>
      </c>
      <c r="F526" s="877"/>
      <c r="G526" s="878"/>
    </row>
    <row r="527" spans="3:7" ht="14.25" hidden="1" customHeight="1" x14ac:dyDescent="0.2">
      <c r="C527" s="473"/>
      <c r="D527" s="472" t="str">
        <f>D526&amp;"KW"</f>
        <v>KW</v>
      </c>
      <c r="E527" s="470" t="s">
        <v>190</v>
      </c>
      <c r="F527" s="877"/>
      <c r="G527" s="878"/>
    </row>
    <row r="528" spans="3:7" ht="14.25" hidden="1" customHeight="1" x14ac:dyDescent="0.2">
      <c r="C528" s="473" t="s">
        <v>437</v>
      </c>
      <c r="D528" s="453"/>
      <c r="E528" s="470" t="s">
        <v>126</v>
      </c>
      <c r="F528" s="877"/>
      <c r="G528" s="878"/>
    </row>
    <row r="529" spans="3:7" ht="14.25" hidden="1" customHeight="1" x14ac:dyDescent="0.2">
      <c r="C529" s="473"/>
      <c r="D529" s="472" t="str">
        <f>D528&amp;"KW"</f>
        <v>KW</v>
      </c>
      <c r="E529" s="470" t="s">
        <v>190</v>
      </c>
      <c r="F529" s="877"/>
      <c r="G529" s="878"/>
    </row>
    <row r="530" spans="3:7" ht="14.25" hidden="1" customHeight="1" x14ac:dyDescent="0.2">
      <c r="C530" s="473" t="s">
        <v>438</v>
      </c>
      <c r="D530" s="453"/>
      <c r="E530" s="470" t="s">
        <v>126</v>
      </c>
      <c r="F530" s="877"/>
      <c r="G530" s="878"/>
    </row>
    <row r="531" spans="3:7" ht="14.25" hidden="1" customHeight="1" x14ac:dyDescent="0.2">
      <c r="C531" s="473"/>
      <c r="D531" s="472" t="str">
        <f>D530&amp;"KW"</f>
        <v>KW</v>
      </c>
      <c r="E531" s="470" t="s">
        <v>190</v>
      </c>
      <c r="F531" s="877"/>
      <c r="G531" s="878"/>
    </row>
    <row r="532" spans="3:7" ht="14.25" hidden="1" customHeight="1" x14ac:dyDescent="0.2">
      <c r="C532" s="473" t="s">
        <v>439</v>
      </c>
      <c r="D532" s="453"/>
      <c r="E532" s="470" t="s">
        <v>126</v>
      </c>
      <c r="F532" s="877"/>
      <c r="G532" s="878"/>
    </row>
    <row r="533" spans="3:7" ht="14.25" hidden="1" customHeight="1" x14ac:dyDescent="0.2">
      <c r="C533" s="473"/>
      <c r="D533" s="472" t="str">
        <f>D532&amp;"KW"</f>
        <v>KW</v>
      </c>
      <c r="E533" s="470" t="s">
        <v>190</v>
      </c>
      <c r="F533" s="877"/>
      <c r="G533" s="878"/>
    </row>
    <row r="534" spans="3:7" ht="14.25" hidden="1" customHeight="1" x14ac:dyDescent="0.2">
      <c r="C534" s="473" t="s">
        <v>440</v>
      </c>
      <c r="D534" s="453"/>
      <c r="E534" s="470" t="s">
        <v>126</v>
      </c>
      <c r="F534" s="877"/>
      <c r="G534" s="878"/>
    </row>
    <row r="535" spans="3:7" ht="14.25" hidden="1" customHeight="1" x14ac:dyDescent="0.2">
      <c r="C535" s="473"/>
      <c r="D535" s="472" t="str">
        <f>D534&amp;"KW"</f>
        <v>KW</v>
      </c>
      <c r="E535" s="470" t="s">
        <v>190</v>
      </c>
      <c r="F535" s="877"/>
      <c r="G535" s="878"/>
    </row>
    <row r="536" spans="3:7" ht="14.25" hidden="1" customHeight="1" x14ac:dyDescent="0.2">
      <c r="C536" s="473" t="s">
        <v>441</v>
      </c>
      <c r="D536" s="453"/>
      <c r="E536" s="470" t="s">
        <v>126</v>
      </c>
      <c r="F536" s="877"/>
      <c r="G536" s="878"/>
    </row>
    <row r="537" spans="3:7" ht="14.25" hidden="1" customHeight="1" x14ac:dyDescent="0.2">
      <c r="C537" s="473"/>
      <c r="D537" s="472" t="str">
        <f>D536&amp;"KW"</f>
        <v>KW</v>
      </c>
      <c r="E537" s="470" t="s">
        <v>190</v>
      </c>
      <c r="F537" s="877"/>
      <c r="G537" s="878"/>
    </row>
    <row r="538" spans="3:7" ht="14.25" hidden="1" customHeight="1" x14ac:dyDescent="0.2">
      <c r="C538" s="473" t="s">
        <v>442</v>
      </c>
      <c r="D538" s="453"/>
      <c r="E538" s="470" t="s">
        <v>126</v>
      </c>
      <c r="F538" s="877"/>
      <c r="G538" s="878"/>
    </row>
    <row r="539" spans="3:7" ht="14.25" hidden="1" customHeight="1" x14ac:dyDescent="0.2">
      <c r="C539" s="473"/>
      <c r="D539" s="472" t="str">
        <f>D538&amp;"KW"</f>
        <v>KW</v>
      </c>
      <c r="E539" s="470" t="s">
        <v>190</v>
      </c>
      <c r="F539" s="877"/>
      <c r="G539" s="878"/>
    </row>
    <row r="540" spans="3:7" ht="14.25" hidden="1" customHeight="1" x14ac:dyDescent="0.2">
      <c r="C540" s="473" t="s">
        <v>443</v>
      </c>
      <c r="D540" s="453"/>
      <c r="E540" s="470" t="s">
        <v>126</v>
      </c>
      <c r="F540" s="877"/>
      <c r="G540" s="878"/>
    </row>
    <row r="541" spans="3:7" ht="14.25" hidden="1" customHeight="1" x14ac:dyDescent="0.2">
      <c r="C541" s="473"/>
      <c r="D541" s="472" t="str">
        <f>D540&amp;"KW"</f>
        <v>KW</v>
      </c>
      <c r="E541" s="470" t="s">
        <v>190</v>
      </c>
      <c r="F541" s="877"/>
      <c r="G541" s="878"/>
    </row>
    <row r="542" spans="3:7" ht="14.25" hidden="1" customHeight="1" x14ac:dyDescent="0.2">
      <c r="C542" s="473" t="s">
        <v>444</v>
      </c>
      <c r="D542" s="453"/>
      <c r="E542" s="470" t="s">
        <v>126</v>
      </c>
      <c r="F542" s="877"/>
      <c r="G542" s="878"/>
    </row>
    <row r="543" spans="3:7" ht="14.25" hidden="1" customHeight="1" x14ac:dyDescent="0.2">
      <c r="C543" s="473"/>
      <c r="D543" s="472" t="str">
        <f>D542&amp;"KW"</f>
        <v>KW</v>
      </c>
      <c r="E543" s="470" t="s">
        <v>190</v>
      </c>
      <c r="F543" s="877"/>
      <c r="G543" s="878"/>
    </row>
    <row r="544" spans="3:7" ht="14.25" hidden="1" customHeight="1" x14ac:dyDescent="0.2">
      <c r="C544" s="473" t="s">
        <v>445</v>
      </c>
      <c r="D544" s="453"/>
      <c r="E544" s="470" t="s">
        <v>126</v>
      </c>
      <c r="F544" s="877"/>
      <c r="G544" s="878"/>
    </row>
    <row r="545" spans="3:7" ht="14.25" hidden="1" customHeight="1" x14ac:dyDescent="0.2">
      <c r="C545" s="473"/>
      <c r="D545" s="472" t="str">
        <f>D544&amp;"KW"</f>
        <v>KW</v>
      </c>
      <c r="E545" s="470" t="s">
        <v>190</v>
      </c>
      <c r="F545" s="877"/>
      <c r="G545" s="878"/>
    </row>
    <row r="546" spans="3:7" ht="14.25" hidden="1" customHeight="1" x14ac:dyDescent="0.2">
      <c r="C546" s="473" t="s">
        <v>446</v>
      </c>
      <c r="D546" s="453"/>
      <c r="E546" s="470" t="s">
        <v>126</v>
      </c>
      <c r="F546" s="877"/>
      <c r="G546" s="878"/>
    </row>
    <row r="547" spans="3:7" ht="14.25" hidden="1" customHeight="1" x14ac:dyDescent="0.2">
      <c r="C547" s="473"/>
      <c r="D547" s="472" t="str">
        <f>D546&amp;"KW"</f>
        <v>KW</v>
      </c>
      <c r="E547" s="470" t="s">
        <v>190</v>
      </c>
      <c r="F547" s="877"/>
      <c r="G547" s="878"/>
    </row>
    <row r="548" spans="3:7" ht="14.25" hidden="1" customHeight="1" x14ac:dyDescent="0.2">
      <c r="C548" s="473" t="s">
        <v>447</v>
      </c>
      <c r="D548" s="453"/>
      <c r="E548" s="470" t="s">
        <v>126</v>
      </c>
      <c r="F548" s="877"/>
      <c r="G548" s="878"/>
    </row>
    <row r="549" spans="3:7" ht="14.25" hidden="1" customHeight="1" x14ac:dyDescent="0.2">
      <c r="C549" s="473"/>
      <c r="D549" s="472" t="str">
        <f>D548&amp;"KW"</f>
        <v>KW</v>
      </c>
      <c r="E549" s="470" t="s">
        <v>190</v>
      </c>
      <c r="F549" s="877"/>
      <c r="G549" s="878"/>
    </row>
    <row r="550" spans="3:7" ht="14.25" hidden="1" customHeight="1" x14ac:dyDescent="0.2">
      <c r="C550" s="473" t="s">
        <v>448</v>
      </c>
      <c r="D550" s="453"/>
      <c r="E550" s="470" t="s">
        <v>126</v>
      </c>
      <c r="F550" s="877"/>
      <c r="G550" s="878"/>
    </row>
    <row r="551" spans="3:7" ht="14.25" hidden="1" customHeight="1" x14ac:dyDescent="0.2">
      <c r="C551" s="473"/>
      <c r="D551" s="474" t="str">
        <f>D550&amp;"KW"</f>
        <v>KW</v>
      </c>
      <c r="E551" s="470" t="s">
        <v>190</v>
      </c>
      <c r="F551" s="877"/>
      <c r="G551" s="878"/>
    </row>
    <row r="552" spans="3:7" ht="14.25" hidden="1" customHeight="1" x14ac:dyDescent="0.2">
      <c r="C552" s="473" t="s">
        <v>449</v>
      </c>
      <c r="D552" s="453"/>
      <c r="E552" s="470" t="s">
        <v>126</v>
      </c>
      <c r="F552" s="877"/>
      <c r="G552" s="878"/>
    </row>
    <row r="553" spans="3:7" ht="14.25" hidden="1" customHeight="1" x14ac:dyDescent="0.2">
      <c r="C553" s="473"/>
      <c r="D553" s="472" t="str">
        <f>D552&amp;"KW"</f>
        <v>KW</v>
      </c>
      <c r="E553" s="470" t="s">
        <v>190</v>
      </c>
      <c r="F553" s="877"/>
      <c r="G553" s="878"/>
    </row>
    <row r="554" spans="3:7" ht="14.25" hidden="1" customHeight="1" x14ac:dyDescent="0.2">
      <c r="C554" s="473" t="s">
        <v>450</v>
      </c>
      <c r="D554" s="453"/>
      <c r="E554" s="470" t="s">
        <v>126</v>
      </c>
      <c r="F554" s="877"/>
      <c r="G554" s="878"/>
    </row>
    <row r="555" spans="3:7" ht="14.25" hidden="1" customHeight="1" x14ac:dyDescent="0.2">
      <c r="C555" s="473"/>
      <c r="D555" s="472" t="str">
        <f>D554&amp;"KW"</f>
        <v>KW</v>
      </c>
      <c r="E555" s="470" t="s">
        <v>190</v>
      </c>
      <c r="F555" s="877"/>
      <c r="G555" s="878"/>
    </row>
    <row r="556" spans="3:7" ht="14.25" hidden="1" customHeight="1" x14ac:dyDescent="0.2">
      <c r="C556" s="473" t="s">
        <v>451</v>
      </c>
      <c r="D556" s="453"/>
      <c r="E556" s="470" t="s">
        <v>126</v>
      </c>
      <c r="F556" s="877"/>
      <c r="G556" s="878"/>
    </row>
    <row r="557" spans="3:7" ht="14.25" hidden="1" customHeight="1" x14ac:dyDescent="0.2">
      <c r="C557" s="473"/>
      <c r="D557" s="472" t="str">
        <f>D556&amp;"KW"</f>
        <v>KW</v>
      </c>
      <c r="E557" s="470" t="s">
        <v>190</v>
      </c>
      <c r="F557" s="877"/>
      <c r="G557" s="878"/>
    </row>
    <row r="558" spans="3:7" ht="14.25" hidden="1" customHeight="1" x14ac:dyDescent="0.2">
      <c r="C558" s="473" t="s">
        <v>452</v>
      </c>
      <c r="D558" s="453"/>
      <c r="E558" s="470" t="s">
        <v>126</v>
      </c>
      <c r="F558" s="877"/>
      <c r="G558" s="878"/>
    </row>
    <row r="559" spans="3:7" ht="14.25" hidden="1" customHeight="1" x14ac:dyDescent="0.2">
      <c r="C559" s="473"/>
      <c r="D559" s="472" t="str">
        <f>D558&amp;"KW"</f>
        <v>KW</v>
      </c>
      <c r="E559" s="470" t="s">
        <v>190</v>
      </c>
      <c r="F559" s="877"/>
      <c r="G559" s="878"/>
    </row>
    <row r="560" spans="3:7" ht="14.25" hidden="1" customHeight="1" x14ac:dyDescent="0.2">
      <c r="C560" s="473" t="s">
        <v>453</v>
      </c>
      <c r="D560" s="453"/>
      <c r="E560" s="470" t="s">
        <v>126</v>
      </c>
      <c r="F560" s="877"/>
      <c r="G560" s="878"/>
    </row>
    <row r="561" spans="3:7" ht="14.25" hidden="1" customHeight="1" x14ac:dyDescent="0.2">
      <c r="C561" s="473"/>
      <c r="D561" s="472" t="str">
        <f>D560&amp;"KW"</f>
        <v>KW</v>
      </c>
      <c r="E561" s="470" t="s">
        <v>190</v>
      </c>
      <c r="F561" s="877"/>
      <c r="G561" s="878"/>
    </row>
    <row r="562" spans="3:7" ht="14.25" hidden="1" customHeight="1" x14ac:dyDescent="0.2">
      <c r="C562" s="473" t="s">
        <v>454</v>
      </c>
      <c r="D562" s="453"/>
      <c r="E562" s="470" t="s">
        <v>126</v>
      </c>
      <c r="F562" s="877"/>
      <c r="G562" s="878"/>
    </row>
    <row r="563" spans="3:7" ht="14.25" hidden="1" customHeight="1" x14ac:dyDescent="0.2">
      <c r="C563" s="473"/>
      <c r="D563" s="472" t="str">
        <f>D562&amp;"KW"</f>
        <v>KW</v>
      </c>
      <c r="E563" s="470" t="s">
        <v>190</v>
      </c>
      <c r="F563" s="877"/>
      <c r="G563" s="878"/>
    </row>
    <row r="564" spans="3:7" ht="14.25" hidden="1" customHeight="1" x14ac:dyDescent="0.2">
      <c r="C564" s="473" t="s">
        <v>455</v>
      </c>
      <c r="D564" s="453"/>
      <c r="E564" s="470" t="s">
        <v>126</v>
      </c>
      <c r="F564" s="877"/>
      <c r="G564" s="878"/>
    </row>
    <row r="565" spans="3:7" ht="14.25" hidden="1" customHeight="1" x14ac:dyDescent="0.2">
      <c r="C565" s="473"/>
      <c r="D565" s="472" t="str">
        <f>D564&amp;"KW"</f>
        <v>KW</v>
      </c>
      <c r="E565" s="470" t="s">
        <v>190</v>
      </c>
      <c r="F565" s="877"/>
      <c r="G565" s="878"/>
    </row>
    <row r="566" spans="3:7" ht="14.25" hidden="1" customHeight="1" x14ac:dyDescent="0.2">
      <c r="C566" s="473" t="s">
        <v>456</v>
      </c>
      <c r="D566" s="453"/>
      <c r="E566" s="470" t="s">
        <v>126</v>
      </c>
      <c r="F566" s="877"/>
      <c r="G566" s="878"/>
    </row>
    <row r="567" spans="3:7" ht="14.25" hidden="1" customHeight="1" x14ac:dyDescent="0.2">
      <c r="C567" s="473"/>
      <c r="D567" s="472" t="str">
        <f>D566&amp;"KW"</f>
        <v>KW</v>
      </c>
      <c r="E567" s="470" t="s">
        <v>190</v>
      </c>
      <c r="F567" s="877"/>
      <c r="G567" s="878"/>
    </row>
    <row r="568" spans="3:7" ht="14.25" hidden="1" customHeight="1" x14ac:dyDescent="0.2">
      <c r="C568" s="473" t="s">
        <v>457</v>
      </c>
      <c r="D568" s="453"/>
      <c r="E568" s="470" t="s">
        <v>126</v>
      </c>
      <c r="F568" s="877"/>
      <c r="G568" s="878"/>
    </row>
    <row r="569" spans="3:7" ht="14.25" hidden="1" customHeight="1" x14ac:dyDescent="0.2">
      <c r="C569" s="473"/>
      <c r="D569" s="472" t="str">
        <f>D568&amp;"KW"</f>
        <v>KW</v>
      </c>
      <c r="E569" s="470" t="s">
        <v>190</v>
      </c>
      <c r="F569" s="877"/>
      <c r="G569" s="878"/>
    </row>
    <row r="570" spans="3:7" ht="14.25" hidden="1" customHeight="1" x14ac:dyDescent="0.2">
      <c r="C570" s="473" t="s">
        <v>458</v>
      </c>
      <c r="D570" s="453"/>
      <c r="E570" s="470" t="s">
        <v>126</v>
      </c>
      <c r="F570" s="877"/>
      <c r="G570" s="878"/>
    </row>
    <row r="571" spans="3:7" ht="14.25" hidden="1" customHeight="1" x14ac:dyDescent="0.2">
      <c r="C571" s="473"/>
      <c r="D571" s="472" t="str">
        <f>D570&amp;"KW"</f>
        <v>KW</v>
      </c>
      <c r="E571" s="470" t="s">
        <v>190</v>
      </c>
      <c r="F571" s="877"/>
      <c r="G571" s="878"/>
    </row>
    <row r="572" spans="3:7" ht="14.25" hidden="1" customHeight="1" x14ac:dyDescent="0.2">
      <c r="C572" s="473" t="s">
        <v>459</v>
      </c>
      <c r="D572" s="453"/>
      <c r="E572" s="470" t="s">
        <v>126</v>
      </c>
      <c r="F572" s="877"/>
      <c r="G572" s="878"/>
    </row>
    <row r="573" spans="3:7" ht="14.25" hidden="1" customHeight="1" x14ac:dyDescent="0.2">
      <c r="C573" s="473"/>
      <c r="D573" s="472" t="str">
        <f>D572&amp;"KW"</f>
        <v>KW</v>
      </c>
      <c r="E573" s="470" t="s">
        <v>190</v>
      </c>
      <c r="F573" s="877"/>
      <c r="G573" s="878"/>
    </row>
    <row r="574" spans="3:7" ht="14.25" hidden="1" customHeight="1" x14ac:dyDescent="0.2">
      <c r="C574" s="473" t="s">
        <v>460</v>
      </c>
      <c r="D574" s="453"/>
      <c r="E574" s="470" t="s">
        <v>126</v>
      </c>
      <c r="F574" s="877"/>
      <c r="G574" s="878"/>
    </row>
    <row r="575" spans="3:7" ht="14.25" hidden="1" customHeight="1" x14ac:dyDescent="0.2">
      <c r="C575" s="473"/>
      <c r="D575" s="472" t="str">
        <f>D574&amp;"KW"</f>
        <v>KW</v>
      </c>
      <c r="E575" s="470" t="s">
        <v>190</v>
      </c>
      <c r="F575" s="877"/>
      <c r="G575" s="878"/>
    </row>
    <row r="576" spans="3:7" ht="14.25" hidden="1" customHeight="1" x14ac:dyDescent="0.2">
      <c r="C576" s="473" t="s">
        <v>461</v>
      </c>
      <c r="D576" s="453"/>
      <c r="E576" s="470" t="s">
        <v>126</v>
      </c>
      <c r="F576" s="877"/>
      <c r="G576" s="878"/>
    </row>
    <row r="577" spans="3:7" ht="14.25" hidden="1" customHeight="1" x14ac:dyDescent="0.2">
      <c r="C577" s="473"/>
      <c r="D577" s="472" t="str">
        <f>D576&amp;"KW"</f>
        <v>KW</v>
      </c>
      <c r="E577" s="470" t="s">
        <v>190</v>
      </c>
      <c r="F577" s="877"/>
      <c r="G577" s="878"/>
    </row>
    <row r="578" spans="3:7" ht="14.25" hidden="1" customHeight="1" x14ac:dyDescent="0.2">
      <c r="C578" s="473" t="s">
        <v>462</v>
      </c>
      <c r="D578" s="453"/>
      <c r="E578" s="470" t="s">
        <v>126</v>
      </c>
      <c r="F578" s="877"/>
      <c r="G578" s="878"/>
    </row>
    <row r="579" spans="3:7" ht="14.25" hidden="1" customHeight="1" x14ac:dyDescent="0.2">
      <c r="C579" s="473"/>
      <c r="D579" s="472" t="str">
        <f>D578&amp;"KW"</f>
        <v>KW</v>
      </c>
      <c r="E579" s="470" t="s">
        <v>190</v>
      </c>
      <c r="F579" s="877"/>
      <c r="G579" s="878"/>
    </row>
    <row r="580" spans="3:7" ht="14.25" hidden="1" customHeight="1" x14ac:dyDescent="0.2">
      <c r="C580" s="473" t="s">
        <v>463</v>
      </c>
      <c r="D580" s="453"/>
      <c r="E580" s="470" t="s">
        <v>126</v>
      </c>
      <c r="F580" s="877"/>
      <c r="G580" s="878"/>
    </row>
    <row r="581" spans="3:7" ht="14.25" hidden="1" customHeight="1" x14ac:dyDescent="0.2">
      <c r="C581" s="473"/>
      <c r="D581" s="472" t="str">
        <f>D580&amp;"KW"</f>
        <v>KW</v>
      </c>
      <c r="E581" s="470" t="s">
        <v>190</v>
      </c>
      <c r="F581" s="877"/>
      <c r="G581" s="878"/>
    </row>
    <row r="582" spans="3:7" ht="14.25" hidden="1" customHeight="1" x14ac:dyDescent="0.2">
      <c r="C582" s="473" t="s">
        <v>464</v>
      </c>
      <c r="D582" s="453"/>
      <c r="E582" s="470" t="s">
        <v>126</v>
      </c>
      <c r="F582" s="877"/>
      <c r="G582" s="878"/>
    </row>
    <row r="583" spans="3:7" ht="14.25" hidden="1" customHeight="1" x14ac:dyDescent="0.2">
      <c r="C583" s="473"/>
      <c r="D583" s="472" t="str">
        <f>D582&amp;"KW"</f>
        <v>KW</v>
      </c>
      <c r="E583" s="470" t="s">
        <v>190</v>
      </c>
      <c r="F583" s="877"/>
      <c r="G583" s="878"/>
    </row>
    <row r="584" spans="3:7" ht="14.25" hidden="1" customHeight="1" x14ac:dyDescent="0.2">
      <c r="C584" s="473" t="s">
        <v>465</v>
      </c>
      <c r="D584" s="453"/>
      <c r="E584" s="470" t="s">
        <v>126</v>
      </c>
      <c r="F584" s="877"/>
      <c r="G584" s="878"/>
    </row>
    <row r="585" spans="3:7" ht="14.25" hidden="1" customHeight="1" x14ac:dyDescent="0.2">
      <c r="C585" s="473"/>
      <c r="D585" s="472" t="str">
        <f>D584&amp;"KW"</f>
        <v>KW</v>
      </c>
      <c r="E585" s="470" t="s">
        <v>190</v>
      </c>
      <c r="F585" s="877"/>
      <c r="G585" s="878"/>
    </row>
    <row r="586" spans="3:7" ht="14.25" hidden="1" customHeight="1" x14ac:dyDescent="0.2">
      <c r="C586" s="473" t="s">
        <v>466</v>
      </c>
      <c r="D586" s="453"/>
      <c r="E586" s="470" t="s">
        <v>126</v>
      </c>
      <c r="F586" s="877"/>
      <c r="G586" s="878"/>
    </row>
    <row r="587" spans="3:7" ht="14.25" hidden="1" customHeight="1" x14ac:dyDescent="0.2">
      <c r="C587" s="473"/>
      <c r="D587" s="472" t="str">
        <f>D586&amp;"KW"</f>
        <v>KW</v>
      </c>
      <c r="E587" s="470" t="s">
        <v>190</v>
      </c>
      <c r="F587" s="877"/>
      <c r="G587" s="878"/>
    </row>
    <row r="588" spans="3:7" ht="14.25" hidden="1" customHeight="1" x14ac:dyDescent="0.2">
      <c r="C588" s="473" t="s">
        <v>467</v>
      </c>
      <c r="D588" s="453"/>
      <c r="E588" s="470" t="s">
        <v>126</v>
      </c>
      <c r="F588" s="877"/>
      <c r="G588" s="878"/>
    </row>
    <row r="589" spans="3:7" ht="14.25" hidden="1" customHeight="1" x14ac:dyDescent="0.2">
      <c r="C589" s="473"/>
      <c r="D589" s="472" t="str">
        <f>D588&amp;"KW"</f>
        <v>KW</v>
      </c>
      <c r="E589" s="470" t="s">
        <v>190</v>
      </c>
      <c r="F589" s="877"/>
      <c r="G589" s="878"/>
    </row>
    <row r="590" spans="3:7" ht="14.25" hidden="1" customHeight="1" x14ac:dyDescent="0.2">
      <c r="C590" s="473" t="s">
        <v>468</v>
      </c>
      <c r="D590" s="453"/>
      <c r="E590" s="470" t="s">
        <v>126</v>
      </c>
      <c r="F590" s="877"/>
      <c r="G590" s="878"/>
    </row>
    <row r="591" spans="3:7" ht="14.25" hidden="1" customHeight="1" x14ac:dyDescent="0.2">
      <c r="C591" s="473"/>
      <c r="D591" s="472" t="str">
        <f>D590&amp;"KW"</f>
        <v>KW</v>
      </c>
      <c r="E591" s="470" t="s">
        <v>190</v>
      </c>
      <c r="F591" s="877"/>
      <c r="G591" s="878"/>
    </row>
    <row r="592" spans="3:7" ht="14.25" hidden="1" customHeight="1" x14ac:dyDescent="0.2">
      <c r="C592" s="473" t="s">
        <v>469</v>
      </c>
      <c r="D592" s="453"/>
      <c r="E592" s="470" t="s">
        <v>126</v>
      </c>
      <c r="F592" s="877"/>
      <c r="G592" s="878"/>
    </row>
    <row r="593" spans="3:7" ht="14.25" hidden="1" customHeight="1" x14ac:dyDescent="0.2">
      <c r="C593" s="473"/>
      <c r="D593" s="472" t="str">
        <f>D592&amp;"KW"</f>
        <v>KW</v>
      </c>
      <c r="E593" s="470" t="s">
        <v>190</v>
      </c>
      <c r="F593" s="877"/>
      <c r="G593" s="878"/>
    </row>
    <row r="594" spans="3:7" ht="14.25" hidden="1" customHeight="1" x14ac:dyDescent="0.2">
      <c r="C594" s="473" t="s">
        <v>470</v>
      </c>
      <c r="D594" s="453"/>
      <c r="E594" s="470" t="s">
        <v>126</v>
      </c>
      <c r="F594" s="877"/>
      <c r="G594" s="878"/>
    </row>
    <row r="595" spans="3:7" ht="14.25" hidden="1" customHeight="1" x14ac:dyDescent="0.2">
      <c r="C595" s="473"/>
      <c r="D595" s="472" t="str">
        <f>D594&amp;"KW"</f>
        <v>KW</v>
      </c>
      <c r="E595" s="470" t="s">
        <v>190</v>
      </c>
      <c r="F595" s="877"/>
      <c r="G595" s="878"/>
    </row>
    <row r="596" spans="3:7" ht="14.25" hidden="1" customHeight="1" x14ac:dyDescent="0.2">
      <c r="C596" s="473" t="s">
        <v>471</v>
      </c>
      <c r="D596" s="453"/>
      <c r="E596" s="470" t="s">
        <v>126</v>
      </c>
      <c r="F596" s="877"/>
      <c r="G596" s="878"/>
    </row>
    <row r="597" spans="3:7" ht="14.25" hidden="1" customHeight="1" x14ac:dyDescent="0.2">
      <c r="C597" s="473"/>
      <c r="D597" s="472" t="str">
        <f>D596&amp;"KW"</f>
        <v>KW</v>
      </c>
      <c r="E597" s="470" t="s">
        <v>190</v>
      </c>
      <c r="F597" s="877"/>
      <c r="G597" s="878"/>
    </row>
    <row r="598" spans="3:7" ht="14.25" hidden="1" customHeight="1" x14ac:dyDescent="0.2">
      <c r="C598" s="473" t="s">
        <v>472</v>
      </c>
      <c r="D598" s="453"/>
      <c r="E598" s="470" t="s">
        <v>126</v>
      </c>
      <c r="F598" s="877"/>
      <c r="G598" s="878"/>
    </row>
    <row r="599" spans="3:7" ht="14.25" hidden="1" customHeight="1" x14ac:dyDescent="0.2">
      <c r="C599" s="473"/>
      <c r="D599" s="472" t="str">
        <f>D598&amp;"KW"</f>
        <v>KW</v>
      </c>
      <c r="E599" s="470" t="s">
        <v>190</v>
      </c>
      <c r="F599" s="877"/>
      <c r="G599" s="878"/>
    </row>
    <row r="600" spans="3:7" ht="14.25" hidden="1" customHeight="1" x14ac:dyDescent="0.2">
      <c r="C600" s="473" t="s">
        <v>473</v>
      </c>
      <c r="D600" s="453"/>
      <c r="E600" s="470" t="s">
        <v>126</v>
      </c>
      <c r="F600" s="877"/>
      <c r="G600" s="878"/>
    </row>
    <row r="601" spans="3:7" ht="14.25" hidden="1" customHeight="1" x14ac:dyDescent="0.2">
      <c r="C601" s="473"/>
      <c r="D601" s="472" t="str">
        <f>D600&amp;"KW"</f>
        <v>KW</v>
      </c>
      <c r="E601" s="470" t="s">
        <v>190</v>
      </c>
      <c r="F601" s="877"/>
      <c r="G601" s="878"/>
    </row>
    <row r="602" spans="3:7" ht="14.25" hidden="1" customHeight="1" x14ac:dyDescent="0.2">
      <c r="C602" s="473" t="s">
        <v>474</v>
      </c>
      <c r="D602" s="453"/>
      <c r="E602" s="470" t="s">
        <v>126</v>
      </c>
      <c r="F602" s="877"/>
      <c r="G602" s="878"/>
    </row>
    <row r="603" spans="3:7" ht="14.25" hidden="1" customHeight="1" x14ac:dyDescent="0.2">
      <c r="C603" s="473"/>
      <c r="D603" s="472" t="str">
        <f>D602&amp;"KW"</f>
        <v>KW</v>
      </c>
      <c r="E603" s="470" t="s">
        <v>190</v>
      </c>
      <c r="F603" s="877"/>
      <c r="G603" s="878"/>
    </row>
    <row r="604" spans="3:7" ht="14.25" hidden="1" customHeight="1" x14ac:dyDescent="0.2">
      <c r="C604" s="473" t="s">
        <v>475</v>
      </c>
      <c r="D604" s="453"/>
      <c r="E604" s="470" t="s">
        <v>126</v>
      </c>
      <c r="F604" s="877"/>
      <c r="G604" s="878"/>
    </row>
    <row r="605" spans="3:7" ht="14.25" hidden="1" customHeight="1" x14ac:dyDescent="0.2">
      <c r="C605" s="473"/>
      <c r="D605" s="472" t="str">
        <f>D604&amp;"KW"</f>
        <v>KW</v>
      </c>
      <c r="E605" s="470" t="s">
        <v>190</v>
      </c>
      <c r="F605" s="877"/>
      <c r="G605" s="878"/>
    </row>
    <row r="606" spans="3:7" ht="14.25" hidden="1" customHeight="1" x14ac:dyDescent="0.2">
      <c r="C606" s="473" t="s">
        <v>476</v>
      </c>
      <c r="D606" s="453"/>
      <c r="E606" s="470" t="s">
        <v>126</v>
      </c>
      <c r="F606" s="877"/>
      <c r="G606" s="878"/>
    </row>
    <row r="607" spans="3:7" ht="14.25" hidden="1" customHeight="1" x14ac:dyDescent="0.2">
      <c r="C607" s="473"/>
      <c r="D607" s="472" t="str">
        <f>D606&amp;"KW"</f>
        <v>KW</v>
      </c>
      <c r="E607" s="470" t="s">
        <v>190</v>
      </c>
      <c r="F607" s="877"/>
      <c r="G607" s="878"/>
    </row>
    <row r="608" spans="3:7" ht="14.25" hidden="1" customHeight="1" x14ac:dyDescent="0.2">
      <c r="C608" s="473" t="s">
        <v>477</v>
      </c>
      <c r="D608" s="453"/>
      <c r="E608" s="470" t="s">
        <v>126</v>
      </c>
      <c r="F608" s="877"/>
      <c r="G608" s="878"/>
    </row>
    <row r="609" spans="3:7" ht="14.25" hidden="1" customHeight="1" x14ac:dyDescent="0.2">
      <c r="C609" s="473"/>
      <c r="D609" s="472" t="str">
        <f>D608&amp;"KW"</f>
        <v>KW</v>
      </c>
      <c r="E609" s="470" t="s">
        <v>190</v>
      </c>
      <c r="F609" s="877"/>
      <c r="G609" s="878"/>
    </row>
    <row r="610" spans="3:7" ht="14.25" hidden="1" customHeight="1" x14ac:dyDescent="0.2">
      <c r="C610" s="473" t="s">
        <v>478</v>
      </c>
      <c r="D610" s="453"/>
      <c r="E610" s="470" t="s">
        <v>126</v>
      </c>
      <c r="F610" s="877"/>
      <c r="G610" s="878"/>
    </row>
    <row r="611" spans="3:7" ht="14.25" hidden="1" customHeight="1" x14ac:dyDescent="0.2">
      <c r="C611" s="473"/>
      <c r="D611" s="472" t="str">
        <f>D610&amp;"KW"</f>
        <v>KW</v>
      </c>
      <c r="E611" s="470" t="s">
        <v>190</v>
      </c>
      <c r="F611" s="877"/>
      <c r="G611" s="878"/>
    </row>
    <row r="612" spans="3:7" ht="14.25" hidden="1" customHeight="1" x14ac:dyDescent="0.2">
      <c r="C612" s="473" t="s">
        <v>479</v>
      </c>
      <c r="D612" s="453"/>
      <c r="E612" s="470" t="s">
        <v>126</v>
      </c>
      <c r="F612" s="877"/>
      <c r="G612" s="878"/>
    </row>
    <row r="613" spans="3:7" ht="14.25" hidden="1" customHeight="1" x14ac:dyDescent="0.2">
      <c r="C613" s="473"/>
      <c r="D613" s="472" t="str">
        <f>D612&amp;"KW"</f>
        <v>KW</v>
      </c>
      <c r="E613" s="470" t="s">
        <v>190</v>
      </c>
      <c r="F613" s="877"/>
      <c r="G613" s="878"/>
    </row>
    <row r="614" spans="3:7" ht="14.25" hidden="1" customHeight="1" x14ac:dyDescent="0.2">
      <c r="C614" s="473" t="s">
        <v>480</v>
      </c>
      <c r="D614" s="453"/>
      <c r="E614" s="470" t="s">
        <v>126</v>
      </c>
      <c r="F614" s="877"/>
      <c r="G614" s="878"/>
    </row>
    <row r="615" spans="3:7" ht="14.25" hidden="1" customHeight="1" x14ac:dyDescent="0.2">
      <c r="C615" s="473"/>
      <c r="D615" s="472" t="str">
        <f>D614&amp;"KW"</f>
        <v>KW</v>
      </c>
      <c r="E615" s="470" t="s">
        <v>190</v>
      </c>
      <c r="F615" s="877"/>
      <c r="G615" s="878"/>
    </row>
    <row r="616" spans="3:7" ht="14.25" hidden="1" customHeight="1" x14ac:dyDescent="0.2">
      <c r="C616" s="473" t="s">
        <v>481</v>
      </c>
      <c r="D616" s="453"/>
      <c r="E616" s="470" t="s">
        <v>126</v>
      </c>
      <c r="F616" s="877"/>
      <c r="G616" s="878"/>
    </row>
    <row r="617" spans="3:7" ht="14.25" hidden="1" customHeight="1" x14ac:dyDescent="0.2">
      <c r="C617" s="473"/>
      <c r="D617" s="472" t="str">
        <f>D616&amp;"KW"</f>
        <v>KW</v>
      </c>
      <c r="E617" s="470" t="s">
        <v>190</v>
      </c>
      <c r="F617" s="877"/>
      <c r="G617" s="878"/>
    </row>
    <row r="618" spans="3:7" ht="14.25" hidden="1" customHeight="1" x14ac:dyDescent="0.2">
      <c r="C618" s="473" t="s">
        <v>482</v>
      </c>
      <c r="D618" s="453"/>
      <c r="E618" s="470" t="s">
        <v>126</v>
      </c>
      <c r="F618" s="877"/>
      <c r="G618" s="878"/>
    </row>
    <row r="619" spans="3:7" ht="14.25" hidden="1" customHeight="1" x14ac:dyDescent="0.2">
      <c r="C619" s="473"/>
      <c r="D619" s="472" t="str">
        <f>D618&amp;"KW"</f>
        <v>KW</v>
      </c>
      <c r="E619" s="470" t="s">
        <v>190</v>
      </c>
      <c r="F619" s="877"/>
      <c r="G619" s="878"/>
    </row>
    <row r="620" spans="3:7" ht="14.25" hidden="1" customHeight="1" x14ac:dyDescent="0.2">
      <c r="C620" s="473" t="s">
        <v>483</v>
      </c>
      <c r="D620" s="453"/>
      <c r="E620" s="470" t="s">
        <v>126</v>
      </c>
      <c r="F620" s="877"/>
      <c r="G620" s="878"/>
    </row>
    <row r="621" spans="3:7" ht="14.25" hidden="1" customHeight="1" x14ac:dyDescent="0.2">
      <c r="C621" s="473"/>
      <c r="D621" s="472" t="str">
        <f>D620&amp;"KW"</f>
        <v>KW</v>
      </c>
      <c r="E621" s="470" t="s">
        <v>190</v>
      </c>
      <c r="F621" s="877"/>
      <c r="G621" s="878"/>
    </row>
    <row r="622" spans="3:7" ht="14.25" hidden="1" customHeight="1" x14ac:dyDescent="0.2">
      <c r="C622" s="473" t="s">
        <v>484</v>
      </c>
      <c r="D622" s="453"/>
      <c r="E622" s="470" t="s">
        <v>126</v>
      </c>
      <c r="F622" s="877"/>
      <c r="G622" s="878"/>
    </row>
    <row r="623" spans="3:7" ht="14.25" hidden="1" customHeight="1" x14ac:dyDescent="0.2">
      <c r="C623" s="473"/>
      <c r="D623" s="472" t="str">
        <f>D622&amp;"KW"</f>
        <v>KW</v>
      </c>
      <c r="E623" s="470" t="s">
        <v>190</v>
      </c>
      <c r="F623" s="877"/>
      <c r="G623" s="878"/>
    </row>
    <row r="624" spans="3:7" ht="14.25" hidden="1" customHeight="1" x14ac:dyDescent="0.2">
      <c r="C624" s="473" t="s">
        <v>485</v>
      </c>
      <c r="D624" s="453"/>
      <c r="E624" s="470" t="s">
        <v>126</v>
      </c>
      <c r="F624" s="877"/>
      <c r="G624" s="878"/>
    </row>
    <row r="625" spans="3:7" ht="14.25" hidden="1" customHeight="1" x14ac:dyDescent="0.2">
      <c r="C625" s="473"/>
      <c r="D625" s="472" t="str">
        <f>D624&amp;"KW"</f>
        <v>KW</v>
      </c>
      <c r="E625" s="470" t="s">
        <v>190</v>
      </c>
      <c r="F625" s="877"/>
      <c r="G625" s="878"/>
    </row>
    <row r="626" spans="3:7" ht="14.25" hidden="1" customHeight="1" x14ac:dyDescent="0.2">
      <c r="C626" s="473" t="s">
        <v>486</v>
      </c>
      <c r="D626" s="453"/>
      <c r="E626" s="470" t="s">
        <v>126</v>
      </c>
      <c r="F626" s="877"/>
      <c r="G626" s="878"/>
    </row>
    <row r="627" spans="3:7" ht="14.25" hidden="1" customHeight="1" x14ac:dyDescent="0.2">
      <c r="C627" s="473"/>
      <c r="D627" s="472" t="str">
        <f>D626&amp;"KW"</f>
        <v>KW</v>
      </c>
      <c r="E627" s="470" t="s">
        <v>190</v>
      </c>
      <c r="F627" s="877"/>
      <c r="G627" s="878"/>
    </row>
    <row r="628" spans="3:7" ht="14.25" hidden="1" customHeight="1" x14ac:dyDescent="0.2">
      <c r="C628" s="473" t="s">
        <v>487</v>
      </c>
      <c r="D628" s="453"/>
      <c r="E628" s="470" t="s">
        <v>126</v>
      </c>
      <c r="F628" s="877"/>
      <c r="G628" s="878"/>
    </row>
    <row r="629" spans="3:7" ht="14.25" hidden="1" customHeight="1" x14ac:dyDescent="0.2">
      <c r="C629" s="473"/>
      <c r="D629" s="472" t="str">
        <f>D628&amp;"KW"</f>
        <v>KW</v>
      </c>
      <c r="E629" s="470" t="s">
        <v>190</v>
      </c>
      <c r="F629" s="877"/>
      <c r="G629" s="878"/>
    </row>
    <row r="630" spans="3:7" ht="14.25" hidden="1" customHeight="1" x14ac:dyDescent="0.2">
      <c r="C630" s="473" t="s">
        <v>488</v>
      </c>
      <c r="D630" s="453"/>
      <c r="E630" s="470" t="s">
        <v>126</v>
      </c>
      <c r="F630" s="877"/>
      <c r="G630" s="878"/>
    </row>
    <row r="631" spans="3:7" ht="14.25" hidden="1" customHeight="1" x14ac:dyDescent="0.2">
      <c r="C631" s="473"/>
      <c r="D631" s="472" t="str">
        <f>D630&amp;"KW"</f>
        <v>KW</v>
      </c>
      <c r="E631" s="470" t="s">
        <v>190</v>
      </c>
      <c r="F631" s="877"/>
      <c r="G631" s="878"/>
    </row>
    <row r="632" spans="3:7" ht="14.25" hidden="1" customHeight="1" x14ac:dyDescent="0.2">
      <c r="C632" s="473" t="s">
        <v>489</v>
      </c>
      <c r="D632" s="453"/>
      <c r="E632" s="470" t="s">
        <v>126</v>
      </c>
      <c r="F632" s="877"/>
      <c r="G632" s="878"/>
    </row>
    <row r="633" spans="3:7" ht="14.25" hidden="1" customHeight="1" x14ac:dyDescent="0.2">
      <c r="C633" s="473"/>
      <c r="D633" s="472" t="str">
        <f>D632&amp;"KW"</f>
        <v>KW</v>
      </c>
      <c r="E633" s="470" t="s">
        <v>190</v>
      </c>
      <c r="F633" s="877"/>
      <c r="G633" s="878"/>
    </row>
    <row r="634" spans="3:7" ht="14.25" hidden="1" customHeight="1" x14ac:dyDescent="0.2">
      <c r="C634" s="473" t="s">
        <v>490</v>
      </c>
      <c r="D634" s="453"/>
      <c r="E634" s="470" t="s">
        <v>126</v>
      </c>
      <c r="F634" s="877"/>
      <c r="G634" s="878"/>
    </row>
    <row r="635" spans="3:7" ht="14.25" hidden="1" customHeight="1" x14ac:dyDescent="0.2">
      <c r="C635" s="473"/>
      <c r="D635" s="472" t="str">
        <f>D634&amp;"KW"</f>
        <v>KW</v>
      </c>
      <c r="E635" s="470" t="s">
        <v>190</v>
      </c>
      <c r="F635" s="877"/>
      <c r="G635" s="878"/>
    </row>
    <row r="636" spans="3:7" ht="14.25" hidden="1" customHeight="1" x14ac:dyDescent="0.2">
      <c r="C636" s="473" t="s">
        <v>491</v>
      </c>
      <c r="D636" s="453"/>
      <c r="E636" s="470" t="s">
        <v>126</v>
      </c>
      <c r="F636" s="877"/>
      <c r="G636" s="878"/>
    </row>
    <row r="637" spans="3:7" ht="14.25" hidden="1" customHeight="1" x14ac:dyDescent="0.2">
      <c r="C637" s="473"/>
      <c r="D637" s="472" t="str">
        <f>D636&amp;"KW"</f>
        <v>KW</v>
      </c>
      <c r="E637" s="470" t="s">
        <v>190</v>
      </c>
      <c r="F637" s="877"/>
      <c r="G637" s="878"/>
    </row>
    <row r="638" spans="3:7" ht="14.25" hidden="1" customHeight="1" x14ac:dyDescent="0.2">
      <c r="C638" s="473" t="s">
        <v>492</v>
      </c>
      <c r="D638" s="453"/>
      <c r="E638" s="470" t="s">
        <v>126</v>
      </c>
      <c r="F638" s="877"/>
      <c r="G638" s="878"/>
    </row>
    <row r="639" spans="3:7" ht="14.25" hidden="1" customHeight="1" x14ac:dyDescent="0.2">
      <c r="C639" s="473"/>
      <c r="D639" s="472" t="str">
        <f>D638&amp;"KW"</f>
        <v>KW</v>
      </c>
      <c r="E639" s="470" t="s">
        <v>190</v>
      </c>
      <c r="F639" s="877"/>
      <c r="G639" s="878"/>
    </row>
    <row r="640" spans="3:7" ht="14.25" hidden="1" customHeight="1" x14ac:dyDescent="0.2">
      <c r="C640" s="473" t="s">
        <v>493</v>
      </c>
      <c r="D640" s="453"/>
      <c r="E640" s="470" t="s">
        <v>126</v>
      </c>
      <c r="F640" s="877"/>
      <c r="G640" s="878"/>
    </row>
    <row r="641" spans="3:7" ht="14.25" hidden="1" customHeight="1" x14ac:dyDescent="0.2">
      <c r="C641" s="473"/>
      <c r="D641" s="472" t="str">
        <f>D640&amp;"KW"</f>
        <v>KW</v>
      </c>
      <c r="E641" s="470" t="s">
        <v>190</v>
      </c>
      <c r="F641" s="877"/>
      <c r="G641" s="878"/>
    </row>
    <row r="642" spans="3:7" ht="14.25" hidden="1" customHeight="1" x14ac:dyDescent="0.2">
      <c r="C642" s="473" t="s">
        <v>494</v>
      </c>
      <c r="D642" s="453"/>
      <c r="E642" s="470" t="s">
        <v>126</v>
      </c>
      <c r="F642" s="877"/>
      <c r="G642" s="878"/>
    </row>
    <row r="643" spans="3:7" ht="14.25" hidden="1" customHeight="1" x14ac:dyDescent="0.2">
      <c r="C643" s="473"/>
      <c r="D643" s="472" t="str">
        <f>D642&amp;"KW"</f>
        <v>KW</v>
      </c>
      <c r="E643" s="470" t="s">
        <v>190</v>
      </c>
      <c r="F643" s="877"/>
      <c r="G643" s="878"/>
    </row>
    <row r="644" spans="3:7" ht="14.25" hidden="1" customHeight="1" x14ac:dyDescent="0.2">
      <c r="C644" s="473" t="s">
        <v>495</v>
      </c>
      <c r="D644" s="453"/>
      <c r="E644" s="470" t="s">
        <v>126</v>
      </c>
      <c r="F644" s="877"/>
      <c r="G644" s="878"/>
    </row>
    <row r="645" spans="3:7" ht="14.25" hidden="1" customHeight="1" x14ac:dyDescent="0.2">
      <c r="C645" s="473"/>
      <c r="D645" s="472" t="str">
        <f>D644&amp;"KW"</f>
        <v>KW</v>
      </c>
      <c r="E645" s="470" t="s">
        <v>190</v>
      </c>
      <c r="F645" s="877"/>
      <c r="G645" s="878"/>
    </row>
    <row r="646" spans="3:7" ht="14.25" hidden="1" customHeight="1" x14ac:dyDescent="0.2">
      <c r="C646" s="473" t="s">
        <v>496</v>
      </c>
      <c r="D646" s="453"/>
      <c r="E646" s="470" t="s">
        <v>126</v>
      </c>
      <c r="F646" s="877"/>
      <c r="G646" s="878"/>
    </row>
    <row r="647" spans="3:7" ht="14.25" hidden="1" customHeight="1" x14ac:dyDescent="0.2">
      <c r="C647" s="473"/>
      <c r="D647" s="472" t="str">
        <f>D646&amp;"KW"</f>
        <v>KW</v>
      </c>
      <c r="E647" s="470" t="s">
        <v>190</v>
      </c>
      <c r="F647" s="877"/>
      <c r="G647" s="878"/>
    </row>
    <row r="648" spans="3:7" ht="14.25" hidden="1" customHeight="1" x14ac:dyDescent="0.2">
      <c r="C648" s="473" t="s">
        <v>497</v>
      </c>
      <c r="D648" s="453"/>
      <c r="E648" s="470" t="s">
        <v>126</v>
      </c>
      <c r="F648" s="877"/>
      <c r="G648" s="878"/>
    </row>
    <row r="649" spans="3:7" ht="14.25" hidden="1" customHeight="1" x14ac:dyDescent="0.2">
      <c r="C649" s="473"/>
      <c r="D649" s="472" t="str">
        <f>D648&amp;"KW"</f>
        <v>KW</v>
      </c>
      <c r="E649" s="470" t="s">
        <v>190</v>
      </c>
      <c r="F649" s="877"/>
      <c r="G649" s="878"/>
    </row>
    <row r="650" spans="3:7" ht="14.25" hidden="1" customHeight="1" x14ac:dyDescent="0.2">
      <c r="C650" s="473" t="s">
        <v>498</v>
      </c>
      <c r="D650" s="453"/>
      <c r="E650" s="470" t="s">
        <v>126</v>
      </c>
      <c r="F650" s="877"/>
      <c r="G650" s="878"/>
    </row>
    <row r="651" spans="3:7" ht="14.25" hidden="1" customHeight="1" x14ac:dyDescent="0.2">
      <c r="C651" s="473"/>
      <c r="D651" s="472" t="str">
        <f>D650&amp;"KW"</f>
        <v>KW</v>
      </c>
      <c r="E651" s="470" t="s">
        <v>190</v>
      </c>
      <c r="F651" s="877"/>
      <c r="G651" s="878"/>
    </row>
    <row r="652" spans="3:7" ht="14.25" hidden="1" customHeight="1" x14ac:dyDescent="0.2">
      <c r="C652" s="473" t="s">
        <v>499</v>
      </c>
      <c r="D652" s="453"/>
      <c r="E652" s="470" t="s">
        <v>126</v>
      </c>
      <c r="F652" s="877"/>
      <c r="G652" s="878"/>
    </row>
    <row r="653" spans="3:7" ht="14.25" hidden="1" customHeight="1" x14ac:dyDescent="0.2">
      <c r="C653" s="473"/>
      <c r="D653" s="472" t="str">
        <f>D652&amp;"KW"</f>
        <v>KW</v>
      </c>
      <c r="E653" s="470" t="s">
        <v>190</v>
      </c>
      <c r="F653" s="877"/>
      <c r="G653" s="878"/>
    </row>
    <row r="654" spans="3:7" ht="14.25" hidden="1" customHeight="1" x14ac:dyDescent="0.2">
      <c r="C654" s="473" t="s">
        <v>500</v>
      </c>
      <c r="D654" s="453"/>
      <c r="E654" s="470" t="s">
        <v>126</v>
      </c>
      <c r="F654" s="877"/>
      <c r="G654" s="878"/>
    </row>
    <row r="655" spans="3:7" ht="14.25" hidden="1" customHeight="1" x14ac:dyDescent="0.2">
      <c r="C655" s="473"/>
      <c r="D655" s="472" t="str">
        <f>D654&amp;"KW"</f>
        <v>KW</v>
      </c>
      <c r="E655" s="470" t="s">
        <v>190</v>
      </c>
      <c r="F655" s="877"/>
      <c r="G655" s="878"/>
    </row>
    <row r="656" spans="3:7" ht="14.25" hidden="1" customHeight="1" x14ac:dyDescent="0.2">
      <c r="C656" s="473" t="s">
        <v>501</v>
      </c>
      <c r="D656" s="453"/>
      <c r="E656" s="470" t="s">
        <v>126</v>
      </c>
      <c r="F656" s="877"/>
      <c r="G656" s="878"/>
    </row>
    <row r="657" spans="3:7" ht="14.25" hidden="1" customHeight="1" x14ac:dyDescent="0.2">
      <c r="C657" s="473"/>
      <c r="D657" s="472" t="str">
        <f>D656&amp;"KW"</f>
        <v>KW</v>
      </c>
      <c r="E657" s="470" t="s">
        <v>190</v>
      </c>
      <c r="F657" s="877"/>
      <c r="G657" s="878"/>
    </row>
    <row r="658" spans="3:7" ht="14.25" hidden="1" customHeight="1" x14ac:dyDescent="0.2">
      <c r="C658" s="473" t="s">
        <v>502</v>
      </c>
      <c r="D658" s="453"/>
      <c r="E658" s="470" t="s">
        <v>126</v>
      </c>
      <c r="F658" s="877"/>
      <c r="G658" s="878"/>
    </row>
    <row r="659" spans="3:7" ht="14.25" hidden="1" customHeight="1" x14ac:dyDescent="0.2">
      <c r="C659" s="473"/>
      <c r="D659" s="472" t="str">
        <f>D658&amp;"KW"</f>
        <v>KW</v>
      </c>
      <c r="E659" s="470" t="s">
        <v>190</v>
      </c>
      <c r="F659" s="877"/>
      <c r="G659" s="878"/>
    </row>
    <row r="660" spans="3:7" ht="14.25" hidden="1" customHeight="1" x14ac:dyDescent="0.2">
      <c r="C660" s="473" t="s">
        <v>503</v>
      </c>
      <c r="D660" s="453"/>
      <c r="E660" s="470" t="s">
        <v>126</v>
      </c>
      <c r="F660" s="877"/>
      <c r="G660" s="878"/>
    </row>
    <row r="661" spans="3:7" ht="14.25" hidden="1" customHeight="1" x14ac:dyDescent="0.2">
      <c r="C661" s="473"/>
      <c r="D661" s="472" t="str">
        <f>D660&amp;"KW"</f>
        <v>KW</v>
      </c>
      <c r="E661" s="470" t="s">
        <v>190</v>
      </c>
      <c r="F661" s="877"/>
      <c r="G661" s="878"/>
    </row>
    <row r="662" spans="3:7" ht="14.25" hidden="1" customHeight="1" x14ac:dyDescent="0.2">
      <c r="C662" s="473" t="s">
        <v>504</v>
      </c>
      <c r="D662" s="453"/>
      <c r="E662" s="470" t="s">
        <v>126</v>
      </c>
      <c r="F662" s="877"/>
      <c r="G662" s="878"/>
    </row>
    <row r="663" spans="3:7" ht="14.25" hidden="1" customHeight="1" x14ac:dyDescent="0.2">
      <c r="C663" s="473"/>
      <c r="D663" s="474" t="str">
        <f>D662&amp;"KW"</f>
        <v>KW</v>
      </c>
      <c r="E663" s="470" t="s">
        <v>190</v>
      </c>
      <c r="F663" s="877"/>
      <c r="G663" s="878"/>
    </row>
    <row r="664" spans="3:7" ht="14.25" hidden="1" customHeight="1" x14ac:dyDescent="0.2">
      <c r="C664" s="473" t="s">
        <v>505</v>
      </c>
      <c r="D664" s="453"/>
      <c r="E664" s="470" t="s">
        <v>126</v>
      </c>
      <c r="F664" s="877"/>
      <c r="G664" s="878"/>
    </row>
    <row r="665" spans="3:7" ht="14.25" hidden="1" customHeight="1" x14ac:dyDescent="0.2">
      <c r="C665" s="473"/>
      <c r="D665" s="472" t="str">
        <f>D664&amp;"KW"</f>
        <v>KW</v>
      </c>
      <c r="E665" s="470" t="s">
        <v>190</v>
      </c>
      <c r="F665" s="877"/>
      <c r="G665" s="878"/>
    </row>
    <row r="666" spans="3:7" ht="14.25" hidden="1" customHeight="1" x14ac:dyDescent="0.2">
      <c r="C666" s="473" t="s">
        <v>506</v>
      </c>
      <c r="D666" s="453"/>
      <c r="E666" s="470" t="s">
        <v>126</v>
      </c>
      <c r="F666" s="877"/>
      <c r="G666" s="878"/>
    </row>
    <row r="667" spans="3:7" ht="14.25" hidden="1" customHeight="1" x14ac:dyDescent="0.2">
      <c r="C667" s="473"/>
      <c r="D667" s="472" t="str">
        <f>D666&amp;"KW"</f>
        <v>KW</v>
      </c>
      <c r="E667" s="470" t="s">
        <v>190</v>
      </c>
      <c r="F667" s="877"/>
      <c r="G667" s="878"/>
    </row>
    <row r="668" spans="3:7" ht="14.25" hidden="1" customHeight="1" x14ac:dyDescent="0.2">
      <c r="C668" s="473" t="s">
        <v>507</v>
      </c>
      <c r="D668" s="453"/>
      <c r="E668" s="470" t="s">
        <v>126</v>
      </c>
      <c r="F668" s="877"/>
      <c r="G668" s="878"/>
    </row>
    <row r="669" spans="3:7" ht="14.25" hidden="1" customHeight="1" x14ac:dyDescent="0.2">
      <c r="C669" s="473"/>
      <c r="D669" s="472" t="str">
        <f>D668&amp;"KW"</f>
        <v>KW</v>
      </c>
      <c r="E669" s="470" t="s">
        <v>190</v>
      </c>
      <c r="F669" s="877"/>
      <c r="G669" s="878"/>
    </row>
    <row r="670" spans="3:7" ht="14.25" hidden="1" customHeight="1" x14ac:dyDescent="0.2">
      <c r="C670" s="473" t="s">
        <v>508</v>
      </c>
      <c r="D670" s="453"/>
      <c r="E670" s="470" t="s">
        <v>126</v>
      </c>
      <c r="F670" s="877"/>
      <c r="G670" s="878"/>
    </row>
    <row r="671" spans="3:7" ht="14.25" hidden="1" customHeight="1" x14ac:dyDescent="0.2">
      <c r="C671" s="473"/>
      <c r="D671" s="472" t="str">
        <f>D670&amp;"KW"</f>
        <v>KW</v>
      </c>
      <c r="E671" s="470" t="s">
        <v>190</v>
      </c>
      <c r="F671" s="877"/>
      <c r="G671" s="878"/>
    </row>
    <row r="672" spans="3:7" ht="14.25" hidden="1" customHeight="1" x14ac:dyDescent="0.2">
      <c r="C672" s="473" t="s">
        <v>509</v>
      </c>
      <c r="D672" s="453"/>
      <c r="E672" s="470" t="s">
        <v>126</v>
      </c>
      <c r="F672" s="877"/>
      <c r="G672" s="878"/>
    </row>
    <row r="673" spans="3:7" ht="14.25" hidden="1" customHeight="1" x14ac:dyDescent="0.2">
      <c r="C673" s="473"/>
      <c r="D673" s="472" t="str">
        <f>D672&amp;"KW"</f>
        <v>KW</v>
      </c>
      <c r="E673" s="470" t="s">
        <v>190</v>
      </c>
      <c r="F673" s="877"/>
      <c r="G673" s="878"/>
    </row>
    <row r="674" spans="3:7" ht="14.25" hidden="1" customHeight="1" x14ac:dyDescent="0.2">
      <c r="C674" s="473" t="s">
        <v>510</v>
      </c>
      <c r="D674" s="453"/>
      <c r="E674" s="470" t="s">
        <v>126</v>
      </c>
      <c r="F674" s="877"/>
      <c r="G674" s="878"/>
    </row>
    <row r="675" spans="3:7" ht="14.25" hidden="1" customHeight="1" x14ac:dyDescent="0.2">
      <c r="C675" s="473"/>
      <c r="D675" s="472" t="str">
        <f>D674&amp;"KW"</f>
        <v>KW</v>
      </c>
      <c r="E675" s="470" t="s">
        <v>190</v>
      </c>
      <c r="F675" s="877"/>
      <c r="G675" s="878"/>
    </row>
    <row r="676" spans="3:7" ht="14.25" hidden="1" customHeight="1" x14ac:dyDescent="0.2">
      <c r="C676" s="473" t="s">
        <v>511</v>
      </c>
      <c r="D676" s="453"/>
      <c r="E676" s="470" t="s">
        <v>126</v>
      </c>
      <c r="F676" s="877"/>
      <c r="G676" s="878"/>
    </row>
    <row r="677" spans="3:7" ht="14.25" hidden="1" customHeight="1" x14ac:dyDescent="0.2">
      <c r="C677" s="473"/>
      <c r="D677" s="472" t="str">
        <f>D676&amp;"KW"</f>
        <v>KW</v>
      </c>
      <c r="E677" s="470" t="s">
        <v>190</v>
      </c>
      <c r="F677" s="877"/>
      <c r="G677" s="878"/>
    </row>
    <row r="678" spans="3:7" ht="14.25" hidden="1" customHeight="1" x14ac:dyDescent="0.2">
      <c r="C678" s="473" t="s">
        <v>512</v>
      </c>
      <c r="D678" s="453"/>
      <c r="E678" s="470" t="s">
        <v>126</v>
      </c>
      <c r="F678" s="877"/>
      <c r="G678" s="878"/>
    </row>
    <row r="679" spans="3:7" ht="14.25" hidden="1" customHeight="1" x14ac:dyDescent="0.2">
      <c r="C679" s="473"/>
      <c r="D679" s="472" t="str">
        <f>D678&amp;"KW"</f>
        <v>KW</v>
      </c>
      <c r="E679" s="470" t="s">
        <v>190</v>
      </c>
      <c r="F679" s="877"/>
      <c r="G679" s="878"/>
    </row>
    <row r="680" spans="3:7" ht="14.25" hidden="1" customHeight="1" x14ac:dyDescent="0.2">
      <c r="C680" s="473" t="s">
        <v>513</v>
      </c>
      <c r="D680" s="453"/>
      <c r="E680" s="470" t="s">
        <v>126</v>
      </c>
      <c r="F680" s="877"/>
      <c r="G680" s="878"/>
    </row>
    <row r="681" spans="3:7" ht="14.25" hidden="1" customHeight="1" x14ac:dyDescent="0.2">
      <c r="C681" s="473"/>
      <c r="D681" s="472" t="str">
        <f>D680&amp;"KW"</f>
        <v>KW</v>
      </c>
      <c r="E681" s="470" t="s">
        <v>190</v>
      </c>
      <c r="F681" s="877"/>
      <c r="G681" s="878"/>
    </row>
    <row r="682" spans="3:7" ht="14.25" hidden="1" customHeight="1" x14ac:dyDescent="0.2">
      <c r="C682" s="473" t="s">
        <v>514</v>
      </c>
      <c r="D682" s="453"/>
      <c r="E682" s="470" t="s">
        <v>126</v>
      </c>
      <c r="F682" s="877"/>
      <c r="G682" s="878"/>
    </row>
    <row r="683" spans="3:7" ht="14.25" hidden="1" customHeight="1" x14ac:dyDescent="0.2">
      <c r="C683" s="473"/>
      <c r="D683" s="472" t="str">
        <f>D682&amp;"KW"</f>
        <v>KW</v>
      </c>
      <c r="E683" s="470" t="s">
        <v>190</v>
      </c>
      <c r="F683" s="877"/>
      <c r="G683" s="878"/>
    </row>
    <row r="684" spans="3:7" ht="14.25" hidden="1" customHeight="1" x14ac:dyDescent="0.2">
      <c r="C684" s="473" t="s">
        <v>515</v>
      </c>
      <c r="D684" s="453"/>
      <c r="E684" s="470" t="s">
        <v>126</v>
      </c>
      <c r="F684" s="877"/>
      <c r="G684" s="878"/>
    </row>
    <row r="685" spans="3:7" ht="14.25" hidden="1" customHeight="1" x14ac:dyDescent="0.2">
      <c r="C685" s="473"/>
      <c r="D685" s="472" t="str">
        <f>D684&amp;"KW"</f>
        <v>KW</v>
      </c>
      <c r="E685" s="470" t="s">
        <v>190</v>
      </c>
      <c r="F685" s="877"/>
      <c r="G685" s="878"/>
    </row>
    <row r="686" spans="3:7" ht="14.25" hidden="1" customHeight="1" x14ac:dyDescent="0.2">
      <c r="C686" s="473" t="s">
        <v>516</v>
      </c>
      <c r="D686" s="453"/>
      <c r="E686" s="470" t="s">
        <v>126</v>
      </c>
      <c r="F686" s="877"/>
      <c r="G686" s="878"/>
    </row>
    <row r="687" spans="3:7" ht="14.25" hidden="1" customHeight="1" x14ac:dyDescent="0.2">
      <c r="C687" s="473"/>
      <c r="D687" s="472" t="str">
        <f>D686&amp;"KW"</f>
        <v>KW</v>
      </c>
      <c r="E687" s="470" t="s">
        <v>190</v>
      </c>
      <c r="F687" s="877"/>
      <c r="G687" s="878"/>
    </row>
    <row r="688" spans="3:7" ht="14.25" hidden="1" customHeight="1" x14ac:dyDescent="0.2">
      <c r="C688" s="473" t="s">
        <v>517</v>
      </c>
      <c r="D688" s="453"/>
      <c r="E688" s="470" t="s">
        <v>126</v>
      </c>
      <c r="F688" s="877"/>
      <c r="G688" s="878"/>
    </row>
    <row r="689" spans="3:7" ht="14.25" hidden="1" customHeight="1" x14ac:dyDescent="0.2">
      <c r="C689" s="473"/>
      <c r="D689" s="472" t="str">
        <f>D688&amp;"KW"</f>
        <v>KW</v>
      </c>
      <c r="E689" s="470" t="s">
        <v>190</v>
      </c>
      <c r="F689" s="877"/>
      <c r="G689" s="878"/>
    </row>
    <row r="690" spans="3:7" ht="14.25" hidden="1" customHeight="1" x14ac:dyDescent="0.2">
      <c r="C690" s="473" t="s">
        <v>518</v>
      </c>
      <c r="D690" s="453"/>
      <c r="E690" s="470" t="s">
        <v>126</v>
      </c>
      <c r="F690" s="877"/>
      <c r="G690" s="878"/>
    </row>
    <row r="691" spans="3:7" ht="14.25" hidden="1" customHeight="1" x14ac:dyDescent="0.2">
      <c r="C691" s="473"/>
      <c r="D691" s="472" t="str">
        <f>D690&amp;"KW"</f>
        <v>KW</v>
      </c>
      <c r="E691" s="470" t="s">
        <v>190</v>
      </c>
      <c r="F691" s="877"/>
      <c r="G691" s="878"/>
    </row>
    <row r="692" spans="3:7" ht="14.25" hidden="1" customHeight="1" x14ac:dyDescent="0.2">
      <c r="C692" s="473" t="s">
        <v>519</v>
      </c>
      <c r="D692" s="453"/>
      <c r="E692" s="470" t="s">
        <v>126</v>
      </c>
      <c r="F692" s="877"/>
      <c r="G692" s="878"/>
    </row>
    <row r="693" spans="3:7" ht="14.25" hidden="1" customHeight="1" x14ac:dyDescent="0.2">
      <c r="C693" s="473"/>
      <c r="D693" s="472" t="str">
        <f>D692&amp;"KW"</f>
        <v>KW</v>
      </c>
      <c r="E693" s="470" t="s">
        <v>190</v>
      </c>
      <c r="F693" s="877"/>
      <c r="G693" s="878"/>
    </row>
    <row r="694" spans="3:7" ht="14.25" hidden="1" customHeight="1" x14ac:dyDescent="0.2">
      <c r="C694" s="473" t="s">
        <v>520</v>
      </c>
      <c r="D694" s="453"/>
      <c r="E694" s="470" t="s">
        <v>126</v>
      </c>
      <c r="F694" s="877"/>
      <c r="G694" s="878"/>
    </row>
    <row r="695" spans="3:7" ht="14.25" hidden="1" customHeight="1" x14ac:dyDescent="0.2">
      <c r="C695" s="473"/>
      <c r="D695" s="472" t="str">
        <f>D694&amp;"KW"</f>
        <v>KW</v>
      </c>
      <c r="E695" s="470" t="s">
        <v>190</v>
      </c>
      <c r="F695" s="877"/>
      <c r="G695" s="878"/>
    </row>
    <row r="696" spans="3:7" ht="14.25" hidden="1" customHeight="1" x14ac:dyDescent="0.2">
      <c r="C696" s="473" t="s">
        <v>521</v>
      </c>
      <c r="D696" s="453"/>
      <c r="E696" s="470" t="s">
        <v>126</v>
      </c>
      <c r="F696" s="877"/>
      <c r="G696" s="878"/>
    </row>
    <row r="697" spans="3:7" ht="14.25" hidden="1" customHeight="1" x14ac:dyDescent="0.2">
      <c r="C697" s="473"/>
      <c r="D697" s="472" t="str">
        <f>D696&amp;"KW"</f>
        <v>KW</v>
      </c>
      <c r="E697" s="470" t="s">
        <v>190</v>
      </c>
      <c r="F697" s="877"/>
      <c r="G697" s="878"/>
    </row>
    <row r="698" spans="3:7" ht="14.25" hidden="1" customHeight="1" x14ac:dyDescent="0.2">
      <c r="C698" s="473" t="s">
        <v>522</v>
      </c>
      <c r="D698" s="453"/>
      <c r="E698" s="470" t="s">
        <v>126</v>
      </c>
      <c r="F698" s="877"/>
      <c r="G698" s="878"/>
    </row>
    <row r="699" spans="3:7" ht="14.25" hidden="1" customHeight="1" x14ac:dyDescent="0.2">
      <c r="C699" s="473"/>
      <c r="D699" s="472" t="str">
        <f>D698&amp;"KW"</f>
        <v>KW</v>
      </c>
      <c r="E699" s="470" t="s">
        <v>190</v>
      </c>
      <c r="F699" s="877"/>
      <c r="G699" s="878"/>
    </row>
    <row r="700" spans="3:7" ht="14.25" hidden="1" customHeight="1" x14ac:dyDescent="0.2">
      <c r="C700" s="473" t="s">
        <v>523</v>
      </c>
      <c r="D700" s="453"/>
      <c r="E700" s="470" t="s">
        <v>126</v>
      </c>
      <c r="F700" s="877"/>
      <c r="G700" s="878"/>
    </row>
    <row r="701" spans="3:7" ht="14.25" hidden="1" customHeight="1" x14ac:dyDescent="0.2">
      <c r="C701" s="473"/>
      <c r="D701" s="472" t="str">
        <f>D700&amp;"KW"</f>
        <v>KW</v>
      </c>
      <c r="E701" s="470" t="s">
        <v>190</v>
      </c>
      <c r="F701" s="877"/>
      <c r="G701" s="878"/>
    </row>
    <row r="702" spans="3:7" ht="14.25" hidden="1" customHeight="1" x14ac:dyDescent="0.2">
      <c r="C702" s="473" t="s">
        <v>524</v>
      </c>
      <c r="D702" s="453"/>
      <c r="E702" s="470" t="s">
        <v>126</v>
      </c>
      <c r="F702" s="877"/>
      <c r="G702" s="878"/>
    </row>
    <row r="703" spans="3:7" ht="14.25" hidden="1" customHeight="1" x14ac:dyDescent="0.2">
      <c r="C703" s="473"/>
      <c r="D703" s="472" t="str">
        <f>D702&amp;"KW"</f>
        <v>KW</v>
      </c>
      <c r="E703" s="470" t="s">
        <v>190</v>
      </c>
      <c r="F703" s="877"/>
      <c r="G703" s="878"/>
    </row>
    <row r="704" spans="3:7" ht="14.25" hidden="1" customHeight="1" x14ac:dyDescent="0.2">
      <c r="C704" s="473" t="s">
        <v>525</v>
      </c>
      <c r="D704" s="453"/>
      <c r="E704" s="470" t="s">
        <v>126</v>
      </c>
      <c r="F704" s="877"/>
      <c r="G704" s="878"/>
    </row>
    <row r="705" spans="3:7" ht="14.25" hidden="1" customHeight="1" x14ac:dyDescent="0.2">
      <c r="C705" s="473"/>
      <c r="D705" s="472" t="str">
        <f>D704&amp;"KW"</f>
        <v>KW</v>
      </c>
      <c r="E705" s="470" t="s">
        <v>190</v>
      </c>
      <c r="F705" s="877"/>
      <c r="G705" s="878"/>
    </row>
    <row r="706" spans="3:7" ht="14.25" hidden="1" customHeight="1" x14ac:dyDescent="0.2">
      <c r="C706" s="473" t="s">
        <v>526</v>
      </c>
      <c r="D706" s="453"/>
      <c r="E706" s="470" t="s">
        <v>126</v>
      </c>
      <c r="F706" s="877"/>
      <c r="G706" s="878"/>
    </row>
    <row r="707" spans="3:7" ht="14.25" hidden="1" customHeight="1" x14ac:dyDescent="0.2">
      <c r="C707" s="473"/>
      <c r="D707" s="472" t="str">
        <f>D706&amp;"KW"</f>
        <v>KW</v>
      </c>
      <c r="E707" s="470" t="s">
        <v>190</v>
      </c>
      <c r="F707" s="877"/>
      <c r="G707" s="878"/>
    </row>
    <row r="708" spans="3:7" ht="14.25" hidden="1" customHeight="1" x14ac:dyDescent="0.2">
      <c r="C708" s="473" t="s">
        <v>527</v>
      </c>
      <c r="D708" s="453"/>
      <c r="E708" s="470" t="s">
        <v>126</v>
      </c>
      <c r="F708" s="877"/>
      <c r="G708" s="878"/>
    </row>
    <row r="709" spans="3:7" ht="14.25" hidden="1" customHeight="1" x14ac:dyDescent="0.2">
      <c r="C709" s="473"/>
      <c r="D709" s="472" t="str">
        <f>D708&amp;"KW"</f>
        <v>KW</v>
      </c>
      <c r="E709" s="470" t="s">
        <v>190</v>
      </c>
      <c r="F709" s="877"/>
      <c r="G709" s="878"/>
    </row>
    <row r="710" spans="3:7" ht="14.25" hidden="1" customHeight="1" x14ac:dyDescent="0.2">
      <c r="C710" s="473" t="s">
        <v>528</v>
      </c>
      <c r="D710" s="453"/>
      <c r="E710" s="470" t="s">
        <v>126</v>
      </c>
      <c r="F710" s="877"/>
      <c r="G710" s="878"/>
    </row>
    <row r="711" spans="3:7" ht="14.25" hidden="1" customHeight="1" x14ac:dyDescent="0.2">
      <c r="C711" s="473"/>
      <c r="D711" s="472" t="str">
        <f>D710&amp;"KW"</f>
        <v>KW</v>
      </c>
      <c r="E711" s="470" t="s">
        <v>190</v>
      </c>
      <c r="F711" s="877"/>
      <c r="G711" s="878"/>
    </row>
    <row r="712" spans="3:7" ht="14.25" hidden="1" customHeight="1" x14ac:dyDescent="0.2">
      <c r="C712" s="473" t="s">
        <v>529</v>
      </c>
      <c r="D712" s="453"/>
      <c r="E712" s="470" t="s">
        <v>126</v>
      </c>
      <c r="F712" s="877"/>
      <c r="G712" s="878"/>
    </row>
    <row r="713" spans="3:7" ht="14.25" hidden="1" customHeight="1" x14ac:dyDescent="0.2">
      <c r="C713" s="473"/>
      <c r="D713" s="472" t="str">
        <f>D712&amp;"KW"</f>
        <v>KW</v>
      </c>
      <c r="E713" s="470" t="s">
        <v>190</v>
      </c>
      <c r="F713" s="877"/>
      <c r="G713" s="878"/>
    </row>
    <row r="714" spans="3:7" ht="14.25" hidden="1" customHeight="1" x14ac:dyDescent="0.2">
      <c r="C714" s="473" t="s">
        <v>530</v>
      </c>
      <c r="D714" s="453"/>
      <c r="E714" s="470" t="s">
        <v>126</v>
      </c>
      <c r="F714" s="877"/>
      <c r="G714" s="878"/>
    </row>
    <row r="715" spans="3:7" ht="14.25" hidden="1" customHeight="1" x14ac:dyDescent="0.2">
      <c r="C715" s="473"/>
      <c r="D715" s="472" t="str">
        <f>D714&amp;"KW"</f>
        <v>KW</v>
      </c>
      <c r="E715" s="470" t="s">
        <v>190</v>
      </c>
      <c r="F715" s="877"/>
      <c r="G715" s="878"/>
    </row>
    <row r="716" spans="3:7" ht="14.25" hidden="1" customHeight="1" x14ac:dyDescent="0.2">
      <c r="C716" s="473" t="s">
        <v>531</v>
      </c>
      <c r="D716" s="453"/>
      <c r="E716" s="470" t="s">
        <v>126</v>
      </c>
      <c r="F716" s="877"/>
      <c r="G716" s="878"/>
    </row>
    <row r="717" spans="3:7" ht="14.25" hidden="1" customHeight="1" x14ac:dyDescent="0.2">
      <c r="C717" s="473"/>
      <c r="D717" s="472" t="str">
        <f>D716&amp;"KW"</f>
        <v>KW</v>
      </c>
      <c r="E717" s="470" t="s">
        <v>190</v>
      </c>
      <c r="F717" s="877"/>
      <c r="G717" s="878"/>
    </row>
    <row r="718" spans="3:7" ht="14.25" hidden="1" customHeight="1" x14ac:dyDescent="0.2">
      <c r="C718" s="473" t="s">
        <v>532</v>
      </c>
      <c r="D718" s="453"/>
      <c r="E718" s="470" t="s">
        <v>126</v>
      </c>
      <c r="F718" s="877"/>
      <c r="G718" s="878"/>
    </row>
    <row r="719" spans="3:7" ht="14.25" hidden="1" customHeight="1" x14ac:dyDescent="0.2">
      <c r="C719" s="473"/>
      <c r="D719" s="472" t="str">
        <f>D718&amp;"KW"</f>
        <v>KW</v>
      </c>
      <c r="E719" s="470" t="s">
        <v>190</v>
      </c>
      <c r="F719" s="877"/>
      <c r="G719" s="878"/>
    </row>
    <row r="720" spans="3:7" ht="14.25" hidden="1" customHeight="1" x14ac:dyDescent="0.2">
      <c r="C720" s="473" t="s">
        <v>533</v>
      </c>
      <c r="D720" s="453"/>
      <c r="E720" s="470" t="s">
        <v>126</v>
      </c>
      <c r="F720" s="877"/>
      <c r="G720" s="878"/>
    </row>
    <row r="721" spans="3:7" ht="14.25" hidden="1" customHeight="1" x14ac:dyDescent="0.2">
      <c r="C721" s="473"/>
      <c r="D721" s="472" t="str">
        <f>D720&amp;"KW"</f>
        <v>KW</v>
      </c>
      <c r="E721" s="470" t="s">
        <v>190</v>
      </c>
      <c r="F721" s="877"/>
      <c r="G721" s="878"/>
    </row>
    <row r="722" spans="3:7" ht="14.25" hidden="1" customHeight="1" x14ac:dyDescent="0.2">
      <c r="C722" s="473" t="s">
        <v>534</v>
      </c>
      <c r="D722" s="453"/>
      <c r="E722" s="470" t="s">
        <v>126</v>
      </c>
      <c r="F722" s="877"/>
      <c r="G722" s="878"/>
    </row>
    <row r="723" spans="3:7" ht="14.25" hidden="1" customHeight="1" x14ac:dyDescent="0.2">
      <c r="C723" s="473"/>
      <c r="D723" s="472" t="str">
        <f>D722&amp;"KW"</f>
        <v>KW</v>
      </c>
      <c r="E723" s="470" t="s">
        <v>190</v>
      </c>
      <c r="F723" s="877"/>
      <c r="G723" s="878"/>
    </row>
    <row r="724" spans="3:7" ht="14.25" hidden="1" customHeight="1" x14ac:dyDescent="0.2">
      <c r="C724" s="473" t="s">
        <v>535</v>
      </c>
      <c r="D724" s="453"/>
      <c r="E724" s="470" t="s">
        <v>126</v>
      </c>
      <c r="F724" s="877"/>
      <c r="G724" s="878"/>
    </row>
    <row r="725" spans="3:7" ht="14.25" hidden="1" customHeight="1" x14ac:dyDescent="0.2">
      <c r="C725" s="473"/>
      <c r="D725" s="472" t="str">
        <f>D724&amp;"KW"</f>
        <v>KW</v>
      </c>
      <c r="E725" s="470" t="s">
        <v>190</v>
      </c>
      <c r="F725" s="877"/>
      <c r="G725" s="878"/>
    </row>
    <row r="726" spans="3:7" ht="14.25" hidden="1" customHeight="1" x14ac:dyDescent="0.2">
      <c r="C726" s="473" t="s">
        <v>536</v>
      </c>
      <c r="D726" s="453"/>
      <c r="E726" s="470" t="s">
        <v>126</v>
      </c>
      <c r="F726" s="877"/>
      <c r="G726" s="878"/>
    </row>
    <row r="727" spans="3:7" ht="14.25" hidden="1" customHeight="1" x14ac:dyDescent="0.2">
      <c r="C727" s="473"/>
      <c r="D727" s="472" t="str">
        <f>D726&amp;"KW"</f>
        <v>KW</v>
      </c>
      <c r="E727" s="470" t="s">
        <v>190</v>
      </c>
      <c r="F727" s="877"/>
      <c r="G727" s="878"/>
    </row>
    <row r="728" spans="3:7" ht="14.25" hidden="1" customHeight="1" x14ac:dyDescent="0.2">
      <c r="C728" s="473" t="s">
        <v>537</v>
      </c>
      <c r="D728" s="453"/>
      <c r="E728" s="470" t="s">
        <v>126</v>
      </c>
      <c r="F728" s="877"/>
      <c r="G728" s="878"/>
    </row>
    <row r="729" spans="3:7" ht="14.25" hidden="1" customHeight="1" x14ac:dyDescent="0.2">
      <c r="C729" s="473"/>
      <c r="D729" s="472" t="str">
        <f>D728&amp;"KW"</f>
        <v>KW</v>
      </c>
      <c r="E729" s="470" t="s">
        <v>190</v>
      </c>
      <c r="F729" s="877"/>
      <c r="G729" s="878"/>
    </row>
    <row r="730" spans="3:7" ht="14.25" hidden="1" customHeight="1" x14ac:dyDescent="0.2">
      <c r="C730" s="473" t="s">
        <v>538</v>
      </c>
      <c r="D730" s="453"/>
      <c r="E730" s="470" t="s">
        <v>126</v>
      </c>
      <c r="F730" s="877"/>
      <c r="G730" s="878"/>
    </row>
    <row r="731" spans="3:7" ht="14.25" hidden="1" customHeight="1" x14ac:dyDescent="0.2">
      <c r="C731" s="473"/>
      <c r="D731" s="472" t="str">
        <f>D730&amp;"KW"</f>
        <v>KW</v>
      </c>
      <c r="E731" s="470" t="s">
        <v>190</v>
      </c>
      <c r="F731" s="877"/>
      <c r="G731" s="878"/>
    </row>
    <row r="732" spans="3:7" ht="14.25" hidden="1" customHeight="1" x14ac:dyDescent="0.2">
      <c r="C732" s="473" t="s">
        <v>539</v>
      </c>
      <c r="D732" s="453"/>
      <c r="E732" s="470" t="s">
        <v>126</v>
      </c>
      <c r="F732" s="877"/>
      <c r="G732" s="878"/>
    </row>
    <row r="733" spans="3:7" ht="14.25" hidden="1" customHeight="1" x14ac:dyDescent="0.2">
      <c r="C733" s="473"/>
      <c r="D733" s="472" t="str">
        <f>D732&amp;"KW"</f>
        <v>KW</v>
      </c>
      <c r="E733" s="470" t="s">
        <v>190</v>
      </c>
      <c r="F733" s="877"/>
      <c r="G733" s="878"/>
    </row>
    <row r="734" spans="3:7" ht="14.25" hidden="1" customHeight="1" x14ac:dyDescent="0.2">
      <c r="C734" s="473" t="s">
        <v>540</v>
      </c>
      <c r="D734" s="453"/>
      <c r="E734" s="470" t="s">
        <v>126</v>
      </c>
      <c r="F734" s="877"/>
      <c r="G734" s="878"/>
    </row>
    <row r="735" spans="3:7" ht="14.25" hidden="1" customHeight="1" x14ac:dyDescent="0.2">
      <c r="C735" s="473"/>
      <c r="D735" s="472" t="str">
        <f>D734&amp;"KW"</f>
        <v>KW</v>
      </c>
      <c r="E735" s="470" t="s">
        <v>190</v>
      </c>
      <c r="F735" s="877"/>
      <c r="G735" s="878"/>
    </row>
    <row r="736" spans="3:7" ht="14.25" hidden="1" customHeight="1" x14ac:dyDescent="0.2">
      <c r="C736" s="473" t="s">
        <v>541</v>
      </c>
      <c r="D736" s="453"/>
      <c r="E736" s="470" t="s">
        <v>126</v>
      </c>
      <c r="F736" s="877"/>
      <c r="G736" s="878"/>
    </row>
    <row r="737" spans="3:7" ht="14.25" hidden="1" customHeight="1" x14ac:dyDescent="0.2">
      <c r="C737" s="473"/>
      <c r="D737" s="472" t="str">
        <f>D736&amp;"KW"</f>
        <v>KW</v>
      </c>
      <c r="E737" s="470" t="s">
        <v>190</v>
      </c>
      <c r="F737" s="877"/>
      <c r="G737" s="878"/>
    </row>
    <row r="738" spans="3:7" ht="14.25" hidden="1" customHeight="1" x14ac:dyDescent="0.2">
      <c r="C738" s="473" t="s">
        <v>542</v>
      </c>
      <c r="D738" s="453"/>
      <c r="E738" s="470" t="s">
        <v>126</v>
      </c>
      <c r="F738" s="877"/>
      <c r="G738" s="878"/>
    </row>
    <row r="739" spans="3:7" ht="14.25" hidden="1" customHeight="1" x14ac:dyDescent="0.2">
      <c r="C739" s="473"/>
      <c r="D739" s="472" t="str">
        <f>D738&amp;"KW"</f>
        <v>KW</v>
      </c>
      <c r="E739" s="470" t="s">
        <v>190</v>
      </c>
      <c r="F739" s="877"/>
      <c r="G739" s="878"/>
    </row>
    <row r="740" spans="3:7" ht="14.25" hidden="1" customHeight="1" x14ac:dyDescent="0.2">
      <c r="C740" s="473" t="s">
        <v>543</v>
      </c>
      <c r="D740" s="453"/>
      <c r="E740" s="470" t="s">
        <v>126</v>
      </c>
      <c r="F740" s="877"/>
      <c r="G740" s="878"/>
    </row>
    <row r="741" spans="3:7" ht="14.25" hidden="1" customHeight="1" x14ac:dyDescent="0.2">
      <c r="C741" s="473"/>
      <c r="D741" s="472" t="str">
        <f>D740&amp;"KW"</f>
        <v>KW</v>
      </c>
      <c r="E741" s="470" t="s">
        <v>190</v>
      </c>
      <c r="F741" s="877"/>
      <c r="G741" s="878"/>
    </row>
    <row r="742" spans="3:7" ht="14.25" hidden="1" customHeight="1" x14ac:dyDescent="0.2">
      <c r="C742" s="473" t="s">
        <v>544</v>
      </c>
      <c r="D742" s="453"/>
      <c r="E742" s="470" t="s">
        <v>126</v>
      </c>
      <c r="F742" s="877"/>
      <c r="G742" s="878"/>
    </row>
    <row r="743" spans="3:7" ht="14.25" hidden="1" customHeight="1" x14ac:dyDescent="0.2">
      <c r="C743" s="473"/>
      <c r="D743" s="472" t="str">
        <f>D742&amp;"KW"</f>
        <v>KW</v>
      </c>
      <c r="E743" s="470" t="s">
        <v>190</v>
      </c>
      <c r="F743" s="877"/>
      <c r="G743" s="878"/>
    </row>
    <row r="744" spans="3:7" ht="14.25" hidden="1" customHeight="1" x14ac:dyDescent="0.2">
      <c r="C744" s="473" t="s">
        <v>545</v>
      </c>
      <c r="D744" s="453"/>
      <c r="E744" s="470" t="s">
        <v>126</v>
      </c>
      <c r="F744" s="877"/>
      <c r="G744" s="878"/>
    </row>
    <row r="745" spans="3:7" ht="14.25" hidden="1" customHeight="1" x14ac:dyDescent="0.2">
      <c r="C745" s="473"/>
      <c r="D745" s="472" t="str">
        <f>D744&amp;"KW"</f>
        <v>KW</v>
      </c>
      <c r="E745" s="470" t="s">
        <v>190</v>
      </c>
      <c r="F745" s="877"/>
      <c r="G745" s="878"/>
    </row>
    <row r="746" spans="3:7" ht="14.25" hidden="1" customHeight="1" x14ac:dyDescent="0.2">
      <c r="C746" s="473" t="s">
        <v>546</v>
      </c>
      <c r="D746" s="453"/>
      <c r="E746" s="470" t="s">
        <v>126</v>
      </c>
      <c r="F746" s="877"/>
      <c r="G746" s="878"/>
    </row>
    <row r="747" spans="3:7" ht="14.25" hidden="1" customHeight="1" x14ac:dyDescent="0.2">
      <c r="C747" s="473"/>
      <c r="D747" s="472" t="str">
        <f>D746&amp;"KW"</f>
        <v>KW</v>
      </c>
      <c r="E747" s="470" t="s">
        <v>190</v>
      </c>
      <c r="F747" s="877"/>
      <c r="G747" s="878"/>
    </row>
    <row r="748" spans="3:7" ht="14.25" hidden="1" customHeight="1" x14ac:dyDescent="0.2">
      <c r="C748" s="473" t="s">
        <v>547</v>
      </c>
      <c r="D748" s="453"/>
      <c r="E748" s="470" t="s">
        <v>126</v>
      </c>
      <c r="F748" s="877"/>
      <c r="G748" s="878"/>
    </row>
    <row r="749" spans="3:7" ht="14.25" hidden="1" customHeight="1" x14ac:dyDescent="0.2">
      <c r="C749" s="473"/>
      <c r="D749" s="472" t="str">
        <f>D748&amp;"KW"</f>
        <v>KW</v>
      </c>
      <c r="E749" s="470" t="s">
        <v>190</v>
      </c>
      <c r="F749" s="877"/>
      <c r="G749" s="878"/>
    </row>
    <row r="750" spans="3:7" ht="14.25" hidden="1" customHeight="1" x14ac:dyDescent="0.2">
      <c r="C750" s="473" t="s">
        <v>548</v>
      </c>
      <c r="D750" s="453"/>
      <c r="E750" s="470" t="s">
        <v>126</v>
      </c>
      <c r="F750" s="877"/>
      <c r="G750" s="878"/>
    </row>
    <row r="751" spans="3:7" ht="14.25" hidden="1" customHeight="1" x14ac:dyDescent="0.2">
      <c r="C751" s="473"/>
      <c r="D751" s="472" t="str">
        <f>D750&amp;"KW"</f>
        <v>KW</v>
      </c>
      <c r="E751" s="470" t="s">
        <v>190</v>
      </c>
      <c r="F751" s="877"/>
      <c r="G751" s="878"/>
    </row>
    <row r="752" spans="3:7" ht="14.25" hidden="1" customHeight="1" x14ac:dyDescent="0.2">
      <c r="C752" s="473" t="s">
        <v>549</v>
      </c>
      <c r="D752" s="453"/>
      <c r="E752" s="470" t="s">
        <v>126</v>
      </c>
      <c r="F752" s="877"/>
      <c r="G752" s="878"/>
    </row>
    <row r="753" spans="3:7" ht="14.25" hidden="1" customHeight="1" x14ac:dyDescent="0.2">
      <c r="C753" s="473"/>
      <c r="D753" s="472" t="str">
        <f>D752&amp;"KW"</f>
        <v>KW</v>
      </c>
      <c r="E753" s="470" t="s">
        <v>190</v>
      </c>
      <c r="F753" s="877"/>
      <c r="G753" s="878"/>
    </row>
    <row r="754" spans="3:7" ht="14.25" hidden="1" customHeight="1" x14ac:dyDescent="0.2">
      <c r="C754" s="473" t="s">
        <v>550</v>
      </c>
      <c r="D754" s="453"/>
      <c r="E754" s="470" t="s">
        <v>126</v>
      </c>
      <c r="F754" s="877"/>
      <c r="G754" s="878"/>
    </row>
    <row r="755" spans="3:7" ht="14.25" hidden="1" customHeight="1" x14ac:dyDescent="0.2">
      <c r="C755" s="473"/>
      <c r="D755" s="472" t="str">
        <f>D754&amp;"KW"</f>
        <v>KW</v>
      </c>
      <c r="E755" s="470" t="s">
        <v>190</v>
      </c>
      <c r="F755" s="877"/>
      <c r="G755" s="878"/>
    </row>
    <row r="756" spans="3:7" ht="14.25" hidden="1" customHeight="1" x14ac:dyDescent="0.2">
      <c r="C756" s="473" t="s">
        <v>551</v>
      </c>
      <c r="D756" s="453"/>
      <c r="E756" s="470" t="s">
        <v>126</v>
      </c>
      <c r="F756" s="877"/>
      <c r="G756" s="878"/>
    </row>
    <row r="757" spans="3:7" ht="14.25" hidden="1" customHeight="1" x14ac:dyDescent="0.2">
      <c r="C757" s="473"/>
      <c r="D757" s="472" t="str">
        <f>D756&amp;"KW"</f>
        <v>KW</v>
      </c>
      <c r="E757" s="470" t="s">
        <v>190</v>
      </c>
      <c r="F757" s="877"/>
      <c r="G757" s="878"/>
    </row>
    <row r="758" spans="3:7" ht="14.25" hidden="1" customHeight="1" x14ac:dyDescent="0.2">
      <c r="C758" s="473" t="s">
        <v>552</v>
      </c>
      <c r="D758" s="453"/>
      <c r="E758" s="470" t="s">
        <v>126</v>
      </c>
      <c r="F758" s="877"/>
      <c r="G758" s="878"/>
    </row>
    <row r="759" spans="3:7" ht="14.25" hidden="1" customHeight="1" x14ac:dyDescent="0.2">
      <c r="C759" s="473"/>
      <c r="D759" s="472" t="str">
        <f>D758&amp;"KW"</f>
        <v>KW</v>
      </c>
      <c r="E759" s="470" t="s">
        <v>190</v>
      </c>
      <c r="F759" s="877"/>
      <c r="G759" s="878"/>
    </row>
    <row r="760" spans="3:7" ht="14.25" hidden="1" customHeight="1" x14ac:dyDescent="0.2">
      <c r="C760" s="473" t="s">
        <v>553</v>
      </c>
      <c r="D760" s="453"/>
      <c r="E760" s="470" t="s">
        <v>126</v>
      </c>
      <c r="F760" s="877"/>
      <c r="G760" s="878"/>
    </row>
    <row r="761" spans="3:7" ht="14.25" hidden="1" customHeight="1" x14ac:dyDescent="0.2">
      <c r="C761" s="473"/>
      <c r="D761" s="472" t="str">
        <f>D760&amp;"KW"</f>
        <v>KW</v>
      </c>
      <c r="E761" s="470" t="s">
        <v>190</v>
      </c>
      <c r="F761" s="877"/>
      <c r="G761" s="878"/>
    </row>
    <row r="762" spans="3:7" ht="14.25" hidden="1" customHeight="1" x14ac:dyDescent="0.2">
      <c r="C762" s="473" t="s">
        <v>554</v>
      </c>
      <c r="D762" s="453"/>
      <c r="E762" s="470" t="s">
        <v>126</v>
      </c>
      <c r="F762" s="877"/>
      <c r="G762" s="878"/>
    </row>
    <row r="763" spans="3:7" ht="14.25" hidden="1" customHeight="1" x14ac:dyDescent="0.2">
      <c r="C763" s="473"/>
      <c r="D763" s="472" t="str">
        <f>D762&amp;"KW"</f>
        <v>KW</v>
      </c>
      <c r="E763" s="470" t="s">
        <v>190</v>
      </c>
      <c r="F763" s="877"/>
      <c r="G763" s="878"/>
    </row>
    <row r="764" spans="3:7" ht="14.25" hidden="1" customHeight="1" x14ac:dyDescent="0.2">
      <c r="C764" s="473" t="s">
        <v>555</v>
      </c>
      <c r="D764" s="453"/>
      <c r="E764" s="470" t="s">
        <v>126</v>
      </c>
      <c r="F764" s="877"/>
      <c r="G764" s="878"/>
    </row>
    <row r="765" spans="3:7" ht="14.25" hidden="1" customHeight="1" x14ac:dyDescent="0.2">
      <c r="C765" s="473"/>
      <c r="D765" s="472" t="str">
        <f>D764&amp;"KW"</f>
        <v>KW</v>
      </c>
      <c r="E765" s="470" t="s">
        <v>190</v>
      </c>
      <c r="F765" s="877"/>
      <c r="G765" s="878"/>
    </row>
    <row r="766" spans="3:7" ht="14.25" hidden="1" customHeight="1" x14ac:dyDescent="0.2">
      <c r="C766" s="473" t="s">
        <v>556</v>
      </c>
      <c r="D766" s="453"/>
      <c r="E766" s="470" t="s">
        <v>126</v>
      </c>
      <c r="F766" s="877"/>
      <c r="G766" s="878"/>
    </row>
    <row r="767" spans="3:7" ht="14.25" hidden="1" customHeight="1" x14ac:dyDescent="0.2">
      <c r="C767" s="473"/>
      <c r="D767" s="472" t="str">
        <f>D766&amp;"KW"</f>
        <v>KW</v>
      </c>
      <c r="E767" s="470" t="s">
        <v>190</v>
      </c>
      <c r="F767" s="877"/>
      <c r="G767" s="878"/>
    </row>
    <row r="768" spans="3:7" ht="14.25" hidden="1" customHeight="1" x14ac:dyDescent="0.2">
      <c r="C768" s="473" t="s">
        <v>557</v>
      </c>
      <c r="D768" s="453"/>
      <c r="E768" s="470" t="s">
        <v>126</v>
      </c>
      <c r="F768" s="877"/>
      <c r="G768" s="878"/>
    </row>
    <row r="769" spans="3:7" ht="14.25" hidden="1" customHeight="1" x14ac:dyDescent="0.2">
      <c r="C769" s="473"/>
      <c r="D769" s="472" t="str">
        <f>D768&amp;"KW"</f>
        <v>KW</v>
      </c>
      <c r="E769" s="470" t="s">
        <v>190</v>
      </c>
      <c r="F769" s="877"/>
      <c r="G769" s="878"/>
    </row>
    <row r="770" spans="3:7" ht="14.25" hidden="1" customHeight="1" x14ac:dyDescent="0.2">
      <c r="C770" s="473" t="s">
        <v>558</v>
      </c>
      <c r="D770" s="453"/>
      <c r="E770" s="470" t="s">
        <v>126</v>
      </c>
      <c r="F770" s="877"/>
      <c r="G770" s="878"/>
    </row>
    <row r="771" spans="3:7" ht="14.25" hidden="1" customHeight="1" x14ac:dyDescent="0.2">
      <c r="C771" s="473"/>
      <c r="D771" s="472" t="str">
        <f>D770&amp;"KW"</f>
        <v>KW</v>
      </c>
      <c r="E771" s="470" t="s">
        <v>190</v>
      </c>
      <c r="F771" s="877"/>
      <c r="G771" s="878"/>
    </row>
    <row r="772" spans="3:7" ht="14.25" hidden="1" customHeight="1" x14ac:dyDescent="0.2">
      <c r="C772" s="473" t="s">
        <v>559</v>
      </c>
      <c r="D772" s="453"/>
      <c r="E772" s="470" t="s">
        <v>126</v>
      </c>
      <c r="F772" s="877"/>
      <c r="G772" s="878"/>
    </row>
    <row r="773" spans="3:7" ht="14.25" hidden="1" customHeight="1" x14ac:dyDescent="0.2">
      <c r="C773" s="473"/>
      <c r="D773" s="472" t="str">
        <f>D772&amp;"KW"</f>
        <v>KW</v>
      </c>
      <c r="E773" s="470" t="s">
        <v>190</v>
      </c>
      <c r="F773" s="877"/>
      <c r="G773" s="878"/>
    </row>
    <row r="774" spans="3:7" ht="14.25" hidden="1" customHeight="1" x14ac:dyDescent="0.2">
      <c r="C774" s="473" t="s">
        <v>560</v>
      </c>
      <c r="D774" s="453"/>
      <c r="E774" s="470" t="s">
        <v>126</v>
      </c>
      <c r="F774" s="877"/>
      <c r="G774" s="878"/>
    </row>
    <row r="775" spans="3:7" ht="14.25" hidden="1" customHeight="1" x14ac:dyDescent="0.2">
      <c r="C775" s="473"/>
      <c r="D775" s="472" t="str">
        <f>D774&amp;"KW"</f>
        <v>KW</v>
      </c>
      <c r="E775" s="470" t="s">
        <v>190</v>
      </c>
      <c r="F775" s="877"/>
      <c r="G775" s="878"/>
    </row>
    <row r="776" spans="3:7" ht="14.25" hidden="1" customHeight="1" x14ac:dyDescent="0.2">
      <c r="C776" s="473" t="s">
        <v>561</v>
      </c>
      <c r="D776" s="453"/>
      <c r="E776" s="470" t="s">
        <v>126</v>
      </c>
      <c r="F776" s="877"/>
      <c r="G776" s="878"/>
    </row>
    <row r="777" spans="3:7" ht="14.25" hidden="1" customHeight="1" x14ac:dyDescent="0.2">
      <c r="C777" s="473"/>
      <c r="D777" s="472" t="str">
        <f>D776&amp;"KW"</f>
        <v>KW</v>
      </c>
      <c r="E777" s="470" t="s">
        <v>190</v>
      </c>
      <c r="F777" s="877"/>
      <c r="G777" s="878"/>
    </row>
  </sheetData>
  <mergeCells count="309">
    <mergeCell ref="D2:G2"/>
    <mergeCell ref="C4:E4"/>
    <mergeCell ref="F4:G4"/>
    <mergeCell ref="D7:G7"/>
    <mergeCell ref="D9:G9"/>
    <mergeCell ref="C17:C18"/>
    <mergeCell ref="D17:D18"/>
    <mergeCell ref="F17:G17"/>
    <mergeCell ref="F483:G483"/>
    <mergeCell ref="F484:G484"/>
    <mergeCell ref="F485:G485"/>
    <mergeCell ref="F486:G486"/>
    <mergeCell ref="F487:G487"/>
    <mergeCell ref="F488:G488"/>
    <mergeCell ref="F477:G477"/>
    <mergeCell ref="F478:G478"/>
    <mergeCell ref="F479:G479"/>
    <mergeCell ref="F480:G480"/>
    <mergeCell ref="F481:G481"/>
    <mergeCell ref="F482:G482"/>
    <mergeCell ref="F495:G495"/>
    <mergeCell ref="F496:G496"/>
    <mergeCell ref="F497:G497"/>
    <mergeCell ref="F498:G498"/>
    <mergeCell ref="F499:G499"/>
    <mergeCell ref="F500:G500"/>
    <mergeCell ref="F489:G489"/>
    <mergeCell ref="F490:G490"/>
    <mergeCell ref="F491:G491"/>
    <mergeCell ref="F492:G492"/>
    <mergeCell ref="F493:G493"/>
    <mergeCell ref="F494:G494"/>
    <mergeCell ref="F507:G507"/>
    <mergeCell ref="F508:G508"/>
    <mergeCell ref="F509:G509"/>
    <mergeCell ref="F510:G510"/>
    <mergeCell ref="F511:G511"/>
    <mergeCell ref="F512:G512"/>
    <mergeCell ref="F501:G501"/>
    <mergeCell ref="F502:G502"/>
    <mergeCell ref="F503:G503"/>
    <mergeCell ref="F504:G504"/>
    <mergeCell ref="F505:G505"/>
    <mergeCell ref="F506:G506"/>
    <mergeCell ref="F519:G519"/>
    <mergeCell ref="F520:G520"/>
    <mergeCell ref="F521:G521"/>
    <mergeCell ref="F522:G522"/>
    <mergeCell ref="F523:G523"/>
    <mergeCell ref="F524:G524"/>
    <mergeCell ref="F513:G513"/>
    <mergeCell ref="F514:G514"/>
    <mergeCell ref="F515:G515"/>
    <mergeCell ref="F516:G516"/>
    <mergeCell ref="F517:G517"/>
    <mergeCell ref="F518:G518"/>
    <mergeCell ref="F531:G531"/>
    <mergeCell ref="F532:G532"/>
    <mergeCell ref="F533:G533"/>
    <mergeCell ref="F534:G534"/>
    <mergeCell ref="F535:G535"/>
    <mergeCell ref="F536:G536"/>
    <mergeCell ref="F525:G525"/>
    <mergeCell ref="F526:G526"/>
    <mergeCell ref="F527:G527"/>
    <mergeCell ref="F528:G528"/>
    <mergeCell ref="F529:G529"/>
    <mergeCell ref="F530:G530"/>
    <mergeCell ref="F543:G543"/>
    <mergeCell ref="F544:G544"/>
    <mergeCell ref="F545:G545"/>
    <mergeCell ref="F546:G546"/>
    <mergeCell ref="F547:G547"/>
    <mergeCell ref="F548:G548"/>
    <mergeCell ref="F537:G537"/>
    <mergeCell ref="F538:G538"/>
    <mergeCell ref="F539:G539"/>
    <mergeCell ref="F540:G540"/>
    <mergeCell ref="F541:G541"/>
    <mergeCell ref="F542:G542"/>
    <mergeCell ref="F555:G555"/>
    <mergeCell ref="F556:G556"/>
    <mergeCell ref="F557:G557"/>
    <mergeCell ref="F558:G558"/>
    <mergeCell ref="F559:G559"/>
    <mergeCell ref="F560:G560"/>
    <mergeCell ref="F549:G549"/>
    <mergeCell ref="F550:G550"/>
    <mergeCell ref="F551:G551"/>
    <mergeCell ref="F552:G552"/>
    <mergeCell ref="F553:G553"/>
    <mergeCell ref="F554:G554"/>
    <mergeCell ref="F567:G567"/>
    <mergeCell ref="F568:G568"/>
    <mergeCell ref="F569:G569"/>
    <mergeCell ref="F570:G570"/>
    <mergeCell ref="F571:G571"/>
    <mergeCell ref="F572:G572"/>
    <mergeCell ref="F561:G561"/>
    <mergeCell ref="F562:G562"/>
    <mergeCell ref="F563:G563"/>
    <mergeCell ref="F564:G564"/>
    <mergeCell ref="F565:G565"/>
    <mergeCell ref="F566:G566"/>
    <mergeCell ref="F579:G579"/>
    <mergeCell ref="F580:G580"/>
    <mergeCell ref="F581:G581"/>
    <mergeCell ref="F582:G582"/>
    <mergeCell ref="F583:G583"/>
    <mergeCell ref="F584:G584"/>
    <mergeCell ref="F573:G573"/>
    <mergeCell ref="F574:G574"/>
    <mergeCell ref="F575:G575"/>
    <mergeCell ref="F576:G576"/>
    <mergeCell ref="F577:G577"/>
    <mergeCell ref="F578:G578"/>
    <mergeCell ref="F591:G591"/>
    <mergeCell ref="F592:G592"/>
    <mergeCell ref="F593:G593"/>
    <mergeCell ref="F594:G594"/>
    <mergeCell ref="F595:G595"/>
    <mergeCell ref="F596:G596"/>
    <mergeCell ref="F585:G585"/>
    <mergeCell ref="F586:G586"/>
    <mergeCell ref="F587:G587"/>
    <mergeCell ref="F588:G588"/>
    <mergeCell ref="F589:G589"/>
    <mergeCell ref="F590:G590"/>
    <mergeCell ref="F603:G603"/>
    <mergeCell ref="F604:G604"/>
    <mergeCell ref="F605:G605"/>
    <mergeCell ref="F606:G606"/>
    <mergeCell ref="F607:G607"/>
    <mergeCell ref="F608:G608"/>
    <mergeCell ref="F597:G597"/>
    <mergeCell ref="F598:G598"/>
    <mergeCell ref="F599:G599"/>
    <mergeCell ref="F600:G600"/>
    <mergeCell ref="F601:G601"/>
    <mergeCell ref="F602:G602"/>
    <mergeCell ref="F615:G615"/>
    <mergeCell ref="F616:G616"/>
    <mergeCell ref="F617:G617"/>
    <mergeCell ref="F618:G618"/>
    <mergeCell ref="F619:G619"/>
    <mergeCell ref="F620:G620"/>
    <mergeCell ref="F609:G609"/>
    <mergeCell ref="F610:G610"/>
    <mergeCell ref="F611:G611"/>
    <mergeCell ref="F612:G612"/>
    <mergeCell ref="F613:G613"/>
    <mergeCell ref="F614:G614"/>
    <mergeCell ref="F627:G627"/>
    <mergeCell ref="F628:G628"/>
    <mergeCell ref="F629:G629"/>
    <mergeCell ref="F630:G630"/>
    <mergeCell ref="F631:G631"/>
    <mergeCell ref="F632:G632"/>
    <mergeCell ref="F621:G621"/>
    <mergeCell ref="F622:G622"/>
    <mergeCell ref="F623:G623"/>
    <mergeCell ref="F624:G624"/>
    <mergeCell ref="F625:G625"/>
    <mergeCell ref="F626:G626"/>
    <mergeCell ref="F639:G639"/>
    <mergeCell ref="F640:G640"/>
    <mergeCell ref="F641:G641"/>
    <mergeCell ref="F642:G642"/>
    <mergeCell ref="F643:G643"/>
    <mergeCell ref="F644:G644"/>
    <mergeCell ref="F633:G633"/>
    <mergeCell ref="F634:G634"/>
    <mergeCell ref="F635:G635"/>
    <mergeCell ref="F636:G636"/>
    <mergeCell ref="F637:G637"/>
    <mergeCell ref="F638:G638"/>
    <mergeCell ref="F651:G651"/>
    <mergeCell ref="F652:G652"/>
    <mergeCell ref="F653:G653"/>
    <mergeCell ref="F654:G654"/>
    <mergeCell ref="F655:G655"/>
    <mergeCell ref="F656:G656"/>
    <mergeCell ref="F645:G645"/>
    <mergeCell ref="F646:G646"/>
    <mergeCell ref="F647:G647"/>
    <mergeCell ref="F648:G648"/>
    <mergeCell ref="F649:G649"/>
    <mergeCell ref="F650:G650"/>
    <mergeCell ref="F663:G663"/>
    <mergeCell ref="F664:G664"/>
    <mergeCell ref="F665:G665"/>
    <mergeCell ref="F666:G666"/>
    <mergeCell ref="F667:G667"/>
    <mergeCell ref="F668:G668"/>
    <mergeCell ref="F657:G657"/>
    <mergeCell ref="F658:G658"/>
    <mergeCell ref="F659:G659"/>
    <mergeCell ref="F660:G660"/>
    <mergeCell ref="F661:G661"/>
    <mergeCell ref="F662:G662"/>
    <mergeCell ref="F675:G675"/>
    <mergeCell ref="F676:G676"/>
    <mergeCell ref="F677:G677"/>
    <mergeCell ref="F678:G678"/>
    <mergeCell ref="F679:G679"/>
    <mergeCell ref="F680:G680"/>
    <mergeCell ref="F669:G669"/>
    <mergeCell ref="F670:G670"/>
    <mergeCell ref="F671:G671"/>
    <mergeCell ref="F672:G672"/>
    <mergeCell ref="F673:G673"/>
    <mergeCell ref="F674:G674"/>
    <mergeCell ref="F687:G687"/>
    <mergeCell ref="F688:G688"/>
    <mergeCell ref="F689:G689"/>
    <mergeCell ref="F690:G690"/>
    <mergeCell ref="F691:G691"/>
    <mergeCell ref="F692:G692"/>
    <mergeCell ref="F681:G681"/>
    <mergeCell ref="F682:G682"/>
    <mergeCell ref="F683:G683"/>
    <mergeCell ref="F684:G684"/>
    <mergeCell ref="F685:G685"/>
    <mergeCell ref="F686:G686"/>
    <mergeCell ref="F699:G699"/>
    <mergeCell ref="F700:G700"/>
    <mergeCell ref="F701:G701"/>
    <mergeCell ref="F702:G702"/>
    <mergeCell ref="F703:G703"/>
    <mergeCell ref="F704:G704"/>
    <mergeCell ref="F693:G693"/>
    <mergeCell ref="F694:G694"/>
    <mergeCell ref="F695:G695"/>
    <mergeCell ref="F696:G696"/>
    <mergeCell ref="F697:G697"/>
    <mergeCell ref="F698:G698"/>
    <mergeCell ref="F711:G711"/>
    <mergeCell ref="F712:G712"/>
    <mergeCell ref="F713:G713"/>
    <mergeCell ref="F714:G714"/>
    <mergeCell ref="F715:G715"/>
    <mergeCell ref="F716:G716"/>
    <mergeCell ref="F705:G705"/>
    <mergeCell ref="F706:G706"/>
    <mergeCell ref="F707:G707"/>
    <mergeCell ref="F708:G708"/>
    <mergeCell ref="F709:G709"/>
    <mergeCell ref="F710:G710"/>
    <mergeCell ref="F723:G723"/>
    <mergeCell ref="F724:G724"/>
    <mergeCell ref="F725:G725"/>
    <mergeCell ref="F726:G726"/>
    <mergeCell ref="F727:G727"/>
    <mergeCell ref="F728:G728"/>
    <mergeCell ref="F717:G717"/>
    <mergeCell ref="F718:G718"/>
    <mergeCell ref="F719:G719"/>
    <mergeCell ref="F720:G720"/>
    <mergeCell ref="F721:G721"/>
    <mergeCell ref="F722:G722"/>
    <mergeCell ref="F735:G735"/>
    <mergeCell ref="F736:G736"/>
    <mergeCell ref="F737:G737"/>
    <mergeCell ref="F738:G738"/>
    <mergeCell ref="F739:G739"/>
    <mergeCell ref="F740:G740"/>
    <mergeCell ref="F729:G729"/>
    <mergeCell ref="F730:G730"/>
    <mergeCell ref="F731:G731"/>
    <mergeCell ref="F732:G732"/>
    <mergeCell ref="F733:G733"/>
    <mergeCell ref="F734:G734"/>
    <mergeCell ref="F747:G747"/>
    <mergeCell ref="F748:G748"/>
    <mergeCell ref="F749:G749"/>
    <mergeCell ref="F750:G750"/>
    <mergeCell ref="F751:G751"/>
    <mergeCell ref="F752:G752"/>
    <mergeCell ref="F741:G741"/>
    <mergeCell ref="F742:G742"/>
    <mergeCell ref="F743:G743"/>
    <mergeCell ref="F744:G744"/>
    <mergeCell ref="F745:G745"/>
    <mergeCell ref="F746:G746"/>
    <mergeCell ref="F759:G759"/>
    <mergeCell ref="F760:G760"/>
    <mergeCell ref="F761:G761"/>
    <mergeCell ref="F762:G762"/>
    <mergeCell ref="F763:G763"/>
    <mergeCell ref="F764:G764"/>
    <mergeCell ref="F753:G753"/>
    <mergeCell ref="F754:G754"/>
    <mergeCell ref="F755:G755"/>
    <mergeCell ref="F756:G756"/>
    <mergeCell ref="F757:G757"/>
    <mergeCell ref="F758:G758"/>
    <mergeCell ref="F777:G777"/>
    <mergeCell ref="F771:G771"/>
    <mergeCell ref="F772:G772"/>
    <mergeCell ref="F773:G773"/>
    <mergeCell ref="F774:G774"/>
    <mergeCell ref="F775:G775"/>
    <mergeCell ref="F776:G776"/>
    <mergeCell ref="F765:G765"/>
    <mergeCell ref="F766:G766"/>
    <mergeCell ref="F767:G767"/>
    <mergeCell ref="F768:G768"/>
    <mergeCell ref="F769:G769"/>
    <mergeCell ref="F770:G770"/>
  </mergeCells>
  <pageMargins left="0.70866141732283472" right="0.70866141732283472" top="1.3385826771653544" bottom="0.74803149606299213" header="0.31496062992125984" footer="0.51181102362204722"/>
  <pageSetup scale="52" orientation="landscape" r:id="rId1"/>
  <headerFooter scaleWithDoc="0">
    <oddHeader>&amp;R&amp;"-,Regular"&amp;7Toronto Hydro-Electric System Limited
EB-2018-0165
Draft Rate Order
&amp;"-,Bold"Schedule 13&amp;"-,Regular"
UPDATED:  February 12, 2020
Page &amp;P of &amp;N</oddHeader>
    <oddFooter>&amp;C&amp;"-,Regular"&amp;7&amp;A</oddFooter>
  </headerFooter>
  <rowBreaks count="1" manualBreakCount="1">
    <brk id="483" max="6"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S185"/>
  <sheetViews>
    <sheetView showGridLines="0" zoomScale="85" zoomScaleNormal="85" zoomScaleSheetLayoutView="85" workbookViewId="0">
      <selection activeCell="C8" sqref="C8"/>
    </sheetView>
  </sheetViews>
  <sheetFormatPr defaultColWidth="9.140625" defaultRowHeight="12.75" x14ac:dyDescent="0.2"/>
  <cols>
    <col min="1" max="1" width="55.85546875" style="104" customWidth="1"/>
    <col min="2" max="2" width="9.85546875" style="104" customWidth="1"/>
    <col min="3" max="3" width="31" style="104" bestFit="1" customWidth="1"/>
    <col min="4" max="4" width="31" style="104" customWidth="1"/>
    <col min="5" max="5" width="9.42578125" style="104" bestFit="1" customWidth="1"/>
    <col min="6" max="6" width="24.85546875" style="104" customWidth="1"/>
    <col min="7" max="7" width="11.85546875" style="104" customWidth="1"/>
    <col min="8" max="9" width="9.140625" style="104"/>
    <col min="10" max="10" width="32.28515625" style="104" customWidth="1"/>
    <col min="11" max="16384" width="9.140625" style="104"/>
  </cols>
  <sheetData>
    <row r="1" spans="1:5" ht="15.75" x14ac:dyDescent="0.25">
      <c r="A1" s="475" t="s">
        <v>562</v>
      </c>
      <c r="B1" s="476"/>
      <c r="C1" s="476"/>
      <c r="D1" s="476"/>
      <c r="E1" s="476"/>
    </row>
    <row r="3" spans="1:5" ht="15" hidden="1" x14ac:dyDescent="0.25">
      <c r="A3" s="476"/>
      <c r="B3" s="476"/>
      <c r="C3" s="476"/>
      <c r="D3" s="476"/>
      <c r="E3" s="476"/>
    </row>
    <row r="4" spans="1:5" ht="15" hidden="1" x14ac:dyDescent="0.25">
      <c r="A4" s="476"/>
      <c r="B4" s="476"/>
      <c r="C4" s="476"/>
      <c r="D4" s="476"/>
      <c r="E4" s="476"/>
    </row>
    <row r="5" spans="1:5" ht="15" hidden="1" x14ac:dyDescent="0.25">
      <c r="A5" s="476"/>
      <c r="B5" s="476"/>
      <c r="C5" s="476"/>
      <c r="D5" s="476"/>
      <c r="E5" s="476"/>
    </row>
    <row r="6" spans="1:5" ht="15" hidden="1" x14ac:dyDescent="0.25">
      <c r="A6" s="476"/>
      <c r="B6" s="476"/>
      <c r="C6" s="476"/>
      <c r="D6" s="476"/>
      <c r="E6" s="476"/>
    </row>
    <row r="7" spans="1:5" ht="15" hidden="1" x14ac:dyDescent="0.25">
      <c r="A7" s="476"/>
      <c r="B7" s="476"/>
      <c r="C7" s="476"/>
      <c r="D7" s="476"/>
      <c r="E7" s="476"/>
    </row>
    <row r="8" spans="1:5" ht="15" hidden="1" x14ac:dyDescent="0.25">
      <c r="A8" s="476"/>
      <c r="B8" s="476"/>
      <c r="C8" s="476"/>
      <c r="D8" s="476"/>
      <c r="E8" s="476"/>
    </row>
    <row r="9" spans="1:5" ht="15" hidden="1" x14ac:dyDescent="0.25">
      <c r="A9" s="476"/>
      <c r="B9" s="476"/>
      <c r="C9" s="476"/>
      <c r="D9" s="476"/>
      <c r="E9" s="476"/>
    </row>
    <row r="10" spans="1:5" ht="15" hidden="1" x14ac:dyDescent="0.25">
      <c r="A10" s="476"/>
      <c r="B10" s="476"/>
      <c r="C10" s="476"/>
      <c r="D10" s="476"/>
      <c r="E10" s="476"/>
    </row>
    <row r="11" spans="1:5" ht="15" hidden="1" x14ac:dyDescent="0.25">
      <c r="A11" s="476"/>
      <c r="B11" s="476"/>
      <c r="C11" s="476"/>
      <c r="D11" s="476"/>
      <c r="E11" s="476"/>
    </row>
    <row r="12" spans="1:5" ht="15" hidden="1" x14ac:dyDescent="0.25">
      <c r="A12" s="476"/>
      <c r="B12" s="476"/>
      <c r="C12" s="476"/>
      <c r="D12" s="476"/>
      <c r="E12" s="476"/>
    </row>
    <row r="13" spans="1:5" ht="18.75" hidden="1" customHeight="1" x14ac:dyDescent="0.25">
      <c r="A13" s="477"/>
      <c r="B13" s="477"/>
      <c r="C13" s="477"/>
      <c r="D13" s="477"/>
      <c r="E13" s="476"/>
    </row>
    <row r="14" spans="1:5" ht="72" customHeight="1" x14ac:dyDescent="0.25">
      <c r="A14" s="897" t="s">
        <v>563</v>
      </c>
      <c r="B14" s="897"/>
      <c r="C14" s="897"/>
      <c r="D14" s="897"/>
      <c r="E14" s="476"/>
    </row>
    <row r="15" spans="1:5" ht="15" x14ac:dyDescent="0.25">
      <c r="A15" s="478"/>
      <c r="B15" s="478"/>
      <c r="C15" s="478"/>
      <c r="D15" s="478"/>
      <c r="E15" s="476"/>
    </row>
    <row r="16" spans="1:5" ht="48" customHeight="1" x14ac:dyDescent="0.2">
      <c r="A16" s="442" t="s">
        <v>564</v>
      </c>
      <c r="B16" s="479">
        <v>2017</v>
      </c>
      <c r="C16" s="884"/>
      <c r="D16" s="885"/>
      <c r="E16" s="885"/>
    </row>
    <row r="17" spans="1:10" ht="15" x14ac:dyDescent="0.25">
      <c r="A17" s="478"/>
      <c r="B17" s="478"/>
      <c r="C17" s="478"/>
      <c r="D17" s="478"/>
      <c r="E17" s="476"/>
      <c r="F17" s="476"/>
      <c r="G17" s="476"/>
      <c r="H17" s="476"/>
      <c r="I17" s="476"/>
      <c r="J17" s="476"/>
    </row>
    <row r="18" spans="1:10" ht="34.5" customHeight="1" x14ac:dyDescent="0.25">
      <c r="A18" s="897" t="s">
        <v>565</v>
      </c>
      <c r="B18" s="897"/>
      <c r="C18" s="897"/>
      <c r="D18" s="897"/>
      <c r="E18" s="476"/>
      <c r="F18" s="480"/>
      <c r="G18" s="476"/>
      <c r="H18" s="476"/>
      <c r="I18" s="476"/>
      <c r="J18" s="476"/>
    </row>
    <row r="19" spans="1:10" ht="17.25" customHeight="1" thickBot="1" x14ac:dyDescent="0.3">
      <c r="A19" s="476"/>
      <c r="B19" s="481"/>
      <c r="C19" s="482" t="s">
        <v>112</v>
      </c>
      <c r="D19" s="483">
        <v>2018</v>
      </c>
      <c r="E19" s="476"/>
      <c r="F19" s="476"/>
      <c r="G19" s="476"/>
      <c r="H19" s="476"/>
      <c r="I19" s="476"/>
      <c r="J19" s="476"/>
    </row>
    <row r="20" spans="1:10" s="489" customFormat="1" ht="56.25" customHeight="1" thickBot="1" x14ac:dyDescent="0.3">
      <c r="A20" s="484" t="s">
        <v>566</v>
      </c>
      <c r="B20" s="485" t="s">
        <v>153</v>
      </c>
      <c r="C20" s="486">
        <f>SUM(D20:D20)</f>
        <v>8363158143.3668232</v>
      </c>
      <c r="D20" s="487">
        <v>8363158143.3668232</v>
      </c>
      <c r="E20" s="501">
        <f>('4. Billing Determinants'!G41-SUM('6. Class A Consumption Data'!F478:G478,'6. Class A Consumption Data'!F480:G480,'6. Class A Consumption Data'!F482:G482)-SUM('6. Class A Consumption Data'!F19,'6. Class A Consumption Data'!G22,'6. Class A Consumption Data'!F25,'6. Class A Consumption Data'!G28,'6. Class A Consumption Data'!G31))-D20</f>
        <v>0</v>
      </c>
      <c r="F20" s="480"/>
      <c r="G20" s="488"/>
    </row>
    <row r="21" spans="1:10" s="489" customFormat="1" ht="27" thickBot="1" x14ac:dyDescent="0.3">
      <c r="A21" s="484" t="s">
        <v>567</v>
      </c>
      <c r="B21" s="485" t="s">
        <v>154</v>
      </c>
      <c r="C21" s="486">
        <f>SUM(D21:D21)</f>
        <v>489789515.34428704</v>
      </c>
      <c r="D21" s="490">
        <f>D184</f>
        <v>489789515.34428704</v>
      </c>
      <c r="E21" s="491"/>
      <c r="F21" s="492"/>
      <c r="G21" s="488"/>
    </row>
    <row r="22" spans="1:10" s="489" customFormat="1" ht="15.75" thickBot="1" x14ac:dyDescent="0.3">
      <c r="A22" s="493" t="s">
        <v>568</v>
      </c>
      <c r="B22" s="494" t="s">
        <v>569</v>
      </c>
      <c r="C22" s="495">
        <f>IFERROR(+C21/C20,0)</f>
        <v>5.8565138545509862E-2</v>
      </c>
      <c r="D22" s="496">
        <f>D20-D21</f>
        <v>7873368628.0225363</v>
      </c>
      <c r="E22" s="491">
        <f>D22-'4. Billing Determinants'!S41</f>
        <v>0</v>
      </c>
    </row>
    <row r="23" spans="1:10" ht="15" x14ac:dyDescent="0.25">
      <c r="A23" s="477"/>
      <c r="B23" s="477"/>
      <c r="C23" s="477"/>
      <c r="D23" s="477"/>
      <c r="E23" s="476"/>
      <c r="F23" s="476"/>
      <c r="G23" s="476"/>
      <c r="H23" s="476"/>
      <c r="I23" s="476"/>
      <c r="J23" s="476"/>
    </row>
    <row r="24" spans="1:10" ht="15" x14ac:dyDescent="0.25">
      <c r="A24" s="477"/>
      <c r="B24" s="477"/>
      <c r="C24" s="497"/>
      <c r="D24" s="497"/>
      <c r="E24" s="476"/>
      <c r="F24" s="476"/>
      <c r="G24" s="476"/>
      <c r="H24" s="476"/>
      <c r="I24" s="476"/>
      <c r="J24" s="476"/>
    </row>
    <row r="25" spans="1:10" ht="15.75" thickBot="1" x14ac:dyDescent="0.3">
      <c r="A25" s="898" t="s">
        <v>570</v>
      </c>
      <c r="B25" s="898"/>
      <c r="C25" s="898"/>
      <c r="D25" s="498"/>
      <c r="E25" s="476"/>
      <c r="F25" s="476"/>
      <c r="G25" s="476"/>
      <c r="H25" s="476"/>
      <c r="I25" s="476"/>
      <c r="J25" s="476"/>
    </row>
    <row r="26" spans="1:10" ht="15.75" hidden="1" thickBot="1" x14ac:dyDescent="0.3">
      <c r="A26" s="499"/>
      <c r="B26" s="499"/>
      <c r="C26" s="500"/>
      <c r="D26" s="500"/>
      <c r="E26" s="476"/>
      <c r="F26" s="476"/>
      <c r="G26" s="476"/>
      <c r="H26" s="476"/>
      <c r="I26" s="476"/>
      <c r="J26" s="501"/>
    </row>
    <row r="27" spans="1:10" ht="15.75" thickBot="1" x14ac:dyDescent="0.3">
      <c r="A27" s="502" t="s">
        <v>571</v>
      </c>
      <c r="B27" s="502" t="s">
        <v>572</v>
      </c>
      <c r="C27" s="503">
        <f>'2a. Group 1 - Cont Schedule'!CD32</f>
        <v>-24370154.520654228</v>
      </c>
      <c r="D27" s="504"/>
      <c r="E27" s="476"/>
      <c r="F27" s="476"/>
      <c r="G27" s="476"/>
      <c r="H27" s="476"/>
      <c r="I27" s="476"/>
      <c r="J27" s="476"/>
    </row>
    <row r="28" spans="1:10" ht="15.75" thickBot="1" x14ac:dyDescent="0.3">
      <c r="A28" s="484" t="s">
        <v>573</v>
      </c>
      <c r="B28" s="505" t="s">
        <v>574</v>
      </c>
      <c r="C28" s="506">
        <f>+C22*C27</f>
        <v>-1427241.4758775984</v>
      </c>
      <c r="D28" s="507"/>
      <c r="E28" s="476"/>
      <c r="F28" s="476"/>
      <c r="G28" s="476"/>
      <c r="H28" s="476"/>
      <c r="I28" s="476"/>
      <c r="J28" s="476"/>
    </row>
    <row r="29" spans="1:10" ht="32.25" customHeight="1" thickBot="1" x14ac:dyDescent="0.3">
      <c r="A29" s="484" t="s">
        <v>575</v>
      </c>
      <c r="B29" s="505" t="s">
        <v>576</v>
      </c>
      <c r="C29" s="508">
        <f>+C27-C28</f>
        <v>-22942913.04477663</v>
      </c>
      <c r="D29" s="504"/>
      <c r="E29" s="476"/>
      <c r="F29" s="476"/>
      <c r="G29" s="476"/>
      <c r="H29" s="476"/>
      <c r="I29" s="476"/>
      <c r="J29" s="476"/>
    </row>
    <row r="30" spans="1:10" ht="15" x14ac:dyDescent="0.25">
      <c r="A30" s="477"/>
      <c r="B30" s="477"/>
      <c r="C30" s="477"/>
      <c r="D30" s="477"/>
      <c r="E30" s="476"/>
      <c r="F30" s="476"/>
      <c r="G30" s="476"/>
      <c r="H30" s="476"/>
      <c r="I30" s="476"/>
      <c r="J30" s="476"/>
    </row>
    <row r="31" spans="1:10" ht="15" x14ac:dyDescent="0.25">
      <c r="A31" s="899" t="s">
        <v>577</v>
      </c>
      <c r="B31" s="899"/>
      <c r="C31" s="900"/>
      <c r="D31" s="900"/>
      <c r="E31" s="476"/>
      <c r="F31" s="476"/>
      <c r="G31" s="476"/>
      <c r="H31" s="476"/>
      <c r="I31" s="476"/>
      <c r="J31" s="476"/>
    </row>
    <row r="32" spans="1:10" ht="15" x14ac:dyDescent="0.25">
      <c r="A32" s="509" t="s">
        <v>578</v>
      </c>
      <c r="B32" s="509"/>
      <c r="C32" s="895">
        <f>'6. Class A Consumption Data'!C13</f>
        <v>127</v>
      </c>
      <c r="D32" s="896"/>
      <c r="E32" s="510"/>
      <c r="F32" s="510"/>
      <c r="G32" s="510"/>
      <c r="H32" s="476"/>
      <c r="I32" s="476"/>
      <c r="J32" s="476"/>
    </row>
    <row r="33" spans="1:7" ht="65.25" customHeight="1" x14ac:dyDescent="0.25">
      <c r="A33" s="511" t="s">
        <v>254</v>
      </c>
      <c r="B33" s="511"/>
      <c r="C33" s="512" t="s">
        <v>579</v>
      </c>
      <c r="D33" s="512" t="s">
        <v>580</v>
      </c>
      <c r="E33" s="482" t="s">
        <v>581</v>
      </c>
      <c r="F33" s="513" t="s">
        <v>582</v>
      </c>
      <c r="G33" s="513" t="s">
        <v>583</v>
      </c>
    </row>
    <row r="34" spans="1:7" s="520" customFormat="1" ht="15" x14ac:dyDescent="0.25">
      <c r="A34" s="514" t="s">
        <v>258</v>
      </c>
      <c r="B34" s="515"/>
      <c r="C34" s="516">
        <f t="shared" ref="C34:C65" si="0">SUM(D34:D34)</f>
        <v>10750334.308482999</v>
      </c>
      <c r="D34" s="516">
        <f t="array" ref="D34">SUM(IF('6. Class A Consumption Data'!F21:G21="B",'6. Class A Consumption Data'!F19:G19))</f>
        <v>10750334.308482999</v>
      </c>
      <c r="E34" s="517">
        <f t="shared" ref="E34:E97" si="1">IFERROR(+C34/$C$184,0)</f>
        <v>2.1948886147402077E-2</v>
      </c>
      <c r="F34" s="518">
        <f>E34*$C$28</f>
        <v>-31326.360658887515</v>
      </c>
      <c r="G34" s="519">
        <f>+F34/12</f>
        <v>-2610.5300549072931</v>
      </c>
    </row>
    <row r="35" spans="1:7" s="520" customFormat="1" ht="15" x14ac:dyDescent="0.25">
      <c r="A35" s="514" t="s">
        <v>260</v>
      </c>
      <c r="B35" s="515"/>
      <c r="C35" s="516">
        <f t="shared" si="0"/>
        <v>70146307.763592005</v>
      </c>
      <c r="D35" s="516">
        <f t="array" ref="D35">SUM(IF('6. Class A Consumption Data'!F24:G24="B",'6. Class A Consumption Data'!F22:G22))</f>
        <v>70146307.763592005</v>
      </c>
      <c r="E35" s="517">
        <f t="shared" si="1"/>
        <v>0.14321725060669002</v>
      </c>
      <c r="F35" s="518">
        <f t="shared" ref="F35:F98" si="2">E35*$C$28</f>
        <v>-204405.60012702414</v>
      </c>
      <c r="G35" s="519">
        <f t="shared" ref="G35:G98" si="3">+F35/12</f>
        <v>-17033.800010585346</v>
      </c>
    </row>
    <row r="36" spans="1:7" s="520" customFormat="1" ht="15" x14ac:dyDescent="0.25">
      <c r="A36" s="514" t="s">
        <v>261</v>
      </c>
      <c r="B36" s="521"/>
      <c r="C36" s="516">
        <f t="shared" si="0"/>
        <v>65561673.804488994</v>
      </c>
      <c r="D36" s="522">
        <f t="array" ref="D36">SUM(IF('6. Class A Consumption Data'!F27:G27="B",'6. Class A Consumption Data'!F25:G25))</f>
        <v>65561673.804488994</v>
      </c>
      <c r="E36" s="517">
        <f t="shared" si="1"/>
        <v>0.13385683390630324</v>
      </c>
      <c r="F36" s="518">
        <f t="shared" si="2"/>
        <v>-191046.02518073478</v>
      </c>
      <c r="G36" s="519">
        <f t="shared" si="3"/>
        <v>-15920.502098394565</v>
      </c>
    </row>
    <row r="37" spans="1:7" s="520" customFormat="1" ht="15" x14ac:dyDescent="0.25">
      <c r="A37" s="514" t="s">
        <v>262</v>
      </c>
      <c r="B37" s="515"/>
      <c r="C37" s="516">
        <f t="shared" si="0"/>
        <v>329125987.96543008</v>
      </c>
      <c r="D37" s="516">
        <f t="array" ref="D37">SUM(IF('6. Class A Consumption Data'!F30:G30="B",'6. Class A Consumption Data'!F28:G28))</f>
        <v>329125987.96543008</v>
      </c>
      <c r="E37" s="517">
        <f t="shared" si="1"/>
        <v>0.67197434337498629</v>
      </c>
      <c r="F37" s="518">
        <f t="shared" si="2"/>
        <v>-959069.65359039546</v>
      </c>
      <c r="G37" s="519">
        <f t="shared" si="3"/>
        <v>-79922.471132532955</v>
      </c>
    </row>
    <row r="38" spans="1:7" s="520" customFormat="1" ht="15" x14ac:dyDescent="0.25">
      <c r="A38" s="523" t="s">
        <v>263</v>
      </c>
      <c r="B38" s="524"/>
      <c r="C38" s="522">
        <f t="shared" si="0"/>
        <v>14205211.502293</v>
      </c>
      <c r="D38" s="525">
        <f t="array" ref="D38">SUM(IF('6. Class A Consumption Data'!F33:G33="B",'6. Class A Consumption Data'!F31:G31))</f>
        <v>14205211.502293</v>
      </c>
      <c r="E38" s="526">
        <f t="shared" si="1"/>
        <v>2.9002685964618396E-2</v>
      </c>
      <c r="F38" s="527">
        <f t="shared" si="2"/>
        <v>-41393.836320556467</v>
      </c>
      <c r="G38" s="519">
        <f t="shared" si="3"/>
        <v>-3449.4863600463723</v>
      </c>
    </row>
    <row r="39" spans="1:7" s="520" customFormat="1" ht="15" hidden="1" x14ac:dyDescent="0.25">
      <c r="A39" s="514" t="s">
        <v>264</v>
      </c>
      <c r="B39" s="515"/>
      <c r="C39" s="516">
        <f t="shared" si="0"/>
        <v>0</v>
      </c>
      <c r="D39" s="516">
        <f t="array" ref="D39">SUM(IF('6. Class A Consumption Data'!F36:G36="B",'6. Class A Consumption Data'!F34:G34))</f>
        <v>0</v>
      </c>
      <c r="E39" s="517">
        <f t="shared" si="1"/>
        <v>0</v>
      </c>
      <c r="F39" s="518">
        <f t="shared" si="2"/>
        <v>0</v>
      </c>
      <c r="G39" s="519">
        <f t="shared" si="3"/>
        <v>0</v>
      </c>
    </row>
    <row r="40" spans="1:7" s="520" customFormat="1" ht="15" hidden="1" x14ac:dyDescent="0.25">
      <c r="A40" s="528" t="s">
        <v>265</v>
      </c>
      <c r="B40" s="529"/>
      <c r="C40" s="530">
        <f t="shared" si="0"/>
        <v>0</v>
      </c>
      <c r="D40" s="530">
        <f t="array" ref="D40">SUM(IF('6. Class A Consumption Data'!F39:G39="B",'6. Class A Consumption Data'!F37:G37))</f>
        <v>0</v>
      </c>
      <c r="E40" s="531">
        <f t="shared" si="1"/>
        <v>0</v>
      </c>
      <c r="F40" s="532">
        <f t="shared" si="2"/>
        <v>0</v>
      </c>
      <c r="G40" s="533">
        <f t="shared" si="3"/>
        <v>0</v>
      </c>
    </row>
    <row r="41" spans="1:7" s="520" customFormat="1" ht="15" hidden="1" x14ac:dyDescent="0.25">
      <c r="A41" s="514" t="s">
        <v>266</v>
      </c>
      <c r="B41" s="515"/>
      <c r="C41" s="516">
        <f t="shared" si="0"/>
        <v>0</v>
      </c>
      <c r="D41" s="516">
        <f t="array" ref="D41">SUM(IF('6. Class A Consumption Data'!F42:G42="B",'6. Class A Consumption Data'!F40:G40))</f>
        <v>0</v>
      </c>
      <c r="E41" s="517">
        <f t="shared" si="1"/>
        <v>0</v>
      </c>
      <c r="F41" s="518">
        <f t="shared" si="2"/>
        <v>0</v>
      </c>
      <c r="G41" s="519">
        <f t="shared" si="3"/>
        <v>0</v>
      </c>
    </row>
    <row r="42" spans="1:7" s="520" customFormat="1" ht="15" hidden="1" x14ac:dyDescent="0.25">
      <c r="A42" s="514" t="s">
        <v>267</v>
      </c>
      <c r="B42" s="515"/>
      <c r="C42" s="516">
        <f t="shared" si="0"/>
        <v>0</v>
      </c>
      <c r="D42" s="516">
        <f t="array" ref="D42">SUM(IF('6. Class A Consumption Data'!F45:G45="B",'6. Class A Consumption Data'!F43:G43))</f>
        <v>0</v>
      </c>
      <c r="E42" s="517">
        <f t="shared" si="1"/>
        <v>0</v>
      </c>
      <c r="F42" s="518">
        <f t="shared" si="2"/>
        <v>0</v>
      </c>
      <c r="G42" s="519">
        <f t="shared" si="3"/>
        <v>0</v>
      </c>
    </row>
    <row r="43" spans="1:7" ht="15" hidden="1" x14ac:dyDescent="0.25">
      <c r="A43" s="514" t="s">
        <v>268</v>
      </c>
      <c r="B43" s="515"/>
      <c r="C43" s="516">
        <f t="shared" si="0"/>
        <v>0</v>
      </c>
      <c r="D43" s="516">
        <f t="array" ref="D43">SUM(IF('6. Class A Consumption Data'!F48:G48="B",'6. Class A Consumption Data'!F46:G46))</f>
        <v>0</v>
      </c>
      <c r="E43" s="517">
        <f t="shared" si="1"/>
        <v>0</v>
      </c>
      <c r="F43" s="518">
        <f t="shared" si="2"/>
        <v>0</v>
      </c>
      <c r="G43" s="519">
        <f t="shared" si="3"/>
        <v>0</v>
      </c>
    </row>
    <row r="44" spans="1:7" ht="15" hidden="1" x14ac:dyDescent="0.25">
      <c r="A44" s="514" t="s">
        <v>269</v>
      </c>
      <c r="B44" s="515"/>
      <c r="C44" s="516">
        <f t="shared" si="0"/>
        <v>0</v>
      </c>
      <c r="D44" s="516">
        <f t="array" ref="D44">SUM(IF('6. Class A Consumption Data'!F51:G51="B",'6. Class A Consumption Data'!F49:G49))</f>
        <v>0</v>
      </c>
      <c r="E44" s="517">
        <f t="shared" si="1"/>
        <v>0</v>
      </c>
      <c r="F44" s="518">
        <f t="shared" si="2"/>
        <v>0</v>
      </c>
      <c r="G44" s="519">
        <f t="shared" si="3"/>
        <v>0</v>
      </c>
    </row>
    <row r="45" spans="1:7" ht="15" hidden="1" x14ac:dyDescent="0.25">
      <c r="A45" s="514" t="s">
        <v>270</v>
      </c>
      <c r="B45" s="515"/>
      <c r="C45" s="516">
        <f t="shared" si="0"/>
        <v>0</v>
      </c>
      <c r="D45" s="516">
        <f t="array" ref="D45">SUM(IF('6. Class A Consumption Data'!F54:G54="B",'6. Class A Consumption Data'!F52:G52))</f>
        <v>0</v>
      </c>
      <c r="E45" s="517">
        <f t="shared" si="1"/>
        <v>0</v>
      </c>
      <c r="F45" s="518">
        <f t="shared" si="2"/>
        <v>0</v>
      </c>
      <c r="G45" s="519">
        <f t="shared" si="3"/>
        <v>0</v>
      </c>
    </row>
    <row r="46" spans="1:7" ht="15" hidden="1" x14ac:dyDescent="0.25">
      <c r="A46" s="514" t="s">
        <v>271</v>
      </c>
      <c r="B46" s="515"/>
      <c r="C46" s="516">
        <f t="shared" si="0"/>
        <v>0</v>
      </c>
      <c r="D46" s="516">
        <f t="array" ref="D46">SUM(IF('6. Class A Consumption Data'!F57:G57="B",'6. Class A Consumption Data'!F55:G55))</f>
        <v>0</v>
      </c>
      <c r="E46" s="517">
        <f t="shared" si="1"/>
        <v>0</v>
      </c>
      <c r="F46" s="518">
        <f t="shared" si="2"/>
        <v>0</v>
      </c>
      <c r="G46" s="519">
        <f t="shared" si="3"/>
        <v>0</v>
      </c>
    </row>
    <row r="47" spans="1:7" ht="15" hidden="1" x14ac:dyDescent="0.25">
      <c r="A47" s="514" t="s">
        <v>272</v>
      </c>
      <c r="B47" s="515"/>
      <c r="C47" s="516">
        <f t="shared" si="0"/>
        <v>0</v>
      </c>
      <c r="D47" s="516">
        <f t="array" ref="D47">SUM(IF('6. Class A Consumption Data'!F60:G60="B",'6. Class A Consumption Data'!F58:G58))</f>
        <v>0</v>
      </c>
      <c r="E47" s="517">
        <f t="shared" si="1"/>
        <v>0</v>
      </c>
      <c r="F47" s="518">
        <f t="shared" si="2"/>
        <v>0</v>
      </c>
      <c r="G47" s="519">
        <f t="shared" si="3"/>
        <v>0</v>
      </c>
    </row>
    <row r="48" spans="1:7" ht="15" hidden="1" x14ac:dyDescent="0.25">
      <c r="A48" s="514" t="s">
        <v>273</v>
      </c>
      <c r="B48" s="515"/>
      <c r="C48" s="516">
        <f t="shared" si="0"/>
        <v>0</v>
      </c>
      <c r="D48" s="516">
        <f t="array" ref="D48">SUM(IF('6. Class A Consumption Data'!F63:G63="B",'6. Class A Consumption Data'!F61:G61))</f>
        <v>0</v>
      </c>
      <c r="E48" s="517">
        <f t="shared" si="1"/>
        <v>0</v>
      </c>
      <c r="F48" s="518">
        <f t="shared" si="2"/>
        <v>0</v>
      </c>
      <c r="G48" s="519">
        <f t="shared" si="3"/>
        <v>0</v>
      </c>
    </row>
    <row r="49" spans="1:19" ht="15" hidden="1" x14ac:dyDescent="0.25">
      <c r="A49" s="514" t="s">
        <v>274</v>
      </c>
      <c r="B49" s="515"/>
      <c r="C49" s="516">
        <f t="shared" si="0"/>
        <v>0</v>
      </c>
      <c r="D49" s="516">
        <f t="array" ref="D49">SUM(IF('6. Class A Consumption Data'!F66:G66="B",'6. Class A Consumption Data'!F64:G64))</f>
        <v>0</v>
      </c>
      <c r="E49" s="517">
        <f t="shared" si="1"/>
        <v>0</v>
      </c>
      <c r="F49" s="518">
        <f t="shared" si="2"/>
        <v>0</v>
      </c>
      <c r="G49" s="519">
        <f t="shared" si="3"/>
        <v>0</v>
      </c>
    </row>
    <row r="50" spans="1:19" ht="15" hidden="1" x14ac:dyDescent="0.25">
      <c r="A50" s="514" t="s">
        <v>275</v>
      </c>
      <c r="B50" s="515"/>
      <c r="C50" s="713">
        <f t="shared" si="0"/>
        <v>0</v>
      </c>
      <c r="D50" s="713">
        <f t="array" ref="D50">SUM(IF('6. Class A Consumption Data'!F69:G69="B",'6. Class A Consumption Data'!F67:G67))</f>
        <v>0</v>
      </c>
      <c r="E50" s="714">
        <f t="shared" si="1"/>
        <v>0</v>
      </c>
      <c r="F50" s="715">
        <f t="shared" si="2"/>
        <v>0</v>
      </c>
      <c r="G50" s="716">
        <f t="shared" si="3"/>
        <v>0</v>
      </c>
      <c r="H50" s="707"/>
      <c r="I50" s="707"/>
      <c r="J50" s="707"/>
      <c r="K50" s="707"/>
      <c r="L50" s="707"/>
      <c r="M50" s="707"/>
      <c r="N50" s="707"/>
      <c r="O50" s="707"/>
      <c r="P50" s="707"/>
      <c r="Q50" s="707"/>
      <c r="R50" s="707"/>
      <c r="S50" s="707"/>
    </row>
    <row r="51" spans="1:19" ht="15" hidden="1" x14ac:dyDescent="0.25">
      <c r="A51" s="514" t="s">
        <v>276</v>
      </c>
      <c r="B51" s="515"/>
      <c r="C51" s="713">
        <f t="shared" si="0"/>
        <v>0</v>
      </c>
      <c r="D51" s="713">
        <f t="array" ref="D51">SUM(IF('6. Class A Consumption Data'!F72:G72="B",'6. Class A Consumption Data'!F70:G70))</f>
        <v>0</v>
      </c>
      <c r="E51" s="714">
        <f t="shared" si="1"/>
        <v>0</v>
      </c>
      <c r="F51" s="715">
        <f t="shared" si="2"/>
        <v>0</v>
      </c>
      <c r="G51" s="716">
        <f t="shared" si="3"/>
        <v>0</v>
      </c>
      <c r="H51" s="707"/>
      <c r="I51" s="707"/>
      <c r="J51" s="707"/>
      <c r="K51" s="707"/>
      <c r="L51" s="707"/>
      <c r="M51" s="707"/>
      <c r="N51" s="707"/>
      <c r="O51" s="707"/>
      <c r="P51" s="707"/>
      <c r="Q51" s="707"/>
      <c r="R51" s="707"/>
      <c r="S51" s="707"/>
    </row>
    <row r="52" spans="1:19" ht="15" hidden="1" x14ac:dyDescent="0.25">
      <c r="A52" s="514" t="s">
        <v>277</v>
      </c>
      <c r="B52" s="515"/>
      <c r="C52" s="516">
        <f t="shared" si="0"/>
        <v>0</v>
      </c>
      <c r="D52" s="516">
        <f t="array" ref="D52">SUM(IF('6. Class A Consumption Data'!F75:G75="B",'6. Class A Consumption Data'!F73:G73))</f>
        <v>0</v>
      </c>
      <c r="E52" s="517">
        <f t="shared" si="1"/>
        <v>0</v>
      </c>
      <c r="F52" s="518">
        <f t="shared" si="2"/>
        <v>0</v>
      </c>
      <c r="G52" s="519">
        <f t="shared" si="3"/>
        <v>0</v>
      </c>
    </row>
    <row r="53" spans="1:19" ht="15" hidden="1" x14ac:dyDescent="0.25">
      <c r="A53" s="514" t="s">
        <v>278</v>
      </c>
      <c r="B53" s="515"/>
      <c r="C53" s="516">
        <f t="shared" si="0"/>
        <v>0</v>
      </c>
      <c r="D53" s="516">
        <f t="array" ref="D53">SUM(IF('6. Class A Consumption Data'!F78:G78="B",'6. Class A Consumption Data'!F76:G76))</f>
        <v>0</v>
      </c>
      <c r="E53" s="517">
        <f t="shared" si="1"/>
        <v>0</v>
      </c>
      <c r="F53" s="518">
        <f t="shared" si="2"/>
        <v>0</v>
      </c>
      <c r="G53" s="519">
        <f t="shared" si="3"/>
        <v>0</v>
      </c>
    </row>
    <row r="54" spans="1:19" ht="15" hidden="1" x14ac:dyDescent="0.25">
      <c r="A54" s="514" t="s">
        <v>279</v>
      </c>
      <c r="B54" s="515"/>
      <c r="C54" s="516">
        <f t="shared" si="0"/>
        <v>0</v>
      </c>
      <c r="D54" s="516">
        <f t="array" ref="D54">SUM(IF('6. Class A Consumption Data'!F81:G81="B",'6. Class A Consumption Data'!F79:G79))</f>
        <v>0</v>
      </c>
      <c r="E54" s="517">
        <f t="shared" si="1"/>
        <v>0</v>
      </c>
      <c r="F54" s="518">
        <f t="shared" si="2"/>
        <v>0</v>
      </c>
      <c r="G54" s="519">
        <f t="shared" si="3"/>
        <v>0</v>
      </c>
    </row>
    <row r="55" spans="1:19" ht="15" hidden="1" x14ac:dyDescent="0.25">
      <c r="A55" s="514" t="s">
        <v>280</v>
      </c>
      <c r="B55" s="515"/>
      <c r="C55" s="516">
        <f t="shared" si="0"/>
        <v>0</v>
      </c>
      <c r="D55" s="516">
        <f t="array" ref="D55">SUM(IF('6. Class A Consumption Data'!F84:G84="B",'6. Class A Consumption Data'!F82:G82))</f>
        <v>0</v>
      </c>
      <c r="E55" s="517">
        <f t="shared" si="1"/>
        <v>0</v>
      </c>
      <c r="F55" s="518">
        <f t="shared" si="2"/>
        <v>0</v>
      </c>
      <c r="G55" s="519">
        <f t="shared" si="3"/>
        <v>0</v>
      </c>
    </row>
    <row r="56" spans="1:19" ht="15" hidden="1" x14ac:dyDescent="0.25">
      <c r="A56" s="514" t="s">
        <v>281</v>
      </c>
      <c r="B56" s="515"/>
      <c r="C56" s="516">
        <f t="shared" si="0"/>
        <v>0</v>
      </c>
      <c r="D56" s="516">
        <f t="array" ref="D56">SUM(IF('6. Class A Consumption Data'!F87:G87="B",'6. Class A Consumption Data'!F85:G85))</f>
        <v>0</v>
      </c>
      <c r="E56" s="517">
        <f t="shared" si="1"/>
        <v>0</v>
      </c>
      <c r="F56" s="518">
        <f t="shared" si="2"/>
        <v>0</v>
      </c>
      <c r="G56" s="519">
        <f t="shared" si="3"/>
        <v>0</v>
      </c>
    </row>
    <row r="57" spans="1:19" ht="15" hidden="1" x14ac:dyDescent="0.25">
      <c r="A57" s="514" t="s">
        <v>282</v>
      </c>
      <c r="B57" s="515"/>
      <c r="C57" s="516">
        <f t="shared" si="0"/>
        <v>0</v>
      </c>
      <c r="D57" s="516">
        <f t="array" ref="D57">SUM(IF('6. Class A Consumption Data'!F90:G90="B",'6. Class A Consumption Data'!F88:G88))</f>
        <v>0</v>
      </c>
      <c r="E57" s="517">
        <f t="shared" si="1"/>
        <v>0</v>
      </c>
      <c r="F57" s="518">
        <f t="shared" si="2"/>
        <v>0</v>
      </c>
      <c r="G57" s="519">
        <f t="shared" si="3"/>
        <v>0</v>
      </c>
    </row>
    <row r="58" spans="1:19" ht="15" hidden="1" x14ac:dyDescent="0.25">
      <c r="A58" s="514" t="s">
        <v>283</v>
      </c>
      <c r="B58" s="515"/>
      <c r="C58" s="516">
        <f t="shared" si="0"/>
        <v>0</v>
      </c>
      <c r="D58" s="516">
        <f t="array" ref="D58">SUM(IF('6. Class A Consumption Data'!F93:G93="B",'6. Class A Consumption Data'!F91:G91))</f>
        <v>0</v>
      </c>
      <c r="E58" s="517">
        <f t="shared" si="1"/>
        <v>0</v>
      </c>
      <c r="F58" s="518">
        <f t="shared" si="2"/>
        <v>0</v>
      </c>
      <c r="G58" s="519">
        <f t="shared" si="3"/>
        <v>0</v>
      </c>
    </row>
    <row r="59" spans="1:19" ht="15" hidden="1" x14ac:dyDescent="0.25">
      <c r="A59" s="514" t="s">
        <v>284</v>
      </c>
      <c r="B59" s="515"/>
      <c r="C59" s="516">
        <f t="shared" si="0"/>
        <v>0</v>
      </c>
      <c r="D59" s="516">
        <f t="array" ref="D59">SUM(IF('6. Class A Consumption Data'!F96:G96="B",'6. Class A Consumption Data'!F94:G94))</f>
        <v>0</v>
      </c>
      <c r="E59" s="517">
        <f t="shared" si="1"/>
        <v>0</v>
      </c>
      <c r="F59" s="518">
        <f t="shared" si="2"/>
        <v>0</v>
      </c>
      <c r="G59" s="519">
        <f t="shared" si="3"/>
        <v>0</v>
      </c>
    </row>
    <row r="60" spans="1:19" ht="15" hidden="1" x14ac:dyDescent="0.25">
      <c r="A60" s="514" t="s">
        <v>285</v>
      </c>
      <c r="B60" s="515"/>
      <c r="C60" s="516">
        <f t="shared" si="0"/>
        <v>0</v>
      </c>
      <c r="D60" s="516">
        <f t="array" ref="D60">SUM(IF('6. Class A Consumption Data'!F99:G99="B",'6. Class A Consumption Data'!F97:G97))</f>
        <v>0</v>
      </c>
      <c r="E60" s="517">
        <f t="shared" si="1"/>
        <v>0</v>
      </c>
      <c r="F60" s="518">
        <f t="shared" si="2"/>
        <v>0</v>
      </c>
      <c r="G60" s="519">
        <f t="shared" si="3"/>
        <v>0</v>
      </c>
    </row>
    <row r="61" spans="1:19" ht="15" hidden="1" x14ac:dyDescent="0.25">
      <c r="A61" s="514" t="s">
        <v>286</v>
      </c>
      <c r="B61" s="515"/>
      <c r="C61" s="516">
        <f t="shared" si="0"/>
        <v>0</v>
      </c>
      <c r="D61" s="516">
        <f t="array" ref="D61">SUM(IF('6. Class A Consumption Data'!F102:G102="B",'6. Class A Consumption Data'!F100:G100))</f>
        <v>0</v>
      </c>
      <c r="E61" s="517">
        <f t="shared" si="1"/>
        <v>0</v>
      </c>
      <c r="F61" s="518">
        <f t="shared" si="2"/>
        <v>0</v>
      </c>
      <c r="G61" s="519">
        <f t="shared" si="3"/>
        <v>0</v>
      </c>
    </row>
    <row r="62" spans="1:19" ht="15" hidden="1" x14ac:dyDescent="0.25">
      <c r="A62" s="514" t="s">
        <v>287</v>
      </c>
      <c r="B62" s="515"/>
      <c r="C62" s="516">
        <f t="shared" si="0"/>
        <v>0</v>
      </c>
      <c r="D62" s="516">
        <f t="array" ref="D62">SUM(IF('6. Class A Consumption Data'!F105:G105="B",'6. Class A Consumption Data'!F103:G103))</f>
        <v>0</v>
      </c>
      <c r="E62" s="517">
        <f t="shared" si="1"/>
        <v>0</v>
      </c>
      <c r="F62" s="518">
        <f t="shared" si="2"/>
        <v>0</v>
      </c>
      <c r="G62" s="519">
        <f t="shared" si="3"/>
        <v>0</v>
      </c>
    </row>
    <row r="63" spans="1:19" ht="15" hidden="1" x14ac:dyDescent="0.25">
      <c r="A63" s="514" t="s">
        <v>288</v>
      </c>
      <c r="B63" s="515"/>
      <c r="C63" s="516">
        <f t="shared" si="0"/>
        <v>0</v>
      </c>
      <c r="D63" s="516">
        <f t="array" ref="D63">SUM(IF('6. Class A Consumption Data'!F108:G108="B",'6. Class A Consumption Data'!F106:G106))</f>
        <v>0</v>
      </c>
      <c r="E63" s="517">
        <f t="shared" si="1"/>
        <v>0</v>
      </c>
      <c r="F63" s="518">
        <f t="shared" si="2"/>
        <v>0</v>
      </c>
      <c r="G63" s="519">
        <f t="shared" si="3"/>
        <v>0</v>
      </c>
    </row>
    <row r="64" spans="1:19" ht="15" hidden="1" x14ac:dyDescent="0.25">
      <c r="A64" s="514" t="s">
        <v>289</v>
      </c>
      <c r="B64" s="515"/>
      <c r="C64" s="516">
        <f t="shared" si="0"/>
        <v>0</v>
      </c>
      <c r="D64" s="516">
        <f t="array" ref="D64">SUM(IF('6. Class A Consumption Data'!F111:G111="B",'6. Class A Consumption Data'!F109:G109))</f>
        <v>0</v>
      </c>
      <c r="E64" s="517">
        <f t="shared" si="1"/>
        <v>0</v>
      </c>
      <c r="F64" s="518">
        <f t="shared" si="2"/>
        <v>0</v>
      </c>
      <c r="G64" s="519">
        <f t="shared" si="3"/>
        <v>0</v>
      </c>
    </row>
    <row r="65" spans="1:7" ht="15" hidden="1" x14ac:dyDescent="0.25">
      <c r="A65" s="514" t="s">
        <v>290</v>
      </c>
      <c r="B65" s="515"/>
      <c r="C65" s="516">
        <f t="shared" si="0"/>
        <v>0</v>
      </c>
      <c r="D65" s="516">
        <f t="array" ref="D65">SUM(IF('6. Class A Consumption Data'!F114:G114="B",'6. Class A Consumption Data'!F112:G112))</f>
        <v>0</v>
      </c>
      <c r="E65" s="517">
        <f t="shared" si="1"/>
        <v>0</v>
      </c>
      <c r="F65" s="518">
        <f t="shared" si="2"/>
        <v>0</v>
      </c>
      <c r="G65" s="519">
        <f t="shared" si="3"/>
        <v>0</v>
      </c>
    </row>
    <row r="66" spans="1:7" ht="15" hidden="1" x14ac:dyDescent="0.25">
      <c r="A66" s="514" t="s">
        <v>291</v>
      </c>
      <c r="B66" s="515"/>
      <c r="C66" s="516">
        <f t="shared" ref="C66:C129" si="4">SUM(D66:D66)</f>
        <v>0</v>
      </c>
      <c r="D66" s="516">
        <f t="array" ref="D66">SUM(IF('6. Class A Consumption Data'!F117:G117="B",'6. Class A Consumption Data'!F115:G115))</f>
        <v>0</v>
      </c>
      <c r="E66" s="517">
        <f t="shared" si="1"/>
        <v>0</v>
      </c>
      <c r="F66" s="518">
        <f t="shared" si="2"/>
        <v>0</v>
      </c>
      <c r="G66" s="519">
        <f t="shared" si="3"/>
        <v>0</v>
      </c>
    </row>
    <row r="67" spans="1:7" ht="15" hidden="1" x14ac:dyDescent="0.25">
      <c r="A67" s="514" t="s">
        <v>292</v>
      </c>
      <c r="B67" s="515"/>
      <c r="C67" s="516">
        <f t="shared" si="4"/>
        <v>0</v>
      </c>
      <c r="D67" s="516">
        <f t="array" ref="D67">SUM(IF('6. Class A Consumption Data'!F120:G120="B",'6. Class A Consumption Data'!F118:G118))</f>
        <v>0</v>
      </c>
      <c r="E67" s="517">
        <f t="shared" si="1"/>
        <v>0</v>
      </c>
      <c r="F67" s="518">
        <f t="shared" si="2"/>
        <v>0</v>
      </c>
      <c r="G67" s="519">
        <f t="shared" si="3"/>
        <v>0</v>
      </c>
    </row>
    <row r="68" spans="1:7" ht="15" hidden="1" x14ac:dyDescent="0.25">
      <c r="A68" s="514" t="s">
        <v>293</v>
      </c>
      <c r="B68" s="515"/>
      <c r="C68" s="516">
        <f t="shared" si="4"/>
        <v>0</v>
      </c>
      <c r="D68" s="516">
        <f t="array" ref="D68">SUM(IF('6. Class A Consumption Data'!F123:G123="B",'6. Class A Consumption Data'!F121:G121))</f>
        <v>0</v>
      </c>
      <c r="E68" s="517">
        <f t="shared" si="1"/>
        <v>0</v>
      </c>
      <c r="F68" s="518">
        <f t="shared" si="2"/>
        <v>0</v>
      </c>
      <c r="G68" s="519">
        <f t="shared" si="3"/>
        <v>0</v>
      </c>
    </row>
    <row r="69" spans="1:7" ht="15" hidden="1" x14ac:dyDescent="0.25">
      <c r="A69" s="514" t="s">
        <v>294</v>
      </c>
      <c r="B69" s="515"/>
      <c r="C69" s="516">
        <f t="shared" si="4"/>
        <v>0</v>
      </c>
      <c r="D69" s="516">
        <f t="array" ref="D69">SUM(IF('6. Class A Consumption Data'!F126:G126="B",'6. Class A Consumption Data'!F124:G124))</f>
        <v>0</v>
      </c>
      <c r="E69" s="517">
        <f t="shared" si="1"/>
        <v>0</v>
      </c>
      <c r="F69" s="518">
        <f t="shared" si="2"/>
        <v>0</v>
      </c>
      <c r="G69" s="519">
        <f t="shared" si="3"/>
        <v>0</v>
      </c>
    </row>
    <row r="70" spans="1:7" ht="15" hidden="1" x14ac:dyDescent="0.25">
      <c r="A70" s="514" t="s">
        <v>295</v>
      </c>
      <c r="B70" s="515"/>
      <c r="C70" s="516">
        <f t="shared" si="4"/>
        <v>0</v>
      </c>
      <c r="D70" s="516">
        <f t="array" ref="D70">SUM(IF('6. Class A Consumption Data'!F129:G129="B",'6. Class A Consumption Data'!F127:G127))</f>
        <v>0</v>
      </c>
      <c r="E70" s="517">
        <f t="shared" si="1"/>
        <v>0</v>
      </c>
      <c r="F70" s="518">
        <f t="shared" si="2"/>
        <v>0</v>
      </c>
      <c r="G70" s="519">
        <f t="shared" si="3"/>
        <v>0</v>
      </c>
    </row>
    <row r="71" spans="1:7" ht="15" hidden="1" x14ac:dyDescent="0.25">
      <c r="A71" s="514" t="s">
        <v>296</v>
      </c>
      <c r="B71" s="515"/>
      <c r="C71" s="516">
        <f t="shared" si="4"/>
        <v>0</v>
      </c>
      <c r="D71" s="516">
        <f t="array" ref="D71">SUM(IF('6. Class A Consumption Data'!F132:G132="B",'6. Class A Consumption Data'!F130:G130))</f>
        <v>0</v>
      </c>
      <c r="E71" s="517">
        <f t="shared" si="1"/>
        <v>0</v>
      </c>
      <c r="F71" s="518">
        <f t="shared" si="2"/>
        <v>0</v>
      </c>
      <c r="G71" s="519">
        <f t="shared" si="3"/>
        <v>0</v>
      </c>
    </row>
    <row r="72" spans="1:7" ht="15" hidden="1" x14ac:dyDescent="0.25">
      <c r="A72" s="514" t="s">
        <v>297</v>
      </c>
      <c r="B72" s="515"/>
      <c r="C72" s="516">
        <f t="shared" si="4"/>
        <v>0</v>
      </c>
      <c r="D72" s="516">
        <f t="array" ref="D72">SUM(IF('6. Class A Consumption Data'!F135:G135="B",'6. Class A Consumption Data'!F133:G133))</f>
        <v>0</v>
      </c>
      <c r="E72" s="517">
        <f t="shared" si="1"/>
        <v>0</v>
      </c>
      <c r="F72" s="518">
        <f t="shared" si="2"/>
        <v>0</v>
      </c>
      <c r="G72" s="519">
        <f t="shared" si="3"/>
        <v>0</v>
      </c>
    </row>
    <row r="73" spans="1:7" ht="15" hidden="1" x14ac:dyDescent="0.25">
      <c r="A73" s="514" t="s">
        <v>298</v>
      </c>
      <c r="B73" s="515"/>
      <c r="C73" s="516">
        <f t="shared" si="4"/>
        <v>0</v>
      </c>
      <c r="D73" s="516">
        <f t="array" ref="D73">SUM(IF('6. Class A Consumption Data'!F138:G138="B",'6. Class A Consumption Data'!F136:G136))</f>
        <v>0</v>
      </c>
      <c r="E73" s="517">
        <f t="shared" si="1"/>
        <v>0</v>
      </c>
      <c r="F73" s="518">
        <f t="shared" si="2"/>
        <v>0</v>
      </c>
      <c r="G73" s="519">
        <f t="shared" si="3"/>
        <v>0</v>
      </c>
    </row>
    <row r="74" spans="1:7" ht="15" hidden="1" x14ac:dyDescent="0.25">
      <c r="A74" s="514" t="s">
        <v>299</v>
      </c>
      <c r="B74" s="515"/>
      <c r="C74" s="516">
        <f t="shared" si="4"/>
        <v>0</v>
      </c>
      <c r="D74" s="516">
        <f t="array" ref="D74">SUM(IF('6. Class A Consumption Data'!F141:G141="B",'6. Class A Consumption Data'!F139:G139))</f>
        <v>0</v>
      </c>
      <c r="E74" s="517">
        <f t="shared" si="1"/>
        <v>0</v>
      </c>
      <c r="F74" s="518">
        <f t="shared" si="2"/>
        <v>0</v>
      </c>
      <c r="G74" s="519">
        <f t="shared" si="3"/>
        <v>0</v>
      </c>
    </row>
    <row r="75" spans="1:7" ht="15" hidden="1" x14ac:dyDescent="0.25">
      <c r="A75" s="514" t="s">
        <v>300</v>
      </c>
      <c r="B75" s="515"/>
      <c r="C75" s="516">
        <f t="shared" si="4"/>
        <v>0</v>
      </c>
      <c r="D75" s="516">
        <f t="array" ref="D75">SUM(IF('6. Class A Consumption Data'!F144:G144="B",'6. Class A Consumption Data'!F142:G142))</f>
        <v>0</v>
      </c>
      <c r="E75" s="517">
        <f t="shared" si="1"/>
        <v>0</v>
      </c>
      <c r="F75" s="518">
        <f t="shared" si="2"/>
        <v>0</v>
      </c>
      <c r="G75" s="519">
        <f t="shared" si="3"/>
        <v>0</v>
      </c>
    </row>
    <row r="76" spans="1:7" ht="15" hidden="1" x14ac:dyDescent="0.25">
      <c r="A76" s="514" t="s">
        <v>301</v>
      </c>
      <c r="B76" s="515"/>
      <c r="C76" s="516">
        <f t="shared" si="4"/>
        <v>0</v>
      </c>
      <c r="D76" s="516">
        <f t="array" ref="D76">SUM(IF('6. Class A Consumption Data'!F147:G147="B",'6. Class A Consumption Data'!F145:G145))</f>
        <v>0</v>
      </c>
      <c r="E76" s="517">
        <f t="shared" si="1"/>
        <v>0</v>
      </c>
      <c r="F76" s="518">
        <f t="shared" si="2"/>
        <v>0</v>
      </c>
      <c r="G76" s="519">
        <f t="shared" si="3"/>
        <v>0</v>
      </c>
    </row>
    <row r="77" spans="1:7" ht="15" hidden="1" x14ac:dyDescent="0.25">
      <c r="A77" s="514" t="s">
        <v>302</v>
      </c>
      <c r="B77" s="515"/>
      <c r="C77" s="516">
        <f t="shared" si="4"/>
        <v>0</v>
      </c>
      <c r="D77" s="516">
        <f t="array" ref="D77">SUM(IF('6. Class A Consumption Data'!F150:G150="B",'6. Class A Consumption Data'!F148:G148))</f>
        <v>0</v>
      </c>
      <c r="E77" s="517">
        <f t="shared" si="1"/>
        <v>0</v>
      </c>
      <c r="F77" s="518">
        <f t="shared" si="2"/>
        <v>0</v>
      </c>
      <c r="G77" s="519">
        <f t="shared" si="3"/>
        <v>0</v>
      </c>
    </row>
    <row r="78" spans="1:7" ht="15" hidden="1" x14ac:dyDescent="0.25">
      <c r="A78" s="514" t="s">
        <v>303</v>
      </c>
      <c r="B78" s="515"/>
      <c r="C78" s="516">
        <f t="shared" si="4"/>
        <v>0</v>
      </c>
      <c r="D78" s="516">
        <f t="array" ref="D78">SUM(IF('6. Class A Consumption Data'!F153:G153="B",'6. Class A Consumption Data'!F151:G151))</f>
        <v>0</v>
      </c>
      <c r="E78" s="517">
        <f t="shared" si="1"/>
        <v>0</v>
      </c>
      <c r="F78" s="518">
        <f t="shared" si="2"/>
        <v>0</v>
      </c>
      <c r="G78" s="519">
        <f t="shared" si="3"/>
        <v>0</v>
      </c>
    </row>
    <row r="79" spans="1:7" ht="15" hidden="1" x14ac:dyDescent="0.25">
      <c r="A79" s="514" t="s">
        <v>304</v>
      </c>
      <c r="B79" s="515"/>
      <c r="C79" s="516">
        <f t="shared" si="4"/>
        <v>0</v>
      </c>
      <c r="D79" s="516">
        <f t="array" ref="D79">SUM(IF('6. Class A Consumption Data'!F156:G156="B",'6. Class A Consumption Data'!F154:G154))</f>
        <v>0</v>
      </c>
      <c r="E79" s="517">
        <f t="shared" si="1"/>
        <v>0</v>
      </c>
      <c r="F79" s="518">
        <f t="shared" si="2"/>
        <v>0</v>
      </c>
      <c r="G79" s="519">
        <f t="shared" si="3"/>
        <v>0</v>
      </c>
    </row>
    <row r="80" spans="1:7" ht="15" hidden="1" x14ac:dyDescent="0.25">
      <c r="A80" s="514" t="s">
        <v>305</v>
      </c>
      <c r="B80" s="515"/>
      <c r="C80" s="516">
        <f t="shared" si="4"/>
        <v>0</v>
      </c>
      <c r="D80" s="516">
        <f t="array" ref="D80">SUM(IF('6. Class A Consumption Data'!F159:G159="B",'6. Class A Consumption Data'!F157:G157))</f>
        <v>0</v>
      </c>
      <c r="E80" s="517">
        <f t="shared" si="1"/>
        <v>0</v>
      </c>
      <c r="F80" s="518">
        <f t="shared" si="2"/>
        <v>0</v>
      </c>
      <c r="G80" s="519">
        <f t="shared" si="3"/>
        <v>0</v>
      </c>
    </row>
    <row r="81" spans="1:7" ht="15" hidden="1" x14ac:dyDescent="0.25">
      <c r="A81" s="514" t="s">
        <v>306</v>
      </c>
      <c r="B81" s="515"/>
      <c r="C81" s="516">
        <f t="shared" si="4"/>
        <v>0</v>
      </c>
      <c r="D81" s="516">
        <f t="array" ref="D81">SUM(IF('6. Class A Consumption Data'!F162:G162="B",'6. Class A Consumption Data'!F160:G160))</f>
        <v>0</v>
      </c>
      <c r="E81" s="517">
        <f t="shared" si="1"/>
        <v>0</v>
      </c>
      <c r="F81" s="518">
        <f t="shared" si="2"/>
        <v>0</v>
      </c>
      <c r="G81" s="519">
        <f t="shared" si="3"/>
        <v>0</v>
      </c>
    </row>
    <row r="82" spans="1:7" ht="15" hidden="1" x14ac:dyDescent="0.25">
      <c r="A82" s="514" t="s">
        <v>307</v>
      </c>
      <c r="B82" s="515"/>
      <c r="C82" s="516">
        <f t="shared" si="4"/>
        <v>0</v>
      </c>
      <c r="D82" s="516">
        <f t="array" ref="D82">SUM(IF('6. Class A Consumption Data'!F165:G165="B",'6. Class A Consumption Data'!F163:G163))</f>
        <v>0</v>
      </c>
      <c r="E82" s="517">
        <f t="shared" si="1"/>
        <v>0</v>
      </c>
      <c r="F82" s="518">
        <f t="shared" si="2"/>
        <v>0</v>
      </c>
      <c r="G82" s="519">
        <f t="shared" si="3"/>
        <v>0</v>
      </c>
    </row>
    <row r="83" spans="1:7" ht="15" hidden="1" x14ac:dyDescent="0.25">
      <c r="A83" s="514" t="s">
        <v>308</v>
      </c>
      <c r="B83" s="515"/>
      <c r="C83" s="516">
        <f t="shared" si="4"/>
        <v>0</v>
      </c>
      <c r="D83" s="516">
        <f t="array" ref="D83">SUM(IF('6. Class A Consumption Data'!F168:G168="B",'6. Class A Consumption Data'!F166:G166))</f>
        <v>0</v>
      </c>
      <c r="E83" s="517">
        <f t="shared" si="1"/>
        <v>0</v>
      </c>
      <c r="F83" s="518">
        <f t="shared" si="2"/>
        <v>0</v>
      </c>
      <c r="G83" s="519">
        <f t="shared" si="3"/>
        <v>0</v>
      </c>
    </row>
    <row r="84" spans="1:7" ht="15" hidden="1" x14ac:dyDescent="0.25">
      <c r="A84" s="514" t="s">
        <v>309</v>
      </c>
      <c r="B84" s="515"/>
      <c r="C84" s="516">
        <f t="shared" si="4"/>
        <v>0</v>
      </c>
      <c r="D84" s="516">
        <f t="array" ref="D84">SUM(IF('6. Class A Consumption Data'!F171:G171="B",'6. Class A Consumption Data'!F169:G169))</f>
        <v>0</v>
      </c>
      <c r="E84" s="517">
        <f t="shared" si="1"/>
        <v>0</v>
      </c>
      <c r="F84" s="518">
        <f t="shared" si="2"/>
        <v>0</v>
      </c>
      <c r="G84" s="519">
        <f t="shared" si="3"/>
        <v>0</v>
      </c>
    </row>
    <row r="85" spans="1:7" ht="15" hidden="1" x14ac:dyDescent="0.25">
      <c r="A85" s="514" t="s">
        <v>310</v>
      </c>
      <c r="B85" s="515"/>
      <c r="C85" s="516">
        <f t="shared" si="4"/>
        <v>0</v>
      </c>
      <c r="D85" s="516">
        <f t="array" ref="D85">SUM(IF('6. Class A Consumption Data'!F174:G174="B",'6. Class A Consumption Data'!F172:G172))</f>
        <v>0</v>
      </c>
      <c r="E85" s="517">
        <f t="shared" si="1"/>
        <v>0</v>
      </c>
      <c r="F85" s="518">
        <f t="shared" si="2"/>
        <v>0</v>
      </c>
      <c r="G85" s="519">
        <f t="shared" si="3"/>
        <v>0</v>
      </c>
    </row>
    <row r="86" spans="1:7" ht="15" hidden="1" x14ac:dyDescent="0.25">
      <c r="A86" s="514" t="s">
        <v>311</v>
      </c>
      <c r="B86" s="515"/>
      <c r="C86" s="516">
        <f t="shared" si="4"/>
        <v>0</v>
      </c>
      <c r="D86" s="516">
        <f t="array" ref="D86">SUM(IF('6. Class A Consumption Data'!F177:G177="B",'6. Class A Consumption Data'!F175:G175))</f>
        <v>0</v>
      </c>
      <c r="E86" s="517">
        <f t="shared" si="1"/>
        <v>0</v>
      </c>
      <c r="F86" s="518">
        <f t="shared" si="2"/>
        <v>0</v>
      </c>
      <c r="G86" s="519">
        <f t="shared" si="3"/>
        <v>0</v>
      </c>
    </row>
    <row r="87" spans="1:7" ht="15" hidden="1" x14ac:dyDescent="0.25">
      <c r="A87" s="514" t="s">
        <v>312</v>
      </c>
      <c r="B87" s="515"/>
      <c r="C87" s="516">
        <f t="shared" si="4"/>
        <v>0</v>
      </c>
      <c r="D87" s="516">
        <f t="array" ref="D87">SUM(IF('6. Class A Consumption Data'!F180:G180="B",'6. Class A Consumption Data'!F178:G178))</f>
        <v>0</v>
      </c>
      <c r="E87" s="517">
        <f t="shared" si="1"/>
        <v>0</v>
      </c>
      <c r="F87" s="518">
        <f t="shared" si="2"/>
        <v>0</v>
      </c>
      <c r="G87" s="519">
        <f t="shared" si="3"/>
        <v>0</v>
      </c>
    </row>
    <row r="88" spans="1:7" ht="15" hidden="1" x14ac:dyDescent="0.25">
      <c r="A88" s="514" t="s">
        <v>313</v>
      </c>
      <c r="B88" s="515"/>
      <c r="C88" s="516">
        <f t="shared" si="4"/>
        <v>0</v>
      </c>
      <c r="D88" s="516">
        <f t="array" ref="D88">SUM(IF('6. Class A Consumption Data'!F183:G183="B",'6. Class A Consumption Data'!F181:G181))</f>
        <v>0</v>
      </c>
      <c r="E88" s="517">
        <f t="shared" si="1"/>
        <v>0</v>
      </c>
      <c r="F88" s="518">
        <f t="shared" si="2"/>
        <v>0</v>
      </c>
      <c r="G88" s="519">
        <f t="shared" si="3"/>
        <v>0</v>
      </c>
    </row>
    <row r="89" spans="1:7" ht="15" hidden="1" x14ac:dyDescent="0.25">
      <c r="A89" s="514" t="s">
        <v>314</v>
      </c>
      <c r="B89" s="515"/>
      <c r="C89" s="516">
        <f t="shared" si="4"/>
        <v>0</v>
      </c>
      <c r="D89" s="516">
        <f t="array" ref="D89">SUM(IF('6. Class A Consumption Data'!F186:G186="B",'6. Class A Consumption Data'!F184:G184))</f>
        <v>0</v>
      </c>
      <c r="E89" s="517">
        <f t="shared" si="1"/>
        <v>0</v>
      </c>
      <c r="F89" s="518">
        <f t="shared" si="2"/>
        <v>0</v>
      </c>
      <c r="G89" s="519">
        <f t="shared" si="3"/>
        <v>0</v>
      </c>
    </row>
    <row r="90" spans="1:7" ht="15" hidden="1" x14ac:dyDescent="0.25">
      <c r="A90" s="514" t="s">
        <v>315</v>
      </c>
      <c r="B90" s="515"/>
      <c r="C90" s="516">
        <f t="shared" si="4"/>
        <v>0</v>
      </c>
      <c r="D90" s="516">
        <f t="array" ref="D90">SUM(IF('6. Class A Consumption Data'!F189:G189="B",'6. Class A Consumption Data'!F187:G187))</f>
        <v>0</v>
      </c>
      <c r="E90" s="517">
        <f t="shared" si="1"/>
        <v>0</v>
      </c>
      <c r="F90" s="518">
        <f t="shared" si="2"/>
        <v>0</v>
      </c>
      <c r="G90" s="519">
        <f t="shared" si="3"/>
        <v>0</v>
      </c>
    </row>
    <row r="91" spans="1:7" ht="15" hidden="1" x14ac:dyDescent="0.25">
      <c r="A91" s="514" t="s">
        <v>316</v>
      </c>
      <c r="B91" s="515"/>
      <c r="C91" s="516">
        <f t="shared" si="4"/>
        <v>0</v>
      </c>
      <c r="D91" s="516">
        <f t="array" ref="D91">SUM(IF('6. Class A Consumption Data'!F192:G192="B",'6. Class A Consumption Data'!F190:G190))</f>
        <v>0</v>
      </c>
      <c r="E91" s="517">
        <f t="shared" si="1"/>
        <v>0</v>
      </c>
      <c r="F91" s="518">
        <f t="shared" si="2"/>
        <v>0</v>
      </c>
      <c r="G91" s="519">
        <f t="shared" si="3"/>
        <v>0</v>
      </c>
    </row>
    <row r="92" spans="1:7" ht="15" hidden="1" x14ac:dyDescent="0.25">
      <c r="A92" s="514" t="s">
        <v>317</v>
      </c>
      <c r="B92" s="515"/>
      <c r="C92" s="516">
        <f t="shared" si="4"/>
        <v>0</v>
      </c>
      <c r="D92" s="516">
        <f t="array" ref="D92">SUM(IF('6. Class A Consumption Data'!F195:G195="B",'6. Class A Consumption Data'!F193:G193))</f>
        <v>0</v>
      </c>
      <c r="E92" s="517">
        <f t="shared" si="1"/>
        <v>0</v>
      </c>
      <c r="F92" s="518">
        <f t="shared" si="2"/>
        <v>0</v>
      </c>
      <c r="G92" s="519">
        <f t="shared" si="3"/>
        <v>0</v>
      </c>
    </row>
    <row r="93" spans="1:7" ht="15" hidden="1" x14ac:dyDescent="0.25">
      <c r="A93" s="514" t="s">
        <v>318</v>
      </c>
      <c r="B93" s="515"/>
      <c r="C93" s="516">
        <f t="shared" si="4"/>
        <v>0</v>
      </c>
      <c r="D93" s="516">
        <f t="array" ref="D93">SUM(IF('6. Class A Consumption Data'!F198:G198="B",'6. Class A Consumption Data'!F196:G196))</f>
        <v>0</v>
      </c>
      <c r="E93" s="517">
        <f t="shared" si="1"/>
        <v>0</v>
      </c>
      <c r="F93" s="518">
        <f t="shared" si="2"/>
        <v>0</v>
      </c>
      <c r="G93" s="519">
        <f t="shared" si="3"/>
        <v>0</v>
      </c>
    </row>
    <row r="94" spans="1:7" ht="15" hidden="1" x14ac:dyDescent="0.25">
      <c r="A94" s="514" t="s">
        <v>319</v>
      </c>
      <c r="B94" s="515"/>
      <c r="C94" s="516">
        <f t="shared" si="4"/>
        <v>0</v>
      </c>
      <c r="D94" s="516">
        <f t="array" ref="D94">SUM(IF('6. Class A Consumption Data'!F201:G201="B",'6. Class A Consumption Data'!F199:G199))</f>
        <v>0</v>
      </c>
      <c r="E94" s="517">
        <f t="shared" si="1"/>
        <v>0</v>
      </c>
      <c r="F94" s="518">
        <f t="shared" si="2"/>
        <v>0</v>
      </c>
      <c r="G94" s="519">
        <f t="shared" si="3"/>
        <v>0</v>
      </c>
    </row>
    <row r="95" spans="1:7" ht="15" hidden="1" x14ac:dyDescent="0.25">
      <c r="A95" s="514" t="s">
        <v>320</v>
      </c>
      <c r="B95" s="515"/>
      <c r="C95" s="516">
        <f t="shared" si="4"/>
        <v>0</v>
      </c>
      <c r="D95" s="516">
        <f t="array" ref="D95">SUM(IF('6. Class A Consumption Data'!F204:G204="B",'6. Class A Consumption Data'!F202:G202))</f>
        <v>0</v>
      </c>
      <c r="E95" s="517">
        <f t="shared" si="1"/>
        <v>0</v>
      </c>
      <c r="F95" s="518">
        <f t="shared" si="2"/>
        <v>0</v>
      </c>
      <c r="G95" s="519">
        <f t="shared" si="3"/>
        <v>0</v>
      </c>
    </row>
    <row r="96" spans="1:7" ht="15" hidden="1" x14ac:dyDescent="0.25">
      <c r="A96" s="514" t="s">
        <v>321</v>
      </c>
      <c r="B96" s="515"/>
      <c r="C96" s="516">
        <f t="shared" si="4"/>
        <v>0</v>
      </c>
      <c r="D96" s="516">
        <f t="array" ref="D96">SUM(IF('6. Class A Consumption Data'!F207:G207="B",'6. Class A Consumption Data'!F205:G205))</f>
        <v>0</v>
      </c>
      <c r="E96" s="517">
        <f t="shared" si="1"/>
        <v>0</v>
      </c>
      <c r="F96" s="518">
        <f t="shared" si="2"/>
        <v>0</v>
      </c>
      <c r="G96" s="519">
        <f t="shared" si="3"/>
        <v>0</v>
      </c>
    </row>
    <row r="97" spans="1:7" ht="15" hidden="1" x14ac:dyDescent="0.25">
      <c r="A97" s="514" t="s">
        <v>322</v>
      </c>
      <c r="B97" s="515"/>
      <c r="C97" s="516">
        <f t="shared" si="4"/>
        <v>0</v>
      </c>
      <c r="D97" s="516">
        <f t="array" ref="D97">SUM(IF('6. Class A Consumption Data'!F210:G210="B",'6. Class A Consumption Data'!F208:G208))</f>
        <v>0</v>
      </c>
      <c r="E97" s="517">
        <f t="shared" si="1"/>
        <v>0</v>
      </c>
      <c r="F97" s="518">
        <f t="shared" si="2"/>
        <v>0</v>
      </c>
      <c r="G97" s="519">
        <f t="shared" si="3"/>
        <v>0</v>
      </c>
    </row>
    <row r="98" spans="1:7" ht="15" hidden="1" x14ac:dyDescent="0.25">
      <c r="A98" s="514" t="s">
        <v>323</v>
      </c>
      <c r="B98" s="515"/>
      <c r="C98" s="516">
        <f t="shared" si="4"/>
        <v>0</v>
      </c>
      <c r="D98" s="516">
        <f t="array" ref="D98">SUM(IF('6. Class A Consumption Data'!F213:G213="B",'6. Class A Consumption Data'!F211:G211))</f>
        <v>0</v>
      </c>
      <c r="E98" s="517">
        <f t="shared" ref="E98:E161" si="5">IFERROR(+C98/$C$184,0)</f>
        <v>0</v>
      </c>
      <c r="F98" s="518">
        <f t="shared" si="2"/>
        <v>0</v>
      </c>
      <c r="G98" s="519">
        <f t="shared" si="3"/>
        <v>0</v>
      </c>
    </row>
    <row r="99" spans="1:7" ht="15" hidden="1" x14ac:dyDescent="0.25">
      <c r="A99" s="514" t="s">
        <v>324</v>
      </c>
      <c r="B99" s="515"/>
      <c r="C99" s="516">
        <f t="shared" si="4"/>
        <v>0</v>
      </c>
      <c r="D99" s="516">
        <f t="array" ref="D99">SUM(IF('6. Class A Consumption Data'!F216:G216="B",'6. Class A Consumption Data'!F214:G214))</f>
        <v>0</v>
      </c>
      <c r="E99" s="517">
        <f t="shared" si="5"/>
        <v>0</v>
      </c>
      <c r="F99" s="518">
        <f t="shared" ref="F99:F162" si="6">E99*$C$28</f>
        <v>0</v>
      </c>
      <c r="G99" s="519">
        <f t="shared" ref="G99:G162" si="7">+F99/12</f>
        <v>0</v>
      </c>
    </row>
    <row r="100" spans="1:7" ht="15" hidden="1" x14ac:dyDescent="0.25">
      <c r="A100" s="514" t="s">
        <v>325</v>
      </c>
      <c r="B100" s="515"/>
      <c r="C100" s="516">
        <f t="shared" si="4"/>
        <v>0</v>
      </c>
      <c r="D100" s="516">
        <f t="array" ref="D100">SUM(IF('6. Class A Consumption Data'!F219:G219="B",'6. Class A Consumption Data'!F217:G217))</f>
        <v>0</v>
      </c>
      <c r="E100" s="517">
        <f t="shared" si="5"/>
        <v>0</v>
      </c>
      <c r="F100" s="518">
        <f t="shared" si="6"/>
        <v>0</v>
      </c>
      <c r="G100" s="519">
        <f t="shared" si="7"/>
        <v>0</v>
      </c>
    </row>
    <row r="101" spans="1:7" ht="15" hidden="1" x14ac:dyDescent="0.25">
      <c r="A101" s="514" t="s">
        <v>326</v>
      </c>
      <c r="B101" s="515"/>
      <c r="C101" s="516">
        <f t="shared" si="4"/>
        <v>0</v>
      </c>
      <c r="D101" s="516">
        <f t="array" ref="D101">SUM(IF('6. Class A Consumption Data'!F222:G222="B",'6. Class A Consumption Data'!F220:G220))</f>
        <v>0</v>
      </c>
      <c r="E101" s="517">
        <f t="shared" si="5"/>
        <v>0</v>
      </c>
      <c r="F101" s="518">
        <f t="shared" si="6"/>
        <v>0</v>
      </c>
      <c r="G101" s="519">
        <f t="shared" si="7"/>
        <v>0</v>
      </c>
    </row>
    <row r="102" spans="1:7" ht="15" hidden="1" x14ac:dyDescent="0.25">
      <c r="A102" s="514" t="s">
        <v>327</v>
      </c>
      <c r="B102" s="515"/>
      <c r="C102" s="516">
        <f t="shared" si="4"/>
        <v>0</v>
      </c>
      <c r="D102" s="516">
        <f t="array" ref="D102">SUM(IF('6. Class A Consumption Data'!F225:G225="B",'6. Class A Consumption Data'!F223:G223))</f>
        <v>0</v>
      </c>
      <c r="E102" s="517">
        <f t="shared" si="5"/>
        <v>0</v>
      </c>
      <c r="F102" s="518">
        <f t="shared" si="6"/>
        <v>0</v>
      </c>
      <c r="G102" s="519">
        <f t="shared" si="7"/>
        <v>0</v>
      </c>
    </row>
    <row r="103" spans="1:7" ht="15" hidden="1" x14ac:dyDescent="0.25">
      <c r="A103" s="514" t="s">
        <v>328</v>
      </c>
      <c r="B103" s="515"/>
      <c r="C103" s="516">
        <f t="shared" si="4"/>
        <v>0</v>
      </c>
      <c r="D103" s="516">
        <f t="array" ref="D103">SUM(IF('6. Class A Consumption Data'!F228:G228="B",'6. Class A Consumption Data'!F226:G226))</f>
        <v>0</v>
      </c>
      <c r="E103" s="517">
        <f t="shared" si="5"/>
        <v>0</v>
      </c>
      <c r="F103" s="518">
        <f t="shared" si="6"/>
        <v>0</v>
      </c>
      <c r="G103" s="519">
        <f t="shared" si="7"/>
        <v>0</v>
      </c>
    </row>
    <row r="104" spans="1:7" ht="15" hidden="1" x14ac:dyDescent="0.25">
      <c r="A104" s="514" t="s">
        <v>329</v>
      </c>
      <c r="B104" s="515"/>
      <c r="C104" s="516">
        <f t="shared" si="4"/>
        <v>0</v>
      </c>
      <c r="D104" s="516">
        <f t="array" ref="D104">SUM(IF('6. Class A Consumption Data'!F231:G231="B",'6. Class A Consumption Data'!F229:G229))</f>
        <v>0</v>
      </c>
      <c r="E104" s="517">
        <f t="shared" si="5"/>
        <v>0</v>
      </c>
      <c r="F104" s="518">
        <f t="shared" si="6"/>
        <v>0</v>
      </c>
      <c r="G104" s="519">
        <f t="shared" si="7"/>
        <v>0</v>
      </c>
    </row>
    <row r="105" spans="1:7" ht="15" hidden="1" x14ac:dyDescent="0.25">
      <c r="A105" s="514" t="s">
        <v>330</v>
      </c>
      <c r="B105" s="515"/>
      <c r="C105" s="516">
        <f t="shared" si="4"/>
        <v>0</v>
      </c>
      <c r="D105" s="516">
        <f t="array" ref="D105">SUM(IF('6. Class A Consumption Data'!F234:G234="B",'6. Class A Consumption Data'!F232:G232))</f>
        <v>0</v>
      </c>
      <c r="E105" s="517">
        <f t="shared" si="5"/>
        <v>0</v>
      </c>
      <c r="F105" s="518">
        <f t="shared" si="6"/>
        <v>0</v>
      </c>
      <c r="G105" s="519">
        <f t="shared" si="7"/>
        <v>0</v>
      </c>
    </row>
    <row r="106" spans="1:7" ht="15" hidden="1" x14ac:dyDescent="0.25">
      <c r="A106" s="514" t="s">
        <v>331</v>
      </c>
      <c r="B106" s="515"/>
      <c r="C106" s="516">
        <f t="shared" si="4"/>
        <v>0</v>
      </c>
      <c r="D106" s="516">
        <f t="array" ref="D106">SUM(IF('6. Class A Consumption Data'!F237:G237="B",'6. Class A Consumption Data'!F235:G235))</f>
        <v>0</v>
      </c>
      <c r="E106" s="517">
        <f t="shared" si="5"/>
        <v>0</v>
      </c>
      <c r="F106" s="518">
        <f t="shared" si="6"/>
        <v>0</v>
      </c>
      <c r="G106" s="519">
        <f t="shared" si="7"/>
        <v>0</v>
      </c>
    </row>
    <row r="107" spans="1:7" ht="15" hidden="1" x14ac:dyDescent="0.25">
      <c r="A107" s="514" t="s">
        <v>332</v>
      </c>
      <c r="B107" s="515"/>
      <c r="C107" s="516">
        <f t="shared" si="4"/>
        <v>0</v>
      </c>
      <c r="D107" s="516">
        <f t="array" ref="D107">SUM(IF('6. Class A Consumption Data'!F240:G240="B",'6. Class A Consumption Data'!F238:G238))</f>
        <v>0</v>
      </c>
      <c r="E107" s="517">
        <f t="shared" si="5"/>
        <v>0</v>
      </c>
      <c r="F107" s="518">
        <f t="shared" si="6"/>
        <v>0</v>
      </c>
      <c r="G107" s="519">
        <f t="shared" si="7"/>
        <v>0</v>
      </c>
    </row>
    <row r="108" spans="1:7" ht="15" hidden="1" x14ac:dyDescent="0.25">
      <c r="A108" s="514" t="s">
        <v>333</v>
      </c>
      <c r="B108" s="515"/>
      <c r="C108" s="516">
        <f t="shared" si="4"/>
        <v>0</v>
      </c>
      <c r="D108" s="516">
        <f t="array" ref="D108">SUM(IF('6. Class A Consumption Data'!F243:G243="B",'6. Class A Consumption Data'!F241:G241))</f>
        <v>0</v>
      </c>
      <c r="E108" s="517">
        <f t="shared" si="5"/>
        <v>0</v>
      </c>
      <c r="F108" s="518">
        <f t="shared" si="6"/>
        <v>0</v>
      </c>
      <c r="G108" s="519">
        <f t="shared" si="7"/>
        <v>0</v>
      </c>
    </row>
    <row r="109" spans="1:7" ht="15" hidden="1" x14ac:dyDescent="0.25">
      <c r="A109" s="514" t="s">
        <v>334</v>
      </c>
      <c r="B109" s="515"/>
      <c r="C109" s="516">
        <f t="shared" si="4"/>
        <v>0</v>
      </c>
      <c r="D109" s="516">
        <f t="array" ref="D109">SUM(IF('6. Class A Consumption Data'!F246:G246="B",'6. Class A Consumption Data'!F244:G244))</f>
        <v>0</v>
      </c>
      <c r="E109" s="517">
        <f t="shared" si="5"/>
        <v>0</v>
      </c>
      <c r="F109" s="518">
        <f t="shared" si="6"/>
        <v>0</v>
      </c>
      <c r="G109" s="519">
        <f t="shared" si="7"/>
        <v>0</v>
      </c>
    </row>
    <row r="110" spans="1:7" ht="15" hidden="1" x14ac:dyDescent="0.25">
      <c r="A110" s="514" t="s">
        <v>335</v>
      </c>
      <c r="B110" s="515"/>
      <c r="C110" s="516">
        <f t="shared" si="4"/>
        <v>0</v>
      </c>
      <c r="D110" s="516">
        <f t="array" ref="D110">SUM(IF('6. Class A Consumption Data'!F249:G249="B",'6. Class A Consumption Data'!F247:G247))</f>
        <v>0</v>
      </c>
      <c r="E110" s="517">
        <f t="shared" si="5"/>
        <v>0</v>
      </c>
      <c r="F110" s="518">
        <f t="shared" si="6"/>
        <v>0</v>
      </c>
      <c r="G110" s="519">
        <f t="shared" si="7"/>
        <v>0</v>
      </c>
    </row>
    <row r="111" spans="1:7" ht="15" hidden="1" x14ac:dyDescent="0.25">
      <c r="A111" s="514" t="s">
        <v>336</v>
      </c>
      <c r="B111" s="515"/>
      <c r="C111" s="516">
        <f t="shared" si="4"/>
        <v>0</v>
      </c>
      <c r="D111" s="516">
        <f t="array" ref="D111">SUM(IF('6. Class A Consumption Data'!F252:G252="B",'6. Class A Consumption Data'!F250:G250))</f>
        <v>0</v>
      </c>
      <c r="E111" s="517">
        <f t="shared" si="5"/>
        <v>0</v>
      </c>
      <c r="F111" s="518">
        <f t="shared" si="6"/>
        <v>0</v>
      </c>
      <c r="G111" s="519">
        <f t="shared" si="7"/>
        <v>0</v>
      </c>
    </row>
    <row r="112" spans="1:7" ht="15" hidden="1" x14ac:dyDescent="0.25">
      <c r="A112" s="514" t="s">
        <v>337</v>
      </c>
      <c r="B112" s="515"/>
      <c r="C112" s="516">
        <f t="shared" si="4"/>
        <v>0</v>
      </c>
      <c r="D112" s="516">
        <f t="array" ref="D112">SUM(IF('6. Class A Consumption Data'!F255:G255="B",'6. Class A Consumption Data'!F253:G253))</f>
        <v>0</v>
      </c>
      <c r="E112" s="517">
        <f t="shared" si="5"/>
        <v>0</v>
      </c>
      <c r="F112" s="518">
        <f t="shared" si="6"/>
        <v>0</v>
      </c>
      <c r="G112" s="519">
        <f t="shared" si="7"/>
        <v>0</v>
      </c>
    </row>
    <row r="113" spans="1:7" ht="15" hidden="1" x14ac:dyDescent="0.25">
      <c r="A113" s="523" t="s">
        <v>338</v>
      </c>
      <c r="B113" s="521"/>
      <c r="C113" s="522">
        <f t="shared" si="4"/>
        <v>0</v>
      </c>
      <c r="D113" s="522">
        <f t="array" ref="D113">SUM(IF('6. Class A Consumption Data'!F258:G258="B",'6. Class A Consumption Data'!F256:G256))</f>
        <v>0</v>
      </c>
      <c r="E113" s="526">
        <f t="shared" si="5"/>
        <v>0</v>
      </c>
      <c r="F113" s="527">
        <f t="shared" si="6"/>
        <v>0</v>
      </c>
      <c r="G113" s="519">
        <f t="shared" si="7"/>
        <v>0</v>
      </c>
    </row>
    <row r="114" spans="1:7" ht="15" hidden="1" x14ac:dyDescent="0.25">
      <c r="A114" s="514" t="s">
        <v>339</v>
      </c>
      <c r="B114" s="515"/>
      <c r="C114" s="516">
        <f t="shared" si="4"/>
        <v>0</v>
      </c>
      <c r="D114" s="516">
        <f t="array" ref="D114">SUM(IF('6. Class A Consumption Data'!F261:G261="B",'6. Class A Consumption Data'!F259:G259))</f>
        <v>0</v>
      </c>
      <c r="E114" s="517">
        <f t="shared" si="5"/>
        <v>0</v>
      </c>
      <c r="F114" s="519">
        <f t="shared" si="6"/>
        <v>0</v>
      </c>
      <c r="G114" s="534">
        <f t="shared" si="7"/>
        <v>0</v>
      </c>
    </row>
    <row r="115" spans="1:7" ht="15" hidden="1" x14ac:dyDescent="0.25">
      <c r="A115" s="528" t="s">
        <v>340</v>
      </c>
      <c r="B115" s="529"/>
      <c r="C115" s="530">
        <f t="shared" si="4"/>
        <v>0</v>
      </c>
      <c r="D115" s="530">
        <f t="array" ref="D115">SUM(IF('6. Class A Consumption Data'!F264:G264="B",'6. Class A Consumption Data'!F262:G262))</f>
        <v>0</v>
      </c>
      <c r="E115" s="531">
        <f t="shared" si="5"/>
        <v>0</v>
      </c>
      <c r="F115" s="533">
        <f t="shared" si="6"/>
        <v>0</v>
      </c>
      <c r="G115" s="533">
        <f t="shared" si="7"/>
        <v>0</v>
      </c>
    </row>
    <row r="116" spans="1:7" ht="15" hidden="1" x14ac:dyDescent="0.25">
      <c r="A116" s="514" t="s">
        <v>341</v>
      </c>
      <c r="B116" s="515"/>
      <c r="C116" s="516">
        <f t="shared" si="4"/>
        <v>0</v>
      </c>
      <c r="D116" s="516">
        <f t="array" ref="D116">SUM(IF('6. Class A Consumption Data'!F267:G267="B",'6. Class A Consumption Data'!F265:G265))</f>
        <v>0</v>
      </c>
      <c r="E116" s="517">
        <f t="shared" si="5"/>
        <v>0</v>
      </c>
      <c r="F116" s="519">
        <f t="shared" si="6"/>
        <v>0</v>
      </c>
      <c r="G116" s="519">
        <f t="shared" si="7"/>
        <v>0</v>
      </c>
    </row>
    <row r="117" spans="1:7" ht="15" hidden="1" x14ac:dyDescent="0.25">
      <c r="A117" s="514" t="s">
        <v>342</v>
      </c>
      <c r="B117" s="515"/>
      <c r="C117" s="516">
        <f t="shared" si="4"/>
        <v>0</v>
      </c>
      <c r="D117" s="516">
        <f t="array" ref="D117">SUM(IF('6. Class A Consumption Data'!F270:G270="B",'6. Class A Consumption Data'!F268:G268))</f>
        <v>0</v>
      </c>
      <c r="E117" s="517">
        <f t="shared" si="5"/>
        <v>0</v>
      </c>
      <c r="F117" s="519">
        <f t="shared" si="6"/>
        <v>0</v>
      </c>
      <c r="G117" s="519">
        <f t="shared" si="7"/>
        <v>0</v>
      </c>
    </row>
    <row r="118" spans="1:7" ht="15" hidden="1" x14ac:dyDescent="0.25">
      <c r="A118" s="514" t="s">
        <v>343</v>
      </c>
      <c r="B118" s="515"/>
      <c r="C118" s="516">
        <f t="shared" si="4"/>
        <v>0</v>
      </c>
      <c r="D118" s="516">
        <f t="array" ref="D118">SUM(IF('6. Class A Consumption Data'!F273:G273="B",'6. Class A Consumption Data'!F271:G271))</f>
        <v>0</v>
      </c>
      <c r="E118" s="517">
        <f t="shared" si="5"/>
        <v>0</v>
      </c>
      <c r="F118" s="519">
        <f t="shared" si="6"/>
        <v>0</v>
      </c>
      <c r="G118" s="519">
        <f t="shared" si="7"/>
        <v>0</v>
      </c>
    </row>
    <row r="119" spans="1:7" ht="15" hidden="1" x14ac:dyDescent="0.25">
      <c r="A119" s="514" t="s">
        <v>344</v>
      </c>
      <c r="B119" s="515"/>
      <c r="C119" s="516">
        <f t="shared" si="4"/>
        <v>0</v>
      </c>
      <c r="D119" s="516">
        <f t="array" ref="D119">SUM(IF('6. Class A Consumption Data'!F276:G276="B",'6. Class A Consumption Data'!F274:G274))</f>
        <v>0</v>
      </c>
      <c r="E119" s="517">
        <f t="shared" si="5"/>
        <v>0</v>
      </c>
      <c r="F119" s="519">
        <f t="shared" si="6"/>
        <v>0</v>
      </c>
      <c r="G119" s="519">
        <f t="shared" si="7"/>
        <v>0</v>
      </c>
    </row>
    <row r="120" spans="1:7" ht="15" hidden="1" x14ac:dyDescent="0.25">
      <c r="A120" s="514" t="s">
        <v>345</v>
      </c>
      <c r="B120" s="515"/>
      <c r="C120" s="516">
        <f t="shared" si="4"/>
        <v>0</v>
      </c>
      <c r="D120" s="516">
        <f t="array" ref="D120">SUM(IF('6. Class A Consumption Data'!F279:G279="B",'6. Class A Consumption Data'!F277:G277))</f>
        <v>0</v>
      </c>
      <c r="E120" s="517">
        <f t="shared" si="5"/>
        <v>0</v>
      </c>
      <c r="F120" s="519">
        <f t="shared" si="6"/>
        <v>0</v>
      </c>
      <c r="G120" s="519">
        <f t="shared" si="7"/>
        <v>0</v>
      </c>
    </row>
    <row r="121" spans="1:7" ht="15" hidden="1" x14ac:dyDescent="0.25">
      <c r="A121" s="514" t="s">
        <v>346</v>
      </c>
      <c r="B121" s="515"/>
      <c r="C121" s="516">
        <f t="shared" si="4"/>
        <v>0</v>
      </c>
      <c r="D121" s="516">
        <f t="array" ref="D121">SUM(IF('6. Class A Consumption Data'!F282:G282="B",'6. Class A Consumption Data'!F280:G280))</f>
        <v>0</v>
      </c>
      <c r="E121" s="517">
        <f t="shared" si="5"/>
        <v>0</v>
      </c>
      <c r="F121" s="519">
        <f t="shared" si="6"/>
        <v>0</v>
      </c>
      <c r="G121" s="519">
        <f t="shared" si="7"/>
        <v>0</v>
      </c>
    </row>
    <row r="122" spans="1:7" ht="15" hidden="1" x14ac:dyDescent="0.25">
      <c r="A122" s="514" t="s">
        <v>347</v>
      </c>
      <c r="B122" s="515"/>
      <c r="C122" s="516">
        <f t="shared" si="4"/>
        <v>0</v>
      </c>
      <c r="D122" s="516">
        <f t="array" ref="D122">SUM(IF('6. Class A Consumption Data'!F285:G285="B",'6. Class A Consumption Data'!F283:G283))</f>
        <v>0</v>
      </c>
      <c r="E122" s="517">
        <f t="shared" si="5"/>
        <v>0</v>
      </c>
      <c r="F122" s="519">
        <f t="shared" si="6"/>
        <v>0</v>
      </c>
      <c r="G122" s="519">
        <f t="shared" si="7"/>
        <v>0</v>
      </c>
    </row>
    <row r="123" spans="1:7" ht="15" hidden="1" x14ac:dyDescent="0.25">
      <c r="A123" s="514" t="s">
        <v>348</v>
      </c>
      <c r="B123" s="515"/>
      <c r="C123" s="516">
        <f t="shared" si="4"/>
        <v>0</v>
      </c>
      <c r="D123" s="516">
        <f t="array" ref="D123">SUM(IF('6. Class A Consumption Data'!F288:G288="B",'6. Class A Consumption Data'!F286:G286))</f>
        <v>0</v>
      </c>
      <c r="E123" s="517">
        <f t="shared" si="5"/>
        <v>0</v>
      </c>
      <c r="F123" s="519">
        <f t="shared" si="6"/>
        <v>0</v>
      </c>
      <c r="G123" s="519">
        <f t="shared" si="7"/>
        <v>0</v>
      </c>
    </row>
    <row r="124" spans="1:7" ht="15" hidden="1" x14ac:dyDescent="0.25">
      <c r="A124" s="514" t="s">
        <v>349</v>
      </c>
      <c r="B124" s="515"/>
      <c r="C124" s="516">
        <f t="shared" si="4"/>
        <v>0</v>
      </c>
      <c r="D124" s="516">
        <f t="array" ref="D124">SUM(IF('6. Class A Consumption Data'!F291:G291="B",'6. Class A Consumption Data'!F289:G289))</f>
        <v>0</v>
      </c>
      <c r="E124" s="517">
        <f t="shared" si="5"/>
        <v>0</v>
      </c>
      <c r="F124" s="519">
        <f t="shared" si="6"/>
        <v>0</v>
      </c>
      <c r="G124" s="519">
        <f t="shared" si="7"/>
        <v>0</v>
      </c>
    </row>
    <row r="125" spans="1:7" ht="15" hidden="1" x14ac:dyDescent="0.25">
      <c r="A125" s="514" t="s">
        <v>350</v>
      </c>
      <c r="B125" s="515"/>
      <c r="C125" s="516">
        <f t="shared" si="4"/>
        <v>0</v>
      </c>
      <c r="D125" s="516">
        <f t="array" ref="D125">SUM(IF('6. Class A Consumption Data'!F294:G294="B",'6. Class A Consumption Data'!F292:G292))</f>
        <v>0</v>
      </c>
      <c r="E125" s="517">
        <f t="shared" si="5"/>
        <v>0</v>
      </c>
      <c r="F125" s="519">
        <f t="shared" si="6"/>
        <v>0</v>
      </c>
      <c r="G125" s="519">
        <f t="shared" si="7"/>
        <v>0</v>
      </c>
    </row>
    <row r="126" spans="1:7" ht="15" hidden="1" x14ac:dyDescent="0.25">
      <c r="A126" s="514" t="s">
        <v>351</v>
      </c>
      <c r="B126" s="515"/>
      <c r="C126" s="516">
        <f t="shared" si="4"/>
        <v>0</v>
      </c>
      <c r="D126" s="516">
        <f t="array" ref="D126">SUM(IF('6. Class A Consumption Data'!F297:G297="B",'6. Class A Consumption Data'!F295:G295))</f>
        <v>0</v>
      </c>
      <c r="E126" s="517">
        <f t="shared" si="5"/>
        <v>0</v>
      </c>
      <c r="F126" s="519">
        <f t="shared" si="6"/>
        <v>0</v>
      </c>
      <c r="G126" s="519">
        <f t="shared" si="7"/>
        <v>0</v>
      </c>
    </row>
    <row r="127" spans="1:7" ht="15" hidden="1" x14ac:dyDescent="0.25">
      <c r="A127" s="514" t="s">
        <v>352</v>
      </c>
      <c r="B127" s="515"/>
      <c r="C127" s="516">
        <f t="shared" si="4"/>
        <v>0</v>
      </c>
      <c r="D127" s="516">
        <f t="array" ref="D127">SUM(IF('6. Class A Consumption Data'!F300:G300="B",'6. Class A Consumption Data'!F298:G298))</f>
        <v>0</v>
      </c>
      <c r="E127" s="517">
        <f t="shared" si="5"/>
        <v>0</v>
      </c>
      <c r="F127" s="519">
        <f t="shared" si="6"/>
        <v>0</v>
      </c>
      <c r="G127" s="519">
        <f t="shared" si="7"/>
        <v>0</v>
      </c>
    </row>
    <row r="128" spans="1:7" ht="15" hidden="1" x14ac:dyDescent="0.25">
      <c r="A128" s="514" t="s">
        <v>353</v>
      </c>
      <c r="B128" s="515"/>
      <c r="C128" s="516">
        <f t="shared" si="4"/>
        <v>0</v>
      </c>
      <c r="D128" s="516">
        <f t="array" ref="D128">SUM(IF('6. Class A Consumption Data'!F303:G303="B",'6. Class A Consumption Data'!F301:G301))</f>
        <v>0</v>
      </c>
      <c r="E128" s="517">
        <f t="shared" si="5"/>
        <v>0</v>
      </c>
      <c r="F128" s="519">
        <f t="shared" si="6"/>
        <v>0</v>
      </c>
      <c r="G128" s="519">
        <f t="shared" si="7"/>
        <v>0</v>
      </c>
    </row>
    <row r="129" spans="1:7" ht="15" hidden="1" x14ac:dyDescent="0.25">
      <c r="A129" s="514" t="s">
        <v>354</v>
      </c>
      <c r="B129" s="515"/>
      <c r="C129" s="516">
        <f t="shared" si="4"/>
        <v>0</v>
      </c>
      <c r="D129" s="516">
        <f t="array" ref="D129">SUM(IF('6. Class A Consumption Data'!F306:G306="B",'6. Class A Consumption Data'!F304:G304))</f>
        <v>0</v>
      </c>
      <c r="E129" s="517">
        <f t="shared" si="5"/>
        <v>0</v>
      </c>
      <c r="F129" s="519">
        <f t="shared" si="6"/>
        <v>0</v>
      </c>
      <c r="G129" s="519">
        <f t="shared" si="7"/>
        <v>0</v>
      </c>
    </row>
    <row r="130" spans="1:7" ht="15" hidden="1" x14ac:dyDescent="0.25">
      <c r="A130" s="514" t="s">
        <v>355</v>
      </c>
      <c r="B130" s="515"/>
      <c r="C130" s="516">
        <f t="shared" ref="C130:C183" si="8">SUM(D130:D130)</f>
        <v>0</v>
      </c>
      <c r="D130" s="516">
        <f t="array" ref="D130">SUM(IF('6. Class A Consumption Data'!F309:G309="B",'6. Class A Consumption Data'!F307:G307))</f>
        <v>0</v>
      </c>
      <c r="E130" s="517">
        <f t="shared" si="5"/>
        <v>0</v>
      </c>
      <c r="F130" s="519">
        <f t="shared" si="6"/>
        <v>0</v>
      </c>
      <c r="G130" s="519">
        <f t="shared" si="7"/>
        <v>0</v>
      </c>
    </row>
    <row r="131" spans="1:7" ht="15" hidden="1" x14ac:dyDescent="0.25">
      <c r="A131" s="514" t="s">
        <v>356</v>
      </c>
      <c r="B131" s="515"/>
      <c r="C131" s="516">
        <f t="shared" si="8"/>
        <v>0</v>
      </c>
      <c r="D131" s="516">
        <f t="array" ref="D131">SUM(IF('6. Class A Consumption Data'!F312:G312="B",'6. Class A Consumption Data'!F310:G310))</f>
        <v>0</v>
      </c>
      <c r="E131" s="517">
        <f t="shared" si="5"/>
        <v>0</v>
      </c>
      <c r="F131" s="519">
        <f t="shared" si="6"/>
        <v>0</v>
      </c>
      <c r="G131" s="519">
        <f t="shared" si="7"/>
        <v>0</v>
      </c>
    </row>
    <row r="132" spans="1:7" ht="15" hidden="1" x14ac:dyDescent="0.25">
      <c r="A132" s="514" t="s">
        <v>357</v>
      </c>
      <c r="B132" s="515"/>
      <c r="C132" s="516">
        <f t="shared" si="8"/>
        <v>0</v>
      </c>
      <c r="D132" s="516">
        <f t="array" ref="D132">SUM(IF('6. Class A Consumption Data'!F315:G315="B",'6. Class A Consumption Data'!F313:G313))</f>
        <v>0</v>
      </c>
      <c r="E132" s="517">
        <f t="shared" si="5"/>
        <v>0</v>
      </c>
      <c r="F132" s="519">
        <f t="shared" si="6"/>
        <v>0</v>
      </c>
      <c r="G132" s="519">
        <f t="shared" si="7"/>
        <v>0</v>
      </c>
    </row>
    <row r="133" spans="1:7" ht="15" hidden="1" x14ac:dyDescent="0.25">
      <c r="A133" s="514" t="s">
        <v>358</v>
      </c>
      <c r="B133" s="515"/>
      <c r="C133" s="516">
        <f t="shared" si="8"/>
        <v>0</v>
      </c>
      <c r="D133" s="516">
        <f t="array" ref="D133">SUM(IF('6. Class A Consumption Data'!F318:G318="B",'6. Class A Consumption Data'!F316:G316))</f>
        <v>0</v>
      </c>
      <c r="E133" s="517">
        <f t="shared" si="5"/>
        <v>0</v>
      </c>
      <c r="F133" s="519">
        <f t="shared" si="6"/>
        <v>0</v>
      </c>
      <c r="G133" s="519">
        <f t="shared" si="7"/>
        <v>0</v>
      </c>
    </row>
    <row r="134" spans="1:7" ht="15" hidden="1" x14ac:dyDescent="0.25">
      <c r="A134" s="514" t="s">
        <v>359</v>
      </c>
      <c r="B134" s="515"/>
      <c r="C134" s="516">
        <f t="shared" si="8"/>
        <v>0</v>
      </c>
      <c r="D134" s="516">
        <f t="array" ref="D134">SUM(IF('6. Class A Consumption Data'!F321:G321="B",'6. Class A Consumption Data'!F319:G319))</f>
        <v>0</v>
      </c>
      <c r="E134" s="517">
        <f t="shared" si="5"/>
        <v>0</v>
      </c>
      <c r="F134" s="519">
        <f t="shared" si="6"/>
        <v>0</v>
      </c>
      <c r="G134" s="519">
        <f t="shared" si="7"/>
        <v>0</v>
      </c>
    </row>
    <row r="135" spans="1:7" ht="15" hidden="1" x14ac:dyDescent="0.25">
      <c r="A135" s="514" t="s">
        <v>360</v>
      </c>
      <c r="B135" s="515"/>
      <c r="C135" s="516">
        <f t="shared" si="8"/>
        <v>0</v>
      </c>
      <c r="D135" s="516">
        <f t="array" ref="D135">SUM(IF('6. Class A Consumption Data'!F324:G324="B",'6. Class A Consumption Data'!F322:G322))</f>
        <v>0</v>
      </c>
      <c r="E135" s="517">
        <f t="shared" si="5"/>
        <v>0</v>
      </c>
      <c r="F135" s="519">
        <f t="shared" si="6"/>
        <v>0</v>
      </c>
      <c r="G135" s="519">
        <f t="shared" si="7"/>
        <v>0</v>
      </c>
    </row>
    <row r="136" spans="1:7" ht="15" hidden="1" x14ac:dyDescent="0.25">
      <c r="A136" s="514" t="s">
        <v>361</v>
      </c>
      <c r="B136" s="515"/>
      <c r="C136" s="516">
        <f t="shared" si="8"/>
        <v>0</v>
      </c>
      <c r="D136" s="516">
        <f t="array" ref="D136">SUM(IF('6. Class A Consumption Data'!F327:G327="B",'6. Class A Consumption Data'!F325:G325))</f>
        <v>0</v>
      </c>
      <c r="E136" s="517">
        <f t="shared" si="5"/>
        <v>0</v>
      </c>
      <c r="F136" s="519">
        <f t="shared" si="6"/>
        <v>0</v>
      </c>
      <c r="G136" s="519">
        <f t="shared" si="7"/>
        <v>0</v>
      </c>
    </row>
    <row r="137" spans="1:7" ht="15" hidden="1" x14ac:dyDescent="0.25">
      <c r="A137" s="514" t="s">
        <v>362</v>
      </c>
      <c r="B137" s="515"/>
      <c r="C137" s="516">
        <f t="shared" si="8"/>
        <v>0</v>
      </c>
      <c r="D137" s="516">
        <f t="array" ref="D137">SUM(IF('6. Class A Consumption Data'!F330:G330="B",'6. Class A Consumption Data'!F328:G328))</f>
        <v>0</v>
      </c>
      <c r="E137" s="517">
        <f t="shared" si="5"/>
        <v>0</v>
      </c>
      <c r="F137" s="519">
        <f t="shared" si="6"/>
        <v>0</v>
      </c>
      <c r="G137" s="519">
        <f t="shared" si="7"/>
        <v>0</v>
      </c>
    </row>
    <row r="138" spans="1:7" ht="15" hidden="1" x14ac:dyDescent="0.25">
      <c r="A138" s="514" t="s">
        <v>363</v>
      </c>
      <c r="B138" s="515"/>
      <c r="C138" s="516">
        <f t="shared" si="8"/>
        <v>0</v>
      </c>
      <c r="D138" s="516">
        <f t="array" ref="D138">SUM(IF('6. Class A Consumption Data'!F333:G333="B",'6. Class A Consumption Data'!F331:G331))</f>
        <v>0</v>
      </c>
      <c r="E138" s="517">
        <f t="shared" si="5"/>
        <v>0</v>
      </c>
      <c r="F138" s="519">
        <f t="shared" si="6"/>
        <v>0</v>
      </c>
      <c r="G138" s="519">
        <f t="shared" si="7"/>
        <v>0</v>
      </c>
    </row>
    <row r="139" spans="1:7" ht="15" hidden="1" x14ac:dyDescent="0.25">
      <c r="A139" s="514" t="s">
        <v>364</v>
      </c>
      <c r="B139" s="515"/>
      <c r="C139" s="516">
        <f t="shared" si="8"/>
        <v>0</v>
      </c>
      <c r="D139" s="516">
        <f t="array" ref="D139">SUM(IF('6. Class A Consumption Data'!F336:G336="B",'6. Class A Consumption Data'!F334:G334))</f>
        <v>0</v>
      </c>
      <c r="E139" s="517">
        <f t="shared" si="5"/>
        <v>0</v>
      </c>
      <c r="F139" s="519">
        <f t="shared" si="6"/>
        <v>0</v>
      </c>
      <c r="G139" s="519">
        <f t="shared" si="7"/>
        <v>0</v>
      </c>
    </row>
    <row r="140" spans="1:7" ht="15" hidden="1" x14ac:dyDescent="0.25">
      <c r="A140" s="514" t="s">
        <v>365</v>
      </c>
      <c r="B140" s="515"/>
      <c r="C140" s="516">
        <f t="shared" si="8"/>
        <v>0</v>
      </c>
      <c r="D140" s="516">
        <f t="array" ref="D140">SUM(IF('6. Class A Consumption Data'!F339:G339="B",'6. Class A Consumption Data'!F337:G337))</f>
        <v>0</v>
      </c>
      <c r="E140" s="517">
        <f t="shared" si="5"/>
        <v>0</v>
      </c>
      <c r="F140" s="519">
        <f t="shared" si="6"/>
        <v>0</v>
      </c>
      <c r="G140" s="519">
        <f t="shared" si="7"/>
        <v>0</v>
      </c>
    </row>
    <row r="141" spans="1:7" ht="15" hidden="1" x14ac:dyDescent="0.25">
      <c r="A141" s="514" t="s">
        <v>366</v>
      </c>
      <c r="B141" s="515"/>
      <c r="C141" s="516">
        <f t="shared" si="8"/>
        <v>0</v>
      </c>
      <c r="D141" s="516">
        <f t="array" ref="D141">SUM(IF('6. Class A Consumption Data'!F342:G342="B",'6. Class A Consumption Data'!F340:G340))</f>
        <v>0</v>
      </c>
      <c r="E141" s="517">
        <f t="shared" si="5"/>
        <v>0</v>
      </c>
      <c r="F141" s="519">
        <f t="shared" si="6"/>
        <v>0</v>
      </c>
      <c r="G141" s="519">
        <f t="shared" si="7"/>
        <v>0</v>
      </c>
    </row>
    <row r="142" spans="1:7" ht="15" hidden="1" x14ac:dyDescent="0.25">
      <c r="A142" s="514" t="s">
        <v>367</v>
      </c>
      <c r="B142" s="515"/>
      <c r="C142" s="516">
        <f t="shared" si="8"/>
        <v>0</v>
      </c>
      <c r="D142" s="516">
        <f t="array" ref="D142">SUM(IF('6. Class A Consumption Data'!F345:G345="B",'6. Class A Consumption Data'!F343:G343))</f>
        <v>0</v>
      </c>
      <c r="E142" s="517">
        <f t="shared" si="5"/>
        <v>0</v>
      </c>
      <c r="F142" s="519">
        <f t="shared" si="6"/>
        <v>0</v>
      </c>
      <c r="G142" s="519">
        <f t="shared" si="7"/>
        <v>0</v>
      </c>
    </row>
    <row r="143" spans="1:7" ht="15" hidden="1" x14ac:dyDescent="0.25">
      <c r="A143" s="514" t="s">
        <v>368</v>
      </c>
      <c r="B143" s="515"/>
      <c r="C143" s="516">
        <f t="shared" si="8"/>
        <v>0</v>
      </c>
      <c r="D143" s="516">
        <f t="array" ref="D143">SUM(IF('6. Class A Consumption Data'!F348:G348="B",'6. Class A Consumption Data'!F346:G346))</f>
        <v>0</v>
      </c>
      <c r="E143" s="517">
        <f t="shared" si="5"/>
        <v>0</v>
      </c>
      <c r="F143" s="519">
        <f t="shared" si="6"/>
        <v>0</v>
      </c>
      <c r="G143" s="519">
        <f t="shared" si="7"/>
        <v>0</v>
      </c>
    </row>
    <row r="144" spans="1:7" ht="15" hidden="1" x14ac:dyDescent="0.25">
      <c r="A144" s="514" t="s">
        <v>369</v>
      </c>
      <c r="B144" s="515"/>
      <c r="C144" s="516">
        <f t="shared" si="8"/>
        <v>0</v>
      </c>
      <c r="D144" s="516">
        <f t="array" ref="D144">SUM(IF('6. Class A Consumption Data'!F351:G351="B",'6. Class A Consumption Data'!F349:G349))</f>
        <v>0</v>
      </c>
      <c r="E144" s="517">
        <f t="shared" si="5"/>
        <v>0</v>
      </c>
      <c r="F144" s="519">
        <f t="shared" si="6"/>
        <v>0</v>
      </c>
      <c r="G144" s="519">
        <f t="shared" si="7"/>
        <v>0</v>
      </c>
    </row>
    <row r="145" spans="1:7" ht="15" hidden="1" x14ac:dyDescent="0.25">
      <c r="A145" s="514" t="s">
        <v>370</v>
      </c>
      <c r="B145" s="515"/>
      <c r="C145" s="516">
        <f t="shared" si="8"/>
        <v>0</v>
      </c>
      <c r="D145" s="516">
        <f t="array" ref="D145">SUM(IF('6. Class A Consumption Data'!F354:G354="B",'6. Class A Consumption Data'!F352:G352))</f>
        <v>0</v>
      </c>
      <c r="E145" s="517">
        <f t="shared" si="5"/>
        <v>0</v>
      </c>
      <c r="F145" s="519">
        <f t="shared" si="6"/>
        <v>0</v>
      </c>
      <c r="G145" s="519">
        <f t="shared" si="7"/>
        <v>0</v>
      </c>
    </row>
    <row r="146" spans="1:7" ht="15" hidden="1" x14ac:dyDescent="0.25">
      <c r="A146" s="514" t="s">
        <v>371</v>
      </c>
      <c r="B146" s="515"/>
      <c r="C146" s="516">
        <f t="shared" si="8"/>
        <v>0</v>
      </c>
      <c r="D146" s="516">
        <f t="array" ref="D146">SUM(IF('6. Class A Consumption Data'!F357:G357="B",'6. Class A Consumption Data'!F355:G355))</f>
        <v>0</v>
      </c>
      <c r="E146" s="517">
        <f t="shared" si="5"/>
        <v>0</v>
      </c>
      <c r="F146" s="519">
        <f t="shared" si="6"/>
        <v>0</v>
      </c>
      <c r="G146" s="519">
        <f t="shared" si="7"/>
        <v>0</v>
      </c>
    </row>
    <row r="147" spans="1:7" ht="15" hidden="1" x14ac:dyDescent="0.25">
      <c r="A147" s="514" t="s">
        <v>372</v>
      </c>
      <c r="B147" s="515"/>
      <c r="C147" s="516">
        <f t="shared" si="8"/>
        <v>0</v>
      </c>
      <c r="D147" s="516">
        <f t="array" ref="D147">SUM(IF('6. Class A Consumption Data'!F360:G360="B",'6. Class A Consumption Data'!F358:G358))</f>
        <v>0</v>
      </c>
      <c r="E147" s="517">
        <f t="shared" si="5"/>
        <v>0</v>
      </c>
      <c r="F147" s="519">
        <f t="shared" si="6"/>
        <v>0</v>
      </c>
      <c r="G147" s="519">
        <f t="shared" si="7"/>
        <v>0</v>
      </c>
    </row>
    <row r="148" spans="1:7" ht="15" hidden="1" x14ac:dyDescent="0.25">
      <c r="A148" s="514" t="s">
        <v>373</v>
      </c>
      <c r="B148" s="515"/>
      <c r="C148" s="516">
        <f t="shared" si="8"/>
        <v>0</v>
      </c>
      <c r="D148" s="516">
        <f t="array" ref="D148">SUM(IF('6. Class A Consumption Data'!F363:G363="B",'6. Class A Consumption Data'!F361:G361))</f>
        <v>0</v>
      </c>
      <c r="E148" s="517">
        <f t="shared" si="5"/>
        <v>0</v>
      </c>
      <c r="F148" s="519">
        <f t="shared" si="6"/>
        <v>0</v>
      </c>
      <c r="G148" s="519">
        <f t="shared" si="7"/>
        <v>0</v>
      </c>
    </row>
    <row r="149" spans="1:7" ht="15" hidden="1" x14ac:dyDescent="0.25">
      <c r="A149" s="514" t="s">
        <v>374</v>
      </c>
      <c r="B149" s="515"/>
      <c r="C149" s="516">
        <f t="shared" si="8"/>
        <v>0</v>
      </c>
      <c r="D149" s="516">
        <f t="array" ref="D149">SUM(IF('6. Class A Consumption Data'!F366:G366="B",'6. Class A Consumption Data'!F364:G364))</f>
        <v>0</v>
      </c>
      <c r="E149" s="517">
        <f t="shared" si="5"/>
        <v>0</v>
      </c>
      <c r="F149" s="519">
        <f t="shared" si="6"/>
        <v>0</v>
      </c>
      <c r="G149" s="519">
        <f t="shared" si="7"/>
        <v>0</v>
      </c>
    </row>
    <row r="150" spans="1:7" ht="15" hidden="1" x14ac:dyDescent="0.25">
      <c r="A150" s="514" t="s">
        <v>375</v>
      </c>
      <c r="B150" s="515"/>
      <c r="C150" s="516">
        <f t="shared" si="8"/>
        <v>0</v>
      </c>
      <c r="D150" s="516">
        <f t="array" ref="D150">SUM(IF('6. Class A Consumption Data'!F369:G369="B",'6. Class A Consumption Data'!F367:G367))</f>
        <v>0</v>
      </c>
      <c r="E150" s="517">
        <f t="shared" si="5"/>
        <v>0</v>
      </c>
      <c r="F150" s="519">
        <f t="shared" si="6"/>
        <v>0</v>
      </c>
      <c r="G150" s="519">
        <f t="shared" si="7"/>
        <v>0</v>
      </c>
    </row>
    <row r="151" spans="1:7" ht="15" hidden="1" x14ac:dyDescent="0.25">
      <c r="A151" s="514" t="s">
        <v>376</v>
      </c>
      <c r="B151" s="515"/>
      <c r="C151" s="516">
        <f t="shared" si="8"/>
        <v>0</v>
      </c>
      <c r="D151" s="516">
        <f t="array" ref="D151">SUM(IF('6. Class A Consumption Data'!F372:G372="B",'6. Class A Consumption Data'!F370:G370))</f>
        <v>0</v>
      </c>
      <c r="E151" s="517">
        <f t="shared" si="5"/>
        <v>0</v>
      </c>
      <c r="F151" s="519">
        <f t="shared" si="6"/>
        <v>0</v>
      </c>
      <c r="G151" s="519">
        <f t="shared" si="7"/>
        <v>0</v>
      </c>
    </row>
    <row r="152" spans="1:7" ht="15" hidden="1" x14ac:dyDescent="0.25">
      <c r="A152" s="514" t="s">
        <v>377</v>
      </c>
      <c r="B152" s="515"/>
      <c r="C152" s="516">
        <f t="shared" si="8"/>
        <v>0</v>
      </c>
      <c r="D152" s="516">
        <f t="array" ref="D152">SUM(IF('6. Class A Consumption Data'!F375:G375="B",'6. Class A Consumption Data'!F373:G373))</f>
        <v>0</v>
      </c>
      <c r="E152" s="517">
        <f t="shared" si="5"/>
        <v>0</v>
      </c>
      <c r="F152" s="519">
        <f t="shared" si="6"/>
        <v>0</v>
      </c>
      <c r="G152" s="519">
        <f t="shared" si="7"/>
        <v>0</v>
      </c>
    </row>
    <row r="153" spans="1:7" ht="15" hidden="1" x14ac:dyDescent="0.25">
      <c r="A153" s="514" t="s">
        <v>378</v>
      </c>
      <c r="B153" s="515"/>
      <c r="C153" s="516">
        <f t="shared" si="8"/>
        <v>0</v>
      </c>
      <c r="D153" s="516">
        <f t="array" ref="D153">SUM(IF('6. Class A Consumption Data'!F378:G378="B",'6. Class A Consumption Data'!F376:G376))</f>
        <v>0</v>
      </c>
      <c r="E153" s="517">
        <f t="shared" si="5"/>
        <v>0</v>
      </c>
      <c r="F153" s="519">
        <f t="shared" si="6"/>
        <v>0</v>
      </c>
      <c r="G153" s="519">
        <f t="shared" si="7"/>
        <v>0</v>
      </c>
    </row>
    <row r="154" spans="1:7" ht="15" hidden="1" x14ac:dyDescent="0.25">
      <c r="A154" s="514" t="s">
        <v>379</v>
      </c>
      <c r="B154" s="515"/>
      <c r="C154" s="516">
        <f t="shared" si="8"/>
        <v>0</v>
      </c>
      <c r="D154" s="516">
        <f t="array" ref="D154">SUM(IF('6. Class A Consumption Data'!F381:G381="B",'6. Class A Consumption Data'!F379:G379))</f>
        <v>0</v>
      </c>
      <c r="E154" s="517">
        <f t="shared" si="5"/>
        <v>0</v>
      </c>
      <c r="F154" s="519">
        <f t="shared" si="6"/>
        <v>0</v>
      </c>
      <c r="G154" s="519">
        <f t="shared" si="7"/>
        <v>0</v>
      </c>
    </row>
    <row r="155" spans="1:7" ht="15" hidden="1" x14ac:dyDescent="0.25">
      <c r="A155" s="514" t="s">
        <v>380</v>
      </c>
      <c r="B155" s="515"/>
      <c r="C155" s="516">
        <f t="shared" si="8"/>
        <v>0</v>
      </c>
      <c r="D155" s="516">
        <f t="array" ref="D155">SUM(IF('6. Class A Consumption Data'!F384:G384="B",'6. Class A Consumption Data'!F382:G382))</f>
        <v>0</v>
      </c>
      <c r="E155" s="517">
        <f t="shared" si="5"/>
        <v>0</v>
      </c>
      <c r="F155" s="519">
        <f t="shared" si="6"/>
        <v>0</v>
      </c>
      <c r="G155" s="519">
        <f t="shared" si="7"/>
        <v>0</v>
      </c>
    </row>
    <row r="156" spans="1:7" ht="15" hidden="1" x14ac:dyDescent="0.25">
      <c r="A156" s="514" t="s">
        <v>381</v>
      </c>
      <c r="B156" s="515"/>
      <c r="C156" s="516">
        <f t="shared" si="8"/>
        <v>0</v>
      </c>
      <c r="D156" s="516">
        <f t="array" ref="D156">SUM(IF('6. Class A Consumption Data'!F387:G387="B",'6. Class A Consumption Data'!F385:G385))</f>
        <v>0</v>
      </c>
      <c r="E156" s="517">
        <f t="shared" si="5"/>
        <v>0</v>
      </c>
      <c r="F156" s="519">
        <f t="shared" si="6"/>
        <v>0</v>
      </c>
      <c r="G156" s="519">
        <f t="shared" si="7"/>
        <v>0</v>
      </c>
    </row>
    <row r="157" spans="1:7" ht="15" hidden="1" x14ac:dyDescent="0.25">
      <c r="A157" s="514" t="s">
        <v>382</v>
      </c>
      <c r="B157" s="515"/>
      <c r="C157" s="516">
        <f t="shared" si="8"/>
        <v>0</v>
      </c>
      <c r="D157" s="516">
        <f t="array" ref="D157">SUM(IF('6. Class A Consumption Data'!F390:G390="B",'6. Class A Consumption Data'!F388:G388))</f>
        <v>0</v>
      </c>
      <c r="E157" s="517">
        <f t="shared" si="5"/>
        <v>0</v>
      </c>
      <c r="F157" s="519">
        <f t="shared" si="6"/>
        <v>0</v>
      </c>
      <c r="G157" s="519">
        <f t="shared" si="7"/>
        <v>0</v>
      </c>
    </row>
    <row r="158" spans="1:7" ht="15" hidden="1" x14ac:dyDescent="0.25">
      <c r="A158" s="514" t="s">
        <v>383</v>
      </c>
      <c r="B158" s="515"/>
      <c r="C158" s="516">
        <f t="shared" si="8"/>
        <v>0</v>
      </c>
      <c r="D158" s="516">
        <f t="array" ref="D158">SUM(IF('6. Class A Consumption Data'!F393:G393="B",'6. Class A Consumption Data'!F391:G391))</f>
        <v>0</v>
      </c>
      <c r="E158" s="517">
        <f t="shared" si="5"/>
        <v>0</v>
      </c>
      <c r="F158" s="519">
        <f t="shared" si="6"/>
        <v>0</v>
      </c>
      <c r="G158" s="519">
        <f t="shared" si="7"/>
        <v>0</v>
      </c>
    </row>
    <row r="159" spans="1:7" ht="15" hidden="1" x14ac:dyDescent="0.25">
      <c r="A159" s="514" t="s">
        <v>384</v>
      </c>
      <c r="B159" s="515"/>
      <c r="C159" s="516">
        <f t="shared" si="8"/>
        <v>0</v>
      </c>
      <c r="D159" s="516">
        <f t="array" ref="D159">SUM(IF('6. Class A Consumption Data'!F396:G396="B",'6. Class A Consumption Data'!F394:G394))</f>
        <v>0</v>
      </c>
      <c r="E159" s="517">
        <f t="shared" si="5"/>
        <v>0</v>
      </c>
      <c r="F159" s="519">
        <f t="shared" si="6"/>
        <v>0</v>
      </c>
      <c r="G159" s="519">
        <f t="shared" si="7"/>
        <v>0</v>
      </c>
    </row>
    <row r="160" spans="1:7" ht="15" hidden="1" x14ac:dyDescent="0.25">
      <c r="A160" s="514" t="s">
        <v>385</v>
      </c>
      <c r="B160" s="515"/>
      <c r="C160" s="516">
        <f t="shared" si="8"/>
        <v>0</v>
      </c>
      <c r="D160" s="516">
        <f t="array" ref="D160">SUM(IF('6. Class A Consumption Data'!F399:G399="B",'6. Class A Consumption Data'!F397:G397))</f>
        <v>0</v>
      </c>
      <c r="E160" s="517">
        <f t="shared" si="5"/>
        <v>0</v>
      </c>
      <c r="F160" s="519">
        <f t="shared" si="6"/>
        <v>0</v>
      </c>
      <c r="G160" s="519">
        <f t="shared" si="7"/>
        <v>0</v>
      </c>
    </row>
    <row r="161" spans="1:7" ht="15" hidden="1" x14ac:dyDescent="0.25">
      <c r="A161" s="514" t="s">
        <v>386</v>
      </c>
      <c r="B161" s="515"/>
      <c r="C161" s="516">
        <f t="shared" si="8"/>
        <v>0</v>
      </c>
      <c r="D161" s="516">
        <f t="array" ref="D161">SUM(IF('6. Class A Consumption Data'!F402:G402="B",'6. Class A Consumption Data'!F400:G400))</f>
        <v>0</v>
      </c>
      <c r="E161" s="517">
        <f t="shared" si="5"/>
        <v>0</v>
      </c>
      <c r="F161" s="519">
        <f t="shared" si="6"/>
        <v>0</v>
      </c>
      <c r="G161" s="519">
        <f t="shared" si="7"/>
        <v>0</v>
      </c>
    </row>
    <row r="162" spans="1:7" ht="15" hidden="1" x14ac:dyDescent="0.25">
      <c r="A162" s="514" t="s">
        <v>387</v>
      </c>
      <c r="B162" s="515"/>
      <c r="C162" s="516">
        <f t="shared" si="8"/>
        <v>0</v>
      </c>
      <c r="D162" s="516">
        <f t="array" ref="D162">SUM(IF('6. Class A Consumption Data'!F405:G405="B",'6. Class A Consumption Data'!F403:G403))</f>
        <v>0</v>
      </c>
      <c r="E162" s="517">
        <f t="shared" ref="E162:E183" si="9">IFERROR(+C162/$C$184,0)</f>
        <v>0</v>
      </c>
      <c r="F162" s="519">
        <f t="shared" si="6"/>
        <v>0</v>
      </c>
      <c r="G162" s="519">
        <f t="shared" si="7"/>
        <v>0</v>
      </c>
    </row>
    <row r="163" spans="1:7" ht="15" hidden="1" x14ac:dyDescent="0.25">
      <c r="A163" s="514" t="s">
        <v>388</v>
      </c>
      <c r="B163" s="515"/>
      <c r="C163" s="516">
        <f t="shared" si="8"/>
        <v>0</v>
      </c>
      <c r="D163" s="516">
        <f t="array" ref="D163">SUM(IF('6. Class A Consumption Data'!F408:G408="B",'6. Class A Consumption Data'!F406:G406))</f>
        <v>0</v>
      </c>
      <c r="E163" s="517">
        <f t="shared" si="9"/>
        <v>0</v>
      </c>
      <c r="F163" s="519">
        <f t="shared" ref="F163:F183" si="10">E163*$C$28</f>
        <v>0</v>
      </c>
      <c r="G163" s="519">
        <f t="shared" ref="G163:G183" si="11">+F163/12</f>
        <v>0</v>
      </c>
    </row>
    <row r="164" spans="1:7" ht="15" hidden="1" x14ac:dyDescent="0.25">
      <c r="A164" s="514" t="s">
        <v>389</v>
      </c>
      <c r="B164" s="515"/>
      <c r="C164" s="516">
        <f t="shared" si="8"/>
        <v>0</v>
      </c>
      <c r="D164" s="516">
        <f t="array" ref="D164">SUM(IF('6. Class A Consumption Data'!F411:G411="B",'6. Class A Consumption Data'!F409:G409))</f>
        <v>0</v>
      </c>
      <c r="E164" s="517">
        <f t="shared" si="9"/>
        <v>0</v>
      </c>
      <c r="F164" s="519">
        <f t="shared" si="10"/>
        <v>0</v>
      </c>
      <c r="G164" s="519">
        <f t="shared" si="11"/>
        <v>0</v>
      </c>
    </row>
    <row r="165" spans="1:7" ht="15" hidden="1" x14ac:dyDescent="0.25">
      <c r="A165" s="514" t="s">
        <v>390</v>
      </c>
      <c r="B165" s="515"/>
      <c r="C165" s="516">
        <f t="shared" si="8"/>
        <v>0</v>
      </c>
      <c r="D165" s="516">
        <f t="array" ref="D165">SUM(IF('6. Class A Consumption Data'!F414:G414="B",'6. Class A Consumption Data'!F412:G412))</f>
        <v>0</v>
      </c>
      <c r="E165" s="517">
        <f t="shared" si="9"/>
        <v>0</v>
      </c>
      <c r="F165" s="519">
        <f t="shared" si="10"/>
        <v>0</v>
      </c>
      <c r="G165" s="519">
        <f t="shared" si="11"/>
        <v>0</v>
      </c>
    </row>
    <row r="166" spans="1:7" ht="15" hidden="1" x14ac:dyDescent="0.25">
      <c r="A166" s="514" t="s">
        <v>391</v>
      </c>
      <c r="B166" s="515"/>
      <c r="C166" s="516">
        <f t="shared" si="8"/>
        <v>0</v>
      </c>
      <c r="D166" s="516">
        <f t="array" ref="D166">SUM(IF('6. Class A Consumption Data'!F417:G417="B",'6. Class A Consumption Data'!F415:G415))</f>
        <v>0</v>
      </c>
      <c r="E166" s="517">
        <f t="shared" si="9"/>
        <v>0</v>
      </c>
      <c r="F166" s="519">
        <f t="shared" si="10"/>
        <v>0</v>
      </c>
      <c r="G166" s="519">
        <f t="shared" si="11"/>
        <v>0</v>
      </c>
    </row>
    <row r="167" spans="1:7" ht="15" hidden="1" x14ac:dyDescent="0.25">
      <c r="A167" s="514" t="s">
        <v>392</v>
      </c>
      <c r="B167" s="515"/>
      <c r="C167" s="516">
        <f t="shared" si="8"/>
        <v>0</v>
      </c>
      <c r="D167" s="516">
        <f t="array" ref="D167">SUM(IF('6. Class A Consumption Data'!F420:G420="B",'6. Class A Consumption Data'!F418:G418))</f>
        <v>0</v>
      </c>
      <c r="E167" s="517">
        <f t="shared" si="9"/>
        <v>0</v>
      </c>
      <c r="F167" s="519">
        <f t="shared" si="10"/>
        <v>0</v>
      </c>
      <c r="G167" s="519">
        <f t="shared" si="11"/>
        <v>0</v>
      </c>
    </row>
    <row r="168" spans="1:7" ht="15" hidden="1" x14ac:dyDescent="0.25">
      <c r="A168" s="514" t="s">
        <v>393</v>
      </c>
      <c r="B168" s="515"/>
      <c r="C168" s="516">
        <f t="shared" si="8"/>
        <v>0</v>
      </c>
      <c r="D168" s="516">
        <f t="array" ref="D168">SUM(IF('6. Class A Consumption Data'!F423:G423="B",'6. Class A Consumption Data'!F421:G421))</f>
        <v>0</v>
      </c>
      <c r="E168" s="517">
        <f t="shared" si="9"/>
        <v>0</v>
      </c>
      <c r="F168" s="519">
        <f t="shared" si="10"/>
        <v>0</v>
      </c>
      <c r="G168" s="519">
        <f t="shared" si="11"/>
        <v>0</v>
      </c>
    </row>
    <row r="169" spans="1:7" ht="15" hidden="1" x14ac:dyDescent="0.25">
      <c r="A169" s="514" t="s">
        <v>394</v>
      </c>
      <c r="B169" s="515"/>
      <c r="C169" s="516">
        <f t="shared" si="8"/>
        <v>0</v>
      </c>
      <c r="D169" s="516">
        <f t="array" ref="D169">SUM(IF('6. Class A Consumption Data'!F426:G426="B",'6. Class A Consumption Data'!F424:G424))</f>
        <v>0</v>
      </c>
      <c r="E169" s="517">
        <f t="shared" si="9"/>
        <v>0</v>
      </c>
      <c r="F169" s="519">
        <f t="shared" si="10"/>
        <v>0</v>
      </c>
      <c r="G169" s="519">
        <f t="shared" si="11"/>
        <v>0</v>
      </c>
    </row>
    <row r="170" spans="1:7" ht="15" hidden="1" x14ac:dyDescent="0.25">
      <c r="A170" s="514" t="s">
        <v>395</v>
      </c>
      <c r="B170" s="515"/>
      <c r="C170" s="516">
        <f t="shared" si="8"/>
        <v>0</v>
      </c>
      <c r="D170" s="516">
        <f t="array" ref="D170">SUM(IF('6. Class A Consumption Data'!F429:G429="B",'6. Class A Consumption Data'!F427:G427))</f>
        <v>0</v>
      </c>
      <c r="E170" s="517">
        <f t="shared" si="9"/>
        <v>0</v>
      </c>
      <c r="F170" s="519">
        <f t="shared" si="10"/>
        <v>0</v>
      </c>
      <c r="G170" s="519">
        <f t="shared" si="11"/>
        <v>0</v>
      </c>
    </row>
    <row r="171" spans="1:7" ht="15" hidden="1" x14ac:dyDescent="0.25">
      <c r="A171" s="514" t="s">
        <v>396</v>
      </c>
      <c r="B171" s="515"/>
      <c r="C171" s="516">
        <f t="shared" si="8"/>
        <v>0</v>
      </c>
      <c r="D171" s="516">
        <f t="array" ref="D171">SUM(IF('6. Class A Consumption Data'!F432:G432="B",'6. Class A Consumption Data'!F430:G430))</f>
        <v>0</v>
      </c>
      <c r="E171" s="517">
        <f t="shared" si="9"/>
        <v>0</v>
      </c>
      <c r="F171" s="519">
        <f t="shared" si="10"/>
        <v>0</v>
      </c>
      <c r="G171" s="519">
        <f t="shared" si="11"/>
        <v>0</v>
      </c>
    </row>
    <row r="172" spans="1:7" ht="15" hidden="1" x14ac:dyDescent="0.25">
      <c r="A172" s="514" t="s">
        <v>397</v>
      </c>
      <c r="B172" s="515"/>
      <c r="C172" s="516">
        <f t="shared" si="8"/>
        <v>0</v>
      </c>
      <c r="D172" s="516">
        <f t="array" ref="D172">SUM(IF('6. Class A Consumption Data'!F435:G435="B",'6. Class A Consumption Data'!F433:G433))</f>
        <v>0</v>
      </c>
      <c r="E172" s="517">
        <f t="shared" si="9"/>
        <v>0</v>
      </c>
      <c r="F172" s="519">
        <f t="shared" si="10"/>
        <v>0</v>
      </c>
      <c r="G172" s="519">
        <f t="shared" si="11"/>
        <v>0</v>
      </c>
    </row>
    <row r="173" spans="1:7" ht="15" hidden="1" x14ac:dyDescent="0.25">
      <c r="A173" s="514" t="s">
        <v>398</v>
      </c>
      <c r="B173" s="515"/>
      <c r="C173" s="516">
        <f t="shared" si="8"/>
        <v>0</v>
      </c>
      <c r="D173" s="516">
        <f t="array" ref="D173">SUM(IF('6. Class A Consumption Data'!F438:G438="B",'6. Class A Consumption Data'!F436:G436))</f>
        <v>0</v>
      </c>
      <c r="E173" s="517">
        <f t="shared" si="9"/>
        <v>0</v>
      </c>
      <c r="F173" s="519">
        <f t="shared" si="10"/>
        <v>0</v>
      </c>
      <c r="G173" s="519">
        <f t="shared" si="11"/>
        <v>0</v>
      </c>
    </row>
    <row r="174" spans="1:7" ht="15" hidden="1" x14ac:dyDescent="0.25">
      <c r="A174" s="514" t="s">
        <v>399</v>
      </c>
      <c r="B174" s="515"/>
      <c r="C174" s="516">
        <f t="shared" si="8"/>
        <v>0</v>
      </c>
      <c r="D174" s="516">
        <f t="array" ref="D174">SUM(IF('6. Class A Consumption Data'!F441:G441="B",'6. Class A Consumption Data'!F439:G439))</f>
        <v>0</v>
      </c>
      <c r="E174" s="517">
        <f t="shared" si="9"/>
        <v>0</v>
      </c>
      <c r="F174" s="519">
        <f t="shared" si="10"/>
        <v>0</v>
      </c>
      <c r="G174" s="519">
        <f t="shared" si="11"/>
        <v>0</v>
      </c>
    </row>
    <row r="175" spans="1:7" ht="15" hidden="1" x14ac:dyDescent="0.25">
      <c r="A175" s="514" t="s">
        <v>400</v>
      </c>
      <c r="B175" s="515"/>
      <c r="C175" s="516">
        <f t="shared" si="8"/>
        <v>0</v>
      </c>
      <c r="D175" s="516">
        <f t="array" ref="D175">SUM(IF('6. Class A Consumption Data'!F444:G444="B",'6. Class A Consumption Data'!F442:G442))</f>
        <v>0</v>
      </c>
      <c r="E175" s="517">
        <f t="shared" si="9"/>
        <v>0</v>
      </c>
      <c r="F175" s="519">
        <f t="shared" si="10"/>
        <v>0</v>
      </c>
      <c r="G175" s="519">
        <f t="shared" si="11"/>
        <v>0</v>
      </c>
    </row>
    <row r="176" spans="1:7" ht="15" hidden="1" x14ac:dyDescent="0.25">
      <c r="A176" s="514" t="s">
        <v>401</v>
      </c>
      <c r="B176" s="515"/>
      <c r="C176" s="516">
        <f t="shared" si="8"/>
        <v>0</v>
      </c>
      <c r="D176" s="516">
        <f t="array" ref="D176">SUM(IF('6. Class A Consumption Data'!F447:G447="B",'6. Class A Consumption Data'!F445:G445))</f>
        <v>0</v>
      </c>
      <c r="E176" s="517">
        <f t="shared" si="9"/>
        <v>0</v>
      </c>
      <c r="F176" s="519">
        <f t="shared" si="10"/>
        <v>0</v>
      </c>
      <c r="G176" s="519">
        <f t="shared" si="11"/>
        <v>0</v>
      </c>
    </row>
    <row r="177" spans="1:7" ht="15" hidden="1" x14ac:dyDescent="0.25">
      <c r="A177" s="514" t="s">
        <v>402</v>
      </c>
      <c r="B177" s="515"/>
      <c r="C177" s="516">
        <f t="shared" si="8"/>
        <v>0</v>
      </c>
      <c r="D177" s="516">
        <f t="array" ref="D177">SUM(IF('6. Class A Consumption Data'!F450:G450="B",'6. Class A Consumption Data'!F448:G448))</f>
        <v>0</v>
      </c>
      <c r="E177" s="517">
        <f t="shared" si="9"/>
        <v>0</v>
      </c>
      <c r="F177" s="519">
        <f t="shared" si="10"/>
        <v>0</v>
      </c>
      <c r="G177" s="519">
        <f t="shared" si="11"/>
        <v>0</v>
      </c>
    </row>
    <row r="178" spans="1:7" ht="15" hidden="1" x14ac:dyDescent="0.25">
      <c r="A178" s="514" t="s">
        <v>403</v>
      </c>
      <c r="B178" s="515"/>
      <c r="C178" s="516">
        <f t="shared" si="8"/>
        <v>0</v>
      </c>
      <c r="D178" s="516">
        <f t="array" ref="D178">SUM(IF('6. Class A Consumption Data'!F453:G453="B",'6. Class A Consumption Data'!F451:G451))</f>
        <v>0</v>
      </c>
      <c r="E178" s="517">
        <f t="shared" si="9"/>
        <v>0</v>
      </c>
      <c r="F178" s="519">
        <f t="shared" si="10"/>
        <v>0</v>
      </c>
      <c r="G178" s="519">
        <f t="shared" si="11"/>
        <v>0</v>
      </c>
    </row>
    <row r="179" spans="1:7" ht="15" hidden="1" x14ac:dyDescent="0.25">
      <c r="A179" s="514" t="s">
        <v>404</v>
      </c>
      <c r="B179" s="515"/>
      <c r="C179" s="516">
        <f t="shared" si="8"/>
        <v>0</v>
      </c>
      <c r="D179" s="516">
        <f t="array" ref="D179">SUM(IF('6. Class A Consumption Data'!F456:G456="B",'6. Class A Consumption Data'!F454:G454))</f>
        <v>0</v>
      </c>
      <c r="E179" s="517">
        <f t="shared" si="9"/>
        <v>0</v>
      </c>
      <c r="F179" s="519">
        <f t="shared" si="10"/>
        <v>0</v>
      </c>
      <c r="G179" s="519">
        <f t="shared" si="11"/>
        <v>0</v>
      </c>
    </row>
    <row r="180" spans="1:7" ht="15" hidden="1" x14ac:dyDescent="0.25">
      <c r="A180" s="514" t="s">
        <v>405</v>
      </c>
      <c r="B180" s="515"/>
      <c r="C180" s="516">
        <f t="shared" si="8"/>
        <v>0</v>
      </c>
      <c r="D180" s="516">
        <f t="array" ref="D180">SUM(IF('6. Class A Consumption Data'!F459:G459="B",'6. Class A Consumption Data'!F457:G457))</f>
        <v>0</v>
      </c>
      <c r="E180" s="517">
        <f t="shared" si="9"/>
        <v>0</v>
      </c>
      <c r="F180" s="519">
        <f t="shared" si="10"/>
        <v>0</v>
      </c>
      <c r="G180" s="519">
        <f t="shared" si="11"/>
        <v>0</v>
      </c>
    </row>
    <row r="181" spans="1:7" ht="15" hidden="1" x14ac:dyDescent="0.25">
      <c r="A181" s="514" t="s">
        <v>406</v>
      </c>
      <c r="B181" s="515"/>
      <c r="C181" s="516">
        <f t="shared" si="8"/>
        <v>0</v>
      </c>
      <c r="D181" s="516">
        <f t="array" ref="D181">SUM(IF('6. Class A Consumption Data'!F462:G462="B",'6. Class A Consumption Data'!F460:G460))</f>
        <v>0</v>
      </c>
      <c r="E181" s="517">
        <f t="shared" si="9"/>
        <v>0</v>
      </c>
      <c r="F181" s="519">
        <f t="shared" si="10"/>
        <v>0</v>
      </c>
      <c r="G181" s="519">
        <f t="shared" si="11"/>
        <v>0</v>
      </c>
    </row>
    <row r="182" spans="1:7" ht="15" hidden="1" x14ac:dyDescent="0.25">
      <c r="A182" s="514" t="s">
        <v>407</v>
      </c>
      <c r="B182" s="515"/>
      <c r="C182" s="516">
        <f t="shared" si="8"/>
        <v>0</v>
      </c>
      <c r="D182" s="516">
        <f t="array" ref="D182">SUM(IF('6. Class A Consumption Data'!F465:G465="B",'6. Class A Consumption Data'!F463:G463))</f>
        <v>0</v>
      </c>
      <c r="E182" s="517">
        <f t="shared" si="9"/>
        <v>0</v>
      </c>
      <c r="F182" s="519">
        <f t="shared" si="10"/>
        <v>0</v>
      </c>
      <c r="G182" s="519">
        <f t="shared" si="11"/>
        <v>0</v>
      </c>
    </row>
    <row r="183" spans="1:7" ht="15" hidden="1" x14ac:dyDescent="0.25">
      <c r="A183" s="514" t="s">
        <v>408</v>
      </c>
      <c r="B183" s="521"/>
      <c r="C183" s="516">
        <f t="shared" si="8"/>
        <v>0</v>
      </c>
      <c r="D183" s="522">
        <f t="array" ref="D183">SUM(IF('6. Class A Consumption Data'!F468:G468="B",'6. Class A Consumption Data'!F466:G466))</f>
        <v>0</v>
      </c>
      <c r="E183" s="517">
        <f t="shared" si="9"/>
        <v>0</v>
      </c>
      <c r="F183" s="519">
        <f t="shared" si="10"/>
        <v>0</v>
      </c>
      <c r="G183" s="519">
        <f t="shared" si="11"/>
        <v>0</v>
      </c>
    </row>
    <row r="184" spans="1:7" s="489" customFormat="1" ht="15" x14ac:dyDescent="0.25">
      <c r="A184" s="104"/>
      <c r="B184" s="535"/>
      <c r="C184" s="536">
        <f t="shared" ref="C184:G184" si="12">SUM(C34:C183)</f>
        <v>489789515.34428704</v>
      </c>
      <c r="D184" s="536">
        <f t="shared" si="12"/>
        <v>489789515.34428704</v>
      </c>
      <c r="E184" s="537">
        <f t="shared" si="12"/>
        <v>1</v>
      </c>
      <c r="F184" s="538">
        <f t="shared" si="12"/>
        <v>-1427241.4758775984</v>
      </c>
      <c r="G184" s="538">
        <f t="shared" si="12"/>
        <v>-118936.78965646653</v>
      </c>
    </row>
    <row r="185" spans="1:7" ht="15" x14ac:dyDescent="0.25">
      <c r="A185" s="476"/>
      <c r="B185" s="476"/>
      <c r="C185" s="476"/>
      <c r="D185" s="476"/>
      <c r="E185" s="476"/>
      <c r="F185" s="476"/>
      <c r="G185" s="476"/>
    </row>
  </sheetData>
  <mergeCells count="6">
    <mergeCell ref="C32:D32"/>
    <mergeCell ref="A14:D14"/>
    <mergeCell ref="C16:E16"/>
    <mergeCell ref="A18:D18"/>
    <mergeCell ref="A25:C25"/>
    <mergeCell ref="A31:D31"/>
  </mergeCells>
  <pageMargins left="0.70866141732283472" right="0.70866141732283472" top="1.3385826771653544" bottom="0.74803149606299213" header="0.31496062992125984" footer="0.51181102362204722"/>
  <pageSetup scale="71" fitToHeight="0" orientation="landscape" r:id="rId1"/>
  <headerFooter scaleWithDoc="0">
    <oddHeader>&amp;R&amp;"-,Regular"&amp;7Toronto Hydro-Electric System Limited
EB-2018-0165
Draft Rate Order
&amp;"-,Bold"Schedule 13&amp;"-,Regular"
UPDATED:  February 12, 2020
Page &amp;P of &amp;N</oddHeader>
    <oddFooter>&amp;C&amp;"-,Regular"&amp;7&amp;A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S185"/>
  <sheetViews>
    <sheetView showGridLines="0" zoomScale="85" zoomScaleNormal="85" zoomScaleSheetLayoutView="85" zoomScalePageLayoutView="70" workbookViewId="0">
      <selection activeCell="C8" sqref="C8"/>
    </sheetView>
  </sheetViews>
  <sheetFormatPr defaultColWidth="9.140625" defaultRowHeight="12.75" x14ac:dyDescent="0.2"/>
  <cols>
    <col min="1" max="1" width="55.85546875" style="104" customWidth="1"/>
    <col min="2" max="2" width="15.28515625" style="104" customWidth="1"/>
    <col min="3" max="3" width="31" style="104" bestFit="1" customWidth="1"/>
    <col min="4" max="4" width="27.42578125" style="104" customWidth="1"/>
    <col min="5" max="5" width="26.28515625" style="104" customWidth="1"/>
    <col min="6" max="6" width="25" style="104" customWidth="1"/>
    <col min="7" max="7" width="13.7109375" style="104" customWidth="1"/>
    <col min="8" max="8" width="32.28515625" style="104" customWidth="1"/>
    <col min="9" max="16384" width="9.140625" style="104"/>
  </cols>
  <sheetData>
    <row r="1" spans="1:4" ht="15.75" x14ac:dyDescent="0.25">
      <c r="A1" s="539" t="s">
        <v>584</v>
      </c>
      <c r="B1" s="540"/>
      <c r="C1" s="540"/>
      <c r="D1" s="540"/>
    </row>
    <row r="3" spans="1:4" ht="15" hidden="1" x14ac:dyDescent="0.25">
      <c r="A3" s="540"/>
      <c r="B3" s="540"/>
      <c r="C3" s="540"/>
      <c r="D3" s="540"/>
    </row>
    <row r="4" spans="1:4" ht="15" hidden="1" x14ac:dyDescent="0.25">
      <c r="A4" s="540"/>
      <c r="B4" s="540"/>
      <c r="C4" s="540"/>
      <c r="D4" s="540"/>
    </row>
    <row r="5" spans="1:4" ht="15" hidden="1" x14ac:dyDescent="0.25">
      <c r="A5" s="540"/>
      <c r="B5" s="540"/>
      <c r="C5" s="540"/>
      <c r="D5" s="540"/>
    </row>
    <row r="6" spans="1:4" ht="15" hidden="1" x14ac:dyDescent="0.25">
      <c r="A6" s="540"/>
      <c r="B6" s="540"/>
      <c r="C6" s="540"/>
      <c r="D6" s="540"/>
    </row>
    <row r="7" spans="1:4" ht="15" hidden="1" x14ac:dyDescent="0.25">
      <c r="A7" s="540"/>
      <c r="B7" s="540"/>
      <c r="C7" s="540"/>
      <c r="D7" s="540"/>
    </row>
    <row r="8" spans="1:4" ht="15" hidden="1" x14ac:dyDescent="0.25">
      <c r="A8" s="540"/>
      <c r="B8" s="540"/>
      <c r="C8" s="540"/>
      <c r="D8" s="540"/>
    </row>
    <row r="9" spans="1:4" ht="15" hidden="1" x14ac:dyDescent="0.25">
      <c r="A9" s="540"/>
      <c r="B9" s="540"/>
      <c r="C9" s="540"/>
      <c r="D9" s="540"/>
    </row>
    <row r="10" spans="1:4" ht="15" hidden="1" x14ac:dyDescent="0.25">
      <c r="A10" s="540"/>
      <c r="B10" s="540"/>
      <c r="C10" s="540"/>
      <c r="D10" s="540"/>
    </row>
    <row r="11" spans="1:4" ht="15" hidden="1" x14ac:dyDescent="0.25">
      <c r="A11" s="540"/>
      <c r="B11" s="540"/>
      <c r="C11" s="540"/>
      <c r="D11" s="540"/>
    </row>
    <row r="12" spans="1:4" ht="15" hidden="1" x14ac:dyDescent="0.25">
      <c r="A12" s="540"/>
      <c r="B12" s="540"/>
      <c r="C12" s="540"/>
      <c r="D12" s="540"/>
    </row>
    <row r="13" spans="1:4" ht="15" hidden="1" x14ac:dyDescent="0.25">
      <c r="A13" s="541"/>
      <c r="B13" s="541"/>
      <c r="C13" s="541"/>
      <c r="D13" s="541"/>
    </row>
    <row r="14" spans="1:4" s="542" customFormat="1" ht="84.75" customHeight="1" x14ac:dyDescent="0.25">
      <c r="A14" s="901" t="s">
        <v>585</v>
      </c>
      <c r="B14" s="901"/>
      <c r="C14" s="901"/>
      <c r="D14" s="902"/>
    </row>
    <row r="15" spans="1:4" ht="15" x14ac:dyDescent="0.25">
      <c r="A15" s="543"/>
      <c r="B15" s="543"/>
      <c r="C15" s="543"/>
      <c r="D15" s="544"/>
    </row>
    <row r="16" spans="1:4" ht="30" x14ac:dyDescent="0.2">
      <c r="A16" s="545" t="s">
        <v>586</v>
      </c>
      <c r="B16" s="546">
        <v>2017</v>
      </c>
      <c r="C16" s="903" t="s">
        <v>587</v>
      </c>
      <c r="D16" s="904"/>
    </row>
    <row r="17" spans="1:6" ht="15" x14ac:dyDescent="0.25">
      <c r="A17" s="543"/>
      <c r="B17" s="543"/>
      <c r="C17" s="543"/>
      <c r="D17" s="547"/>
      <c r="E17" s="540"/>
      <c r="F17" s="540"/>
    </row>
    <row r="18" spans="1:6" ht="34.5" customHeight="1" x14ac:dyDescent="0.25">
      <c r="A18" s="905" t="s">
        <v>588</v>
      </c>
      <c r="B18" s="905"/>
      <c r="C18" s="905"/>
      <c r="D18" s="905"/>
      <c r="E18" s="540"/>
      <c r="F18" s="540"/>
    </row>
    <row r="19" spans="1:6" s="542" customFormat="1" ht="17.25" customHeight="1" thickBot="1" x14ac:dyDescent="0.3">
      <c r="B19" s="548"/>
      <c r="C19" s="549" t="s">
        <v>112</v>
      </c>
      <c r="D19" s="550">
        <v>2017</v>
      </c>
    </row>
    <row r="20" spans="1:6" s="557" customFormat="1" ht="56.25" customHeight="1" thickBot="1" x14ac:dyDescent="0.3">
      <c r="A20" s="551" t="s">
        <v>589</v>
      </c>
      <c r="B20" s="552" t="s">
        <v>153</v>
      </c>
      <c r="C20" s="553">
        <f>SUM(D20:D20)</f>
        <v>18165707439.523232</v>
      </c>
      <c r="D20" s="554">
        <v>18165707439.523232</v>
      </c>
      <c r="E20" s="555"/>
      <c r="F20" s="556"/>
    </row>
    <row r="21" spans="1:6" s="557" customFormat="1" ht="27" thickBot="1" x14ac:dyDescent="0.3">
      <c r="A21" s="551" t="s">
        <v>567</v>
      </c>
      <c r="B21" s="552" t="s">
        <v>154</v>
      </c>
      <c r="C21" s="553">
        <f>SUM(D21:D21)</f>
        <v>489789515.34428704</v>
      </c>
      <c r="D21" s="558">
        <f>D184</f>
        <v>489789515.34428704</v>
      </c>
      <c r="E21" s="559"/>
      <c r="F21" s="560"/>
    </row>
    <row r="22" spans="1:6" s="557" customFormat="1" ht="15.75" thickBot="1" x14ac:dyDescent="0.3">
      <c r="A22" s="561" t="s">
        <v>568</v>
      </c>
      <c r="B22" s="562" t="s">
        <v>569</v>
      </c>
      <c r="C22" s="563">
        <f>IFERROR(C21/C20,0)</f>
        <v>2.6962314403382346E-2</v>
      </c>
      <c r="D22" s="564">
        <f>D20-D21</f>
        <v>17675917924.178944</v>
      </c>
      <c r="E22" s="565">
        <f>D22-'4. Billing Determinants'!Q41</f>
        <v>0</v>
      </c>
    </row>
    <row r="23" spans="1:6" s="542" customFormat="1" ht="15" x14ac:dyDescent="0.25">
      <c r="A23" s="544"/>
      <c r="B23" s="544"/>
      <c r="C23" s="544"/>
      <c r="D23" s="544"/>
    </row>
    <row r="24" spans="1:6" s="542" customFormat="1" ht="15" x14ac:dyDescent="0.25">
      <c r="A24" s="544"/>
      <c r="B24" s="544"/>
      <c r="C24" s="566"/>
      <c r="D24" s="567"/>
    </row>
    <row r="25" spans="1:6" s="542" customFormat="1" ht="15" x14ac:dyDescent="0.25">
      <c r="D25" s="544"/>
    </row>
    <row r="26" spans="1:6" s="542" customFormat="1" ht="15.75" thickBot="1" x14ac:dyDescent="0.3">
      <c r="A26" s="906" t="s">
        <v>590</v>
      </c>
      <c r="B26" s="906"/>
      <c r="C26" s="906"/>
    </row>
    <row r="27" spans="1:6" s="542" customFormat="1" ht="15.75" thickBot="1" x14ac:dyDescent="0.3">
      <c r="A27" s="568" t="s">
        <v>591</v>
      </c>
      <c r="B27" s="569" t="s">
        <v>572</v>
      </c>
      <c r="C27" s="570">
        <f>'2a. Group 1 - Cont Schedule'!CD28</f>
        <v>-588075.00740175217</v>
      </c>
      <c r="D27" s="571"/>
    </row>
    <row r="28" spans="1:6" s="542" customFormat="1" ht="15.75" thickBot="1" x14ac:dyDescent="0.3">
      <c r="A28" s="551" t="s">
        <v>592</v>
      </c>
      <c r="B28" s="572" t="s">
        <v>593</v>
      </c>
      <c r="C28" s="573">
        <f>+C22*C27</f>
        <v>-15855.863242337442</v>
      </c>
      <c r="D28" s="574"/>
    </row>
    <row r="29" spans="1:6" s="542" customFormat="1" ht="27" thickBot="1" x14ac:dyDescent="0.3">
      <c r="A29" s="551" t="s">
        <v>594</v>
      </c>
      <c r="B29" s="572" t="s">
        <v>576</v>
      </c>
      <c r="C29" s="570">
        <f>+C27-C28</f>
        <v>-572219.14415941469</v>
      </c>
      <c r="D29" s="544"/>
    </row>
    <row r="30" spans="1:6" s="542" customFormat="1" ht="15" x14ac:dyDescent="0.25">
      <c r="A30" s="544"/>
      <c r="B30" s="544"/>
      <c r="C30" s="544"/>
      <c r="D30" s="544"/>
    </row>
    <row r="31" spans="1:6" ht="14.45" customHeight="1" x14ac:dyDescent="0.25">
      <c r="A31" s="907" t="s">
        <v>595</v>
      </c>
      <c r="B31" s="907"/>
      <c r="C31" s="908"/>
      <c r="D31" s="908"/>
      <c r="E31" s="540"/>
      <c r="F31" s="540"/>
    </row>
    <row r="32" spans="1:6" ht="14.45" customHeight="1" x14ac:dyDescent="0.25">
      <c r="A32" s="575" t="s">
        <v>578</v>
      </c>
      <c r="B32" s="576"/>
      <c r="C32" s="577">
        <f>'6.1a GA Allocation'!C32:D32</f>
        <v>127</v>
      </c>
      <c r="D32" s="578"/>
      <c r="E32" s="540"/>
      <c r="F32" s="540"/>
    </row>
    <row r="33" spans="1:7" ht="69" customHeight="1" x14ac:dyDescent="0.25">
      <c r="A33" s="576" t="s">
        <v>596</v>
      </c>
      <c r="B33" s="579"/>
      <c r="C33" s="580" t="s">
        <v>597</v>
      </c>
      <c r="D33" s="580" t="s">
        <v>598</v>
      </c>
      <c r="E33" s="581" t="s">
        <v>581</v>
      </c>
      <c r="F33" s="575" t="s">
        <v>599</v>
      </c>
      <c r="G33" s="575" t="s">
        <v>583</v>
      </c>
    </row>
    <row r="34" spans="1:7" s="588" customFormat="1" ht="14.45" customHeight="1" x14ac:dyDescent="0.25">
      <c r="A34" s="582" t="s">
        <v>258</v>
      </c>
      <c r="B34" s="582"/>
      <c r="C34" s="583">
        <f t="shared" ref="C34:C65" si="0">SUM(D34:D34)</f>
        <v>10750334.308482999</v>
      </c>
      <c r="D34" s="584">
        <f t="array" ref="D34">SUM(IF(('6. Class A Consumption Data'!F21:G21="B")*('6. Class A Consumption Data'!B19&lt;&gt;"N/A"),'6. Class A Consumption Data'!F19:G19))</f>
        <v>10750334.308482999</v>
      </c>
      <c r="E34" s="585">
        <f t="shared" ref="E34:E97" si="1">IFERROR(+C34/($C$184),0)</f>
        <v>2.1948886147402077E-2</v>
      </c>
      <c r="F34" s="586">
        <f t="shared" ref="F34:F97" si="2">+E34*$C$28</f>
        <v>-348.01853707484207</v>
      </c>
      <c r="G34" s="587">
        <f t="shared" ref="G34:G97" si="3">+F34/12</f>
        <v>-29.001544756236839</v>
      </c>
    </row>
    <row r="35" spans="1:7" s="588" customFormat="1" ht="14.45" customHeight="1" x14ac:dyDescent="0.25">
      <c r="A35" s="582" t="s">
        <v>260</v>
      </c>
      <c r="B35" s="582"/>
      <c r="C35" s="583">
        <f t="shared" si="0"/>
        <v>70146307.763592005</v>
      </c>
      <c r="D35" s="584">
        <f t="array" ref="D35">SUM(IF(('6. Class A Consumption Data'!F24:G24="B")*('6. Class A Consumption Data'!B22&lt;&gt;"N/A"),'6. Class A Consumption Data'!F22:G22))</f>
        <v>70146307.763592005</v>
      </c>
      <c r="E35" s="585">
        <f t="shared" si="1"/>
        <v>0.14321725060669002</v>
      </c>
      <c r="F35" s="586">
        <f t="shared" si="2"/>
        <v>-2270.8331395632458</v>
      </c>
      <c r="G35" s="587">
        <f t="shared" si="3"/>
        <v>-189.23609496360382</v>
      </c>
    </row>
    <row r="36" spans="1:7" s="588" customFormat="1" ht="14.45" customHeight="1" x14ac:dyDescent="0.25">
      <c r="A36" s="582" t="s">
        <v>261</v>
      </c>
      <c r="B36" s="582"/>
      <c r="C36" s="583">
        <f t="shared" si="0"/>
        <v>65561673.804488994</v>
      </c>
      <c r="D36" s="584">
        <f t="array" ref="D36">SUM(IF(('6. Class A Consumption Data'!F27:G27="B")*('6. Class A Consumption Data'!B25&lt;&gt;"N/A"),'6. Class A Consumption Data'!F25:G25))</f>
        <v>65561673.804488994</v>
      </c>
      <c r="E36" s="585">
        <f t="shared" si="1"/>
        <v>0.13385683390630324</v>
      </c>
      <c r="F36" s="586">
        <f t="shared" si="2"/>
        <v>-2122.4156524706218</v>
      </c>
      <c r="G36" s="587">
        <f t="shared" si="3"/>
        <v>-176.86797103921847</v>
      </c>
    </row>
    <row r="37" spans="1:7" s="588" customFormat="1" ht="14.45" customHeight="1" x14ac:dyDescent="0.25">
      <c r="A37" s="582" t="s">
        <v>262</v>
      </c>
      <c r="B37" s="582"/>
      <c r="C37" s="583">
        <f t="shared" si="0"/>
        <v>329125987.96543008</v>
      </c>
      <c r="D37" s="584">
        <f t="array" ref="D37">SUM(IF(('6. Class A Consumption Data'!F30:G30="B")*('6. Class A Consumption Data'!B28&lt;&gt;"N/A"),'6. Class A Consumption Data'!F28:G28))</f>
        <v>329125987.96543008</v>
      </c>
      <c r="E37" s="585">
        <f t="shared" si="1"/>
        <v>0.67197434337498629</v>
      </c>
      <c r="F37" s="586">
        <f t="shared" si="2"/>
        <v>-10654.733290913284</v>
      </c>
      <c r="G37" s="587">
        <f t="shared" si="3"/>
        <v>-887.89444090944028</v>
      </c>
    </row>
    <row r="38" spans="1:7" s="588" customFormat="1" ht="14.45" customHeight="1" thickBot="1" x14ac:dyDescent="0.3">
      <c r="A38" s="582" t="s">
        <v>263</v>
      </c>
      <c r="B38" s="582"/>
      <c r="C38" s="583">
        <f t="shared" si="0"/>
        <v>14205211.502293</v>
      </c>
      <c r="D38" s="584">
        <f t="array" ref="D38">SUM(IF(('6. Class A Consumption Data'!F33:G33="B")*('6. Class A Consumption Data'!B31&lt;&gt;"N/A"),'6. Class A Consumption Data'!F31:G31))</f>
        <v>14205211.502293</v>
      </c>
      <c r="E38" s="585">
        <f t="shared" si="1"/>
        <v>2.9002685964618396E-2</v>
      </c>
      <c r="F38" s="586">
        <f t="shared" si="2"/>
        <v>-459.86262231544885</v>
      </c>
      <c r="G38" s="587">
        <f t="shared" si="3"/>
        <v>-38.32188519295407</v>
      </c>
    </row>
    <row r="39" spans="1:7" s="588" customFormat="1" ht="14.45" hidden="1" customHeight="1" x14ac:dyDescent="0.25">
      <c r="A39" s="582" t="s">
        <v>264</v>
      </c>
      <c r="B39" s="582"/>
      <c r="C39" s="583">
        <f t="shared" si="0"/>
        <v>0</v>
      </c>
      <c r="D39" s="584">
        <f t="array" ref="D39">SUM(IF(('6. Class A Consumption Data'!F36:G36="B")*('6. Class A Consumption Data'!B34&lt;&gt;"N/A"),'6. Class A Consumption Data'!F34:G34))</f>
        <v>0</v>
      </c>
      <c r="E39" s="585">
        <f t="shared" si="1"/>
        <v>0</v>
      </c>
      <c r="F39" s="586">
        <f t="shared" si="2"/>
        <v>0</v>
      </c>
      <c r="G39" s="587">
        <f t="shared" si="3"/>
        <v>0</v>
      </c>
    </row>
    <row r="40" spans="1:7" s="588" customFormat="1" ht="14.45" hidden="1" customHeight="1" x14ac:dyDescent="0.25">
      <c r="A40" s="582" t="s">
        <v>265</v>
      </c>
      <c r="B40" s="582"/>
      <c r="C40" s="583">
        <f t="shared" si="0"/>
        <v>0</v>
      </c>
      <c r="D40" s="584">
        <f t="array" ref="D40">SUM(IF(('6. Class A Consumption Data'!F39:G39="B")*('6. Class A Consumption Data'!B37&lt;&gt;"N/A"),'6. Class A Consumption Data'!F37:G37))</f>
        <v>0</v>
      </c>
      <c r="E40" s="585">
        <f t="shared" si="1"/>
        <v>0</v>
      </c>
      <c r="F40" s="586">
        <f t="shared" si="2"/>
        <v>0</v>
      </c>
      <c r="G40" s="587">
        <f t="shared" si="3"/>
        <v>0</v>
      </c>
    </row>
    <row r="41" spans="1:7" s="588" customFormat="1" ht="14.45" hidden="1" customHeight="1" x14ac:dyDescent="0.25">
      <c r="A41" s="582" t="s">
        <v>266</v>
      </c>
      <c r="B41" s="582"/>
      <c r="C41" s="583">
        <f t="shared" si="0"/>
        <v>0</v>
      </c>
      <c r="D41" s="584">
        <f t="array" ref="D41">SUM(IF(('6. Class A Consumption Data'!F42:G42="B")*('6. Class A Consumption Data'!B40&lt;&gt;"N/A"),'6. Class A Consumption Data'!F40:G40))</f>
        <v>0</v>
      </c>
      <c r="E41" s="585">
        <f t="shared" si="1"/>
        <v>0</v>
      </c>
      <c r="F41" s="586">
        <f t="shared" si="2"/>
        <v>0</v>
      </c>
      <c r="G41" s="587">
        <f t="shared" si="3"/>
        <v>0</v>
      </c>
    </row>
    <row r="42" spans="1:7" s="588" customFormat="1" ht="14.45" hidden="1" customHeight="1" x14ac:dyDescent="0.25">
      <c r="A42" s="582" t="s">
        <v>267</v>
      </c>
      <c r="B42" s="582"/>
      <c r="C42" s="583">
        <f t="shared" si="0"/>
        <v>0</v>
      </c>
      <c r="D42" s="584">
        <f t="array" ref="D42">SUM(IF(('6. Class A Consumption Data'!F45:G45="B")*('6. Class A Consumption Data'!B43&lt;&gt;"N/A"),'6. Class A Consumption Data'!F43:G43))</f>
        <v>0</v>
      </c>
      <c r="E42" s="585">
        <f t="shared" si="1"/>
        <v>0</v>
      </c>
      <c r="F42" s="586">
        <f t="shared" si="2"/>
        <v>0</v>
      </c>
      <c r="G42" s="587">
        <f t="shared" si="3"/>
        <v>0</v>
      </c>
    </row>
    <row r="43" spans="1:7" s="588" customFormat="1" ht="14.45" hidden="1" customHeight="1" x14ac:dyDescent="0.25">
      <c r="A43" s="582" t="s">
        <v>268</v>
      </c>
      <c r="B43" s="582"/>
      <c r="C43" s="583">
        <f t="shared" si="0"/>
        <v>0</v>
      </c>
      <c r="D43" s="584">
        <f t="array" ref="D43">SUM(IF(('6. Class A Consumption Data'!F48:G48="B")*('6. Class A Consumption Data'!B46&lt;&gt;"N/A"),'6. Class A Consumption Data'!F46:G46))</f>
        <v>0</v>
      </c>
      <c r="E43" s="585">
        <f t="shared" si="1"/>
        <v>0</v>
      </c>
      <c r="F43" s="586">
        <f t="shared" si="2"/>
        <v>0</v>
      </c>
      <c r="G43" s="587">
        <f t="shared" si="3"/>
        <v>0</v>
      </c>
    </row>
    <row r="44" spans="1:7" s="588" customFormat="1" ht="14.25" hidden="1" customHeight="1" x14ac:dyDescent="0.25">
      <c r="A44" s="582" t="s">
        <v>269</v>
      </c>
      <c r="B44" s="582"/>
      <c r="C44" s="583">
        <f t="shared" si="0"/>
        <v>0</v>
      </c>
      <c r="D44" s="584">
        <f t="array" ref="D44">SUM(IF(('6. Class A Consumption Data'!F51:G51="B")*('6. Class A Consumption Data'!B49&lt;&gt;"N/A"),'6. Class A Consumption Data'!F49:G49))</f>
        <v>0</v>
      </c>
      <c r="E44" s="585">
        <f t="shared" si="1"/>
        <v>0</v>
      </c>
      <c r="F44" s="586">
        <f t="shared" si="2"/>
        <v>0</v>
      </c>
      <c r="G44" s="587">
        <f t="shared" si="3"/>
        <v>0</v>
      </c>
    </row>
    <row r="45" spans="1:7" s="588" customFormat="1" ht="14.45" hidden="1" customHeight="1" x14ac:dyDescent="0.25">
      <c r="A45" s="582" t="s">
        <v>270</v>
      </c>
      <c r="B45" s="582"/>
      <c r="C45" s="583">
        <f t="shared" si="0"/>
        <v>0</v>
      </c>
      <c r="D45" s="584">
        <f t="array" ref="D45">SUM(IF(('6. Class A Consumption Data'!F54:G54="B")*('6. Class A Consumption Data'!B52&lt;&gt;"N/A"),'6. Class A Consumption Data'!F52:G52))</f>
        <v>0</v>
      </c>
      <c r="E45" s="585">
        <f t="shared" si="1"/>
        <v>0</v>
      </c>
      <c r="F45" s="586">
        <f t="shared" si="2"/>
        <v>0</v>
      </c>
      <c r="G45" s="587">
        <f t="shared" si="3"/>
        <v>0</v>
      </c>
    </row>
    <row r="46" spans="1:7" s="588" customFormat="1" ht="15.75" hidden="1" thickBot="1" x14ac:dyDescent="0.3">
      <c r="A46" s="582" t="s">
        <v>271</v>
      </c>
      <c r="B46" s="582"/>
      <c r="C46" s="583">
        <f t="shared" si="0"/>
        <v>0</v>
      </c>
      <c r="D46" s="584">
        <f t="array" ref="D46">SUM(IF(('6. Class A Consumption Data'!F57:G57="B")*('6. Class A Consumption Data'!B55&lt;&gt;"N/A"),'6. Class A Consumption Data'!F55:G55))</f>
        <v>0</v>
      </c>
      <c r="E46" s="585">
        <f t="shared" si="1"/>
        <v>0</v>
      </c>
      <c r="F46" s="586">
        <f t="shared" si="2"/>
        <v>0</v>
      </c>
      <c r="G46" s="587">
        <f t="shared" si="3"/>
        <v>0</v>
      </c>
    </row>
    <row r="47" spans="1:7" s="588" customFormat="1" ht="15.75" hidden="1" thickBot="1" x14ac:dyDescent="0.3">
      <c r="A47" s="582" t="s">
        <v>272</v>
      </c>
      <c r="B47" s="582"/>
      <c r="C47" s="583">
        <f t="shared" si="0"/>
        <v>0</v>
      </c>
      <c r="D47" s="584">
        <f t="array" ref="D47">SUM(IF(('6. Class A Consumption Data'!F60:G60="B")*('6. Class A Consumption Data'!B58&lt;&gt;"N/A"),'6. Class A Consumption Data'!F58:G58))</f>
        <v>0</v>
      </c>
      <c r="E47" s="585">
        <f t="shared" si="1"/>
        <v>0</v>
      </c>
      <c r="F47" s="586">
        <f t="shared" si="2"/>
        <v>0</v>
      </c>
      <c r="G47" s="587">
        <f t="shared" si="3"/>
        <v>0</v>
      </c>
    </row>
    <row r="48" spans="1:7" s="542" customFormat="1" ht="15.75" hidden="1" thickBot="1" x14ac:dyDescent="0.3">
      <c r="A48" s="582" t="s">
        <v>273</v>
      </c>
      <c r="B48" s="582"/>
      <c r="C48" s="583">
        <f t="shared" si="0"/>
        <v>0</v>
      </c>
      <c r="D48" s="584">
        <f t="array" ref="D48">SUM(IF(('6. Class A Consumption Data'!F63:G63="B")*('6. Class A Consumption Data'!B61&lt;&gt;"N/A"),'6. Class A Consumption Data'!F61:G61))</f>
        <v>0</v>
      </c>
      <c r="E48" s="585">
        <f t="shared" si="1"/>
        <v>0</v>
      </c>
      <c r="F48" s="586">
        <f t="shared" si="2"/>
        <v>0</v>
      </c>
      <c r="G48" s="587">
        <f t="shared" si="3"/>
        <v>0</v>
      </c>
    </row>
    <row r="49" spans="1:19" ht="15.75" hidden="1" thickBot="1" x14ac:dyDescent="0.3">
      <c r="A49" s="582" t="s">
        <v>274</v>
      </c>
      <c r="B49" s="582"/>
      <c r="C49" s="583">
        <f t="shared" si="0"/>
        <v>0</v>
      </c>
      <c r="D49" s="584">
        <f t="array" ref="D49">SUM(IF(('6. Class A Consumption Data'!F66:G66="B")*('6. Class A Consumption Data'!B64&lt;&gt;"N/A"),'6. Class A Consumption Data'!F64:G64))</f>
        <v>0</v>
      </c>
      <c r="E49" s="585">
        <f t="shared" si="1"/>
        <v>0</v>
      </c>
      <c r="F49" s="586">
        <f t="shared" si="2"/>
        <v>0</v>
      </c>
      <c r="G49" s="587">
        <f t="shared" si="3"/>
        <v>0</v>
      </c>
    </row>
    <row r="50" spans="1:19" ht="15.75" hidden="1" thickBot="1" x14ac:dyDescent="0.3">
      <c r="A50" s="582" t="s">
        <v>275</v>
      </c>
      <c r="B50" s="582"/>
      <c r="C50" s="708">
        <f t="shared" si="0"/>
        <v>0</v>
      </c>
      <c r="D50" s="709">
        <f t="array" ref="D50">SUM(IF(('6. Class A Consumption Data'!F69:G69="B")*('6. Class A Consumption Data'!B67&lt;&gt;"N/A"),'6. Class A Consumption Data'!F67:G67))</f>
        <v>0</v>
      </c>
      <c r="E50" s="710">
        <f t="shared" si="1"/>
        <v>0</v>
      </c>
      <c r="F50" s="711">
        <f t="shared" si="2"/>
        <v>0</v>
      </c>
      <c r="G50" s="712">
        <f t="shared" si="3"/>
        <v>0</v>
      </c>
      <c r="H50" s="707"/>
      <c r="I50" s="707"/>
      <c r="J50" s="707"/>
      <c r="K50" s="707"/>
      <c r="L50" s="707"/>
      <c r="M50" s="707"/>
      <c r="N50" s="707"/>
      <c r="O50" s="707"/>
      <c r="P50" s="707"/>
      <c r="Q50" s="707"/>
      <c r="R50" s="707"/>
      <c r="S50" s="707"/>
    </row>
    <row r="51" spans="1:19" ht="15.75" hidden="1" thickBot="1" x14ac:dyDescent="0.3">
      <c r="A51" s="582" t="s">
        <v>276</v>
      </c>
      <c r="B51" s="582"/>
      <c r="C51" s="708">
        <f t="shared" si="0"/>
        <v>0</v>
      </c>
      <c r="D51" s="709">
        <f t="array" ref="D51">SUM(IF(('6. Class A Consumption Data'!F72:G72="B")*('6. Class A Consumption Data'!B70&lt;&gt;"N/A"),'6. Class A Consumption Data'!F70:G70))</f>
        <v>0</v>
      </c>
      <c r="E51" s="710">
        <f t="shared" si="1"/>
        <v>0</v>
      </c>
      <c r="F51" s="711">
        <f t="shared" si="2"/>
        <v>0</v>
      </c>
      <c r="G51" s="712">
        <f t="shared" si="3"/>
        <v>0</v>
      </c>
      <c r="H51" s="707"/>
      <c r="I51" s="707"/>
      <c r="J51" s="707"/>
      <c r="K51" s="707"/>
      <c r="L51" s="707"/>
      <c r="M51" s="707"/>
      <c r="N51" s="707"/>
      <c r="O51" s="707"/>
      <c r="P51" s="707"/>
      <c r="Q51" s="707"/>
      <c r="R51" s="707"/>
      <c r="S51" s="707"/>
    </row>
    <row r="52" spans="1:19" ht="15.75" hidden="1" thickBot="1" x14ac:dyDescent="0.3">
      <c r="A52" s="582" t="s">
        <v>277</v>
      </c>
      <c r="B52" s="582"/>
      <c r="C52" s="583">
        <f t="shared" si="0"/>
        <v>0</v>
      </c>
      <c r="D52" s="584">
        <f t="array" ref="D52">SUM(IF(('6. Class A Consumption Data'!F75:G75="B")*('6. Class A Consumption Data'!B73&lt;&gt;"N/A"),'6. Class A Consumption Data'!F73:G73))</f>
        <v>0</v>
      </c>
      <c r="E52" s="585">
        <f t="shared" si="1"/>
        <v>0</v>
      </c>
      <c r="F52" s="586">
        <f t="shared" si="2"/>
        <v>0</v>
      </c>
      <c r="G52" s="587">
        <f t="shared" si="3"/>
        <v>0</v>
      </c>
    </row>
    <row r="53" spans="1:19" ht="15.75" hidden="1" thickBot="1" x14ac:dyDescent="0.3">
      <c r="A53" s="582" t="s">
        <v>278</v>
      </c>
      <c r="B53" s="582"/>
      <c r="C53" s="583">
        <f t="shared" si="0"/>
        <v>0</v>
      </c>
      <c r="D53" s="584">
        <f t="array" ref="D53">SUM(IF(('6. Class A Consumption Data'!F78:G78="B")*('6. Class A Consumption Data'!B76&lt;&gt;"N/A"),'6. Class A Consumption Data'!F76:G76))</f>
        <v>0</v>
      </c>
      <c r="E53" s="585">
        <f t="shared" si="1"/>
        <v>0</v>
      </c>
      <c r="F53" s="586">
        <f t="shared" si="2"/>
        <v>0</v>
      </c>
      <c r="G53" s="587">
        <f t="shared" si="3"/>
        <v>0</v>
      </c>
    </row>
    <row r="54" spans="1:19" ht="15.75" hidden="1" thickBot="1" x14ac:dyDescent="0.3">
      <c r="A54" s="582" t="s">
        <v>279</v>
      </c>
      <c r="B54" s="582"/>
      <c r="C54" s="583">
        <f t="shared" si="0"/>
        <v>0</v>
      </c>
      <c r="D54" s="584">
        <f t="array" ref="D54">SUM(IF(('6. Class A Consumption Data'!F81:G81="B")*('6. Class A Consumption Data'!B79&lt;&gt;"N/A"),'6. Class A Consumption Data'!F79:G79))</f>
        <v>0</v>
      </c>
      <c r="E54" s="585">
        <f t="shared" si="1"/>
        <v>0</v>
      </c>
      <c r="F54" s="586">
        <f t="shared" si="2"/>
        <v>0</v>
      </c>
      <c r="G54" s="587">
        <f t="shared" si="3"/>
        <v>0</v>
      </c>
    </row>
    <row r="55" spans="1:19" ht="15.75" hidden="1" thickBot="1" x14ac:dyDescent="0.3">
      <c r="A55" s="582" t="s">
        <v>280</v>
      </c>
      <c r="B55" s="582"/>
      <c r="C55" s="583">
        <f t="shared" si="0"/>
        <v>0</v>
      </c>
      <c r="D55" s="584">
        <f t="array" ref="D55">SUM(IF(('6. Class A Consumption Data'!F84:G84="B")*('6. Class A Consumption Data'!B82&lt;&gt;"N/A"),'6. Class A Consumption Data'!F82:G82))</f>
        <v>0</v>
      </c>
      <c r="E55" s="585">
        <f t="shared" si="1"/>
        <v>0</v>
      </c>
      <c r="F55" s="586">
        <f t="shared" si="2"/>
        <v>0</v>
      </c>
      <c r="G55" s="587">
        <f t="shared" si="3"/>
        <v>0</v>
      </c>
    </row>
    <row r="56" spans="1:19" ht="15.75" hidden="1" thickBot="1" x14ac:dyDescent="0.3">
      <c r="A56" s="582" t="s">
        <v>281</v>
      </c>
      <c r="B56" s="582"/>
      <c r="C56" s="583">
        <f t="shared" si="0"/>
        <v>0</v>
      </c>
      <c r="D56" s="584">
        <f t="array" ref="D56">SUM(IF(('6. Class A Consumption Data'!F87:G87="B")*('6. Class A Consumption Data'!B85&lt;&gt;"N/A"),'6. Class A Consumption Data'!F85:G85))</f>
        <v>0</v>
      </c>
      <c r="E56" s="585">
        <f t="shared" si="1"/>
        <v>0</v>
      </c>
      <c r="F56" s="586">
        <f t="shared" si="2"/>
        <v>0</v>
      </c>
      <c r="G56" s="587">
        <f t="shared" si="3"/>
        <v>0</v>
      </c>
    </row>
    <row r="57" spans="1:19" ht="15.75" hidden="1" thickBot="1" x14ac:dyDescent="0.3">
      <c r="A57" s="582" t="s">
        <v>282</v>
      </c>
      <c r="B57" s="582"/>
      <c r="C57" s="583">
        <f t="shared" si="0"/>
        <v>0</v>
      </c>
      <c r="D57" s="584">
        <f t="array" ref="D57">SUM(IF(('6. Class A Consumption Data'!F90:G90="B")*('6. Class A Consumption Data'!B88&lt;&gt;"N/A"),'6. Class A Consumption Data'!F88:G88))</f>
        <v>0</v>
      </c>
      <c r="E57" s="585">
        <f t="shared" si="1"/>
        <v>0</v>
      </c>
      <c r="F57" s="586">
        <f t="shared" si="2"/>
        <v>0</v>
      </c>
      <c r="G57" s="587">
        <f t="shared" si="3"/>
        <v>0</v>
      </c>
    </row>
    <row r="58" spans="1:19" ht="15.75" hidden="1" thickBot="1" x14ac:dyDescent="0.3">
      <c r="A58" s="582" t="s">
        <v>283</v>
      </c>
      <c r="B58" s="582"/>
      <c r="C58" s="583">
        <f t="shared" si="0"/>
        <v>0</v>
      </c>
      <c r="D58" s="584">
        <f t="array" ref="D58">SUM(IF(('6. Class A Consumption Data'!F93:G93="B")*('6. Class A Consumption Data'!B91&lt;&gt;"N/A"),'6. Class A Consumption Data'!F91:G91))</f>
        <v>0</v>
      </c>
      <c r="E58" s="585">
        <f t="shared" si="1"/>
        <v>0</v>
      </c>
      <c r="F58" s="586">
        <f t="shared" si="2"/>
        <v>0</v>
      </c>
      <c r="G58" s="587">
        <f t="shared" si="3"/>
        <v>0</v>
      </c>
    </row>
    <row r="59" spans="1:19" ht="15.75" hidden="1" thickBot="1" x14ac:dyDescent="0.3">
      <c r="A59" s="582" t="s">
        <v>284</v>
      </c>
      <c r="B59" s="582"/>
      <c r="C59" s="583">
        <f t="shared" si="0"/>
        <v>0</v>
      </c>
      <c r="D59" s="584">
        <f t="array" ref="D59">SUM(IF(('6. Class A Consumption Data'!F96:G96="B")*('6. Class A Consumption Data'!B94&lt;&gt;"N/A"),'6. Class A Consumption Data'!F94:G94))</f>
        <v>0</v>
      </c>
      <c r="E59" s="585">
        <f t="shared" si="1"/>
        <v>0</v>
      </c>
      <c r="F59" s="586">
        <f t="shared" si="2"/>
        <v>0</v>
      </c>
      <c r="G59" s="587">
        <f t="shared" si="3"/>
        <v>0</v>
      </c>
    </row>
    <row r="60" spans="1:19" ht="15.75" hidden="1" thickBot="1" x14ac:dyDescent="0.3">
      <c r="A60" s="582" t="s">
        <v>285</v>
      </c>
      <c r="B60" s="582"/>
      <c r="C60" s="583">
        <f t="shared" si="0"/>
        <v>0</v>
      </c>
      <c r="D60" s="584">
        <f t="array" ref="D60">SUM(IF(('6. Class A Consumption Data'!F99:G99="B")*('6. Class A Consumption Data'!B97&lt;&gt;"N/A"),'6. Class A Consumption Data'!F97:G97))</f>
        <v>0</v>
      </c>
      <c r="E60" s="585">
        <f t="shared" si="1"/>
        <v>0</v>
      </c>
      <c r="F60" s="586">
        <f t="shared" si="2"/>
        <v>0</v>
      </c>
      <c r="G60" s="587">
        <f t="shared" si="3"/>
        <v>0</v>
      </c>
    </row>
    <row r="61" spans="1:19" ht="15.75" hidden="1" thickBot="1" x14ac:dyDescent="0.3">
      <c r="A61" s="582" t="s">
        <v>286</v>
      </c>
      <c r="B61" s="582"/>
      <c r="C61" s="583">
        <f t="shared" si="0"/>
        <v>0</v>
      </c>
      <c r="D61" s="584">
        <f t="array" ref="D61">SUM(IF(('6. Class A Consumption Data'!F102:G102="B")*('6. Class A Consumption Data'!B100&lt;&gt;"N/A"),'6. Class A Consumption Data'!F100:G100))</f>
        <v>0</v>
      </c>
      <c r="E61" s="585">
        <f t="shared" si="1"/>
        <v>0</v>
      </c>
      <c r="F61" s="586">
        <f t="shared" si="2"/>
        <v>0</v>
      </c>
      <c r="G61" s="587">
        <f t="shared" si="3"/>
        <v>0</v>
      </c>
    </row>
    <row r="62" spans="1:19" ht="15.75" hidden="1" thickBot="1" x14ac:dyDescent="0.3">
      <c r="A62" s="582" t="s">
        <v>287</v>
      </c>
      <c r="B62" s="582"/>
      <c r="C62" s="583">
        <f t="shared" si="0"/>
        <v>0</v>
      </c>
      <c r="D62" s="584">
        <f t="array" ref="D62">SUM(IF(('6. Class A Consumption Data'!F105:G105="B")*('6. Class A Consumption Data'!B103&lt;&gt;"N/A"),'6. Class A Consumption Data'!F103:G103))</f>
        <v>0</v>
      </c>
      <c r="E62" s="585">
        <f t="shared" si="1"/>
        <v>0</v>
      </c>
      <c r="F62" s="586">
        <f t="shared" si="2"/>
        <v>0</v>
      </c>
      <c r="G62" s="587">
        <f t="shared" si="3"/>
        <v>0</v>
      </c>
    </row>
    <row r="63" spans="1:19" ht="15.75" hidden="1" thickBot="1" x14ac:dyDescent="0.3">
      <c r="A63" s="582" t="s">
        <v>288</v>
      </c>
      <c r="B63" s="582"/>
      <c r="C63" s="583">
        <f t="shared" si="0"/>
        <v>0</v>
      </c>
      <c r="D63" s="584">
        <f t="array" ref="D63">SUM(IF(('6. Class A Consumption Data'!F108:G108="B")*('6. Class A Consumption Data'!B106&lt;&gt;"N/A"),'6. Class A Consumption Data'!F106:G106))</f>
        <v>0</v>
      </c>
      <c r="E63" s="585">
        <f t="shared" si="1"/>
        <v>0</v>
      </c>
      <c r="F63" s="586">
        <f t="shared" si="2"/>
        <v>0</v>
      </c>
      <c r="G63" s="587">
        <f t="shared" si="3"/>
        <v>0</v>
      </c>
    </row>
    <row r="64" spans="1:19" ht="15.75" hidden="1" thickBot="1" x14ac:dyDescent="0.3">
      <c r="A64" s="582" t="s">
        <v>289</v>
      </c>
      <c r="B64" s="582"/>
      <c r="C64" s="583">
        <f t="shared" si="0"/>
        <v>0</v>
      </c>
      <c r="D64" s="584">
        <f t="array" ref="D64">SUM(IF(('6. Class A Consumption Data'!F111:G111="B")*('6. Class A Consumption Data'!B109&lt;&gt;"N/A"),'6. Class A Consumption Data'!F109:G109))</f>
        <v>0</v>
      </c>
      <c r="E64" s="585">
        <f t="shared" si="1"/>
        <v>0</v>
      </c>
      <c r="F64" s="586">
        <f t="shared" si="2"/>
        <v>0</v>
      </c>
      <c r="G64" s="587">
        <f t="shared" si="3"/>
        <v>0</v>
      </c>
    </row>
    <row r="65" spans="1:7" ht="15.75" hidden="1" thickBot="1" x14ac:dyDescent="0.3">
      <c r="A65" s="582" t="s">
        <v>290</v>
      </c>
      <c r="B65" s="582"/>
      <c r="C65" s="583">
        <f t="shared" si="0"/>
        <v>0</v>
      </c>
      <c r="D65" s="584">
        <f t="array" ref="D65">SUM(IF(('6. Class A Consumption Data'!F114:G114="B")*('6. Class A Consumption Data'!B112&lt;&gt;"N/A"),'6. Class A Consumption Data'!F112:G112))</f>
        <v>0</v>
      </c>
      <c r="E65" s="585">
        <f t="shared" si="1"/>
        <v>0</v>
      </c>
      <c r="F65" s="586">
        <f t="shared" si="2"/>
        <v>0</v>
      </c>
      <c r="G65" s="587">
        <f t="shared" si="3"/>
        <v>0</v>
      </c>
    </row>
    <row r="66" spans="1:7" ht="15.75" hidden="1" thickBot="1" x14ac:dyDescent="0.3">
      <c r="A66" s="582" t="s">
        <v>291</v>
      </c>
      <c r="B66" s="582"/>
      <c r="C66" s="583">
        <f t="shared" ref="C66:C129" si="4">SUM(D66:D66)</f>
        <v>0</v>
      </c>
      <c r="D66" s="584">
        <f t="array" ref="D66">SUM(IF(('6. Class A Consumption Data'!F117:G117="B")*('6. Class A Consumption Data'!B115&lt;&gt;"N/A"),'6. Class A Consumption Data'!F115:G115))</f>
        <v>0</v>
      </c>
      <c r="E66" s="585">
        <f t="shared" si="1"/>
        <v>0</v>
      </c>
      <c r="F66" s="586">
        <f t="shared" si="2"/>
        <v>0</v>
      </c>
      <c r="G66" s="587">
        <f t="shared" si="3"/>
        <v>0</v>
      </c>
    </row>
    <row r="67" spans="1:7" ht="15.75" hidden="1" thickBot="1" x14ac:dyDescent="0.3">
      <c r="A67" s="582" t="s">
        <v>292</v>
      </c>
      <c r="B67" s="582"/>
      <c r="C67" s="583">
        <f t="shared" si="4"/>
        <v>0</v>
      </c>
      <c r="D67" s="584">
        <f t="array" ref="D67">SUM(IF(('6. Class A Consumption Data'!F120:G120="B")*('6. Class A Consumption Data'!B118&lt;&gt;"N/A"),'6. Class A Consumption Data'!F118:G118))</f>
        <v>0</v>
      </c>
      <c r="E67" s="585">
        <f t="shared" si="1"/>
        <v>0</v>
      </c>
      <c r="F67" s="586">
        <f t="shared" si="2"/>
        <v>0</v>
      </c>
      <c r="G67" s="587">
        <f t="shared" si="3"/>
        <v>0</v>
      </c>
    </row>
    <row r="68" spans="1:7" ht="15.75" hidden="1" thickBot="1" x14ac:dyDescent="0.3">
      <c r="A68" s="582" t="s">
        <v>293</v>
      </c>
      <c r="B68" s="582"/>
      <c r="C68" s="583">
        <f t="shared" si="4"/>
        <v>0</v>
      </c>
      <c r="D68" s="584">
        <f t="array" ref="D68">SUM(IF(('6. Class A Consumption Data'!F123:G123="B")*('6. Class A Consumption Data'!B121&lt;&gt;"N/A"),'6. Class A Consumption Data'!F121:G121))</f>
        <v>0</v>
      </c>
      <c r="E68" s="585">
        <f t="shared" si="1"/>
        <v>0</v>
      </c>
      <c r="F68" s="586">
        <f t="shared" si="2"/>
        <v>0</v>
      </c>
      <c r="G68" s="587">
        <f t="shared" si="3"/>
        <v>0</v>
      </c>
    </row>
    <row r="69" spans="1:7" ht="15.75" hidden="1" thickBot="1" x14ac:dyDescent="0.3">
      <c r="A69" s="582" t="s">
        <v>294</v>
      </c>
      <c r="B69" s="582"/>
      <c r="C69" s="583">
        <f t="shared" si="4"/>
        <v>0</v>
      </c>
      <c r="D69" s="584">
        <f t="array" ref="D69">SUM(IF(('6. Class A Consumption Data'!F126:G126="B")*('6. Class A Consumption Data'!B124&lt;&gt;"N/A"),'6. Class A Consumption Data'!F124:G124))</f>
        <v>0</v>
      </c>
      <c r="E69" s="585">
        <f t="shared" si="1"/>
        <v>0</v>
      </c>
      <c r="F69" s="586">
        <f t="shared" si="2"/>
        <v>0</v>
      </c>
      <c r="G69" s="587">
        <f t="shared" si="3"/>
        <v>0</v>
      </c>
    </row>
    <row r="70" spans="1:7" ht="15.75" hidden="1" thickBot="1" x14ac:dyDescent="0.3">
      <c r="A70" s="582" t="s">
        <v>295</v>
      </c>
      <c r="B70" s="582"/>
      <c r="C70" s="583">
        <f t="shared" si="4"/>
        <v>0</v>
      </c>
      <c r="D70" s="584">
        <f t="array" ref="D70">SUM(IF(('6. Class A Consumption Data'!F129:G129="B")*('6. Class A Consumption Data'!B127&lt;&gt;"N/A"),'6. Class A Consumption Data'!F127:G127))</f>
        <v>0</v>
      </c>
      <c r="E70" s="585">
        <f t="shared" si="1"/>
        <v>0</v>
      </c>
      <c r="F70" s="586">
        <f t="shared" si="2"/>
        <v>0</v>
      </c>
      <c r="G70" s="587">
        <f t="shared" si="3"/>
        <v>0</v>
      </c>
    </row>
    <row r="71" spans="1:7" ht="15.75" hidden="1" thickBot="1" x14ac:dyDescent="0.3">
      <c r="A71" s="582" t="s">
        <v>296</v>
      </c>
      <c r="B71" s="582"/>
      <c r="C71" s="583">
        <f t="shared" si="4"/>
        <v>0</v>
      </c>
      <c r="D71" s="584">
        <f t="array" ref="D71">SUM(IF(('6. Class A Consumption Data'!F132:G132="B")*('6. Class A Consumption Data'!B130&lt;&gt;"N/A"),'6. Class A Consumption Data'!F130:G130))</f>
        <v>0</v>
      </c>
      <c r="E71" s="585">
        <f t="shared" si="1"/>
        <v>0</v>
      </c>
      <c r="F71" s="586">
        <f t="shared" si="2"/>
        <v>0</v>
      </c>
      <c r="G71" s="587">
        <f t="shared" si="3"/>
        <v>0</v>
      </c>
    </row>
    <row r="72" spans="1:7" ht="15.75" hidden="1" thickBot="1" x14ac:dyDescent="0.3">
      <c r="A72" s="582" t="s">
        <v>297</v>
      </c>
      <c r="B72" s="582"/>
      <c r="C72" s="583">
        <f t="shared" si="4"/>
        <v>0</v>
      </c>
      <c r="D72" s="584">
        <f t="array" ref="D72">SUM(IF(('6. Class A Consumption Data'!F135:G135="B")*('6. Class A Consumption Data'!B133&lt;&gt;"N/A"),'6. Class A Consumption Data'!F133:G133))</f>
        <v>0</v>
      </c>
      <c r="E72" s="585">
        <f t="shared" si="1"/>
        <v>0</v>
      </c>
      <c r="F72" s="586">
        <f t="shared" si="2"/>
        <v>0</v>
      </c>
      <c r="G72" s="587">
        <f t="shared" si="3"/>
        <v>0</v>
      </c>
    </row>
    <row r="73" spans="1:7" ht="15.75" hidden="1" thickBot="1" x14ac:dyDescent="0.3">
      <c r="A73" s="582" t="s">
        <v>298</v>
      </c>
      <c r="B73" s="582"/>
      <c r="C73" s="583">
        <f t="shared" si="4"/>
        <v>0</v>
      </c>
      <c r="D73" s="584">
        <f t="array" ref="D73">SUM(IF(('6. Class A Consumption Data'!F138:G138="B")*('6. Class A Consumption Data'!B136&lt;&gt;"N/A"),'6. Class A Consumption Data'!F136:G136))</f>
        <v>0</v>
      </c>
      <c r="E73" s="585">
        <f t="shared" si="1"/>
        <v>0</v>
      </c>
      <c r="F73" s="586">
        <f t="shared" si="2"/>
        <v>0</v>
      </c>
      <c r="G73" s="587">
        <f t="shared" si="3"/>
        <v>0</v>
      </c>
    </row>
    <row r="74" spans="1:7" ht="15.75" hidden="1" thickBot="1" x14ac:dyDescent="0.3">
      <c r="A74" s="582" t="s">
        <v>299</v>
      </c>
      <c r="B74" s="582"/>
      <c r="C74" s="583">
        <f t="shared" si="4"/>
        <v>0</v>
      </c>
      <c r="D74" s="584">
        <f t="array" ref="D74">SUM(IF(('6. Class A Consumption Data'!F141:G141="B")*('6. Class A Consumption Data'!B139&lt;&gt;"N/A"),'6. Class A Consumption Data'!F139:G139))</f>
        <v>0</v>
      </c>
      <c r="E74" s="585">
        <f t="shared" si="1"/>
        <v>0</v>
      </c>
      <c r="F74" s="586">
        <f t="shared" si="2"/>
        <v>0</v>
      </c>
      <c r="G74" s="587">
        <f t="shared" si="3"/>
        <v>0</v>
      </c>
    </row>
    <row r="75" spans="1:7" ht="15.75" hidden="1" thickBot="1" x14ac:dyDescent="0.3">
      <c r="A75" s="582" t="s">
        <v>300</v>
      </c>
      <c r="B75" s="582"/>
      <c r="C75" s="583">
        <f t="shared" si="4"/>
        <v>0</v>
      </c>
      <c r="D75" s="584">
        <f t="array" ref="D75">SUM(IF(('6. Class A Consumption Data'!F144:G144="B")*('6. Class A Consumption Data'!B142&lt;&gt;"N/A"),'6. Class A Consumption Data'!F142:G142))</f>
        <v>0</v>
      </c>
      <c r="E75" s="585">
        <f t="shared" si="1"/>
        <v>0</v>
      </c>
      <c r="F75" s="586">
        <f t="shared" si="2"/>
        <v>0</v>
      </c>
      <c r="G75" s="587">
        <f t="shared" si="3"/>
        <v>0</v>
      </c>
    </row>
    <row r="76" spans="1:7" ht="15.75" hidden="1" thickBot="1" x14ac:dyDescent="0.3">
      <c r="A76" s="582" t="s">
        <v>301</v>
      </c>
      <c r="B76" s="582"/>
      <c r="C76" s="583">
        <f t="shared" si="4"/>
        <v>0</v>
      </c>
      <c r="D76" s="584">
        <f t="array" ref="D76">SUM(IF(('6. Class A Consumption Data'!F147:G147="B")*('6. Class A Consumption Data'!B145&lt;&gt;"N/A"),'6. Class A Consumption Data'!F145:G145))</f>
        <v>0</v>
      </c>
      <c r="E76" s="585">
        <f t="shared" si="1"/>
        <v>0</v>
      </c>
      <c r="F76" s="586">
        <f t="shared" si="2"/>
        <v>0</v>
      </c>
      <c r="G76" s="587">
        <f t="shared" si="3"/>
        <v>0</v>
      </c>
    </row>
    <row r="77" spans="1:7" ht="15.75" hidden="1" thickBot="1" x14ac:dyDescent="0.3">
      <c r="A77" s="582" t="s">
        <v>302</v>
      </c>
      <c r="B77" s="582"/>
      <c r="C77" s="583">
        <f t="shared" si="4"/>
        <v>0</v>
      </c>
      <c r="D77" s="584">
        <f t="array" ref="D77">SUM(IF(('6. Class A Consumption Data'!F150:G150="B")*('6. Class A Consumption Data'!B148&lt;&gt;"N/A"),'6. Class A Consumption Data'!F148:G148))</f>
        <v>0</v>
      </c>
      <c r="E77" s="585">
        <f t="shared" si="1"/>
        <v>0</v>
      </c>
      <c r="F77" s="586">
        <f t="shared" si="2"/>
        <v>0</v>
      </c>
      <c r="G77" s="587">
        <f t="shared" si="3"/>
        <v>0</v>
      </c>
    </row>
    <row r="78" spans="1:7" ht="15.75" hidden="1" thickBot="1" x14ac:dyDescent="0.3">
      <c r="A78" s="582" t="s">
        <v>303</v>
      </c>
      <c r="B78" s="582"/>
      <c r="C78" s="583">
        <f t="shared" si="4"/>
        <v>0</v>
      </c>
      <c r="D78" s="584">
        <f t="array" ref="D78">SUM(IF(('6. Class A Consumption Data'!F153:G153="B")*('6. Class A Consumption Data'!B151&lt;&gt;"N/A"),'6. Class A Consumption Data'!F151:G151))</f>
        <v>0</v>
      </c>
      <c r="E78" s="585">
        <f t="shared" si="1"/>
        <v>0</v>
      </c>
      <c r="F78" s="586">
        <f t="shared" si="2"/>
        <v>0</v>
      </c>
      <c r="G78" s="587">
        <f t="shared" si="3"/>
        <v>0</v>
      </c>
    </row>
    <row r="79" spans="1:7" ht="15.75" hidden="1" thickBot="1" x14ac:dyDescent="0.3">
      <c r="A79" s="582" t="s">
        <v>304</v>
      </c>
      <c r="B79" s="582"/>
      <c r="C79" s="583">
        <f t="shared" si="4"/>
        <v>0</v>
      </c>
      <c r="D79" s="584">
        <f t="array" ref="D79">SUM(IF(('6. Class A Consumption Data'!F156:G156="B")*('6. Class A Consumption Data'!B154&lt;&gt;"N/A"),'6. Class A Consumption Data'!F154:G154))</f>
        <v>0</v>
      </c>
      <c r="E79" s="585">
        <f t="shared" si="1"/>
        <v>0</v>
      </c>
      <c r="F79" s="586">
        <f t="shared" si="2"/>
        <v>0</v>
      </c>
      <c r="G79" s="587">
        <f t="shared" si="3"/>
        <v>0</v>
      </c>
    </row>
    <row r="80" spans="1:7" ht="15.75" hidden="1" thickBot="1" x14ac:dyDescent="0.3">
      <c r="A80" s="582" t="s">
        <v>305</v>
      </c>
      <c r="B80" s="582"/>
      <c r="C80" s="583">
        <f t="shared" si="4"/>
        <v>0</v>
      </c>
      <c r="D80" s="584">
        <f t="array" ref="D80">SUM(IF(('6. Class A Consumption Data'!F159:G159="B")*('6. Class A Consumption Data'!B157&lt;&gt;"N/A"),'6. Class A Consumption Data'!F157:G157))</f>
        <v>0</v>
      </c>
      <c r="E80" s="585">
        <f t="shared" si="1"/>
        <v>0</v>
      </c>
      <c r="F80" s="586">
        <f t="shared" si="2"/>
        <v>0</v>
      </c>
      <c r="G80" s="587">
        <f t="shared" si="3"/>
        <v>0</v>
      </c>
    </row>
    <row r="81" spans="1:7" ht="15.75" hidden="1" thickBot="1" x14ac:dyDescent="0.3">
      <c r="A81" s="582" t="s">
        <v>306</v>
      </c>
      <c r="B81" s="582"/>
      <c r="C81" s="583">
        <f t="shared" si="4"/>
        <v>0</v>
      </c>
      <c r="D81" s="584">
        <f t="array" ref="D81">SUM(IF(('6. Class A Consumption Data'!F162:G162="B")*('6. Class A Consumption Data'!B160&lt;&gt;"N/A"),'6. Class A Consumption Data'!F160:G160))</f>
        <v>0</v>
      </c>
      <c r="E81" s="585">
        <f t="shared" si="1"/>
        <v>0</v>
      </c>
      <c r="F81" s="586">
        <f t="shared" si="2"/>
        <v>0</v>
      </c>
      <c r="G81" s="587">
        <f t="shared" si="3"/>
        <v>0</v>
      </c>
    </row>
    <row r="82" spans="1:7" ht="15.75" hidden="1" thickBot="1" x14ac:dyDescent="0.3">
      <c r="A82" s="582" t="s">
        <v>307</v>
      </c>
      <c r="B82" s="582"/>
      <c r="C82" s="583">
        <f t="shared" si="4"/>
        <v>0</v>
      </c>
      <c r="D82" s="584">
        <f t="array" ref="D82">SUM(IF(('6. Class A Consumption Data'!F165:G165="B")*('6. Class A Consumption Data'!B163&lt;&gt;"N/A"),'6. Class A Consumption Data'!F163:G163))</f>
        <v>0</v>
      </c>
      <c r="E82" s="585">
        <f t="shared" si="1"/>
        <v>0</v>
      </c>
      <c r="F82" s="586">
        <f t="shared" si="2"/>
        <v>0</v>
      </c>
      <c r="G82" s="587">
        <f t="shared" si="3"/>
        <v>0</v>
      </c>
    </row>
    <row r="83" spans="1:7" ht="15.75" hidden="1" thickBot="1" x14ac:dyDescent="0.3">
      <c r="A83" s="582" t="s">
        <v>308</v>
      </c>
      <c r="B83" s="582"/>
      <c r="C83" s="583">
        <f t="shared" si="4"/>
        <v>0</v>
      </c>
      <c r="D83" s="584">
        <f t="array" ref="D83">SUM(IF(('6. Class A Consumption Data'!F168:G168="B")*('6. Class A Consumption Data'!B166&lt;&gt;"N/A"),'6. Class A Consumption Data'!F166:G166))</f>
        <v>0</v>
      </c>
      <c r="E83" s="585">
        <f t="shared" si="1"/>
        <v>0</v>
      </c>
      <c r="F83" s="586">
        <f t="shared" si="2"/>
        <v>0</v>
      </c>
      <c r="G83" s="587">
        <f t="shared" si="3"/>
        <v>0</v>
      </c>
    </row>
    <row r="84" spans="1:7" ht="15.75" hidden="1" thickBot="1" x14ac:dyDescent="0.3">
      <c r="A84" s="582" t="s">
        <v>309</v>
      </c>
      <c r="B84" s="582"/>
      <c r="C84" s="583">
        <f t="shared" si="4"/>
        <v>0</v>
      </c>
      <c r="D84" s="584">
        <f t="array" ref="D84">SUM(IF(('6. Class A Consumption Data'!F171:G171="B")*('6. Class A Consumption Data'!B169&lt;&gt;"N/A"),'6. Class A Consumption Data'!F169:G169))</f>
        <v>0</v>
      </c>
      <c r="E84" s="585">
        <f t="shared" si="1"/>
        <v>0</v>
      </c>
      <c r="F84" s="586">
        <f t="shared" si="2"/>
        <v>0</v>
      </c>
      <c r="G84" s="587">
        <f t="shared" si="3"/>
        <v>0</v>
      </c>
    </row>
    <row r="85" spans="1:7" ht="15.75" hidden="1" thickBot="1" x14ac:dyDescent="0.3">
      <c r="A85" s="582" t="s">
        <v>310</v>
      </c>
      <c r="B85" s="582"/>
      <c r="C85" s="583">
        <f t="shared" si="4"/>
        <v>0</v>
      </c>
      <c r="D85" s="584">
        <f t="array" ref="D85">SUM(IF(('6. Class A Consumption Data'!F174:G174="B")*('6. Class A Consumption Data'!B172&lt;&gt;"N/A"),'6. Class A Consumption Data'!F172:G172))</f>
        <v>0</v>
      </c>
      <c r="E85" s="585">
        <f t="shared" si="1"/>
        <v>0</v>
      </c>
      <c r="F85" s="586">
        <f t="shared" si="2"/>
        <v>0</v>
      </c>
      <c r="G85" s="587">
        <f t="shared" si="3"/>
        <v>0</v>
      </c>
    </row>
    <row r="86" spans="1:7" ht="15.75" hidden="1" thickBot="1" x14ac:dyDescent="0.3">
      <c r="A86" s="582" t="s">
        <v>311</v>
      </c>
      <c r="B86" s="582"/>
      <c r="C86" s="583">
        <f t="shared" si="4"/>
        <v>0</v>
      </c>
      <c r="D86" s="584">
        <f t="array" ref="D86">SUM(IF(('6. Class A Consumption Data'!F177:G177="B")*('6. Class A Consumption Data'!B175&lt;&gt;"N/A"),'6. Class A Consumption Data'!F175:G175))</f>
        <v>0</v>
      </c>
      <c r="E86" s="585">
        <f t="shared" si="1"/>
        <v>0</v>
      </c>
      <c r="F86" s="586">
        <f t="shared" si="2"/>
        <v>0</v>
      </c>
      <c r="G86" s="587">
        <f t="shared" si="3"/>
        <v>0</v>
      </c>
    </row>
    <row r="87" spans="1:7" ht="15.75" hidden="1" thickBot="1" x14ac:dyDescent="0.3">
      <c r="A87" s="582" t="s">
        <v>312</v>
      </c>
      <c r="B87" s="582"/>
      <c r="C87" s="583">
        <f t="shared" si="4"/>
        <v>0</v>
      </c>
      <c r="D87" s="584">
        <f t="array" ref="D87">SUM(IF(('6. Class A Consumption Data'!F180:G180="B")*('6. Class A Consumption Data'!B178&lt;&gt;"N/A"),'6. Class A Consumption Data'!F178:G178))</f>
        <v>0</v>
      </c>
      <c r="E87" s="585">
        <f t="shared" si="1"/>
        <v>0</v>
      </c>
      <c r="F87" s="586">
        <f t="shared" si="2"/>
        <v>0</v>
      </c>
      <c r="G87" s="587">
        <f t="shared" si="3"/>
        <v>0</v>
      </c>
    </row>
    <row r="88" spans="1:7" ht="15.75" hidden="1" thickBot="1" x14ac:dyDescent="0.3">
      <c r="A88" s="582" t="s">
        <v>313</v>
      </c>
      <c r="B88" s="582"/>
      <c r="C88" s="583">
        <f t="shared" si="4"/>
        <v>0</v>
      </c>
      <c r="D88" s="584">
        <f t="array" ref="D88">SUM(IF(('6. Class A Consumption Data'!F183:G183="B")*('6. Class A Consumption Data'!B181&lt;&gt;"N/A"),'6. Class A Consumption Data'!F181:G181))</f>
        <v>0</v>
      </c>
      <c r="E88" s="585">
        <f t="shared" si="1"/>
        <v>0</v>
      </c>
      <c r="F88" s="586">
        <f t="shared" si="2"/>
        <v>0</v>
      </c>
      <c r="G88" s="587">
        <f t="shared" si="3"/>
        <v>0</v>
      </c>
    </row>
    <row r="89" spans="1:7" ht="15.75" hidden="1" thickBot="1" x14ac:dyDescent="0.3">
      <c r="A89" s="582" t="s">
        <v>314</v>
      </c>
      <c r="B89" s="582"/>
      <c r="C89" s="583">
        <f t="shared" si="4"/>
        <v>0</v>
      </c>
      <c r="D89" s="584">
        <f t="array" ref="D89">SUM(IF(('6. Class A Consumption Data'!F186:G186="B")*('6. Class A Consumption Data'!B184&lt;&gt;"N/A"),'6. Class A Consumption Data'!F184:G184))</f>
        <v>0</v>
      </c>
      <c r="E89" s="585">
        <f t="shared" si="1"/>
        <v>0</v>
      </c>
      <c r="F89" s="586">
        <f t="shared" si="2"/>
        <v>0</v>
      </c>
      <c r="G89" s="587">
        <f t="shared" si="3"/>
        <v>0</v>
      </c>
    </row>
    <row r="90" spans="1:7" ht="15.75" hidden="1" thickBot="1" x14ac:dyDescent="0.3">
      <c r="A90" s="582" t="s">
        <v>315</v>
      </c>
      <c r="B90" s="582"/>
      <c r="C90" s="583">
        <f t="shared" si="4"/>
        <v>0</v>
      </c>
      <c r="D90" s="584">
        <f t="array" ref="D90">SUM(IF(('6. Class A Consumption Data'!F189:G189="B")*('6. Class A Consumption Data'!B187&lt;&gt;"N/A"),'6. Class A Consumption Data'!F187:G187))</f>
        <v>0</v>
      </c>
      <c r="E90" s="585">
        <f t="shared" si="1"/>
        <v>0</v>
      </c>
      <c r="F90" s="586">
        <f t="shared" si="2"/>
        <v>0</v>
      </c>
      <c r="G90" s="587">
        <f t="shared" si="3"/>
        <v>0</v>
      </c>
    </row>
    <row r="91" spans="1:7" ht="15.75" hidden="1" thickBot="1" x14ac:dyDescent="0.3">
      <c r="A91" s="582" t="s">
        <v>316</v>
      </c>
      <c r="B91" s="582"/>
      <c r="C91" s="583">
        <f t="shared" si="4"/>
        <v>0</v>
      </c>
      <c r="D91" s="584">
        <f t="array" ref="D91">SUM(IF(('6. Class A Consumption Data'!F192:G192="B")*('6. Class A Consumption Data'!B190&lt;&gt;"N/A"),'6. Class A Consumption Data'!F190:G190))</f>
        <v>0</v>
      </c>
      <c r="E91" s="585">
        <f t="shared" si="1"/>
        <v>0</v>
      </c>
      <c r="F91" s="586">
        <f t="shared" si="2"/>
        <v>0</v>
      </c>
      <c r="G91" s="587">
        <f t="shared" si="3"/>
        <v>0</v>
      </c>
    </row>
    <row r="92" spans="1:7" ht="15.75" hidden="1" thickBot="1" x14ac:dyDescent="0.3">
      <c r="A92" s="582" t="s">
        <v>317</v>
      </c>
      <c r="B92" s="582"/>
      <c r="C92" s="583">
        <f t="shared" si="4"/>
        <v>0</v>
      </c>
      <c r="D92" s="584">
        <f t="array" ref="D92">SUM(IF(('6. Class A Consumption Data'!F195:G195="B")*('6. Class A Consumption Data'!B193&lt;&gt;"N/A"),'6. Class A Consumption Data'!F193:G193))</f>
        <v>0</v>
      </c>
      <c r="E92" s="585">
        <f t="shared" si="1"/>
        <v>0</v>
      </c>
      <c r="F92" s="586">
        <f t="shared" si="2"/>
        <v>0</v>
      </c>
      <c r="G92" s="587">
        <f t="shared" si="3"/>
        <v>0</v>
      </c>
    </row>
    <row r="93" spans="1:7" ht="15.75" hidden="1" thickBot="1" x14ac:dyDescent="0.3">
      <c r="A93" s="582" t="s">
        <v>318</v>
      </c>
      <c r="B93" s="582"/>
      <c r="C93" s="583">
        <f t="shared" si="4"/>
        <v>0</v>
      </c>
      <c r="D93" s="584">
        <f t="array" ref="D93">SUM(IF(('6. Class A Consumption Data'!F198:G198="B")*('6. Class A Consumption Data'!B196&lt;&gt;"N/A"),'6. Class A Consumption Data'!F196:G196))</f>
        <v>0</v>
      </c>
      <c r="E93" s="585">
        <f t="shared" si="1"/>
        <v>0</v>
      </c>
      <c r="F93" s="586">
        <f t="shared" si="2"/>
        <v>0</v>
      </c>
      <c r="G93" s="587">
        <f t="shared" si="3"/>
        <v>0</v>
      </c>
    </row>
    <row r="94" spans="1:7" ht="15.75" hidden="1" thickBot="1" x14ac:dyDescent="0.3">
      <c r="A94" s="582" t="s">
        <v>319</v>
      </c>
      <c r="B94" s="582"/>
      <c r="C94" s="583">
        <f t="shared" si="4"/>
        <v>0</v>
      </c>
      <c r="D94" s="584">
        <f t="array" ref="D94">SUM(IF(('6. Class A Consumption Data'!F201:G201="B")*('6. Class A Consumption Data'!B199&lt;&gt;"N/A"),'6. Class A Consumption Data'!F199:G199))</f>
        <v>0</v>
      </c>
      <c r="E94" s="585">
        <f t="shared" si="1"/>
        <v>0</v>
      </c>
      <c r="F94" s="586">
        <f t="shared" si="2"/>
        <v>0</v>
      </c>
      <c r="G94" s="587">
        <f t="shared" si="3"/>
        <v>0</v>
      </c>
    </row>
    <row r="95" spans="1:7" ht="15.75" hidden="1" thickBot="1" x14ac:dyDescent="0.3">
      <c r="A95" s="582" t="s">
        <v>320</v>
      </c>
      <c r="B95" s="582"/>
      <c r="C95" s="583">
        <f t="shared" si="4"/>
        <v>0</v>
      </c>
      <c r="D95" s="584">
        <f t="array" ref="D95">SUM(IF(('6. Class A Consumption Data'!F204:G204="B")*('6. Class A Consumption Data'!B202&lt;&gt;"N/A"),'6. Class A Consumption Data'!F202:G202))</f>
        <v>0</v>
      </c>
      <c r="E95" s="585">
        <f t="shared" si="1"/>
        <v>0</v>
      </c>
      <c r="F95" s="586">
        <f t="shared" si="2"/>
        <v>0</v>
      </c>
      <c r="G95" s="587">
        <f t="shared" si="3"/>
        <v>0</v>
      </c>
    </row>
    <row r="96" spans="1:7" ht="15.75" hidden="1" thickBot="1" x14ac:dyDescent="0.3">
      <c r="A96" s="582" t="s">
        <v>321</v>
      </c>
      <c r="B96" s="582"/>
      <c r="C96" s="583">
        <f t="shared" si="4"/>
        <v>0</v>
      </c>
      <c r="D96" s="584">
        <f t="array" ref="D96">SUM(IF(('6. Class A Consumption Data'!F207:G207="B")*('6. Class A Consumption Data'!B205&lt;&gt;"N/A"),'6. Class A Consumption Data'!F205:G205))</f>
        <v>0</v>
      </c>
      <c r="E96" s="585">
        <f t="shared" si="1"/>
        <v>0</v>
      </c>
      <c r="F96" s="586">
        <f t="shared" si="2"/>
        <v>0</v>
      </c>
      <c r="G96" s="587">
        <f t="shared" si="3"/>
        <v>0</v>
      </c>
    </row>
    <row r="97" spans="1:7" ht="15.75" hidden="1" thickBot="1" x14ac:dyDescent="0.3">
      <c r="A97" s="582" t="s">
        <v>322</v>
      </c>
      <c r="B97" s="582"/>
      <c r="C97" s="583">
        <f t="shared" si="4"/>
        <v>0</v>
      </c>
      <c r="D97" s="584">
        <f t="array" ref="D97">SUM(IF(('6. Class A Consumption Data'!F210:G210="B")*('6. Class A Consumption Data'!B208&lt;&gt;"N/A"),'6. Class A Consumption Data'!F208:G208))</f>
        <v>0</v>
      </c>
      <c r="E97" s="585">
        <f t="shared" si="1"/>
        <v>0</v>
      </c>
      <c r="F97" s="586">
        <f t="shared" si="2"/>
        <v>0</v>
      </c>
      <c r="G97" s="587">
        <f t="shared" si="3"/>
        <v>0</v>
      </c>
    </row>
    <row r="98" spans="1:7" ht="15.75" hidden="1" thickBot="1" x14ac:dyDescent="0.3">
      <c r="A98" s="582" t="s">
        <v>323</v>
      </c>
      <c r="B98" s="582"/>
      <c r="C98" s="583">
        <f t="shared" si="4"/>
        <v>0</v>
      </c>
      <c r="D98" s="584">
        <f t="array" ref="D98">SUM(IF(('6. Class A Consumption Data'!F213:G213="B")*('6. Class A Consumption Data'!B211&lt;&gt;"N/A"),'6. Class A Consumption Data'!F211:G211))</f>
        <v>0</v>
      </c>
      <c r="E98" s="585">
        <f t="shared" ref="E98:E161" si="5">IFERROR(+C98/($C$184),0)</f>
        <v>0</v>
      </c>
      <c r="F98" s="586">
        <f t="shared" ref="F98:F161" si="6">+E98*$C$28</f>
        <v>0</v>
      </c>
      <c r="G98" s="587">
        <f t="shared" ref="G98:G161" si="7">+F98/12</f>
        <v>0</v>
      </c>
    </row>
    <row r="99" spans="1:7" ht="15.75" hidden="1" thickBot="1" x14ac:dyDescent="0.3">
      <c r="A99" s="582" t="s">
        <v>324</v>
      </c>
      <c r="B99" s="582"/>
      <c r="C99" s="583">
        <f t="shared" si="4"/>
        <v>0</v>
      </c>
      <c r="D99" s="584">
        <f t="array" ref="D99">SUM(IF(('6. Class A Consumption Data'!F216:G216="B")*('6. Class A Consumption Data'!B214&lt;&gt;"N/A"),'6. Class A Consumption Data'!F214:G214))</f>
        <v>0</v>
      </c>
      <c r="E99" s="585">
        <f t="shared" si="5"/>
        <v>0</v>
      </c>
      <c r="F99" s="586">
        <f t="shared" si="6"/>
        <v>0</v>
      </c>
      <c r="G99" s="587">
        <f t="shared" si="7"/>
        <v>0</v>
      </c>
    </row>
    <row r="100" spans="1:7" ht="15.75" hidden="1" thickBot="1" x14ac:dyDescent="0.3">
      <c r="A100" s="582" t="s">
        <v>325</v>
      </c>
      <c r="B100" s="582"/>
      <c r="C100" s="583">
        <f t="shared" si="4"/>
        <v>0</v>
      </c>
      <c r="D100" s="584">
        <f t="array" ref="D100">SUM(IF(('6. Class A Consumption Data'!F219:G219="B")*('6. Class A Consumption Data'!B217&lt;&gt;"N/A"),'6. Class A Consumption Data'!F217:G217))</f>
        <v>0</v>
      </c>
      <c r="E100" s="585">
        <f t="shared" si="5"/>
        <v>0</v>
      </c>
      <c r="F100" s="586">
        <f t="shared" si="6"/>
        <v>0</v>
      </c>
      <c r="G100" s="587">
        <f t="shared" si="7"/>
        <v>0</v>
      </c>
    </row>
    <row r="101" spans="1:7" ht="15.75" hidden="1" thickBot="1" x14ac:dyDescent="0.3">
      <c r="A101" s="582" t="s">
        <v>326</v>
      </c>
      <c r="B101" s="582"/>
      <c r="C101" s="583">
        <f t="shared" si="4"/>
        <v>0</v>
      </c>
      <c r="D101" s="584">
        <f t="array" ref="D101">SUM(IF(('6. Class A Consumption Data'!F222:G222="B")*('6. Class A Consumption Data'!B220&lt;&gt;"N/A"),'6. Class A Consumption Data'!F220:G220))</f>
        <v>0</v>
      </c>
      <c r="E101" s="585">
        <f t="shared" si="5"/>
        <v>0</v>
      </c>
      <c r="F101" s="586">
        <f t="shared" si="6"/>
        <v>0</v>
      </c>
      <c r="G101" s="587">
        <f t="shared" si="7"/>
        <v>0</v>
      </c>
    </row>
    <row r="102" spans="1:7" ht="15.75" hidden="1" thickBot="1" x14ac:dyDescent="0.3">
      <c r="A102" s="582" t="s">
        <v>327</v>
      </c>
      <c r="B102" s="582"/>
      <c r="C102" s="583">
        <f t="shared" si="4"/>
        <v>0</v>
      </c>
      <c r="D102" s="584">
        <f t="array" ref="D102">SUM(IF(('6. Class A Consumption Data'!F225:G225="B")*('6. Class A Consumption Data'!B223&lt;&gt;"N/A"),'6. Class A Consumption Data'!F223:G223))</f>
        <v>0</v>
      </c>
      <c r="E102" s="585">
        <f t="shared" si="5"/>
        <v>0</v>
      </c>
      <c r="F102" s="586">
        <f t="shared" si="6"/>
        <v>0</v>
      </c>
      <c r="G102" s="587">
        <f t="shared" si="7"/>
        <v>0</v>
      </c>
    </row>
    <row r="103" spans="1:7" ht="15.75" hidden="1" thickBot="1" x14ac:dyDescent="0.3">
      <c r="A103" s="582" t="s">
        <v>328</v>
      </c>
      <c r="B103" s="582"/>
      <c r="C103" s="583">
        <f t="shared" si="4"/>
        <v>0</v>
      </c>
      <c r="D103" s="584">
        <f t="array" ref="D103">SUM(IF(('6. Class A Consumption Data'!F228:G228="B")*('6. Class A Consumption Data'!B226&lt;&gt;"N/A"),'6. Class A Consumption Data'!F226:G226))</f>
        <v>0</v>
      </c>
      <c r="E103" s="585">
        <f t="shared" si="5"/>
        <v>0</v>
      </c>
      <c r="F103" s="586">
        <f t="shared" si="6"/>
        <v>0</v>
      </c>
      <c r="G103" s="587">
        <f t="shared" si="7"/>
        <v>0</v>
      </c>
    </row>
    <row r="104" spans="1:7" ht="15.75" hidden="1" thickBot="1" x14ac:dyDescent="0.3">
      <c r="A104" s="582" t="s">
        <v>329</v>
      </c>
      <c r="B104" s="582"/>
      <c r="C104" s="583">
        <f t="shared" si="4"/>
        <v>0</v>
      </c>
      <c r="D104" s="584">
        <f t="array" ref="D104">SUM(IF(('6. Class A Consumption Data'!F231:G231="B")*('6. Class A Consumption Data'!B229&lt;&gt;"N/A"),'6. Class A Consumption Data'!F229:G229))</f>
        <v>0</v>
      </c>
      <c r="E104" s="585">
        <f t="shared" si="5"/>
        <v>0</v>
      </c>
      <c r="F104" s="586">
        <f t="shared" si="6"/>
        <v>0</v>
      </c>
      <c r="G104" s="587">
        <f t="shared" si="7"/>
        <v>0</v>
      </c>
    </row>
    <row r="105" spans="1:7" ht="15.75" hidden="1" thickBot="1" x14ac:dyDescent="0.3">
      <c r="A105" s="582" t="s">
        <v>330</v>
      </c>
      <c r="B105" s="582"/>
      <c r="C105" s="583">
        <f t="shared" si="4"/>
        <v>0</v>
      </c>
      <c r="D105" s="584">
        <f t="array" ref="D105">SUM(IF(('6. Class A Consumption Data'!F234:G234="B")*('6. Class A Consumption Data'!B232&lt;&gt;"N/A"),'6. Class A Consumption Data'!F232:G232))</f>
        <v>0</v>
      </c>
      <c r="E105" s="585">
        <f t="shared" si="5"/>
        <v>0</v>
      </c>
      <c r="F105" s="586">
        <f t="shared" si="6"/>
        <v>0</v>
      </c>
      <c r="G105" s="587">
        <f t="shared" si="7"/>
        <v>0</v>
      </c>
    </row>
    <row r="106" spans="1:7" ht="15.75" hidden="1" thickBot="1" x14ac:dyDescent="0.3">
      <c r="A106" s="582" t="s">
        <v>331</v>
      </c>
      <c r="B106" s="582"/>
      <c r="C106" s="583">
        <f t="shared" si="4"/>
        <v>0</v>
      </c>
      <c r="D106" s="584">
        <f t="array" ref="D106">SUM(IF(('6. Class A Consumption Data'!F237:G237="B")*('6. Class A Consumption Data'!B235&lt;&gt;"N/A"),'6. Class A Consumption Data'!F235:G235))</f>
        <v>0</v>
      </c>
      <c r="E106" s="585">
        <f t="shared" si="5"/>
        <v>0</v>
      </c>
      <c r="F106" s="586">
        <f t="shared" si="6"/>
        <v>0</v>
      </c>
      <c r="G106" s="587">
        <f t="shared" si="7"/>
        <v>0</v>
      </c>
    </row>
    <row r="107" spans="1:7" ht="15.75" hidden="1" thickBot="1" x14ac:dyDescent="0.3">
      <c r="A107" s="582" t="s">
        <v>332</v>
      </c>
      <c r="B107" s="582"/>
      <c r="C107" s="583">
        <f t="shared" si="4"/>
        <v>0</v>
      </c>
      <c r="D107" s="584">
        <f t="array" ref="D107">SUM(IF(('6. Class A Consumption Data'!F240:G240="B")*('6. Class A Consumption Data'!B238&lt;&gt;"N/A"),'6. Class A Consumption Data'!F238:G238))</f>
        <v>0</v>
      </c>
      <c r="E107" s="585">
        <f t="shared" si="5"/>
        <v>0</v>
      </c>
      <c r="F107" s="586">
        <f t="shared" si="6"/>
        <v>0</v>
      </c>
      <c r="G107" s="587">
        <f t="shared" si="7"/>
        <v>0</v>
      </c>
    </row>
    <row r="108" spans="1:7" ht="15.75" hidden="1" thickBot="1" x14ac:dyDescent="0.3">
      <c r="A108" s="582" t="s">
        <v>333</v>
      </c>
      <c r="B108" s="582"/>
      <c r="C108" s="583">
        <f t="shared" si="4"/>
        <v>0</v>
      </c>
      <c r="D108" s="584">
        <f t="array" ref="D108">SUM(IF(('6. Class A Consumption Data'!F243:G243="B")*('6. Class A Consumption Data'!B241&lt;&gt;"N/A"),'6. Class A Consumption Data'!F241:G241))</f>
        <v>0</v>
      </c>
      <c r="E108" s="585">
        <f t="shared" si="5"/>
        <v>0</v>
      </c>
      <c r="F108" s="586">
        <f t="shared" si="6"/>
        <v>0</v>
      </c>
      <c r="G108" s="587">
        <f t="shared" si="7"/>
        <v>0</v>
      </c>
    </row>
    <row r="109" spans="1:7" ht="15.75" hidden="1" thickBot="1" x14ac:dyDescent="0.3">
      <c r="A109" s="582" t="s">
        <v>334</v>
      </c>
      <c r="B109" s="582"/>
      <c r="C109" s="583">
        <f t="shared" si="4"/>
        <v>0</v>
      </c>
      <c r="D109" s="584">
        <f t="array" ref="D109">SUM(IF(('6. Class A Consumption Data'!F246:G246="B")*('6. Class A Consumption Data'!B244&lt;&gt;"N/A"),'6. Class A Consumption Data'!F244:G244))</f>
        <v>0</v>
      </c>
      <c r="E109" s="585">
        <f t="shared" si="5"/>
        <v>0</v>
      </c>
      <c r="F109" s="586">
        <f t="shared" si="6"/>
        <v>0</v>
      </c>
      <c r="G109" s="587">
        <f t="shared" si="7"/>
        <v>0</v>
      </c>
    </row>
    <row r="110" spans="1:7" ht="15.75" hidden="1" thickBot="1" x14ac:dyDescent="0.3">
      <c r="A110" s="582" t="s">
        <v>335</v>
      </c>
      <c r="B110" s="582"/>
      <c r="C110" s="583">
        <f t="shared" si="4"/>
        <v>0</v>
      </c>
      <c r="D110" s="584">
        <f t="array" ref="D110">SUM(IF(('6. Class A Consumption Data'!F249:G249="B")*('6. Class A Consumption Data'!B247&lt;&gt;"N/A"),'6. Class A Consumption Data'!F247:G247))</f>
        <v>0</v>
      </c>
      <c r="E110" s="585">
        <f t="shared" si="5"/>
        <v>0</v>
      </c>
      <c r="F110" s="586">
        <f t="shared" si="6"/>
        <v>0</v>
      </c>
      <c r="G110" s="587">
        <f t="shared" si="7"/>
        <v>0</v>
      </c>
    </row>
    <row r="111" spans="1:7" ht="15.75" hidden="1" thickBot="1" x14ac:dyDescent="0.3">
      <c r="A111" s="582" t="s">
        <v>336</v>
      </c>
      <c r="B111" s="582"/>
      <c r="C111" s="583">
        <f t="shared" si="4"/>
        <v>0</v>
      </c>
      <c r="D111" s="584">
        <f t="array" ref="D111">SUM(IF(('6. Class A Consumption Data'!F252:G252="B")*('6. Class A Consumption Data'!B250&lt;&gt;"N/A"),'6. Class A Consumption Data'!F250:G250))</f>
        <v>0</v>
      </c>
      <c r="E111" s="585">
        <f t="shared" si="5"/>
        <v>0</v>
      </c>
      <c r="F111" s="586">
        <f t="shared" si="6"/>
        <v>0</v>
      </c>
      <c r="G111" s="587">
        <f t="shared" si="7"/>
        <v>0</v>
      </c>
    </row>
    <row r="112" spans="1:7" ht="15.75" hidden="1" thickBot="1" x14ac:dyDescent="0.3">
      <c r="A112" s="582" t="s">
        <v>337</v>
      </c>
      <c r="B112" s="582"/>
      <c r="C112" s="583">
        <f t="shared" si="4"/>
        <v>0</v>
      </c>
      <c r="D112" s="584">
        <f t="array" ref="D112">SUM(IF(('6. Class A Consumption Data'!F255:G255="B")*('6. Class A Consumption Data'!B253&lt;&gt;"N/A"),'6. Class A Consumption Data'!F253:G253))</f>
        <v>0</v>
      </c>
      <c r="E112" s="585">
        <f t="shared" si="5"/>
        <v>0</v>
      </c>
      <c r="F112" s="586">
        <f t="shared" si="6"/>
        <v>0</v>
      </c>
      <c r="G112" s="587">
        <f t="shared" si="7"/>
        <v>0</v>
      </c>
    </row>
    <row r="113" spans="1:7" ht="15.75" hidden="1" thickBot="1" x14ac:dyDescent="0.3">
      <c r="A113" s="582" t="s">
        <v>338</v>
      </c>
      <c r="B113" s="582"/>
      <c r="C113" s="583">
        <f t="shared" si="4"/>
        <v>0</v>
      </c>
      <c r="D113" s="584">
        <f t="array" ref="D113">SUM(IF(('6. Class A Consumption Data'!F258:G258="B")*('6. Class A Consumption Data'!B256&lt;&gt;"N/A"),'6. Class A Consumption Data'!F256:G256))</f>
        <v>0</v>
      </c>
      <c r="E113" s="585">
        <f t="shared" si="5"/>
        <v>0</v>
      </c>
      <c r="F113" s="586">
        <f t="shared" si="6"/>
        <v>0</v>
      </c>
      <c r="G113" s="587">
        <f t="shared" si="7"/>
        <v>0</v>
      </c>
    </row>
    <row r="114" spans="1:7" ht="15.75" hidden="1" thickBot="1" x14ac:dyDescent="0.3">
      <c r="A114" s="582" t="s">
        <v>339</v>
      </c>
      <c r="B114" s="582"/>
      <c r="C114" s="583">
        <f t="shared" si="4"/>
        <v>0</v>
      </c>
      <c r="D114" s="584">
        <f t="array" ref="D114">SUM(IF(('6. Class A Consumption Data'!F261:G261="B")*('6. Class A Consumption Data'!B259&lt;&gt;"N/A"),'6. Class A Consumption Data'!F259:G259))</f>
        <v>0</v>
      </c>
      <c r="E114" s="585">
        <f t="shared" si="5"/>
        <v>0</v>
      </c>
      <c r="F114" s="586">
        <f t="shared" si="6"/>
        <v>0</v>
      </c>
      <c r="G114" s="587">
        <f t="shared" si="7"/>
        <v>0</v>
      </c>
    </row>
    <row r="115" spans="1:7" ht="15.75" hidden="1" thickBot="1" x14ac:dyDescent="0.3">
      <c r="A115" s="582" t="s">
        <v>340</v>
      </c>
      <c r="B115" s="582"/>
      <c r="C115" s="583">
        <f t="shared" si="4"/>
        <v>0</v>
      </c>
      <c r="D115" s="584">
        <f t="array" ref="D115">SUM(IF(('6. Class A Consumption Data'!F264:G264="B")*('6. Class A Consumption Data'!B262&lt;&gt;"N/A"),'6. Class A Consumption Data'!F262:G262))</f>
        <v>0</v>
      </c>
      <c r="E115" s="585">
        <f t="shared" si="5"/>
        <v>0</v>
      </c>
      <c r="F115" s="586">
        <f t="shared" si="6"/>
        <v>0</v>
      </c>
      <c r="G115" s="587">
        <f t="shared" si="7"/>
        <v>0</v>
      </c>
    </row>
    <row r="116" spans="1:7" ht="15.75" hidden="1" thickBot="1" x14ac:dyDescent="0.3">
      <c r="A116" s="582" t="s">
        <v>341</v>
      </c>
      <c r="B116" s="582"/>
      <c r="C116" s="583">
        <f t="shared" si="4"/>
        <v>0</v>
      </c>
      <c r="D116" s="584">
        <f t="array" ref="D116">SUM(IF(('6. Class A Consumption Data'!F267:G267="B")*('6. Class A Consumption Data'!B265&lt;&gt;"N/A"),'6. Class A Consumption Data'!F265:G265))</f>
        <v>0</v>
      </c>
      <c r="E116" s="585">
        <f t="shared" si="5"/>
        <v>0</v>
      </c>
      <c r="F116" s="586">
        <f t="shared" si="6"/>
        <v>0</v>
      </c>
      <c r="G116" s="587">
        <f t="shared" si="7"/>
        <v>0</v>
      </c>
    </row>
    <row r="117" spans="1:7" ht="15.75" hidden="1" thickBot="1" x14ac:dyDescent="0.3">
      <c r="A117" s="582" t="s">
        <v>342</v>
      </c>
      <c r="B117" s="582"/>
      <c r="C117" s="583">
        <f t="shared" si="4"/>
        <v>0</v>
      </c>
      <c r="D117" s="584">
        <f t="array" ref="D117">SUM(IF(('6. Class A Consumption Data'!F270:G270="B")*('6. Class A Consumption Data'!B268&lt;&gt;"N/A"),'6. Class A Consumption Data'!F268:G268))</f>
        <v>0</v>
      </c>
      <c r="E117" s="585">
        <f t="shared" si="5"/>
        <v>0</v>
      </c>
      <c r="F117" s="586">
        <f t="shared" si="6"/>
        <v>0</v>
      </c>
      <c r="G117" s="587">
        <f t="shared" si="7"/>
        <v>0</v>
      </c>
    </row>
    <row r="118" spans="1:7" ht="15.75" hidden="1" thickBot="1" x14ac:dyDescent="0.3">
      <c r="A118" s="582" t="s">
        <v>343</v>
      </c>
      <c r="B118" s="582"/>
      <c r="C118" s="583">
        <f t="shared" si="4"/>
        <v>0</v>
      </c>
      <c r="D118" s="584">
        <f t="array" ref="D118">SUM(IF(('6. Class A Consumption Data'!F273:G273="B")*('6. Class A Consumption Data'!B271&lt;&gt;"N/A"),'6. Class A Consumption Data'!F271:G271))</f>
        <v>0</v>
      </c>
      <c r="E118" s="585">
        <f t="shared" si="5"/>
        <v>0</v>
      </c>
      <c r="F118" s="586">
        <f t="shared" si="6"/>
        <v>0</v>
      </c>
      <c r="G118" s="587">
        <f t="shared" si="7"/>
        <v>0</v>
      </c>
    </row>
    <row r="119" spans="1:7" ht="15.75" hidden="1" thickBot="1" x14ac:dyDescent="0.3">
      <c r="A119" s="582" t="s">
        <v>344</v>
      </c>
      <c r="B119" s="582"/>
      <c r="C119" s="583">
        <f t="shared" si="4"/>
        <v>0</v>
      </c>
      <c r="D119" s="584">
        <f t="array" ref="D119">SUM(IF(('6. Class A Consumption Data'!F276:G276="B")*('6. Class A Consumption Data'!B274&lt;&gt;"N/A"),'6. Class A Consumption Data'!F274:G274))</f>
        <v>0</v>
      </c>
      <c r="E119" s="585">
        <f t="shared" si="5"/>
        <v>0</v>
      </c>
      <c r="F119" s="586">
        <f t="shared" si="6"/>
        <v>0</v>
      </c>
      <c r="G119" s="587">
        <f t="shared" si="7"/>
        <v>0</v>
      </c>
    </row>
    <row r="120" spans="1:7" ht="15.75" hidden="1" thickBot="1" x14ac:dyDescent="0.3">
      <c r="A120" s="582" t="s">
        <v>345</v>
      </c>
      <c r="B120" s="582"/>
      <c r="C120" s="583">
        <f t="shared" si="4"/>
        <v>0</v>
      </c>
      <c r="D120" s="584">
        <f t="array" ref="D120">SUM(IF(('6. Class A Consumption Data'!F279:G279="B")*('6. Class A Consumption Data'!B277&lt;&gt;"N/A"),'6. Class A Consumption Data'!F277:G277))</f>
        <v>0</v>
      </c>
      <c r="E120" s="585">
        <f t="shared" si="5"/>
        <v>0</v>
      </c>
      <c r="F120" s="586">
        <f t="shared" si="6"/>
        <v>0</v>
      </c>
      <c r="G120" s="587">
        <f t="shared" si="7"/>
        <v>0</v>
      </c>
    </row>
    <row r="121" spans="1:7" ht="15.75" hidden="1" thickBot="1" x14ac:dyDescent="0.3">
      <c r="A121" s="582" t="s">
        <v>346</v>
      </c>
      <c r="B121" s="582"/>
      <c r="C121" s="583">
        <f t="shared" si="4"/>
        <v>0</v>
      </c>
      <c r="D121" s="584">
        <f t="array" ref="D121">SUM(IF(('6. Class A Consumption Data'!F282:G282="B")*('6. Class A Consumption Data'!B280&lt;&gt;"N/A"),'6. Class A Consumption Data'!F280:G280))</f>
        <v>0</v>
      </c>
      <c r="E121" s="585">
        <f t="shared" si="5"/>
        <v>0</v>
      </c>
      <c r="F121" s="586">
        <f t="shared" si="6"/>
        <v>0</v>
      </c>
      <c r="G121" s="587">
        <f t="shared" si="7"/>
        <v>0</v>
      </c>
    </row>
    <row r="122" spans="1:7" ht="15.75" hidden="1" thickBot="1" x14ac:dyDescent="0.3">
      <c r="A122" s="582" t="s">
        <v>347</v>
      </c>
      <c r="B122" s="582"/>
      <c r="C122" s="583">
        <f t="shared" si="4"/>
        <v>0</v>
      </c>
      <c r="D122" s="584">
        <f t="array" ref="D122">SUM(IF(('6. Class A Consumption Data'!F285:G285="B")*('6. Class A Consumption Data'!B283&lt;&gt;"N/A"),'6. Class A Consumption Data'!F283:G283))</f>
        <v>0</v>
      </c>
      <c r="E122" s="585">
        <f t="shared" si="5"/>
        <v>0</v>
      </c>
      <c r="F122" s="586">
        <f t="shared" si="6"/>
        <v>0</v>
      </c>
      <c r="G122" s="587">
        <f t="shared" si="7"/>
        <v>0</v>
      </c>
    </row>
    <row r="123" spans="1:7" ht="15.75" hidden="1" thickBot="1" x14ac:dyDescent="0.3">
      <c r="A123" s="582" t="s">
        <v>348</v>
      </c>
      <c r="B123" s="582"/>
      <c r="C123" s="583">
        <f t="shared" si="4"/>
        <v>0</v>
      </c>
      <c r="D123" s="584">
        <f t="array" ref="D123">SUM(IF(('6. Class A Consumption Data'!F288:G288="B")*('6. Class A Consumption Data'!B286&lt;&gt;"N/A"),'6. Class A Consumption Data'!F286:G286))</f>
        <v>0</v>
      </c>
      <c r="E123" s="585">
        <f t="shared" si="5"/>
        <v>0</v>
      </c>
      <c r="F123" s="586">
        <f t="shared" si="6"/>
        <v>0</v>
      </c>
      <c r="G123" s="587">
        <f t="shared" si="7"/>
        <v>0</v>
      </c>
    </row>
    <row r="124" spans="1:7" ht="15.75" hidden="1" thickBot="1" x14ac:dyDescent="0.3">
      <c r="A124" s="582" t="s">
        <v>349</v>
      </c>
      <c r="B124" s="582"/>
      <c r="C124" s="583">
        <f t="shared" si="4"/>
        <v>0</v>
      </c>
      <c r="D124" s="584">
        <f t="array" ref="D124">SUM(IF(('6. Class A Consumption Data'!F291:G291="B")*('6. Class A Consumption Data'!B289&lt;&gt;"N/A"),'6. Class A Consumption Data'!F289:G289))</f>
        <v>0</v>
      </c>
      <c r="E124" s="585">
        <f t="shared" si="5"/>
        <v>0</v>
      </c>
      <c r="F124" s="586">
        <f t="shared" si="6"/>
        <v>0</v>
      </c>
      <c r="G124" s="587">
        <f t="shared" si="7"/>
        <v>0</v>
      </c>
    </row>
    <row r="125" spans="1:7" ht="15.75" hidden="1" thickBot="1" x14ac:dyDescent="0.3">
      <c r="A125" s="582" t="s">
        <v>350</v>
      </c>
      <c r="B125" s="582"/>
      <c r="C125" s="583">
        <f t="shared" si="4"/>
        <v>0</v>
      </c>
      <c r="D125" s="584">
        <f t="array" ref="D125">SUM(IF(('6. Class A Consumption Data'!F294:G294="B")*('6. Class A Consumption Data'!B292&lt;&gt;"N/A"),'6. Class A Consumption Data'!F292:G292))</f>
        <v>0</v>
      </c>
      <c r="E125" s="585">
        <f t="shared" si="5"/>
        <v>0</v>
      </c>
      <c r="F125" s="586">
        <f t="shared" si="6"/>
        <v>0</v>
      </c>
      <c r="G125" s="587">
        <f t="shared" si="7"/>
        <v>0</v>
      </c>
    </row>
    <row r="126" spans="1:7" ht="15.75" hidden="1" thickBot="1" x14ac:dyDescent="0.3">
      <c r="A126" s="582" t="s">
        <v>351</v>
      </c>
      <c r="B126" s="582"/>
      <c r="C126" s="583">
        <f t="shared" si="4"/>
        <v>0</v>
      </c>
      <c r="D126" s="584">
        <f t="array" ref="D126">SUM(IF(('6. Class A Consumption Data'!F297:G297="B")*('6. Class A Consumption Data'!B295&lt;&gt;"N/A"),'6. Class A Consumption Data'!F295:G295))</f>
        <v>0</v>
      </c>
      <c r="E126" s="585">
        <f t="shared" si="5"/>
        <v>0</v>
      </c>
      <c r="F126" s="586">
        <f t="shared" si="6"/>
        <v>0</v>
      </c>
      <c r="G126" s="587">
        <f t="shared" si="7"/>
        <v>0</v>
      </c>
    </row>
    <row r="127" spans="1:7" ht="15.75" hidden="1" thickBot="1" x14ac:dyDescent="0.3">
      <c r="A127" s="582" t="s">
        <v>352</v>
      </c>
      <c r="B127" s="582"/>
      <c r="C127" s="583">
        <f t="shared" si="4"/>
        <v>0</v>
      </c>
      <c r="D127" s="584">
        <f t="array" ref="D127">SUM(IF(('6. Class A Consumption Data'!F300:G300="B")*('6. Class A Consumption Data'!B298&lt;&gt;"N/A"),'6. Class A Consumption Data'!F298:G298))</f>
        <v>0</v>
      </c>
      <c r="E127" s="585">
        <f t="shared" si="5"/>
        <v>0</v>
      </c>
      <c r="F127" s="586">
        <f t="shared" si="6"/>
        <v>0</v>
      </c>
      <c r="G127" s="587">
        <f t="shared" si="7"/>
        <v>0</v>
      </c>
    </row>
    <row r="128" spans="1:7" ht="15.75" hidden="1" thickBot="1" x14ac:dyDescent="0.3">
      <c r="A128" s="582" t="s">
        <v>353</v>
      </c>
      <c r="B128" s="582"/>
      <c r="C128" s="583">
        <f t="shared" si="4"/>
        <v>0</v>
      </c>
      <c r="D128" s="584">
        <f t="array" ref="D128">SUM(IF(('6. Class A Consumption Data'!F303:G303="B")*('6. Class A Consumption Data'!B301&lt;&gt;"N/A"),'6. Class A Consumption Data'!F301:G301))</f>
        <v>0</v>
      </c>
      <c r="E128" s="585">
        <f t="shared" si="5"/>
        <v>0</v>
      </c>
      <c r="F128" s="586">
        <f t="shared" si="6"/>
        <v>0</v>
      </c>
      <c r="G128" s="587">
        <f t="shared" si="7"/>
        <v>0</v>
      </c>
    </row>
    <row r="129" spans="1:7" ht="15.75" hidden="1" thickBot="1" x14ac:dyDescent="0.3">
      <c r="A129" s="582" t="s">
        <v>354</v>
      </c>
      <c r="B129" s="582"/>
      <c r="C129" s="583">
        <f t="shared" si="4"/>
        <v>0</v>
      </c>
      <c r="D129" s="584">
        <f t="array" ref="D129">SUM(IF(('6. Class A Consumption Data'!F306:G306="B")*('6. Class A Consumption Data'!B304&lt;&gt;"N/A"),'6. Class A Consumption Data'!F304:G304))</f>
        <v>0</v>
      </c>
      <c r="E129" s="585">
        <f t="shared" si="5"/>
        <v>0</v>
      </c>
      <c r="F129" s="586">
        <f t="shared" si="6"/>
        <v>0</v>
      </c>
      <c r="G129" s="587">
        <f t="shared" si="7"/>
        <v>0</v>
      </c>
    </row>
    <row r="130" spans="1:7" ht="15.75" hidden="1" thickBot="1" x14ac:dyDescent="0.3">
      <c r="A130" s="582" t="s">
        <v>355</v>
      </c>
      <c r="B130" s="582"/>
      <c r="C130" s="583">
        <f t="shared" ref="C130:C183" si="8">SUM(D130:D130)</f>
        <v>0</v>
      </c>
      <c r="D130" s="584">
        <f t="array" ref="D130">SUM(IF(('6. Class A Consumption Data'!F309:G309="B")*('6. Class A Consumption Data'!B307&lt;&gt;"N/A"),'6. Class A Consumption Data'!F307:G307))</f>
        <v>0</v>
      </c>
      <c r="E130" s="585">
        <f t="shared" si="5"/>
        <v>0</v>
      </c>
      <c r="F130" s="586">
        <f t="shared" si="6"/>
        <v>0</v>
      </c>
      <c r="G130" s="587">
        <f t="shared" si="7"/>
        <v>0</v>
      </c>
    </row>
    <row r="131" spans="1:7" ht="15.75" hidden="1" thickBot="1" x14ac:dyDescent="0.3">
      <c r="A131" s="582" t="s">
        <v>356</v>
      </c>
      <c r="B131" s="582"/>
      <c r="C131" s="583">
        <f t="shared" si="8"/>
        <v>0</v>
      </c>
      <c r="D131" s="584">
        <f t="array" ref="D131">SUM(IF(('6. Class A Consumption Data'!F312:G312="B")*('6. Class A Consumption Data'!B310&lt;&gt;"N/A"),'6. Class A Consumption Data'!F310:G310))</f>
        <v>0</v>
      </c>
      <c r="E131" s="585">
        <f t="shared" si="5"/>
        <v>0</v>
      </c>
      <c r="F131" s="586">
        <f t="shared" si="6"/>
        <v>0</v>
      </c>
      <c r="G131" s="587">
        <f t="shared" si="7"/>
        <v>0</v>
      </c>
    </row>
    <row r="132" spans="1:7" ht="15.75" hidden="1" thickBot="1" x14ac:dyDescent="0.3">
      <c r="A132" s="582" t="s">
        <v>357</v>
      </c>
      <c r="B132" s="582"/>
      <c r="C132" s="583">
        <f t="shared" si="8"/>
        <v>0</v>
      </c>
      <c r="D132" s="584">
        <f t="array" ref="D132">SUM(IF(('6. Class A Consumption Data'!F315:G315="B")*('6. Class A Consumption Data'!B313&lt;&gt;"N/A"),'6. Class A Consumption Data'!F313:G313))</f>
        <v>0</v>
      </c>
      <c r="E132" s="585">
        <f t="shared" si="5"/>
        <v>0</v>
      </c>
      <c r="F132" s="586">
        <f t="shared" si="6"/>
        <v>0</v>
      </c>
      <c r="G132" s="587">
        <f t="shared" si="7"/>
        <v>0</v>
      </c>
    </row>
    <row r="133" spans="1:7" ht="15.75" hidden="1" thickBot="1" x14ac:dyDescent="0.3">
      <c r="A133" s="582" t="s">
        <v>358</v>
      </c>
      <c r="B133" s="582"/>
      <c r="C133" s="583">
        <f t="shared" si="8"/>
        <v>0</v>
      </c>
      <c r="D133" s="584">
        <f t="array" ref="D133">SUM(IF(('6. Class A Consumption Data'!F318:G318="B")*('6. Class A Consumption Data'!B316&lt;&gt;"N/A"),'6. Class A Consumption Data'!F316:G316))</f>
        <v>0</v>
      </c>
      <c r="E133" s="585">
        <f t="shared" si="5"/>
        <v>0</v>
      </c>
      <c r="F133" s="586">
        <f t="shared" si="6"/>
        <v>0</v>
      </c>
      <c r="G133" s="587">
        <f t="shared" si="7"/>
        <v>0</v>
      </c>
    </row>
    <row r="134" spans="1:7" ht="15.75" hidden="1" thickBot="1" x14ac:dyDescent="0.3">
      <c r="A134" s="582" t="s">
        <v>359</v>
      </c>
      <c r="B134" s="582"/>
      <c r="C134" s="583">
        <f t="shared" si="8"/>
        <v>0</v>
      </c>
      <c r="D134" s="584">
        <f t="array" ref="D134">SUM(IF(('6. Class A Consumption Data'!F321:G321="B")*('6. Class A Consumption Data'!B319&lt;&gt;"N/A"),'6. Class A Consumption Data'!F319:G319))</f>
        <v>0</v>
      </c>
      <c r="E134" s="585">
        <f t="shared" si="5"/>
        <v>0</v>
      </c>
      <c r="F134" s="586">
        <f t="shared" si="6"/>
        <v>0</v>
      </c>
      <c r="G134" s="587">
        <f t="shared" si="7"/>
        <v>0</v>
      </c>
    </row>
    <row r="135" spans="1:7" ht="15.75" hidden="1" thickBot="1" x14ac:dyDescent="0.3">
      <c r="A135" s="582" t="s">
        <v>360</v>
      </c>
      <c r="B135" s="582"/>
      <c r="C135" s="583">
        <f t="shared" si="8"/>
        <v>0</v>
      </c>
      <c r="D135" s="584">
        <f t="array" ref="D135">SUM(IF(('6. Class A Consumption Data'!F324:G324="B")*('6. Class A Consumption Data'!B322&lt;&gt;"N/A"),'6. Class A Consumption Data'!F322:G322))</f>
        <v>0</v>
      </c>
      <c r="E135" s="585">
        <f t="shared" si="5"/>
        <v>0</v>
      </c>
      <c r="F135" s="586">
        <f t="shared" si="6"/>
        <v>0</v>
      </c>
      <c r="G135" s="587">
        <f t="shared" si="7"/>
        <v>0</v>
      </c>
    </row>
    <row r="136" spans="1:7" ht="15.75" hidden="1" thickBot="1" x14ac:dyDescent="0.3">
      <c r="A136" s="582" t="s">
        <v>361</v>
      </c>
      <c r="B136" s="582"/>
      <c r="C136" s="583">
        <f t="shared" si="8"/>
        <v>0</v>
      </c>
      <c r="D136" s="584">
        <f t="array" ref="D136">SUM(IF(('6. Class A Consumption Data'!F327:G327="B")*('6. Class A Consumption Data'!B325&lt;&gt;"N/A"),'6. Class A Consumption Data'!F325:G325))</f>
        <v>0</v>
      </c>
      <c r="E136" s="585">
        <f t="shared" si="5"/>
        <v>0</v>
      </c>
      <c r="F136" s="586">
        <f t="shared" si="6"/>
        <v>0</v>
      </c>
      <c r="G136" s="587">
        <f t="shared" si="7"/>
        <v>0</v>
      </c>
    </row>
    <row r="137" spans="1:7" ht="15.75" hidden="1" thickBot="1" x14ac:dyDescent="0.3">
      <c r="A137" s="582" t="s">
        <v>362</v>
      </c>
      <c r="B137" s="582"/>
      <c r="C137" s="583">
        <f t="shared" si="8"/>
        <v>0</v>
      </c>
      <c r="D137" s="584">
        <f t="array" ref="D137">SUM(IF(('6. Class A Consumption Data'!F330:G330="B")*('6. Class A Consumption Data'!B328&lt;&gt;"N/A"),'6. Class A Consumption Data'!F328:G328))</f>
        <v>0</v>
      </c>
      <c r="E137" s="585">
        <f t="shared" si="5"/>
        <v>0</v>
      </c>
      <c r="F137" s="586">
        <f t="shared" si="6"/>
        <v>0</v>
      </c>
      <c r="G137" s="587">
        <f t="shared" si="7"/>
        <v>0</v>
      </c>
    </row>
    <row r="138" spans="1:7" ht="15.75" hidden="1" thickBot="1" x14ac:dyDescent="0.3">
      <c r="A138" s="582" t="s">
        <v>363</v>
      </c>
      <c r="B138" s="582"/>
      <c r="C138" s="583">
        <f t="shared" si="8"/>
        <v>0</v>
      </c>
      <c r="D138" s="584">
        <f t="array" ref="D138">SUM(IF(('6. Class A Consumption Data'!F333:G333="B")*('6. Class A Consumption Data'!B331&lt;&gt;"N/A"),'6. Class A Consumption Data'!F331:G331))</f>
        <v>0</v>
      </c>
      <c r="E138" s="585">
        <f t="shared" si="5"/>
        <v>0</v>
      </c>
      <c r="F138" s="586">
        <f t="shared" si="6"/>
        <v>0</v>
      </c>
      <c r="G138" s="587">
        <f t="shared" si="7"/>
        <v>0</v>
      </c>
    </row>
    <row r="139" spans="1:7" ht="15.75" hidden="1" thickBot="1" x14ac:dyDescent="0.3">
      <c r="A139" s="582" t="s">
        <v>364</v>
      </c>
      <c r="B139" s="582"/>
      <c r="C139" s="583">
        <f t="shared" si="8"/>
        <v>0</v>
      </c>
      <c r="D139" s="584">
        <f t="array" ref="D139">SUM(IF(('6. Class A Consumption Data'!F336:G336="B")*('6. Class A Consumption Data'!B334&lt;&gt;"N/A"),'6. Class A Consumption Data'!F334:G334))</f>
        <v>0</v>
      </c>
      <c r="E139" s="585">
        <f t="shared" si="5"/>
        <v>0</v>
      </c>
      <c r="F139" s="586">
        <f t="shared" si="6"/>
        <v>0</v>
      </c>
      <c r="G139" s="587">
        <f t="shared" si="7"/>
        <v>0</v>
      </c>
    </row>
    <row r="140" spans="1:7" ht="15.75" hidden="1" thickBot="1" x14ac:dyDescent="0.3">
      <c r="A140" s="582" t="s">
        <v>365</v>
      </c>
      <c r="B140" s="582"/>
      <c r="C140" s="583">
        <f t="shared" si="8"/>
        <v>0</v>
      </c>
      <c r="D140" s="584">
        <f t="array" ref="D140">SUM(IF(('6. Class A Consumption Data'!F339:G339="B")*('6. Class A Consumption Data'!B337&lt;&gt;"N/A"),'6. Class A Consumption Data'!F337:G337))</f>
        <v>0</v>
      </c>
      <c r="E140" s="585">
        <f t="shared" si="5"/>
        <v>0</v>
      </c>
      <c r="F140" s="586">
        <f t="shared" si="6"/>
        <v>0</v>
      </c>
      <c r="G140" s="587">
        <f t="shared" si="7"/>
        <v>0</v>
      </c>
    </row>
    <row r="141" spans="1:7" ht="15.75" hidden="1" thickBot="1" x14ac:dyDescent="0.3">
      <c r="A141" s="582" t="s">
        <v>366</v>
      </c>
      <c r="B141" s="582"/>
      <c r="C141" s="583">
        <f t="shared" si="8"/>
        <v>0</v>
      </c>
      <c r="D141" s="584">
        <f t="array" ref="D141">SUM(IF(('6. Class A Consumption Data'!F342:G342="B")*('6. Class A Consumption Data'!B340&lt;&gt;"N/A"),'6. Class A Consumption Data'!F340:G340))</f>
        <v>0</v>
      </c>
      <c r="E141" s="585">
        <f t="shared" si="5"/>
        <v>0</v>
      </c>
      <c r="F141" s="586">
        <f t="shared" si="6"/>
        <v>0</v>
      </c>
      <c r="G141" s="587">
        <f t="shared" si="7"/>
        <v>0</v>
      </c>
    </row>
    <row r="142" spans="1:7" ht="15.75" hidden="1" thickBot="1" x14ac:dyDescent="0.3">
      <c r="A142" s="582" t="s">
        <v>367</v>
      </c>
      <c r="B142" s="582"/>
      <c r="C142" s="583">
        <f t="shared" si="8"/>
        <v>0</v>
      </c>
      <c r="D142" s="584">
        <f t="array" ref="D142">SUM(IF(('6. Class A Consumption Data'!F345:G345="B")*('6. Class A Consumption Data'!B343&lt;&gt;"N/A"),'6. Class A Consumption Data'!F343:G343))</f>
        <v>0</v>
      </c>
      <c r="E142" s="585">
        <f t="shared" si="5"/>
        <v>0</v>
      </c>
      <c r="F142" s="586">
        <f t="shared" si="6"/>
        <v>0</v>
      </c>
      <c r="G142" s="587">
        <f t="shared" si="7"/>
        <v>0</v>
      </c>
    </row>
    <row r="143" spans="1:7" ht="15.75" hidden="1" thickBot="1" x14ac:dyDescent="0.3">
      <c r="A143" s="582" t="s">
        <v>368</v>
      </c>
      <c r="B143" s="582"/>
      <c r="C143" s="583">
        <f t="shared" si="8"/>
        <v>0</v>
      </c>
      <c r="D143" s="584">
        <f t="array" ref="D143">SUM(IF(('6. Class A Consumption Data'!F348:G348="B")*('6. Class A Consumption Data'!B346&lt;&gt;"N/A"),'6. Class A Consumption Data'!F346:G346))</f>
        <v>0</v>
      </c>
      <c r="E143" s="585">
        <f t="shared" si="5"/>
        <v>0</v>
      </c>
      <c r="F143" s="586">
        <f t="shared" si="6"/>
        <v>0</v>
      </c>
      <c r="G143" s="587">
        <f t="shared" si="7"/>
        <v>0</v>
      </c>
    </row>
    <row r="144" spans="1:7" ht="15.75" hidden="1" thickBot="1" x14ac:dyDescent="0.3">
      <c r="A144" s="582" t="s">
        <v>369</v>
      </c>
      <c r="B144" s="582"/>
      <c r="C144" s="583">
        <f t="shared" si="8"/>
        <v>0</v>
      </c>
      <c r="D144" s="584">
        <f t="array" ref="D144">SUM(IF(('6. Class A Consumption Data'!F351:G351="B")*('6. Class A Consumption Data'!B349&lt;&gt;"N/A"),'6. Class A Consumption Data'!F349:G349))</f>
        <v>0</v>
      </c>
      <c r="E144" s="585">
        <f t="shared" si="5"/>
        <v>0</v>
      </c>
      <c r="F144" s="586">
        <f t="shared" si="6"/>
        <v>0</v>
      </c>
      <c r="G144" s="587">
        <f t="shared" si="7"/>
        <v>0</v>
      </c>
    </row>
    <row r="145" spans="1:7" ht="15.75" hidden="1" thickBot="1" x14ac:dyDescent="0.3">
      <c r="A145" s="582" t="s">
        <v>370</v>
      </c>
      <c r="B145" s="582"/>
      <c r="C145" s="583">
        <f t="shared" si="8"/>
        <v>0</v>
      </c>
      <c r="D145" s="584">
        <f t="array" ref="D145">SUM(IF(('6. Class A Consumption Data'!F354:G354="B")*('6. Class A Consumption Data'!B352&lt;&gt;"N/A"),'6. Class A Consumption Data'!F352:G352))</f>
        <v>0</v>
      </c>
      <c r="E145" s="585">
        <f t="shared" si="5"/>
        <v>0</v>
      </c>
      <c r="F145" s="586">
        <f t="shared" si="6"/>
        <v>0</v>
      </c>
      <c r="G145" s="587">
        <f t="shared" si="7"/>
        <v>0</v>
      </c>
    </row>
    <row r="146" spans="1:7" ht="15.75" hidden="1" thickBot="1" x14ac:dyDescent="0.3">
      <c r="A146" s="582" t="s">
        <v>371</v>
      </c>
      <c r="B146" s="582"/>
      <c r="C146" s="583">
        <f t="shared" si="8"/>
        <v>0</v>
      </c>
      <c r="D146" s="584">
        <f t="array" ref="D146">SUM(IF(('6. Class A Consumption Data'!F357:G357="B")*('6. Class A Consumption Data'!B355&lt;&gt;"N/A"),'6. Class A Consumption Data'!F355:G355))</f>
        <v>0</v>
      </c>
      <c r="E146" s="585">
        <f t="shared" si="5"/>
        <v>0</v>
      </c>
      <c r="F146" s="586">
        <f t="shared" si="6"/>
        <v>0</v>
      </c>
      <c r="G146" s="587">
        <f t="shared" si="7"/>
        <v>0</v>
      </c>
    </row>
    <row r="147" spans="1:7" ht="15.75" hidden="1" thickBot="1" x14ac:dyDescent="0.3">
      <c r="A147" s="582" t="s">
        <v>372</v>
      </c>
      <c r="B147" s="582"/>
      <c r="C147" s="583">
        <f t="shared" si="8"/>
        <v>0</v>
      </c>
      <c r="D147" s="584">
        <f t="array" ref="D147">SUM(IF(('6. Class A Consumption Data'!F360:G360="B")*('6. Class A Consumption Data'!B358&lt;&gt;"N/A"),'6. Class A Consumption Data'!F358:G358))</f>
        <v>0</v>
      </c>
      <c r="E147" s="585">
        <f t="shared" si="5"/>
        <v>0</v>
      </c>
      <c r="F147" s="586">
        <f t="shared" si="6"/>
        <v>0</v>
      </c>
      <c r="G147" s="587">
        <f t="shared" si="7"/>
        <v>0</v>
      </c>
    </row>
    <row r="148" spans="1:7" ht="15.75" hidden="1" thickBot="1" x14ac:dyDescent="0.3">
      <c r="A148" s="582" t="s">
        <v>373</v>
      </c>
      <c r="B148" s="582"/>
      <c r="C148" s="583">
        <f t="shared" si="8"/>
        <v>0</v>
      </c>
      <c r="D148" s="584">
        <f t="array" ref="D148">SUM(IF(('6. Class A Consumption Data'!F363:G363="B")*('6. Class A Consumption Data'!B361&lt;&gt;"N/A"),'6. Class A Consumption Data'!F361:G361))</f>
        <v>0</v>
      </c>
      <c r="E148" s="585">
        <f t="shared" si="5"/>
        <v>0</v>
      </c>
      <c r="F148" s="586">
        <f t="shared" si="6"/>
        <v>0</v>
      </c>
      <c r="G148" s="587">
        <f t="shared" si="7"/>
        <v>0</v>
      </c>
    </row>
    <row r="149" spans="1:7" ht="15.75" hidden="1" thickBot="1" x14ac:dyDescent="0.3">
      <c r="A149" s="582" t="s">
        <v>374</v>
      </c>
      <c r="B149" s="582"/>
      <c r="C149" s="583">
        <f t="shared" si="8"/>
        <v>0</v>
      </c>
      <c r="D149" s="584">
        <f t="array" ref="D149">SUM(IF(('6. Class A Consumption Data'!F366:G366="B")*('6. Class A Consumption Data'!B364&lt;&gt;"N/A"),'6. Class A Consumption Data'!F364:G364))</f>
        <v>0</v>
      </c>
      <c r="E149" s="585">
        <f t="shared" si="5"/>
        <v>0</v>
      </c>
      <c r="F149" s="586">
        <f t="shared" si="6"/>
        <v>0</v>
      </c>
      <c r="G149" s="587">
        <f t="shared" si="7"/>
        <v>0</v>
      </c>
    </row>
    <row r="150" spans="1:7" ht="15.75" hidden="1" thickBot="1" x14ac:dyDescent="0.3">
      <c r="A150" s="582" t="s">
        <v>375</v>
      </c>
      <c r="B150" s="582"/>
      <c r="C150" s="583">
        <f t="shared" si="8"/>
        <v>0</v>
      </c>
      <c r="D150" s="584">
        <f t="array" ref="D150">SUM(IF(('6. Class A Consumption Data'!F369:G369="B")*('6. Class A Consumption Data'!B367&lt;&gt;"N/A"),'6. Class A Consumption Data'!F367:G367))</f>
        <v>0</v>
      </c>
      <c r="E150" s="585">
        <f t="shared" si="5"/>
        <v>0</v>
      </c>
      <c r="F150" s="586">
        <f t="shared" si="6"/>
        <v>0</v>
      </c>
      <c r="G150" s="587">
        <f t="shared" si="7"/>
        <v>0</v>
      </c>
    </row>
    <row r="151" spans="1:7" ht="15.75" hidden="1" thickBot="1" x14ac:dyDescent="0.3">
      <c r="A151" s="582" t="s">
        <v>376</v>
      </c>
      <c r="B151" s="582"/>
      <c r="C151" s="583">
        <f t="shared" si="8"/>
        <v>0</v>
      </c>
      <c r="D151" s="584">
        <f t="array" ref="D151">SUM(IF(('6. Class A Consumption Data'!F372:G372="B")*('6. Class A Consumption Data'!B370&lt;&gt;"N/A"),'6. Class A Consumption Data'!F370:G370))</f>
        <v>0</v>
      </c>
      <c r="E151" s="585">
        <f t="shared" si="5"/>
        <v>0</v>
      </c>
      <c r="F151" s="586">
        <f t="shared" si="6"/>
        <v>0</v>
      </c>
      <c r="G151" s="587">
        <f t="shared" si="7"/>
        <v>0</v>
      </c>
    </row>
    <row r="152" spans="1:7" ht="15.75" hidden="1" thickBot="1" x14ac:dyDescent="0.3">
      <c r="A152" s="582" t="s">
        <v>377</v>
      </c>
      <c r="B152" s="582"/>
      <c r="C152" s="583">
        <f t="shared" si="8"/>
        <v>0</v>
      </c>
      <c r="D152" s="584">
        <f t="array" ref="D152">SUM(IF(('6. Class A Consumption Data'!F375:G375="B")*('6. Class A Consumption Data'!B373&lt;&gt;"N/A"),'6. Class A Consumption Data'!F373:G373))</f>
        <v>0</v>
      </c>
      <c r="E152" s="585">
        <f t="shared" si="5"/>
        <v>0</v>
      </c>
      <c r="F152" s="586">
        <f t="shared" si="6"/>
        <v>0</v>
      </c>
      <c r="G152" s="587">
        <f t="shared" si="7"/>
        <v>0</v>
      </c>
    </row>
    <row r="153" spans="1:7" ht="15.75" hidden="1" thickBot="1" x14ac:dyDescent="0.3">
      <c r="A153" s="582" t="s">
        <v>378</v>
      </c>
      <c r="B153" s="582"/>
      <c r="C153" s="583">
        <f t="shared" si="8"/>
        <v>0</v>
      </c>
      <c r="D153" s="584">
        <f t="array" ref="D153">SUM(IF(('6. Class A Consumption Data'!F378:G378="B")*('6. Class A Consumption Data'!B376&lt;&gt;"N/A"),'6. Class A Consumption Data'!F376:G376))</f>
        <v>0</v>
      </c>
      <c r="E153" s="585">
        <f t="shared" si="5"/>
        <v>0</v>
      </c>
      <c r="F153" s="586">
        <f t="shared" si="6"/>
        <v>0</v>
      </c>
      <c r="G153" s="587">
        <f t="shared" si="7"/>
        <v>0</v>
      </c>
    </row>
    <row r="154" spans="1:7" ht="15.75" hidden="1" thickBot="1" x14ac:dyDescent="0.3">
      <c r="A154" s="582" t="s">
        <v>379</v>
      </c>
      <c r="B154" s="582"/>
      <c r="C154" s="583">
        <f t="shared" si="8"/>
        <v>0</v>
      </c>
      <c r="D154" s="584">
        <f t="array" ref="D154">SUM(IF(('6. Class A Consumption Data'!F381:G381="B")*('6. Class A Consumption Data'!B379&lt;&gt;"N/A"),'6. Class A Consumption Data'!F379:G379))</f>
        <v>0</v>
      </c>
      <c r="E154" s="585">
        <f t="shared" si="5"/>
        <v>0</v>
      </c>
      <c r="F154" s="586">
        <f t="shared" si="6"/>
        <v>0</v>
      </c>
      <c r="G154" s="587">
        <f t="shared" si="7"/>
        <v>0</v>
      </c>
    </row>
    <row r="155" spans="1:7" ht="15.75" hidden="1" thickBot="1" x14ac:dyDescent="0.3">
      <c r="A155" s="582" t="s">
        <v>380</v>
      </c>
      <c r="B155" s="582"/>
      <c r="C155" s="583">
        <f t="shared" si="8"/>
        <v>0</v>
      </c>
      <c r="D155" s="584">
        <f t="array" ref="D155">SUM(IF(('6. Class A Consumption Data'!F384:G384="B")*('6. Class A Consumption Data'!B382&lt;&gt;"N/A"),'6. Class A Consumption Data'!F382:G382))</f>
        <v>0</v>
      </c>
      <c r="E155" s="585">
        <f t="shared" si="5"/>
        <v>0</v>
      </c>
      <c r="F155" s="586">
        <f t="shared" si="6"/>
        <v>0</v>
      </c>
      <c r="G155" s="587">
        <f t="shared" si="7"/>
        <v>0</v>
      </c>
    </row>
    <row r="156" spans="1:7" ht="15" hidden="1" customHeight="1" x14ac:dyDescent="0.25">
      <c r="A156" s="582" t="s">
        <v>381</v>
      </c>
      <c r="B156" s="582"/>
      <c r="C156" s="583">
        <f t="shared" si="8"/>
        <v>0</v>
      </c>
      <c r="D156" s="584">
        <f t="array" ref="D156">SUM(IF(('6. Class A Consumption Data'!F387:G387="B")*('6. Class A Consumption Data'!B385&lt;&gt;"N/A"),'6. Class A Consumption Data'!F385:G385))</f>
        <v>0</v>
      </c>
      <c r="E156" s="585">
        <f t="shared" si="5"/>
        <v>0</v>
      </c>
      <c r="F156" s="586">
        <f t="shared" si="6"/>
        <v>0</v>
      </c>
      <c r="G156" s="587">
        <f t="shared" si="7"/>
        <v>0</v>
      </c>
    </row>
    <row r="157" spans="1:7" ht="15.75" hidden="1" thickBot="1" x14ac:dyDescent="0.3">
      <c r="A157" s="582" t="s">
        <v>382</v>
      </c>
      <c r="B157" s="582"/>
      <c r="C157" s="583">
        <f t="shared" si="8"/>
        <v>0</v>
      </c>
      <c r="D157" s="584">
        <f t="array" ref="D157">SUM(IF(('6. Class A Consumption Data'!F390:G390="B")*('6. Class A Consumption Data'!B388&lt;&gt;"N/A"),'6. Class A Consumption Data'!F388:G388))</f>
        <v>0</v>
      </c>
      <c r="E157" s="585">
        <f t="shared" si="5"/>
        <v>0</v>
      </c>
      <c r="F157" s="586">
        <f t="shared" si="6"/>
        <v>0</v>
      </c>
      <c r="G157" s="587">
        <f t="shared" si="7"/>
        <v>0</v>
      </c>
    </row>
    <row r="158" spans="1:7" ht="15.75" hidden="1" thickBot="1" x14ac:dyDescent="0.3">
      <c r="A158" s="582" t="s">
        <v>383</v>
      </c>
      <c r="B158" s="582"/>
      <c r="C158" s="583">
        <f t="shared" si="8"/>
        <v>0</v>
      </c>
      <c r="D158" s="584">
        <f t="array" ref="D158">SUM(IF(('6. Class A Consumption Data'!F393:G393="B")*('6. Class A Consumption Data'!B391&lt;&gt;"N/A"),'6. Class A Consumption Data'!F391:G391))</f>
        <v>0</v>
      </c>
      <c r="E158" s="585">
        <f t="shared" si="5"/>
        <v>0</v>
      </c>
      <c r="F158" s="586">
        <f t="shared" si="6"/>
        <v>0</v>
      </c>
      <c r="G158" s="587">
        <f t="shared" si="7"/>
        <v>0</v>
      </c>
    </row>
    <row r="159" spans="1:7" ht="15.75" hidden="1" thickBot="1" x14ac:dyDescent="0.3">
      <c r="A159" s="582" t="s">
        <v>384</v>
      </c>
      <c r="B159" s="582"/>
      <c r="C159" s="583">
        <f t="shared" si="8"/>
        <v>0</v>
      </c>
      <c r="D159" s="584">
        <f t="array" ref="D159">SUM(IF(('6. Class A Consumption Data'!F396:G396="B")*('6. Class A Consumption Data'!B394&lt;&gt;"N/A"),'6. Class A Consumption Data'!F394:G394))</f>
        <v>0</v>
      </c>
      <c r="E159" s="585">
        <f t="shared" si="5"/>
        <v>0</v>
      </c>
      <c r="F159" s="586">
        <f t="shared" si="6"/>
        <v>0</v>
      </c>
      <c r="G159" s="587">
        <f t="shared" si="7"/>
        <v>0</v>
      </c>
    </row>
    <row r="160" spans="1:7" ht="15.75" hidden="1" thickBot="1" x14ac:dyDescent="0.3">
      <c r="A160" s="582" t="s">
        <v>385</v>
      </c>
      <c r="B160" s="582"/>
      <c r="C160" s="583">
        <f t="shared" si="8"/>
        <v>0</v>
      </c>
      <c r="D160" s="584">
        <f t="array" ref="D160">SUM(IF(('6. Class A Consumption Data'!F399:G399="B")*('6. Class A Consumption Data'!B397&lt;&gt;"N/A"),'6. Class A Consumption Data'!F397:G397))</f>
        <v>0</v>
      </c>
      <c r="E160" s="585">
        <f t="shared" si="5"/>
        <v>0</v>
      </c>
      <c r="F160" s="586">
        <f t="shared" si="6"/>
        <v>0</v>
      </c>
      <c r="G160" s="587">
        <f t="shared" si="7"/>
        <v>0</v>
      </c>
    </row>
    <row r="161" spans="1:7" ht="15.75" hidden="1" thickBot="1" x14ac:dyDescent="0.3">
      <c r="A161" s="582" t="s">
        <v>386</v>
      </c>
      <c r="B161" s="582"/>
      <c r="C161" s="583">
        <f t="shared" si="8"/>
        <v>0</v>
      </c>
      <c r="D161" s="584">
        <f t="array" ref="D161">SUM(IF(('6. Class A Consumption Data'!F402:G402="B")*('6. Class A Consumption Data'!B400&lt;&gt;"N/A"),'6. Class A Consumption Data'!F400:G400))</f>
        <v>0</v>
      </c>
      <c r="E161" s="585">
        <f t="shared" si="5"/>
        <v>0</v>
      </c>
      <c r="F161" s="586">
        <f t="shared" si="6"/>
        <v>0</v>
      </c>
      <c r="G161" s="587">
        <f t="shared" si="7"/>
        <v>0</v>
      </c>
    </row>
    <row r="162" spans="1:7" ht="15.75" hidden="1" thickBot="1" x14ac:dyDescent="0.3">
      <c r="A162" s="582" t="s">
        <v>387</v>
      </c>
      <c r="B162" s="582"/>
      <c r="C162" s="583">
        <f t="shared" si="8"/>
        <v>0</v>
      </c>
      <c r="D162" s="584">
        <f t="array" ref="D162">SUM(IF(('6. Class A Consumption Data'!F405:G405="B")*('6. Class A Consumption Data'!B403&lt;&gt;"N/A"),'6. Class A Consumption Data'!F403:G403))</f>
        <v>0</v>
      </c>
      <c r="E162" s="585">
        <f t="shared" ref="E162:E183" si="9">IFERROR(+C162/($C$184),0)</f>
        <v>0</v>
      </c>
      <c r="F162" s="586">
        <f t="shared" ref="F162:F183" si="10">+E162*$C$28</f>
        <v>0</v>
      </c>
      <c r="G162" s="587">
        <f t="shared" ref="G162:G183" si="11">+F162/12</f>
        <v>0</v>
      </c>
    </row>
    <row r="163" spans="1:7" ht="15.75" hidden="1" thickBot="1" x14ac:dyDescent="0.3">
      <c r="A163" s="582" t="s">
        <v>388</v>
      </c>
      <c r="B163" s="582"/>
      <c r="C163" s="583">
        <f t="shared" si="8"/>
        <v>0</v>
      </c>
      <c r="D163" s="584">
        <f t="array" ref="D163">SUM(IF(('6. Class A Consumption Data'!F408:G408="B")*('6. Class A Consumption Data'!B406&lt;&gt;"N/A"),'6. Class A Consumption Data'!F406:G406))</f>
        <v>0</v>
      </c>
      <c r="E163" s="585">
        <f t="shared" si="9"/>
        <v>0</v>
      </c>
      <c r="F163" s="586">
        <f t="shared" si="10"/>
        <v>0</v>
      </c>
      <c r="G163" s="587">
        <f t="shared" si="11"/>
        <v>0</v>
      </c>
    </row>
    <row r="164" spans="1:7" ht="15.75" hidden="1" thickBot="1" x14ac:dyDescent="0.3">
      <c r="A164" s="582" t="s">
        <v>389</v>
      </c>
      <c r="B164" s="582"/>
      <c r="C164" s="583">
        <f t="shared" si="8"/>
        <v>0</v>
      </c>
      <c r="D164" s="584">
        <f t="array" ref="D164">SUM(IF(('6. Class A Consumption Data'!F411:G411="B")*('6. Class A Consumption Data'!B409&lt;&gt;"N/A"),'6. Class A Consumption Data'!F409:G409))</f>
        <v>0</v>
      </c>
      <c r="E164" s="585">
        <f t="shared" si="9"/>
        <v>0</v>
      </c>
      <c r="F164" s="586">
        <f t="shared" si="10"/>
        <v>0</v>
      </c>
      <c r="G164" s="587">
        <f t="shared" si="11"/>
        <v>0</v>
      </c>
    </row>
    <row r="165" spans="1:7" ht="15.75" hidden="1" thickBot="1" x14ac:dyDescent="0.3">
      <c r="A165" s="582" t="s">
        <v>390</v>
      </c>
      <c r="B165" s="582"/>
      <c r="C165" s="583">
        <f t="shared" si="8"/>
        <v>0</v>
      </c>
      <c r="D165" s="584">
        <f t="array" ref="D165">SUM(IF(('6. Class A Consumption Data'!F414:G414="B")*('6. Class A Consumption Data'!B412&lt;&gt;"N/A"),'6. Class A Consumption Data'!F412:G412))</f>
        <v>0</v>
      </c>
      <c r="E165" s="585">
        <f t="shared" si="9"/>
        <v>0</v>
      </c>
      <c r="F165" s="586">
        <f t="shared" si="10"/>
        <v>0</v>
      </c>
      <c r="G165" s="587">
        <f t="shared" si="11"/>
        <v>0</v>
      </c>
    </row>
    <row r="166" spans="1:7" ht="15.75" hidden="1" thickBot="1" x14ac:dyDescent="0.3">
      <c r="A166" s="582" t="s">
        <v>391</v>
      </c>
      <c r="B166" s="582"/>
      <c r="C166" s="583">
        <f t="shared" si="8"/>
        <v>0</v>
      </c>
      <c r="D166" s="584">
        <f t="array" ref="D166">SUM(IF(('6. Class A Consumption Data'!F417:G417="B")*('6. Class A Consumption Data'!B415&lt;&gt;"N/A"),'6. Class A Consumption Data'!F415:G415))</f>
        <v>0</v>
      </c>
      <c r="E166" s="585">
        <f t="shared" si="9"/>
        <v>0</v>
      </c>
      <c r="F166" s="586">
        <f t="shared" si="10"/>
        <v>0</v>
      </c>
      <c r="G166" s="587">
        <f t="shared" si="11"/>
        <v>0</v>
      </c>
    </row>
    <row r="167" spans="1:7" ht="15.75" hidden="1" thickBot="1" x14ac:dyDescent="0.3">
      <c r="A167" s="582" t="s">
        <v>392</v>
      </c>
      <c r="B167" s="582"/>
      <c r="C167" s="583">
        <f t="shared" si="8"/>
        <v>0</v>
      </c>
      <c r="D167" s="584">
        <f t="array" ref="D167">SUM(IF(('6. Class A Consumption Data'!F420:G420="B")*('6. Class A Consumption Data'!B418&lt;&gt;"N/A"),'6. Class A Consumption Data'!F418:G418))</f>
        <v>0</v>
      </c>
      <c r="E167" s="585">
        <f t="shared" si="9"/>
        <v>0</v>
      </c>
      <c r="F167" s="586">
        <f t="shared" si="10"/>
        <v>0</v>
      </c>
      <c r="G167" s="587">
        <f t="shared" si="11"/>
        <v>0</v>
      </c>
    </row>
    <row r="168" spans="1:7" ht="15.75" hidden="1" thickBot="1" x14ac:dyDescent="0.3">
      <c r="A168" s="582" t="s">
        <v>393</v>
      </c>
      <c r="B168" s="582"/>
      <c r="C168" s="583">
        <f t="shared" si="8"/>
        <v>0</v>
      </c>
      <c r="D168" s="584">
        <f t="array" ref="D168">SUM(IF(('6. Class A Consumption Data'!F423:G423="B")*('6. Class A Consumption Data'!B421&lt;&gt;"N/A"),'6. Class A Consumption Data'!F421:G421))</f>
        <v>0</v>
      </c>
      <c r="E168" s="585">
        <f t="shared" si="9"/>
        <v>0</v>
      </c>
      <c r="F168" s="586">
        <f t="shared" si="10"/>
        <v>0</v>
      </c>
      <c r="G168" s="587">
        <f t="shared" si="11"/>
        <v>0</v>
      </c>
    </row>
    <row r="169" spans="1:7" ht="15.75" hidden="1" thickBot="1" x14ac:dyDescent="0.3">
      <c r="A169" s="582" t="s">
        <v>394</v>
      </c>
      <c r="B169" s="582"/>
      <c r="C169" s="583">
        <f t="shared" si="8"/>
        <v>0</v>
      </c>
      <c r="D169" s="584">
        <f t="array" ref="D169">SUM(IF(('6. Class A Consumption Data'!F426:G426="B")*('6. Class A Consumption Data'!B424&lt;&gt;"N/A"),'6. Class A Consumption Data'!F424:G424))</f>
        <v>0</v>
      </c>
      <c r="E169" s="585">
        <f t="shared" si="9"/>
        <v>0</v>
      </c>
      <c r="F169" s="586">
        <f t="shared" si="10"/>
        <v>0</v>
      </c>
      <c r="G169" s="587">
        <f t="shared" si="11"/>
        <v>0</v>
      </c>
    </row>
    <row r="170" spans="1:7" ht="15.75" hidden="1" thickBot="1" x14ac:dyDescent="0.3">
      <c r="A170" s="582" t="s">
        <v>395</v>
      </c>
      <c r="B170" s="582"/>
      <c r="C170" s="583">
        <f t="shared" si="8"/>
        <v>0</v>
      </c>
      <c r="D170" s="584">
        <f t="array" ref="D170">SUM(IF(('6. Class A Consumption Data'!F429:G429="B")*('6. Class A Consumption Data'!B427&lt;&gt;"N/A"),'6. Class A Consumption Data'!F427:G427))</f>
        <v>0</v>
      </c>
      <c r="E170" s="585">
        <f t="shared" si="9"/>
        <v>0</v>
      </c>
      <c r="F170" s="586">
        <f t="shared" si="10"/>
        <v>0</v>
      </c>
      <c r="G170" s="587">
        <f t="shared" si="11"/>
        <v>0</v>
      </c>
    </row>
    <row r="171" spans="1:7" ht="15.75" hidden="1" thickBot="1" x14ac:dyDescent="0.3">
      <c r="A171" s="582" t="s">
        <v>396</v>
      </c>
      <c r="B171" s="582"/>
      <c r="C171" s="583">
        <f t="shared" si="8"/>
        <v>0</v>
      </c>
      <c r="D171" s="584">
        <f t="array" ref="D171">SUM(IF(('6. Class A Consumption Data'!F432:G432="B")*('6. Class A Consumption Data'!B430&lt;&gt;"N/A"),'6. Class A Consumption Data'!F430:G430))</f>
        <v>0</v>
      </c>
      <c r="E171" s="585">
        <f t="shared" si="9"/>
        <v>0</v>
      </c>
      <c r="F171" s="586">
        <f t="shared" si="10"/>
        <v>0</v>
      </c>
      <c r="G171" s="587">
        <f t="shared" si="11"/>
        <v>0</v>
      </c>
    </row>
    <row r="172" spans="1:7" ht="15.75" hidden="1" thickBot="1" x14ac:dyDescent="0.3">
      <c r="A172" s="582" t="s">
        <v>397</v>
      </c>
      <c r="B172" s="582"/>
      <c r="C172" s="583">
        <f t="shared" si="8"/>
        <v>0</v>
      </c>
      <c r="D172" s="584">
        <f t="array" ref="D172">SUM(IF(('6. Class A Consumption Data'!F435:G435="B")*('6. Class A Consumption Data'!B433&lt;&gt;"N/A"),'6. Class A Consumption Data'!F433:G433))</f>
        <v>0</v>
      </c>
      <c r="E172" s="585">
        <f t="shared" si="9"/>
        <v>0</v>
      </c>
      <c r="F172" s="586">
        <f t="shared" si="10"/>
        <v>0</v>
      </c>
      <c r="G172" s="587">
        <f t="shared" si="11"/>
        <v>0</v>
      </c>
    </row>
    <row r="173" spans="1:7" ht="15.75" hidden="1" thickBot="1" x14ac:dyDescent="0.3">
      <c r="A173" s="582" t="s">
        <v>398</v>
      </c>
      <c r="B173" s="582"/>
      <c r="C173" s="583">
        <f t="shared" si="8"/>
        <v>0</v>
      </c>
      <c r="D173" s="584">
        <f t="array" ref="D173">SUM(IF(('6. Class A Consumption Data'!F438:G438="B")*('6. Class A Consumption Data'!B436&lt;&gt;"N/A"),'6. Class A Consumption Data'!F436:G436))</f>
        <v>0</v>
      </c>
      <c r="E173" s="585">
        <f t="shared" si="9"/>
        <v>0</v>
      </c>
      <c r="F173" s="586">
        <f t="shared" si="10"/>
        <v>0</v>
      </c>
      <c r="G173" s="587">
        <f t="shared" si="11"/>
        <v>0</v>
      </c>
    </row>
    <row r="174" spans="1:7" ht="15.75" hidden="1" thickBot="1" x14ac:dyDescent="0.3">
      <c r="A174" s="582" t="s">
        <v>399</v>
      </c>
      <c r="B174" s="582"/>
      <c r="C174" s="583">
        <f t="shared" si="8"/>
        <v>0</v>
      </c>
      <c r="D174" s="584">
        <f t="array" ref="D174">SUM(IF(('6. Class A Consumption Data'!F441:G441="B")*('6. Class A Consumption Data'!B439&lt;&gt;"N/A"),'6. Class A Consumption Data'!F439:G439))</f>
        <v>0</v>
      </c>
      <c r="E174" s="585">
        <f t="shared" si="9"/>
        <v>0</v>
      </c>
      <c r="F174" s="586">
        <f t="shared" si="10"/>
        <v>0</v>
      </c>
      <c r="G174" s="587">
        <f t="shared" si="11"/>
        <v>0</v>
      </c>
    </row>
    <row r="175" spans="1:7" ht="15.75" hidden="1" thickBot="1" x14ac:dyDescent="0.3">
      <c r="A175" s="582" t="s">
        <v>400</v>
      </c>
      <c r="B175" s="582"/>
      <c r="C175" s="583">
        <f t="shared" si="8"/>
        <v>0</v>
      </c>
      <c r="D175" s="584">
        <f t="array" ref="D175">SUM(IF(('6. Class A Consumption Data'!F444:G444="B")*('6. Class A Consumption Data'!B442&lt;&gt;"N/A"),'6. Class A Consumption Data'!F442:G442))</f>
        <v>0</v>
      </c>
      <c r="E175" s="585">
        <f t="shared" si="9"/>
        <v>0</v>
      </c>
      <c r="F175" s="586">
        <f t="shared" si="10"/>
        <v>0</v>
      </c>
      <c r="G175" s="587">
        <f t="shared" si="11"/>
        <v>0</v>
      </c>
    </row>
    <row r="176" spans="1:7" ht="15.75" hidden="1" thickBot="1" x14ac:dyDescent="0.3">
      <c r="A176" s="582" t="s">
        <v>401</v>
      </c>
      <c r="B176" s="582"/>
      <c r="C176" s="583">
        <f t="shared" si="8"/>
        <v>0</v>
      </c>
      <c r="D176" s="584">
        <f t="array" ref="D176">SUM(IF(('6. Class A Consumption Data'!F447:G447="B")*('6. Class A Consumption Data'!B445&lt;&gt;"N/A"),'6. Class A Consumption Data'!F445:G445))</f>
        <v>0</v>
      </c>
      <c r="E176" s="585">
        <f t="shared" si="9"/>
        <v>0</v>
      </c>
      <c r="F176" s="586">
        <f t="shared" si="10"/>
        <v>0</v>
      </c>
      <c r="G176" s="587">
        <f t="shared" si="11"/>
        <v>0</v>
      </c>
    </row>
    <row r="177" spans="1:7" ht="15.75" hidden="1" thickBot="1" x14ac:dyDescent="0.3">
      <c r="A177" s="582" t="s">
        <v>402</v>
      </c>
      <c r="B177" s="582"/>
      <c r="C177" s="583">
        <f t="shared" si="8"/>
        <v>0</v>
      </c>
      <c r="D177" s="584">
        <f t="array" ref="D177">SUM(IF(('6. Class A Consumption Data'!F450:G450="B")*('6. Class A Consumption Data'!B448&lt;&gt;"N/A"),'6. Class A Consumption Data'!F448:G448))</f>
        <v>0</v>
      </c>
      <c r="E177" s="585">
        <f t="shared" si="9"/>
        <v>0</v>
      </c>
      <c r="F177" s="586">
        <f t="shared" si="10"/>
        <v>0</v>
      </c>
      <c r="G177" s="587">
        <f t="shared" si="11"/>
        <v>0</v>
      </c>
    </row>
    <row r="178" spans="1:7" ht="15.75" hidden="1" thickBot="1" x14ac:dyDescent="0.3">
      <c r="A178" s="582" t="s">
        <v>403</v>
      </c>
      <c r="B178" s="582"/>
      <c r="C178" s="583">
        <f t="shared" si="8"/>
        <v>0</v>
      </c>
      <c r="D178" s="584">
        <f t="array" ref="D178">SUM(IF(('6. Class A Consumption Data'!F453:G453="B")*('6. Class A Consumption Data'!B451&lt;&gt;"N/A"),'6. Class A Consumption Data'!F451:G451))</f>
        <v>0</v>
      </c>
      <c r="E178" s="585">
        <f t="shared" si="9"/>
        <v>0</v>
      </c>
      <c r="F178" s="586">
        <f t="shared" si="10"/>
        <v>0</v>
      </c>
      <c r="G178" s="587">
        <f t="shared" si="11"/>
        <v>0</v>
      </c>
    </row>
    <row r="179" spans="1:7" ht="15.75" hidden="1" thickBot="1" x14ac:dyDescent="0.3">
      <c r="A179" s="582" t="s">
        <v>404</v>
      </c>
      <c r="B179" s="582"/>
      <c r="C179" s="583">
        <f t="shared" si="8"/>
        <v>0</v>
      </c>
      <c r="D179" s="584">
        <f t="array" ref="D179">SUM(IF(('6. Class A Consumption Data'!F456:G456="B")*('6. Class A Consumption Data'!B454&lt;&gt;"N/A"),'6. Class A Consumption Data'!F454:G454))</f>
        <v>0</v>
      </c>
      <c r="E179" s="585">
        <f t="shared" si="9"/>
        <v>0</v>
      </c>
      <c r="F179" s="586">
        <f t="shared" si="10"/>
        <v>0</v>
      </c>
      <c r="G179" s="587">
        <f t="shared" si="11"/>
        <v>0</v>
      </c>
    </row>
    <row r="180" spans="1:7" ht="15.75" hidden="1" thickBot="1" x14ac:dyDescent="0.3">
      <c r="A180" s="582" t="s">
        <v>405</v>
      </c>
      <c r="B180" s="582"/>
      <c r="C180" s="583">
        <f t="shared" si="8"/>
        <v>0</v>
      </c>
      <c r="D180" s="584">
        <f t="array" ref="D180">SUM(IF(('6. Class A Consumption Data'!F459:G459="B")*('6. Class A Consumption Data'!B457&lt;&gt;"N/A"),'6. Class A Consumption Data'!F457:G457))</f>
        <v>0</v>
      </c>
      <c r="E180" s="585">
        <f t="shared" si="9"/>
        <v>0</v>
      </c>
      <c r="F180" s="586">
        <f t="shared" si="10"/>
        <v>0</v>
      </c>
      <c r="G180" s="587">
        <f t="shared" si="11"/>
        <v>0</v>
      </c>
    </row>
    <row r="181" spans="1:7" ht="15.75" hidden="1" thickBot="1" x14ac:dyDescent="0.3">
      <c r="A181" s="582" t="s">
        <v>406</v>
      </c>
      <c r="B181" s="582"/>
      <c r="C181" s="583">
        <f t="shared" si="8"/>
        <v>0</v>
      </c>
      <c r="D181" s="584">
        <f t="array" ref="D181">SUM(IF(('6. Class A Consumption Data'!F462:G462="B")*('6. Class A Consumption Data'!B460&lt;&gt;"N/A"),'6. Class A Consumption Data'!F460:G460))</f>
        <v>0</v>
      </c>
      <c r="E181" s="585">
        <f t="shared" si="9"/>
        <v>0</v>
      </c>
      <c r="F181" s="586">
        <f t="shared" si="10"/>
        <v>0</v>
      </c>
      <c r="G181" s="587">
        <f t="shared" si="11"/>
        <v>0</v>
      </c>
    </row>
    <row r="182" spans="1:7" ht="15.75" hidden="1" thickBot="1" x14ac:dyDescent="0.3">
      <c r="A182" s="582" t="s">
        <v>407</v>
      </c>
      <c r="B182" s="582"/>
      <c r="C182" s="583">
        <f t="shared" si="8"/>
        <v>0</v>
      </c>
      <c r="D182" s="584">
        <f t="array" ref="D182">SUM(IF(('6. Class A Consumption Data'!F465:G465="B")*('6. Class A Consumption Data'!B463&lt;&gt;"N/A"),'6. Class A Consumption Data'!F463:G463))</f>
        <v>0</v>
      </c>
      <c r="E182" s="585">
        <f t="shared" si="9"/>
        <v>0</v>
      </c>
      <c r="F182" s="586">
        <f t="shared" si="10"/>
        <v>0</v>
      </c>
      <c r="G182" s="587">
        <f t="shared" si="11"/>
        <v>0</v>
      </c>
    </row>
    <row r="183" spans="1:7" ht="15.75" hidden="1" thickBot="1" x14ac:dyDescent="0.3">
      <c r="A183" s="582" t="s">
        <v>408</v>
      </c>
      <c r="B183" s="582"/>
      <c r="C183" s="583">
        <f t="shared" si="8"/>
        <v>0</v>
      </c>
      <c r="D183" s="584">
        <f t="array" ref="D183">SUM(IF(('6. Class A Consumption Data'!F468:G468="B")*('6. Class A Consumption Data'!B466&lt;&gt;"N/A"),'6. Class A Consumption Data'!F466:G466))</f>
        <v>0</v>
      </c>
      <c r="E183" s="585">
        <f t="shared" si="9"/>
        <v>0</v>
      </c>
      <c r="F183" s="586">
        <f t="shared" si="10"/>
        <v>0</v>
      </c>
      <c r="G183" s="587">
        <f t="shared" si="11"/>
        <v>0</v>
      </c>
    </row>
    <row r="184" spans="1:7" s="593" customFormat="1" ht="15.75" thickBot="1" x14ac:dyDescent="0.3">
      <c r="A184" s="104"/>
      <c r="B184" s="589"/>
      <c r="C184" s="590">
        <f t="shared" ref="C184:G184" si="12">SUM(C34:C183)</f>
        <v>489789515.34428704</v>
      </c>
      <c r="D184" s="590">
        <f t="shared" si="12"/>
        <v>489789515.34428704</v>
      </c>
      <c r="E184" s="563">
        <f t="shared" si="12"/>
        <v>1</v>
      </c>
      <c r="F184" s="591">
        <f t="shared" si="12"/>
        <v>-15855.863242337444</v>
      </c>
      <c r="G184" s="592">
        <f t="shared" si="12"/>
        <v>-1321.3219368614537</v>
      </c>
    </row>
    <row r="185" spans="1:7" ht="15" x14ac:dyDescent="0.25">
      <c r="A185" s="540"/>
      <c r="B185" s="540"/>
      <c r="C185" s="540"/>
      <c r="D185" s="540"/>
      <c r="E185" s="540"/>
      <c r="F185" s="540"/>
      <c r="G185" s="540"/>
    </row>
  </sheetData>
  <mergeCells count="5">
    <mergeCell ref="A14:D14"/>
    <mergeCell ref="C16:D16"/>
    <mergeCell ref="A18:D18"/>
    <mergeCell ref="A26:C26"/>
    <mergeCell ref="A31:D31"/>
  </mergeCells>
  <pageMargins left="0.70866141732283472" right="0.70866141732283472" top="1.3385826771653544" bottom="0.74803149606299213" header="0.31496062992125984" footer="0.51181102362204722"/>
  <pageSetup scale="64" fitToHeight="0" orientation="landscape" r:id="rId1"/>
  <headerFooter scaleWithDoc="0">
    <oddHeader>&amp;R&amp;"-,Regular"&amp;7Toronto Hydro-Electric System Limited
EB-2018-0165
Draft Rate Order
&amp;"-,Bold"Schedule 13&amp;"-,Regular"
UPDATED:  February 12, 2020
Page &amp;P of &amp;N</oddHeader>
    <oddFooter>&amp;C&amp;"-,Regular"&amp;7&amp;A</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Z93"/>
  <sheetViews>
    <sheetView showGridLines="0" zoomScale="85" zoomScaleNormal="85" zoomScaleSheetLayoutView="85" workbookViewId="0">
      <selection activeCell="C8" sqref="C8"/>
    </sheetView>
  </sheetViews>
  <sheetFormatPr defaultColWidth="9.140625" defaultRowHeight="12.75" x14ac:dyDescent="0.2"/>
  <cols>
    <col min="1" max="1" width="56" style="104" bestFit="1" customWidth="1"/>
    <col min="2" max="2" width="14.85546875" style="104" customWidth="1"/>
    <col min="3" max="3" width="17.85546875" style="104" customWidth="1"/>
    <col min="4" max="4" width="12.85546875" style="104" customWidth="1"/>
    <col min="5" max="5" width="22" style="104" customWidth="1"/>
    <col min="6" max="6" width="14.5703125" style="104" customWidth="1"/>
    <col min="7" max="7" width="24.28515625" style="104" customWidth="1"/>
    <col min="8" max="8" width="18.5703125" style="104" customWidth="1"/>
    <col min="9" max="9" width="26.42578125" style="104" customWidth="1"/>
    <col min="10" max="10" width="17.140625" style="104" customWidth="1"/>
    <col min="11" max="11" width="18.5703125" style="104" customWidth="1"/>
    <col min="12" max="12" width="19.5703125" style="104" hidden="1" customWidth="1"/>
    <col min="13" max="13" width="18.28515625" style="104" hidden="1" customWidth="1"/>
    <col min="14" max="14" width="9.42578125" style="104" hidden="1" customWidth="1"/>
    <col min="15" max="21" width="0" style="104" hidden="1" customWidth="1"/>
    <col min="22" max="16384" width="9.140625" style="104"/>
  </cols>
  <sheetData>
    <row r="1" spans="1:26" ht="15.75" x14ac:dyDescent="0.25">
      <c r="A1" s="594" t="s">
        <v>600</v>
      </c>
      <c r="B1" s="541"/>
      <c r="C1" s="541"/>
      <c r="D1" s="541"/>
      <c r="E1" s="541"/>
      <c r="F1" s="541"/>
      <c r="G1" s="541"/>
      <c r="H1" s="541"/>
      <c r="I1" s="541"/>
      <c r="J1" s="541"/>
      <c r="K1" s="541"/>
      <c r="L1" s="541"/>
      <c r="M1" s="541"/>
      <c r="N1" s="595"/>
      <c r="O1" s="541"/>
      <c r="P1" s="541"/>
      <c r="Q1" s="541"/>
      <c r="R1" s="541"/>
      <c r="S1" s="541"/>
      <c r="T1" s="541"/>
      <c r="U1" s="541"/>
      <c r="V1" s="541"/>
      <c r="W1" s="541"/>
      <c r="X1" s="541"/>
      <c r="Y1" s="541"/>
      <c r="Z1" s="541"/>
    </row>
    <row r="2" spans="1:26" ht="15" hidden="1" x14ac:dyDescent="0.25">
      <c r="A2" s="541"/>
      <c r="B2" s="596" t="b">
        <v>0</v>
      </c>
      <c r="C2" s="541"/>
      <c r="D2" s="541"/>
      <c r="E2" s="541"/>
      <c r="F2" s="541"/>
      <c r="G2" s="541"/>
      <c r="H2" s="541"/>
      <c r="I2" s="541"/>
      <c r="J2" s="541"/>
      <c r="K2" s="541"/>
      <c r="L2" s="541"/>
      <c r="M2" s="541"/>
      <c r="N2" s="595"/>
      <c r="O2" s="541"/>
      <c r="P2" s="541"/>
      <c r="Q2" s="541"/>
      <c r="R2" s="541"/>
      <c r="S2" s="541"/>
      <c r="T2" s="541"/>
      <c r="U2" s="541"/>
      <c r="V2" s="541"/>
      <c r="W2" s="541"/>
      <c r="X2" s="541"/>
      <c r="Y2" s="541"/>
      <c r="Z2" s="541"/>
    </row>
    <row r="3" spans="1:26" ht="15" hidden="1" x14ac:dyDescent="0.25">
      <c r="A3" s="541"/>
      <c r="B3" s="541"/>
      <c r="C3" s="541"/>
      <c r="D3" s="541"/>
      <c r="E3" s="541"/>
      <c r="F3" s="541"/>
      <c r="G3" s="541"/>
      <c r="H3" s="541"/>
      <c r="I3" s="541"/>
      <c r="J3" s="541"/>
      <c r="K3" s="541"/>
      <c r="L3" s="541"/>
      <c r="M3" s="541"/>
      <c r="N3" s="595"/>
      <c r="O3" s="541"/>
      <c r="P3" s="541"/>
      <c r="Q3" s="541"/>
      <c r="R3" s="541"/>
      <c r="S3" s="541"/>
      <c r="T3" s="541"/>
      <c r="U3" s="541"/>
      <c r="V3" s="541"/>
      <c r="W3" s="541"/>
      <c r="X3" s="541"/>
      <c r="Y3" s="541"/>
      <c r="Z3" s="541"/>
    </row>
    <row r="4" spans="1:26" ht="15" hidden="1" x14ac:dyDescent="0.25">
      <c r="A4" s="541"/>
      <c r="B4" s="541"/>
      <c r="C4" s="541"/>
      <c r="D4" s="541"/>
      <c r="E4" s="541"/>
      <c r="F4" s="541"/>
      <c r="G4" s="541"/>
      <c r="H4" s="541"/>
      <c r="I4" s="541"/>
      <c r="J4" s="541"/>
      <c r="K4" s="541"/>
      <c r="L4" s="541"/>
      <c r="M4" s="541"/>
      <c r="N4" s="595"/>
      <c r="O4" s="541"/>
      <c r="P4" s="541"/>
      <c r="Q4" s="541"/>
      <c r="R4" s="541"/>
      <c r="S4" s="541"/>
      <c r="T4" s="541"/>
      <c r="U4" s="541"/>
      <c r="V4" s="541"/>
      <c r="W4" s="541"/>
      <c r="X4" s="541"/>
      <c r="Y4" s="541"/>
      <c r="Z4" s="541"/>
    </row>
    <row r="5" spans="1:26" ht="15" hidden="1" x14ac:dyDescent="0.25">
      <c r="A5" s="541"/>
      <c r="B5" s="541"/>
      <c r="C5" s="541"/>
      <c r="D5" s="541"/>
      <c r="E5" s="541"/>
      <c r="F5" s="541"/>
      <c r="G5" s="541"/>
      <c r="H5" s="541"/>
      <c r="I5" s="541"/>
      <c r="J5" s="541"/>
      <c r="K5" s="541"/>
      <c r="L5" s="541"/>
      <c r="M5" s="541"/>
      <c r="N5" s="595"/>
      <c r="O5" s="541"/>
      <c r="P5" s="541"/>
      <c r="Q5" s="541"/>
      <c r="R5" s="541"/>
      <c r="S5" s="541"/>
      <c r="T5" s="541"/>
      <c r="U5" s="541"/>
      <c r="V5" s="541"/>
      <c r="W5" s="541"/>
      <c r="X5" s="541"/>
      <c r="Y5" s="541"/>
      <c r="Z5" s="541"/>
    </row>
    <row r="6" spans="1:26" ht="15" hidden="1" x14ac:dyDescent="0.25">
      <c r="A6" s="541"/>
      <c r="B6" s="541"/>
      <c r="C6" s="541"/>
      <c r="D6" s="541"/>
      <c r="E6" s="541"/>
      <c r="F6" s="541"/>
      <c r="G6" s="541"/>
      <c r="H6" s="541"/>
      <c r="I6" s="541"/>
      <c r="J6" s="541"/>
      <c r="K6" s="541"/>
      <c r="L6" s="541"/>
      <c r="M6" s="541"/>
      <c r="N6" s="595"/>
      <c r="O6" s="541"/>
      <c r="P6" s="541"/>
      <c r="Q6" s="541"/>
      <c r="R6" s="541"/>
      <c r="S6" s="541"/>
      <c r="T6" s="541"/>
      <c r="U6" s="541"/>
      <c r="V6" s="541"/>
      <c r="W6" s="541"/>
      <c r="X6" s="541"/>
      <c r="Y6" s="541"/>
      <c r="Z6" s="541"/>
    </row>
    <row r="7" spans="1:26" ht="15" hidden="1" x14ac:dyDescent="0.25">
      <c r="A7" s="541"/>
      <c r="B7" s="541"/>
      <c r="C7" s="541"/>
      <c r="D7" s="541"/>
      <c r="E7" s="541"/>
      <c r="F7" s="541"/>
      <c r="G7" s="541"/>
      <c r="H7" s="541"/>
      <c r="I7" s="541"/>
      <c r="J7" s="541"/>
      <c r="K7" s="541"/>
      <c r="L7" s="541"/>
      <c r="M7" s="541"/>
      <c r="N7" s="595"/>
      <c r="O7" s="541"/>
      <c r="P7" s="541"/>
      <c r="Q7" s="541"/>
      <c r="R7" s="541"/>
      <c r="S7" s="541"/>
      <c r="T7" s="541"/>
      <c r="U7" s="541"/>
      <c r="V7" s="541"/>
      <c r="W7" s="541"/>
      <c r="X7" s="541"/>
      <c r="Y7" s="541"/>
      <c r="Z7" s="541"/>
    </row>
    <row r="8" spans="1:26" ht="15" hidden="1" x14ac:dyDescent="0.25">
      <c r="A8" s="541"/>
      <c r="B8" s="541"/>
      <c r="C8" s="541"/>
      <c r="D8" s="541"/>
      <c r="E8" s="541"/>
      <c r="F8" s="541"/>
      <c r="G8" s="541"/>
      <c r="H8" s="541"/>
      <c r="I8" s="541"/>
      <c r="J8" s="541"/>
      <c r="K8" s="541"/>
      <c r="L8" s="541"/>
      <c r="M8" s="541"/>
      <c r="N8" s="595"/>
      <c r="O8" s="541"/>
      <c r="P8" s="541"/>
      <c r="Q8" s="541"/>
      <c r="R8" s="541"/>
      <c r="S8" s="541"/>
      <c r="T8" s="541"/>
      <c r="U8" s="541"/>
      <c r="V8" s="541"/>
      <c r="W8" s="541"/>
      <c r="X8" s="541"/>
      <c r="Y8" s="541"/>
      <c r="Z8" s="541"/>
    </row>
    <row r="9" spans="1:26" ht="15" hidden="1" x14ac:dyDescent="0.25">
      <c r="A9" s="541"/>
      <c r="B9" s="541"/>
      <c r="C9" s="541"/>
      <c r="D9" s="541"/>
      <c r="E9" s="541"/>
      <c r="F9" s="541"/>
      <c r="G9" s="541"/>
      <c r="H9" s="541"/>
      <c r="I9" s="541"/>
      <c r="J9" s="541"/>
      <c r="K9" s="541"/>
      <c r="L9" s="541"/>
      <c r="M9" s="541"/>
      <c r="N9" s="595"/>
      <c r="O9" s="541"/>
      <c r="P9" s="541"/>
      <c r="Q9" s="541"/>
      <c r="R9" s="541"/>
      <c r="S9" s="541"/>
      <c r="T9" s="541"/>
      <c r="U9" s="541"/>
      <c r="V9" s="541"/>
      <c r="W9" s="541"/>
      <c r="X9" s="541"/>
      <c r="Y9" s="541"/>
      <c r="Z9" s="541"/>
    </row>
    <row r="10" spans="1:26" ht="15" hidden="1" x14ac:dyDescent="0.25">
      <c r="A10" s="541"/>
      <c r="B10" s="541"/>
      <c r="C10" s="541"/>
      <c r="D10" s="541"/>
      <c r="E10" s="541"/>
      <c r="F10" s="541"/>
      <c r="G10" s="541"/>
      <c r="H10" s="541"/>
      <c r="I10" s="541"/>
      <c r="J10" s="541"/>
      <c r="K10" s="541"/>
      <c r="L10" s="541"/>
      <c r="M10" s="541"/>
      <c r="N10" s="595"/>
      <c r="O10" s="541"/>
      <c r="P10" s="541"/>
      <c r="Q10" s="541"/>
      <c r="R10" s="541"/>
      <c r="S10" s="541"/>
      <c r="T10" s="541"/>
      <c r="U10" s="541"/>
      <c r="V10" s="541"/>
      <c r="W10" s="541"/>
      <c r="X10" s="541"/>
      <c r="Y10" s="541"/>
      <c r="Z10" s="541"/>
    </row>
    <row r="11" spans="1:26" ht="15" x14ac:dyDescent="0.25">
      <c r="A11" s="541"/>
      <c r="B11" s="541"/>
      <c r="C11" s="541"/>
      <c r="D11" s="541"/>
      <c r="E11" s="541"/>
      <c r="F11" s="541"/>
      <c r="G11" s="541"/>
      <c r="H11" s="541"/>
      <c r="I11" s="541"/>
      <c r="J11" s="541"/>
      <c r="K11" s="541"/>
      <c r="L11" s="541"/>
      <c r="M11" s="541"/>
      <c r="N11" s="595"/>
      <c r="O11" s="541"/>
      <c r="P11" s="541"/>
      <c r="Q11" s="541"/>
      <c r="R11" s="541"/>
      <c r="S11" s="541"/>
      <c r="T11" s="541"/>
      <c r="U11" s="541"/>
      <c r="V11" s="541"/>
      <c r="W11" s="541"/>
      <c r="X11" s="541"/>
      <c r="Y11" s="541"/>
      <c r="Z11" s="541"/>
    </row>
    <row r="12" spans="1:26" s="599" customFormat="1" ht="29.45" customHeight="1" x14ac:dyDescent="0.2">
      <c r="A12" s="918" t="s">
        <v>601</v>
      </c>
      <c r="B12" s="919"/>
      <c r="C12" s="919"/>
      <c r="D12" s="919"/>
      <c r="E12" s="919"/>
      <c r="F12" s="919"/>
      <c r="G12" s="919"/>
      <c r="H12" s="919"/>
      <c r="I12" s="919"/>
      <c r="J12" s="919"/>
      <c r="K12" s="919"/>
      <c r="L12" s="919"/>
      <c r="M12" s="597"/>
      <c r="N12" s="598"/>
      <c r="O12" s="597"/>
      <c r="P12" s="597"/>
      <c r="Q12" s="597"/>
      <c r="R12" s="597"/>
      <c r="S12" s="597"/>
      <c r="T12" s="597"/>
      <c r="U12" s="597"/>
      <c r="V12" s="597"/>
      <c r="W12" s="597"/>
      <c r="X12" s="597"/>
      <c r="Y12" s="597"/>
      <c r="Z12" s="597"/>
    </row>
    <row r="13" spans="1:26" ht="27.75" customHeight="1" x14ac:dyDescent="0.25">
      <c r="A13" s="600" t="s">
        <v>602</v>
      </c>
      <c r="B13" s="601">
        <f>'6.2a CBR B Allocation'!B16</f>
        <v>2017</v>
      </c>
      <c r="C13" s="903" t="s">
        <v>587</v>
      </c>
      <c r="D13" s="904"/>
      <c r="E13" s="904"/>
      <c r="F13" s="904"/>
      <c r="G13" s="904"/>
      <c r="H13" s="541"/>
      <c r="I13" s="541"/>
      <c r="J13" s="541"/>
      <c r="K13" s="541"/>
      <c r="L13" s="541"/>
      <c r="M13" s="541"/>
      <c r="N13" s="595"/>
      <c r="O13" s="541"/>
      <c r="P13" s="541"/>
      <c r="Q13" s="541"/>
      <c r="R13" s="541"/>
      <c r="S13" s="541"/>
      <c r="T13" s="541"/>
      <c r="U13" s="541"/>
      <c r="V13" s="541"/>
      <c r="W13" s="541"/>
      <c r="X13" s="541"/>
      <c r="Y13" s="541"/>
      <c r="Z13" s="541"/>
    </row>
    <row r="14" spans="1:26" s="593" customFormat="1" ht="63" customHeight="1" x14ac:dyDescent="0.25">
      <c r="A14" s="602"/>
      <c r="B14" s="603"/>
      <c r="C14" s="920" t="s">
        <v>603</v>
      </c>
      <c r="D14" s="920"/>
      <c r="E14" s="921" t="s">
        <v>604</v>
      </c>
      <c r="F14" s="921"/>
      <c r="G14" s="921" t="s">
        <v>605</v>
      </c>
      <c r="H14" s="921"/>
      <c r="I14" s="921" t="s">
        <v>606</v>
      </c>
      <c r="J14" s="921"/>
      <c r="K14" s="604" t="s">
        <v>607</v>
      </c>
      <c r="L14" s="605" t="s">
        <v>608</v>
      </c>
      <c r="M14" s="605" t="s">
        <v>609</v>
      </c>
      <c r="N14" s="606" t="s">
        <v>610</v>
      </c>
      <c r="O14" s="602"/>
      <c r="P14" s="602"/>
      <c r="Q14" s="602"/>
      <c r="R14" s="602"/>
      <c r="S14" s="602"/>
      <c r="T14" s="602"/>
      <c r="U14" s="602"/>
      <c r="V14" s="602"/>
      <c r="W14" s="602"/>
      <c r="X14" s="602"/>
      <c r="Y14" s="602"/>
      <c r="Z14" s="602"/>
    </row>
    <row r="15" spans="1:26" s="608" customFormat="1" ht="15" x14ac:dyDescent="0.25">
      <c r="A15" s="595"/>
      <c r="B15" s="595"/>
      <c r="C15" s="607" t="s">
        <v>126</v>
      </c>
      <c r="D15" s="607" t="s">
        <v>190</v>
      </c>
      <c r="E15" s="607" t="s">
        <v>126</v>
      </c>
      <c r="F15" s="607" t="s">
        <v>190</v>
      </c>
      <c r="G15" s="607" t="s">
        <v>126</v>
      </c>
      <c r="H15" s="607" t="s">
        <v>190</v>
      </c>
      <c r="I15" s="607" t="s">
        <v>126</v>
      </c>
      <c r="J15" s="607" t="s">
        <v>190</v>
      </c>
      <c r="K15" s="595"/>
      <c r="L15" s="595"/>
      <c r="M15" s="595"/>
      <c r="N15" s="595"/>
      <c r="O15" s="595"/>
      <c r="P15" s="595"/>
      <c r="Q15" s="595"/>
      <c r="R15" s="595"/>
      <c r="S15" s="595"/>
      <c r="T15" s="595"/>
      <c r="U15" s="595"/>
      <c r="V15" s="595"/>
      <c r="W15" s="595"/>
      <c r="X15" s="595"/>
      <c r="Y15" s="595"/>
      <c r="Z15" s="595"/>
    </row>
    <row r="16" spans="1:26" s="588" customFormat="1" ht="15.75" thickBot="1" x14ac:dyDescent="0.3">
      <c r="A16" s="609"/>
      <c r="B16" s="610"/>
      <c r="C16" s="611"/>
      <c r="D16" s="611"/>
      <c r="E16" s="611"/>
      <c r="F16" s="612"/>
      <c r="G16" s="611"/>
      <c r="H16" s="612"/>
      <c r="I16" s="611"/>
      <c r="J16" s="612"/>
      <c r="K16" s="609"/>
      <c r="L16" s="609"/>
      <c r="M16" s="609"/>
      <c r="N16" s="609"/>
      <c r="O16" s="609"/>
      <c r="P16" s="609"/>
      <c r="Q16" s="609"/>
      <c r="R16" s="609"/>
      <c r="S16" s="609"/>
      <c r="T16" s="609"/>
      <c r="U16" s="609"/>
      <c r="V16" s="609"/>
      <c r="W16" s="609"/>
      <c r="X16" s="609"/>
      <c r="Y16" s="609"/>
      <c r="Z16" s="609"/>
    </row>
    <row r="17" spans="1:21" ht="15" x14ac:dyDescent="0.25">
      <c r="A17" s="540" t="str">
        <f>IF(ISBLANK('4. Billing Determinants'!$B21), "", '4. Billing Determinants'!$B21)</f>
        <v>RESIDENTIAL SERVICE CLASSIFICATION</v>
      </c>
      <c r="B17" s="613"/>
      <c r="C17" s="614">
        <f>IF(ISBLANK('4. Billing Determinants'!$L21), "", '4. Billing Determinants'!$L21)</f>
        <v>4531218421.1652517</v>
      </c>
      <c r="D17" s="614">
        <f>IF(ISBLANK('4. Billing Determinants'!$M21), "", '4. Billing Determinants'!$M21)</f>
        <v>0</v>
      </c>
      <c r="E17" s="615">
        <f>'4. Billing Determinants'!O21</f>
        <v>0</v>
      </c>
      <c r="F17" s="616">
        <f t="array" ref="F17">0</f>
        <v>0</v>
      </c>
      <c r="G17" s="616">
        <f>'4. Billing Determinants'!P21</f>
        <v>0</v>
      </c>
      <c r="H17" s="617">
        <f t="array" ref="H17">0</f>
        <v>0</v>
      </c>
      <c r="I17" s="618">
        <f>(C17-E17-G17)</f>
        <v>4531218421.1652517</v>
      </c>
      <c r="J17" s="619">
        <f>(D17-F17-H17)</f>
        <v>0</v>
      </c>
      <c r="K17" s="620">
        <f>I17/$I$37</f>
        <v>0.25634982243083315</v>
      </c>
      <c r="L17" s="540"/>
      <c r="M17" s="540">
        <v>0</v>
      </c>
      <c r="N17" s="608"/>
      <c r="O17" s="909" t="s">
        <v>611</v>
      </c>
      <c r="P17" s="910"/>
      <c r="Q17" s="910"/>
      <c r="R17" s="910"/>
      <c r="S17" s="910"/>
      <c r="T17" s="910"/>
      <c r="U17" s="911"/>
    </row>
    <row r="18" spans="1:21" ht="15" x14ac:dyDescent="0.25">
      <c r="A18" s="540" t="str">
        <f>IF(ISBLANK('4. Billing Determinants'!$B22), "", '4. Billing Determinants'!$B22)</f>
        <v>COMPETITIVE SECTOR MULTI-UNIT RESIDENTIAL SERVICE CLASSIFICATION</v>
      </c>
      <c r="B18" s="613" t="s">
        <v>221</v>
      </c>
      <c r="C18" s="614">
        <f>IF(ISBLANK('4. Billing Determinants'!$L22), "", '4. Billing Determinants'!$L22)</f>
        <v>297763684.68568611</v>
      </c>
      <c r="D18" s="614">
        <f>IF(ISBLANK('4. Billing Determinants'!$M22), "", '4. Billing Determinants'!$M22)</f>
        <v>0</v>
      </c>
      <c r="E18" s="615">
        <f>'4. Billing Determinants'!O22</f>
        <v>0</v>
      </c>
      <c r="F18" s="616">
        <f t="array" ref="F18">0</f>
        <v>0</v>
      </c>
      <c r="G18" s="616">
        <f>'4. Billing Determinants'!P22</f>
        <v>0</v>
      </c>
      <c r="H18" s="617">
        <f t="array" ref="H18">0</f>
        <v>0</v>
      </c>
      <c r="I18" s="618">
        <f t="shared" ref="I18:J36" si="0">(C18-E18-G18)</f>
        <v>297763684.68568611</v>
      </c>
      <c r="J18" s="619">
        <f t="shared" si="0"/>
        <v>0</v>
      </c>
      <c r="K18" s="620">
        <f>I18/$I$37</f>
        <v>1.6845726822388912E-2</v>
      </c>
      <c r="L18" s="540"/>
      <c r="M18" s="540">
        <v>0</v>
      </c>
      <c r="N18" s="608"/>
      <c r="O18" s="912"/>
      <c r="P18" s="913"/>
      <c r="Q18" s="913"/>
      <c r="R18" s="913"/>
      <c r="S18" s="913"/>
      <c r="T18" s="913"/>
      <c r="U18" s="914"/>
    </row>
    <row r="19" spans="1:21" ht="15" x14ac:dyDescent="0.25">
      <c r="A19" s="540" t="str">
        <f>IF(ISBLANK('4. Billing Determinants'!$B23), "", '4. Billing Determinants'!$B23)</f>
        <v>GENERAL SERVICE LESS THAN 50 KW SERVICE CLASSIFICATION</v>
      </c>
      <c r="B19" s="613" t="s">
        <v>221</v>
      </c>
      <c r="C19" s="614">
        <f>IF(ISBLANK('4. Billing Determinants'!$L23), "", '4. Billing Determinants'!$L23)</f>
        <v>2299006607.8208437</v>
      </c>
      <c r="D19" s="614">
        <f>IF(ISBLANK('4. Billing Determinants'!$M23), "", '4. Billing Determinants'!$M23)</f>
        <v>0</v>
      </c>
      <c r="E19" s="615">
        <f>'4. Billing Determinants'!O23</f>
        <v>0</v>
      </c>
      <c r="F19" s="616">
        <f t="array" ref="F19">0</f>
        <v>0</v>
      </c>
      <c r="G19" s="616">
        <f>'4. Billing Determinants'!P23</f>
        <v>0</v>
      </c>
      <c r="H19" s="617">
        <f t="array" ref="H19">0</f>
        <v>0</v>
      </c>
      <c r="I19" s="618">
        <f t="shared" si="0"/>
        <v>2299006607.8208437</v>
      </c>
      <c r="J19" s="619">
        <f t="shared" si="0"/>
        <v>0</v>
      </c>
      <c r="K19" s="620">
        <f>I19/$I$37</f>
        <v>0.1300643405158623</v>
      </c>
      <c r="L19" s="540"/>
      <c r="M19" s="540">
        <v>0</v>
      </c>
      <c r="N19" s="608"/>
      <c r="O19" s="912"/>
      <c r="P19" s="913"/>
      <c r="Q19" s="913"/>
      <c r="R19" s="913"/>
      <c r="S19" s="913"/>
      <c r="T19" s="913"/>
      <c r="U19" s="914"/>
    </row>
    <row r="20" spans="1:21" ht="15" x14ac:dyDescent="0.25">
      <c r="A20" s="540" t="str">
        <f>IF(ISBLANK('4. Billing Determinants'!$B24), "", '4. Billing Determinants'!$B24)</f>
        <v>GENERAL SERVICE 50 TO 999 KW SERVICE CLASSIFICATION</v>
      </c>
      <c r="B20" s="613" t="s">
        <v>221</v>
      </c>
      <c r="C20" s="614">
        <f>IF(ISBLANK('4. Billing Determinants'!$L24), "", '4. Billing Determinants'!$L24)</f>
        <v>9608309248.76054</v>
      </c>
      <c r="D20" s="614">
        <f>IF(ISBLANK('4. Billing Determinants'!$M24), "", '4. Billing Determinants'!$M24)</f>
        <v>24791665.044267148</v>
      </c>
      <c r="E20" s="615">
        <f>'4. Billing Determinants'!O24</f>
        <v>172242450.32532898</v>
      </c>
      <c r="F20" s="616">
        <f>'6. Class A Consumption Data'!F479:G479</f>
        <v>419164.51048100006</v>
      </c>
      <c r="G20" s="616">
        <f>'4. Billing Determinants'!P24</f>
        <v>171190991.96422201</v>
      </c>
      <c r="H20" s="621">
        <f>SUM('6. Class A Consumption Data'!F20:G20,'6. Class A Consumption Data'!F23:G23)</f>
        <v>467442.70328100002</v>
      </c>
      <c r="I20" s="618">
        <f>(C20-E20-G20)</f>
        <v>9264875806.4709892</v>
      </c>
      <c r="J20" s="618">
        <f t="shared" si="0"/>
        <v>23905057.830505148</v>
      </c>
      <c r="K20" s="620">
        <f t="shared" ref="K20:K36" si="1">I20/$I$37</f>
        <v>0.52415245681795897</v>
      </c>
      <c r="L20" s="540"/>
      <c r="M20" s="540">
        <v>0</v>
      </c>
      <c r="N20" s="608"/>
      <c r="O20" s="912"/>
      <c r="P20" s="913"/>
      <c r="Q20" s="913"/>
      <c r="R20" s="913"/>
      <c r="S20" s="913"/>
      <c r="T20" s="913"/>
      <c r="U20" s="914"/>
    </row>
    <row r="21" spans="1:21" ht="15" x14ac:dyDescent="0.25">
      <c r="A21" s="540" t="str">
        <f>IF(ISBLANK('4. Billing Determinants'!$B25), "", '4. Billing Determinants'!$B25)</f>
        <v>GENERAL SERVICE 1,000 TO 4,999 KW SERVICE CLASSIFICATION</v>
      </c>
      <c r="B21" s="613" t="s">
        <v>221</v>
      </c>
      <c r="C21" s="614">
        <f>IF(ISBLANK('4. Billing Determinants'!$L25), "", '4. Billing Determinants'!$L25)</f>
        <v>4595015405.2415304</v>
      </c>
      <c r="D21" s="614">
        <f>IF(ISBLANK('4. Billing Determinants'!$M25), "", '4. Billing Determinants'!$M25)</f>
        <v>10392482.093736621</v>
      </c>
      <c r="E21" s="615">
        <f>'4. Billing Determinants'!O25</f>
        <v>2849579357.496242</v>
      </c>
      <c r="F21" s="616">
        <f>'6. Class A Consumption Data'!F481:G481</f>
        <v>6029166.9085339988</v>
      </c>
      <c r="G21" s="616">
        <f>'4. Billing Determinants'!P25</f>
        <v>801154480.39818001</v>
      </c>
      <c r="H21" s="621">
        <f>SUM('6. Class A Consumption Data'!F26:G26,'6. Class A Consumption Data'!F29:G29)</f>
        <v>1824159.9778220002</v>
      </c>
      <c r="I21" s="618">
        <f t="shared" si="0"/>
        <v>944281567.34710836</v>
      </c>
      <c r="J21" s="618">
        <f t="shared" si="0"/>
        <v>2539155.2073806217</v>
      </c>
      <c r="K21" s="620">
        <f t="shared" si="1"/>
        <v>5.3421925322216103E-2</v>
      </c>
      <c r="L21" s="540"/>
      <c r="M21" s="540">
        <v>0</v>
      </c>
      <c r="N21" s="608"/>
      <c r="O21" s="912"/>
      <c r="P21" s="913"/>
      <c r="Q21" s="913"/>
      <c r="R21" s="913"/>
      <c r="S21" s="913"/>
      <c r="T21" s="913"/>
      <c r="U21" s="914"/>
    </row>
    <row r="22" spans="1:21" ht="15" x14ac:dyDescent="0.25">
      <c r="A22" s="540" t="str">
        <f>IF(ISBLANK('4. Billing Determinants'!$B26), "", '4. Billing Determinants'!$B26)</f>
        <v>LARGE USE SERVICE CLASSIFICATION</v>
      </c>
      <c r="B22" s="613" t="s">
        <v>221</v>
      </c>
      <c r="C22" s="614">
        <f>IF(ISBLANK('4. Billing Determinants'!$L26), "", '4. Billing Determinants'!$L26)</f>
        <v>1889478427.10531</v>
      </c>
      <c r="D22" s="614">
        <f>IF(ISBLANK('4. Billing Determinants'!$M26), "", '4. Billing Determinants'!$M26)</f>
        <v>4097281.3165974198</v>
      </c>
      <c r="E22" s="615">
        <f>'4. Billing Determinants'!O26</f>
        <v>1678111033.0332592</v>
      </c>
      <c r="F22" s="616">
        <f>'6. Class A Consumption Data'!F483:G483</f>
        <v>3329195.8408069992</v>
      </c>
      <c r="G22" s="616">
        <f>'4. Billing Determinants'!P26</f>
        <v>29403915.347967997</v>
      </c>
      <c r="H22" s="621">
        <f>SUM('6. Class A Consumption Data'!F32:G32)</f>
        <v>82773.385906999989</v>
      </c>
      <c r="I22" s="618">
        <f t="shared" si="0"/>
        <v>181963478.72408283</v>
      </c>
      <c r="J22" s="618">
        <f t="shared" si="0"/>
        <v>685312.08988342062</v>
      </c>
      <c r="K22" s="620">
        <f t="shared" si="1"/>
        <v>1.0294428810125581E-2</v>
      </c>
      <c r="L22" s="540"/>
      <c r="M22" s="540">
        <v>0</v>
      </c>
      <c r="N22" s="608"/>
      <c r="O22" s="912"/>
      <c r="P22" s="913"/>
      <c r="Q22" s="913"/>
      <c r="R22" s="913"/>
      <c r="S22" s="913"/>
      <c r="T22" s="913"/>
      <c r="U22" s="914"/>
    </row>
    <row r="23" spans="1:21" ht="15" x14ac:dyDescent="0.25">
      <c r="A23" s="540" t="str">
        <f>IF(ISBLANK('4. Billing Determinants'!$B27), "", '4. Billing Determinants'!$B27)</f>
        <v>STANDBY POWER SERVICE CLASSIFICATION</v>
      </c>
      <c r="B23" s="613" t="s">
        <v>221</v>
      </c>
      <c r="C23" s="614">
        <f>IF(ISBLANK('4. Billing Determinants'!$L27), "", '4. Billing Determinants'!$L27)</f>
        <v>0</v>
      </c>
      <c r="D23" s="614">
        <f>IF(ISBLANK('4. Billing Determinants'!$M27), "", '4. Billing Determinants'!$M27)</f>
        <v>0</v>
      </c>
      <c r="E23" s="615">
        <f>'4. Billing Determinants'!O27</f>
        <v>0</v>
      </c>
      <c r="F23" s="616">
        <f t="array" ref="F23">0</f>
        <v>0</v>
      </c>
      <c r="G23" s="616">
        <f>'4. Billing Determinants'!P27</f>
        <v>0</v>
      </c>
      <c r="H23" s="617">
        <f t="array" ref="H23">0</f>
        <v>0</v>
      </c>
      <c r="I23" s="618">
        <f t="shared" si="0"/>
        <v>0</v>
      </c>
      <c r="J23" s="618">
        <f t="shared" si="0"/>
        <v>0</v>
      </c>
      <c r="K23" s="620">
        <f t="shared" si="1"/>
        <v>0</v>
      </c>
      <c r="L23" s="540"/>
      <c r="M23" s="540">
        <v>0</v>
      </c>
      <c r="N23" s="608"/>
      <c r="O23" s="912"/>
      <c r="P23" s="913"/>
      <c r="Q23" s="913"/>
      <c r="R23" s="913"/>
      <c r="S23" s="913"/>
      <c r="T23" s="913"/>
      <c r="U23" s="914"/>
    </row>
    <row r="24" spans="1:21" ht="15" x14ac:dyDescent="0.25">
      <c r="A24" s="540" t="str">
        <f>IF(ISBLANK('4. Billing Determinants'!$B28), "", '4. Billing Determinants'!$B28)</f>
        <v>UNMETERED SCATTERED LOAD SERVICE CLASSIFICATION</v>
      </c>
      <c r="B24" s="613" t="s">
        <v>221</v>
      </c>
      <c r="C24" s="614">
        <f>IF(ISBLANK('4. Billing Determinants'!$L28), "", '4. Billing Determinants'!$L28)</f>
        <v>40588612.341543451</v>
      </c>
      <c r="D24" s="614">
        <f>IF(ISBLANK('4. Billing Determinants'!$M28), "", '4. Billing Determinants'!$M28)</f>
        <v>0</v>
      </c>
      <c r="E24" s="615">
        <f>'4. Billing Determinants'!O28</f>
        <v>0</v>
      </c>
      <c r="F24" s="616">
        <f t="array" ref="F24">0</f>
        <v>0</v>
      </c>
      <c r="G24" s="616">
        <f>'4. Billing Determinants'!P28</f>
        <v>0</v>
      </c>
      <c r="H24" s="617">
        <f t="array" ref="H24">0</f>
        <v>0</v>
      </c>
      <c r="I24" s="618">
        <f t="shared" si="0"/>
        <v>40588612.341543451</v>
      </c>
      <c r="J24" s="618">
        <f t="shared" si="0"/>
        <v>0</v>
      </c>
      <c r="K24" s="620">
        <f t="shared" si="1"/>
        <v>2.2962661693524933E-3</v>
      </c>
      <c r="L24" s="540"/>
      <c r="M24" s="540">
        <v>0</v>
      </c>
      <c r="N24" s="608"/>
      <c r="O24" s="912"/>
      <c r="P24" s="913"/>
      <c r="Q24" s="913"/>
      <c r="R24" s="913"/>
      <c r="S24" s="913"/>
      <c r="T24" s="913"/>
      <c r="U24" s="914"/>
    </row>
    <row r="25" spans="1:21" ht="15" x14ac:dyDescent="0.25">
      <c r="A25" s="540" t="str">
        <f>IF(ISBLANK('4. Billing Determinants'!$B29), "", '4. Billing Determinants'!$B29)</f>
        <v>STREET LIGHTING SERVICE CLASSIFICATION</v>
      </c>
      <c r="B25" s="613" t="s">
        <v>221</v>
      </c>
      <c r="C25" s="614">
        <f>IF(ISBLANK('4. Billing Determinants'!$L29), "", '4. Billing Determinants'!$L29)</f>
        <v>116219745.62343398</v>
      </c>
      <c r="D25" s="614">
        <f>IF(ISBLANK('4. Billing Determinants'!$M29), "", '4. Billing Determinants'!$M29)</f>
        <v>326300</v>
      </c>
      <c r="E25" s="615">
        <f>'4. Billing Determinants'!O29</f>
        <v>0</v>
      </c>
      <c r="F25" s="616">
        <f t="array" ref="F25">0</f>
        <v>0</v>
      </c>
      <c r="G25" s="616">
        <f>'4. Billing Determinants'!P29</f>
        <v>0</v>
      </c>
      <c r="H25" s="617">
        <f t="array" ref="H25">0</f>
        <v>0</v>
      </c>
      <c r="I25" s="618">
        <f t="shared" si="0"/>
        <v>116219745.62343398</v>
      </c>
      <c r="J25" s="618">
        <f t="shared" si="0"/>
        <v>326300</v>
      </c>
      <c r="K25" s="620">
        <f t="shared" si="1"/>
        <v>6.5750331112624507E-3</v>
      </c>
      <c r="L25" s="540"/>
      <c r="M25" s="540">
        <v>0</v>
      </c>
      <c r="N25" s="608"/>
      <c r="O25" s="912"/>
      <c r="P25" s="913"/>
      <c r="Q25" s="913"/>
      <c r="R25" s="913"/>
      <c r="S25" s="913"/>
      <c r="T25" s="913"/>
      <c r="U25" s="914"/>
    </row>
    <row r="26" spans="1:21" ht="15" hidden="1" x14ac:dyDescent="0.25">
      <c r="A26" s="540" t="str">
        <f>IF(ISBLANK('4. Billing Determinants'!$B30), "", '4. Billing Determinants'!$B30)</f>
        <v/>
      </c>
      <c r="B26" s="613" t="s">
        <v>221</v>
      </c>
      <c r="C26" s="614">
        <f>IF(ISBLANK('4. Billing Determinants'!$L30), "", '4. Billing Determinants'!$L30)</f>
        <v>0</v>
      </c>
      <c r="D26" s="614">
        <f>IF(ISBLANK('4. Billing Determinants'!$M30), "", '4. Billing Determinants'!$M30)</f>
        <v>0</v>
      </c>
      <c r="E26" s="615">
        <f>'4. Billing Determinants'!O30</f>
        <v>0</v>
      </c>
      <c r="F26" s="622">
        <f t="array" ref="F26">0</f>
        <v>0</v>
      </c>
      <c r="G26" s="615">
        <f>'4. Billing Determinants'!P30</f>
        <v>0</v>
      </c>
      <c r="H26" s="623">
        <f t="array" ref="H26">0</f>
        <v>0</v>
      </c>
      <c r="I26" s="614">
        <f t="shared" si="0"/>
        <v>0</v>
      </c>
      <c r="J26" s="619">
        <f t="shared" si="0"/>
        <v>0</v>
      </c>
      <c r="K26" s="620">
        <f t="shared" si="1"/>
        <v>0</v>
      </c>
      <c r="L26" s="540"/>
      <c r="M26" s="540">
        <v>0</v>
      </c>
      <c r="N26" s="608"/>
      <c r="O26" s="912"/>
      <c r="P26" s="913"/>
      <c r="Q26" s="913"/>
      <c r="R26" s="913"/>
      <c r="S26" s="913"/>
      <c r="T26" s="913"/>
      <c r="U26" s="914"/>
    </row>
    <row r="27" spans="1:21" ht="15" hidden="1" x14ac:dyDescent="0.25">
      <c r="A27" s="540" t="str">
        <f>IF(ISBLANK('4. Billing Determinants'!$B31), "", '4. Billing Determinants'!$B31)</f>
        <v/>
      </c>
      <c r="B27" s="613" t="s">
        <v>221</v>
      </c>
      <c r="C27" s="614">
        <f>IF(ISBLANK('4. Billing Determinants'!$L31), "", '4. Billing Determinants'!$L31)</f>
        <v>0</v>
      </c>
      <c r="D27" s="614">
        <f>IF(ISBLANK('4. Billing Determinants'!$M31), "", '4. Billing Determinants'!$M31)</f>
        <v>0</v>
      </c>
      <c r="E27" s="615">
        <f>'4. Billing Determinants'!O31</f>
        <v>0</v>
      </c>
      <c r="F27" s="622">
        <f t="array" ref="F27">0</f>
        <v>0</v>
      </c>
      <c r="G27" s="615">
        <f>'4. Billing Determinants'!P31</f>
        <v>0</v>
      </c>
      <c r="H27" s="623">
        <f t="array" ref="H27">0</f>
        <v>0</v>
      </c>
      <c r="I27" s="614">
        <f t="shared" si="0"/>
        <v>0</v>
      </c>
      <c r="J27" s="619">
        <f t="shared" si="0"/>
        <v>0</v>
      </c>
      <c r="K27" s="620">
        <f t="shared" si="1"/>
        <v>0</v>
      </c>
      <c r="L27" s="540"/>
      <c r="M27" s="540">
        <v>0</v>
      </c>
      <c r="N27" s="608"/>
      <c r="O27" s="912"/>
      <c r="P27" s="913"/>
      <c r="Q27" s="913"/>
      <c r="R27" s="913"/>
      <c r="S27" s="913"/>
      <c r="T27" s="913"/>
      <c r="U27" s="914"/>
    </row>
    <row r="28" spans="1:21" ht="15" hidden="1" x14ac:dyDescent="0.25">
      <c r="A28" s="540" t="str">
        <f>IF(ISBLANK('4. Billing Determinants'!$B32), "", '4. Billing Determinants'!$B32)</f>
        <v/>
      </c>
      <c r="B28" s="613" t="s">
        <v>221</v>
      </c>
      <c r="C28" s="614">
        <f>IF(ISBLANK('4. Billing Determinants'!$L32), "", '4. Billing Determinants'!$L32)</f>
        <v>0</v>
      </c>
      <c r="D28" s="614">
        <f>IF(ISBLANK('4. Billing Determinants'!$M32), "", '4. Billing Determinants'!$M32)</f>
        <v>0</v>
      </c>
      <c r="E28" s="615">
        <f>'4. Billing Determinants'!O32</f>
        <v>0</v>
      </c>
      <c r="F28" s="622">
        <f t="array" ref="F28">0</f>
        <v>0</v>
      </c>
      <c r="G28" s="615">
        <f>'4. Billing Determinants'!P32</f>
        <v>0</v>
      </c>
      <c r="H28" s="623">
        <f t="array" ref="H28">0</f>
        <v>0</v>
      </c>
      <c r="I28" s="614">
        <f t="shared" si="0"/>
        <v>0</v>
      </c>
      <c r="J28" s="619">
        <f t="shared" si="0"/>
        <v>0</v>
      </c>
      <c r="K28" s="620">
        <f t="shared" si="1"/>
        <v>0</v>
      </c>
      <c r="L28" s="540"/>
      <c r="M28" s="540">
        <v>0</v>
      </c>
      <c r="N28" s="608"/>
      <c r="O28" s="912"/>
      <c r="P28" s="913"/>
      <c r="Q28" s="913"/>
      <c r="R28" s="913"/>
      <c r="S28" s="913"/>
      <c r="T28" s="913"/>
      <c r="U28" s="914"/>
    </row>
    <row r="29" spans="1:21" ht="15" hidden="1" x14ac:dyDescent="0.25">
      <c r="A29" s="540" t="str">
        <f>IF(ISBLANK('4. Billing Determinants'!$B33), "", '4. Billing Determinants'!$B33)</f>
        <v/>
      </c>
      <c r="B29" s="613" t="s">
        <v>221</v>
      </c>
      <c r="C29" s="614">
        <f>IF(ISBLANK('4. Billing Determinants'!$L33), "", '4. Billing Determinants'!$L33)</f>
        <v>0</v>
      </c>
      <c r="D29" s="614">
        <f>IF(ISBLANK('4. Billing Determinants'!$M33), "", '4. Billing Determinants'!$M33)</f>
        <v>0</v>
      </c>
      <c r="E29" s="615">
        <f>'4. Billing Determinants'!O33</f>
        <v>0</v>
      </c>
      <c r="F29" s="622">
        <f t="array" ref="F29">0</f>
        <v>0</v>
      </c>
      <c r="G29" s="615">
        <f>'4. Billing Determinants'!P33</f>
        <v>0</v>
      </c>
      <c r="H29" s="623">
        <f t="array" ref="H29">0</f>
        <v>0</v>
      </c>
      <c r="I29" s="614">
        <f t="shared" si="0"/>
        <v>0</v>
      </c>
      <c r="J29" s="619">
        <f t="shared" si="0"/>
        <v>0</v>
      </c>
      <c r="K29" s="620">
        <f t="shared" si="1"/>
        <v>0</v>
      </c>
      <c r="L29" s="540"/>
      <c r="M29" s="540">
        <v>0</v>
      </c>
      <c r="N29" s="608"/>
      <c r="O29" s="912"/>
      <c r="P29" s="913"/>
      <c r="Q29" s="913"/>
      <c r="R29" s="913"/>
      <c r="S29" s="913"/>
      <c r="T29" s="913"/>
      <c r="U29" s="914"/>
    </row>
    <row r="30" spans="1:21" ht="15" hidden="1" x14ac:dyDescent="0.25">
      <c r="A30" s="540" t="str">
        <f>IF(ISBLANK('4. Billing Determinants'!$B34), "", '4. Billing Determinants'!$B34)</f>
        <v/>
      </c>
      <c r="B30" s="613" t="s">
        <v>221</v>
      </c>
      <c r="C30" s="614">
        <f>IF(ISBLANK('4. Billing Determinants'!$L34), "", '4. Billing Determinants'!$L34)</f>
        <v>0</v>
      </c>
      <c r="D30" s="614">
        <f>IF(ISBLANK('4. Billing Determinants'!$M34), "", '4. Billing Determinants'!$M34)</f>
        <v>0</v>
      </c>
      <c r="E30" s="615">
        <f>'4. Billing Determinants'!O34</f>
        <v>0</v>
      </c>
      <c r="F30" s="622">
        <f t="array" ref="F30">0</f>
        <v>0</v>
      </c>
      <c r="G30" s="615">
        <f>'4. Billing Determinants'!P34</f>
        <v>0</v>
      </c>
      <c r="H30" s="623">
        <f t="array" ref="H30">0</f>
        <v>0</v>
      </c>
      <c r="I30" s="614">
        <f t="shared" si="0"/>
        <v>0</v>
      </c>
      <c r="J30" s="619">
        <f t="shared" si="0"/>
        <v>0</v>
      </c>
      <c r="K30" s="620">
        <f t="shared" si="1"/>
        <v>0</v>
      </c>
      <c r="L30" s="540"/>
      <c r="M30" s="540">
        <v>0</v>
      </c>
      <c r="N30" s="608"/>
      <c r="O30" s="912"/>
      <c r="P30" s="913"/>
      <c r="Q30" s="913"/>
      <c r="R30" s="913"/>
      <c r="S30" s="913"/>
      <c r="T30" s="913"/>
      <c r="U30" s="914"/>
    </row>
    <row r="31" spans="1:21" ht="15" hidden="1" x14ac:dyDescent="0.25">
      <c r="A31" s="540" t="str">
        <f>IF(ISBLANK('4. Billing Determinants'!$B35), "", '4. Billing Determinants'!$B35)</f>
        <v/>
      </c>
      <c r="B31" s="613" t="s">
        <v>221</v>
      </c>
      <c r="C31" s="614">
        <f>IF(ISBLANK('4. Billing Determinants'!$L35), "", '4. Billing Determinants'!$L35)</f>
        <v>0</v>
      </c>
      <c r="D31" s="614">
        <f>IF(ISBLANK('4. Billing Determinants'!$M35), "", '4. Billing Determinants'!$M35)</f>
        <v>0</v>
      </c>
      <c r="E31" s="615">
        <f>'4. Billing Determinants'!O35</f>
        <v>0</v>
      </c>
      <c r="F31" s="622">
        <f t="array" ref="F31">0</f>
        <v>0</v>
      </c>
      <c r="G31" s="615">
        <f>'4. Billing Determinants'!P35</f>
        <v>0</v>
      </c>
      <c r="H31" s="623">
        <f t="array" ref="H31">0</f>
        <v>0</v>
      </c>
      <c r="I31" s="614">
        <f t="shared" si="0"/>
        <v>0</v>
      </c>
      <c r="J31" s="619">
        <f t="shared" si="0"/>
        <v>0</v>
      </c>
      <c r="K31" s="620">
        <f t="shared" si="1"/>
        <v>0</v>
      </c>
      <c r="L31" s="540"/>
      <c r="M31" s="540">
        <v>0</v>
      </c>
      <c r="N31" s="608"/>
      <c r="O31" s="912"/>
      <c r="P31" s="913"/>
      <c r="Q31" s="913"/>
      <c r="R31" s="913"/>
      <c r="S31" s="913"/>
      <c r="T31" s="913"/>
      <c r="U31" s="914"/>
    </row>
    <row r="32" spans="1:21" ht="15" hidden="1" x14ac:dyDescent="0.25">
      <c r="A32" s="540" t="str">
        <f>IF(ISBLANK('4. Billing Determinants'!$B36), "", '4. Billing Determinants'!$B36)</f>
        <v/>
      </c>
      <c r="B32" s="613" t="s">
        <v>221</v>
      </c>
      <c r="C32" s="614">
        <f>IF(ISBLANK('4. Billing Determinants'!$L36), "", '4. Billing Determinants'!$L36)</f>
        <v>0</v>
      </c>
      <c r="D32" s="614">
        <f>IF(ISBLANK('4. Billing Determinants'!$M36), "", '4. Billing Determinants'!$M36)</f>
        <v>0</v>
      </c>
      <c r="E32" s="615">
        <f>'4. Billing Determinants'!O36</f>
        <v>0</v>
      </c>
      <c r="F32" s="622">
        <f t="array" ref="F32">0</f>
        <v>0</v>
      </c>
      <c r="G32" s="615">
        <f>'4. Billing Determinants'!P36</f>
        <v>0</v>
      </c>
      <c r="H32" s="623">
        <f t="array" ref="H32">0</f>
        <v>0</v>
      </c>
      <c r="I32" s="614">
        <f t="shared" si="0"/>
        <v>0</v>
      </c>
      <c r="J32" s="619">
        <f t="shared" si="0"/>
        <v>0</v>
      </c>
      <c r="K32" s="620">
        <f t="shared" si="1"/>
        <v>0</v>
      </c>
      <c r="L32" s="540"/>
      <c r="M32" s="540">
        <v>0</v>
      </c>
      <c r="N32" s="608"/>
      <c r="O32" s="912"/>
      <c r="P32" s="913"/>
      <c r="Q32" s="913"/>
      <c r="R32" s="913"/>
      <c r="S32" s="913"/>
      <c r="T32" s="913"/>
      <c r="U32" s="914"/>
    </row>
    <row r="33" spans="1:21" ht="15" hidden="1" x14ac:dyDescent="0.25">
      <c r="A33" s="540" t="str">
        <f>IF(ISBLANK('4. Billing Determinants'!$B37), "", '4. Billing Determinants'!$B37)</f>
        <v/>
      </c>
      <c r="B33" s="613" t="s">
        <v>221</v>
      </c>
      <c r="C33" s="614">
        <f>IF(ISBLANK('4. Billing Determinants'!$L37), "", '4. Billing Determinants'!$L37)</f>
        <v>0</v>
      </c>
      <c r="D33" s="614">
        <f>IF(ISBLANK('4. Billing Determinants'!$M37), "", '4. Billing Determinants'!$M37)</f>
        <v>0</v>
      </c>
      <c r="E33" s="615">
        <f>'4. Billing Determinants'!O37</f>
        <v>0</v>
      </c>
      <c r="F33" s="622">
        <f t="array" ref="F33">0</f>
        <v>0</v>
      </c>
      <c r="G33" s="615">
        <f>'4. Billing Determinants'!P37</f>
        <v>0</v>
      </c>
      <c r="H33" s="623">
        <f t="array" ref="H33">0</f>
        <v>0</v>
      </c>
      <c r="I33" s="614">
        <f t="shared" si="0"/>
        <v>0</v>
      </c>
      <c r="J33" s="619">
        <f t="shared" si="0"/>
        <v>0</v>
      </c>
      <c r="K33" s="620">
        <f t="shared" si="1"/>
        <v>0</v>
      </c>
      <c r="L33" s="540"/>
      <c r="M33" s="540">
        <v>0</v>
      </c>
      <c r="N33" s="608"/>
      <c r="O33" s="912"/>
      <c r="P33" s="913"/>
      <c r="Q33" s="913"/>
      <c r="R33" s="913"/>
      <c r="S33" s="913"/>
      <c r="T33" s="913"/>
      <c r="U33" s="914"/>
    </row>
    <row r="34" spans="1:21" ht="15" hidden="1" x14ac:dyDescent="0.25">
      <c r="A34" s="540" t="str">
        <f>IF(ISBLANK('4. Billing Determinants'!$B38), "", '4. Billing Determinants'!$B38)</f>
        <v/>
      </c>
      <c r="B34" s="613" t="s">
        <v>221</v>
      </c>
      <c r="C34" s="614">
        <f>IF(ISBLANK('4. Billing Determinants'!$L38), "", '4. Billing Determinants'!$L38)</f>
        <v>0</v>
      </c>
      <c r="D34" s="614">
        <f>IF(ISBLANK('4. Billing Determinants'!$M38), "", '4. Billing Determinants'!$M38)</f>
        <v>0</v>
      </c>
      <c r="E34" s="615">
        <f>'4. Billing Determinants'!O38</f>
        <v>0</v>
      </c>
      <c r="F34" s="622">
        <f t="array" ref="F34">0</f>
        <v>0</v>
      </c>
      <c r="G34" s="615">
        <f>'4. Billing Determinants'!P38</f>
        <v>0</v>
      </c>
      <c r="H34" s="623">
        <f t="array" ref="H34">0</f>
        <v>0</v>
      </c>
      <c r="I34" s="614">
        <f t="shared" si="0"/>
        <v>0</v>
      </c>
      <c r="J34" s="619">
        <f t="shared" si="0"/>
        <v>0</v>
      </c>
      <c r="K34" s="620">
        <f t="shared" si="1"/>
        <v>0</v>
      </c>
      <c r="L34" s="540"/>
      <c r="M34" s="540">
        <v>0</v>
      </c>
      <c r="N34" s="608"/>
      <c r="O34" s="912"/>
      <c r="P34" s="913"/>
      <c r="Q34" s="913"/>
      <c r="R34" s="913"/>
      <c r="S34" s="913"/>
      <c r="T34" s="913"/>
      <c r="U34" s="914"/>
    </row>
    <row r="35" spans="1:21" ht="15" hidden="1" x14ac:dyDescent="0.25">
      <c r="A35" s="540" t="str">
        <f>IF(ISBLANK('4. Billing Determinants'!$B39), "", '4. Billing Determinants'!$B39)</f>
        <v/>
      </c>
      <c r="B35" s="613" t="s">
        <v>221</v>
      </c>
      <c r="C35" s="614">
        <f>IF(ISBLANK('4. Billing Determinants'!$L39), "", '4. Billing Determinants'!$L39)</f>
        <v>0</v>
      </c>
      <c r="D35" s="614">
        <f>IF(ISBLANK('4. Billing Determinants'!$M39), "", '4. Billing Determinants'!$M39)</f>
        <v>0</v>
      </c>
      <c r="E35" s="615">
        <f>'4. Billing Determinants'!O39</f>
        <v>0</v>
      </c>
      <c r="F35" s="622">
        <f t="array" ref="F35">0</f>
        <v>0</v>
      </c>
      <c r="G35" s="615">
        <f>'4. Billing Determinants'!P39</f>
        <v>0</v>
      </c>
      <c r="H35" s="623">
        <f t="array" ref="H35">0</f>
        <v>0</v>
      </c>
      <c r="I35" s="614">
        <f t="shared" si="0"/>
        <v>0</v>
      </c>
      <c r="J35" s="619">
        <f t="shared" si="0"/>
        <v>0</v>
      </c>
      <c r="K35" s="620">
        <f t="shared" si="1"/>
        <v>0</v>
      </c>
      <c r="L35" s="540"/>
      <c r="M35" s="540">
        <v>0</v>
      </c>
      <c r="N35" s="608"/>
      <c r="O35" s="912"/>
      <c r="P35" s="913"/>
      <c r="Q35" s="913"/>
      <c r="R35" s="913"/>
      <c r="S35" s="913"/>
      <c r="T35" s="913"/>
      <c r="U35" s="914"/>
    </row>
    <row r="36" spans="1:21" ht="15" hidden="1" x14ac:dyDescent="0.25">
      <c r="A36" s="540" t="str">
        <f>IF(ISBLANK('4. Billing Determinants'!$B40), "", '4. Billing Determinants'!$B40)</f>
        <v/>
      </c>
      <c r="B36" s="613" t="s">
        <v>221</v>
      </c>
      <c r="C36" s="614">
        <f>IF(ISBLANK('4. Billing Determinants'!$L40), "", '4. Billing Determinants'!$L40)</f>
        <v>0</v>
      </c>
      <c r="D36" s="614">
        <f>IF(ISBLANK('4. Billing Determinants'!$M40), "", '4. Billing Determinants'!$M40)</f>
        <v>0</v>
      </c>
      <c r="E36" s="615">
        <f>'4. Billing Determinants'!O40</f>
        <v>0</v>
      </c>
      <c r="F36" s="622">
        <f t="array" ref="F36">0</f>
        <v>0</v>
      </c>
      <c r="G36" s="615">
        <f>'4. Billing Determinants'!P40</f>
        <v>0</v>
      </c>
      <c r="H36" s="623">
        <f t="array" ref="H36">0</f>
        <v>0</v>
      </c>
      <c r="I36" s="614">
        <f t="shared" si="0"/>
        <v>0</v>
      </c>
      <c r="J36" s="619">
        <f t="shared" si="0"/>
        <v>0</v>
      </c>
      <c r="K36" s="620">
        <f t="shared" si="1"/>
        <v>0</v>
      </c>
      <c r="L36" s="540"/>
      <c r="M36" s="540">
        <v>0</v>
      </c>
      <c r="N36" s="608"/>
      <c r="O36" s="912"/>
      <c r="P36" s="913"/>
      <c r="Q36" s="913"/>
      <c r="R36" s="913"/>
      <c r="S36" s="913"/>
      <c r="T36" s="913"/>
      <c r="U36" s="914"/>
    </row>
    <row r="37" spans="1:21" ht="15.75" thickBot="1" x14ac:dyDescent="0.3">
      <c r="B37" s="624" t="s">
        <v>112</v>
      </c>
      <c r="C37" s="625">
        <f>SUM(C17:C36)</f>
        <v>23377600152.744137</v>
      </c>
      <c r="D37" s="625">
        <f t="shared" ref="D37:K37" si="2">SUM(D17:D36)</f>
        <v>39607728.454601184</v>
      </c>
      <c r="E37" s="626">
        <f t="shared" si="2"/>
        <v>4699932840.8548298</v>
      </c>
      <c r="F37" s="625">
        <f t="shared" si="2"/>
        <v>9777527.259821998</v>
      </c>
      <c r="G37" s="626">
        <f t="shared" si="2"/>
        <v>1001749387.7103699</v>
      </c>
      <c r="H37" s="625">
        <f t="shared" si="2"/>
        <v>2374376.0670100003</v>
      </c>
      <c r="I37" s="625">
        <f t="shared" si="2"/>
        <v>17675917924.17894</v>
      </c>
      <c r="J37" s="627">
        <f t="shared" si="2"/>
        <v>27455825.127769191</v>
      </c>
      <c r="K37" s="628">
        <f t="shared" si="2"/>
        <v>1</v>
      </c>
      <c r="L37" s="629">
        <f>SUM(L17:L36)</f>
        <v>0</v>
      </c>
      <c r="M37" s="629">
        <v>0</v>
      </c>
      <c r="N37" s="608"/>
      <c r="O37" s="915"/>
      <c r="P37" s="916"/>
      <c r="Q37" s="916"/>
      <c r="R37" s="916"/>
      <c r="S37" s="916"/>
      <c r="T37" s="916"/>
      <c r="U37" s="917"/>
    </row>
    <row r="38" spans="1:21" ht="15" x14ac:dyDescent="0.25">
      <c r="A38" s="540"/>
      <c r="B38" s="540"/>
      <c r="C38" s="540"/>
      <c r="D38" s="540"/>
      <c r="E38" s="540"/>
      <c r="F38" s="540"/>
      <c r="G38" s="540"/>
      <c r="H38" s="540"/>
      <c r="I38" s="540"/>
      <c r="J38" s="540"/>
      <c r="K38" s="540"/>
      <c r="L38" s="540"/>
      <c r="M38" s="540"/>
      <c r="N38" s="608"/>
      <c r="O38" s="540"/>
      <c r="P38" s="540"/>
      <c r="Q38" s="540"/>
      <c r="R38" s="540"/>
      <c r="S38" s="540"/>
      <c r="T38" s="540"/>
      <c r="U38" s="540"/>
    </row>
    <row r="50" s="762" customFormat="1" x14ac:dyDescent="0.2"/>
    <row r="51" s="762" customFormat="1" x14ac:dyDescent="0.2"/>
    <row r="68" hidden="1" x14ac:dyDescent="0.2"/>
    <row r="69" hidden="1" x14ac:dyDescent="0.2"/>
    <row r="70" hidden="1" x14ac:dyDescent="0.2"/>
    <row r="71" hidden="1" x14ac:dyDescent="0.2"/>
    <row r="72" hidden="1" x14ac:dyDescent="0.2"/>
    <row r="73" hidden="1" x14ac:dyDescent="0.2"/>
    <row r="74" hidden="1" x14ac:dyDescent="0.2"/>
    <row r="75" hidden="1" x14ac:dyDescent="0.2"/>
    <row r="76" hidden="1" x14ac:dyDescent="0.2"/>
    <row r="77" hidden="1" x14ac:dyDescent="0.2"/>
    <row r="78" hidden="1" x14ac:dyDescent="0.2"/>
    <row r="79" hidden="1" x14ac:dyDescent="0.2"/>
    <row r="80" hidden="1" x14ac:dyDescent="0.2"/>
    <row r="81" hidden="1" x14ac:dyDescent="0.2"/>
    <row r="82" hidden="1" x14ac:dyDescent="0.2"/>
    <row r="83" hidden="1" x14ac:dyDescent="0.2"/>
    <row r="84" hidden="1" x14ac:dyDescent="0.2"/>
    <row r="85" hidden="1" x14ac:dyDescent="0.2"/>
    <row r="86" hidden="1" x14ac:dyDescent="0.2"/>
    <row r="87" hidden="1" x14ac:dyDescent="0.2"/>
    <row r="88" hidden="1" x14ac:dyDescent="0.2"/>
    <row r="89" hidden="1" x14ac:dyDescent="0.2"/>
    <row r="90" hidden="1" x14ac:dyDescent="0.2"/>
    <row r="91" hidden="1" x14ac:dyDescent="0.2"/>
    <row r="92" hidden="1" x14ac:dyDescent="0.2"/>
    <row r="93" hidden="1" x14ac:dyDescent="0.2"/>
  </sheetData>
  <mergeCells count="7">
    <mergeCell ref="O17:U37"/>
    <mergeCell ref="A12:L12"/>
    <mergeCell ref="C13:G13"/>
    <mergeCell ref="C14:D14"/>
    <mergeCell ref="E14:F14"/>
    <mergeCell ref="G14:H14"/>
    <mergeCell ref="I14:J14"/>
  </mergeCells>
  <pageMargins left="0.70866141732283472" right="0.70866141732283472" top="1.7322834645669292" bottom="0.74803149606299213" header="0.70866141732283472" footer="0.51181102362204722"/>
  <pageSetup scale="51" fitToHeight="0" orientation="landscape" r:id="rId1"/>
  <headerFooter scaleWithDoc="0">
    <oddHeader>&amp;R&amp;"-,Regular"&amp;7Toronto Hydro-Electric System Limited
EB-2018-0165
Draft Rate Order
&amp;"-,Bold"Schedule 13&amp;"-,Regular"
UPDATED:  February 12, 2020
Page &amp;P of &amp;N</oddHeader>
    <oddFooter>&amp;C&amp;"-,Regular"&amp;7&amp;A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o_x0020_Be_x0020_Filed xmlns="12f68b52-648b-46a0-8463-d3282342a499">true</To_x0020_Be_x0020_Filed>
    <_Version xmlns="http://schemas.microsoft.com/sharepoint/v3/fields" xsi:nil="true"/>
    <Comments xmlns="12f68b52-648b-46a0-8463-d3282342a499">Formatted. To be finalized by Rates. </Comments>
    <Status xmlns="12f68b52-648b-46a0-8463-d3282342a499">Legal</Statu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B1C69630825F343B760B476041E3FE6" ma:contentTypeVersion="6" ma:contentTypeDescription="Create a new document." ma:contentTypeScope="" ma:versionID="a52d72472fc9c11cbfe43e418db93b83">
  <xsd:schema xmlns:xsd="http://www.w3.org/2001/XMLSchema" xmlns:xs="http://www.w3.org/2001/XMLSchema" xmlns:p="http://schemas.microsoft.com/office/2006/metadata/properties" xmlns:ns2="12f68b52-648b-46a0-8463-d3282342a499" xmlns:ns3="http://schemas.microsoft.com/sharepoint/v3/fields" targetNamespace="http://schemas.microsoft.com/office/2006/metadata/properties" ma:root="true" ma:fieldsID="db0024d76a74e6b8579caf3e04a77de5" ns2:_="" ns3:_="">
    <xsd:import namespace="12f68b52-648b-46a0-8463-d3282342a499"/>
    <xsd:import namespace="http://schemas.microsoft.com/sharepoint/v3/fields"/>
    <xsd:element name="properties">
      <xsd:complexType>
        <xsd:sequence>
          <xsd:element name="documentManagement">
            <xsd:complexType>
              <xsd:all>
                <xsd:element ref="ns2:Status" minOccurs="0"/>
                <xsd:element ref="ns2:To_x0020_Be_x0020_Filed" minOccurs="0"/>
                <xsd:element ref="ns3:_Version" minOccurs="0"/>
                <xsd:element ref="ns2:Comme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2f68b52-648b-46a0-8463-d3282342a499" elementFormDefault="qualified">
    <xsd:import namespace="http://schemas.microsoft.com/office/2006/documentManagement/types"/>
    <xsd:import namespace="http://schemas.microsoft.com/office/infopath/2007/PartnerControls"/>
    <xsd:element name="Status" ma:index="8" nillable="true" ma:displayName="Status" ma:default="Draft1" ma:format="Dropdown" ma:internalName="Status">
      <xsd:simpleType>
        <xsd:restriction base="dms:Choice">
          <xsd:enumeration value="Draft1"/>
          <xsd:enumeration value="RegTeam1"/>
          <xsd:enumeration value="Draft2"/>
          <xsd:enumeration value="RegTeam2"/>
          <xsd:enumeration value="Draft3"/>
          <xsd:enumeration value="RegTeam3"/>
          <xsd:enumeration value="Pre-final"/>
          <xsd:enumeration value="Legal"/>
          <xsd:enumeration value="Published"/>
        </xsd:restriction>
      </xsd:simpleType>
    </xsd:element>
    <xsd:element name="To_x0020_Be_x0020_Filed" ma:index="9" nillable="true" ma:displayName="To Be Filed" ma:default="1" ma:internalName="To_x0020_Be_x0020_Filed">
      <xsd:simpleType>
        <xsd:restriction base="dms:Boolean"/>
      </xsd:simpleType>
    </xsd:element>
    <xsd:element name="Comments" ma:index="13" nillable="true" ma:displayName="Comments" ma:description="File this document as Excel file." ma:internalName="Comments">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Version" ma:index="11" nillable="true" ma:displayName="Version" ma:internalName="_Version">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2063A59-6830-402D-8071-F09A08022A9C}">
  <ds:schemaRefs>
    <ds:schemaRef ds:uri="http://purl.org/dc/terms/"/>
    <ds:schemaRef ds:uri="http://schemas.microsoft.com/office/2006/documentManagement/types"/>
    <ds:schemaRef ds:uri="http://purl.org/dc/elements/1.1/"/>
    <ds:schemaRef ds:uri="http://purl.org/dc/dcmitype/"/>
    <ds:schemaRef ds:uri="http://www.w3.org/XML/1998/namespace"/>
    <ds:schemaRef ds:uri="http://schemas.microsoft.com/office/2006/metadata/properties"/>
    <ds:schemaRef ds:uri="http://schemas.microsoft.com/office/infopath/2007/PartnerControls"/>
    <ds:schemaRef ds:uri="http://schemas.openxmlformats.org/package/2006/metadata/core-properties"/>
    <ds:schemaRef ds:uri="http://schemas.microsoft.com/sharepoint/v3/fields"/>
    <ds:schemaRef ds:uri="12f68b52-648b-46a0-8463-d3282342a499"/>
  </ds:schemaRefs>
</ds:datastoreItem>
</file>

<file path=customXml/itemProps2.xml><?xml version="1.0" encoding="utf-8"?>
<ds:datastoreItem xmlns:ds="http://schemas.openxmlformats.org/officeDocument/2006/customXml" ds:itemID="{5B1E45DE-3156-48BF-8203-1E3C28F4931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2f68b52-648b-46a0-8463-d3282342a499"/>
    <ds:schemaRef ds:uri="http://schemas.microsoft.com/sharepoint/v3/fields"/>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FF494DC-E6D7-4CA4-975E-B4D330ABEAA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14</vt:i4>
      </vt:variant>
    </vt:vector>
  </HeadingPairs>
  <TitlesOfParts>
    <vt:vector size="25" baseType="lpstr">
      <vt:lpstr>2a. Group 1 - Cont Schedule</vt:lpstr>
      <vt:lpstr>2b. Group 2 - Cont Schedule</vt:lpstr>
      <vt:lpstr>3. Appendix A</vt:lpstr>
      <vt:lpstr>4. Billing Determinants</vt:lpstr>
      <vt:lpstr>5. Allocation of Balances</vt:lpstr>
      <vt:lpstr>6. Class A Consumption Data</vt:lpstr>
      <vt:lpstr>6.1a GA Allocation</vt:lpstr>
      <vt:lpstr>6.2a CBR B Allocation</vt:lpstr>
      <vt:lpstr>6.2 CBR B</vt:lpstr>
      <vt:lpstr>7. Group 1 Rate Rider Calc</vt:lpstr>
      <vt:lpstr>8. Group 2 Rate Rider Calc</vt:lpstr>
      <vt:lpstr>'8. Group 2 Rate Rider Calc'!Allocators</vt:lpstr>
      <vt:lpstr>'2a. Group 1 - Cont Schedule'!Print_Area</vt:lpstr>
      <vt:lpstr>'2b. Group 2 - Cont Schedule'!Print_Area</vt:lpstr>
      <vt:lpstr>'4. Billing Determinants'!Print_Area</vt:lpstr>
      <vt:lpstr>'5. Allocation of Balances'!Print_Area</vt:lpstr>
      <vt:lpstr>'6. Class A Consumption Data'!Print_Area</vt:lpstr>
      <vt:lpstr>'6.1a GA Allocation'!Print_Area</vt:lpstr>
      <vt:lpstr>'6.2 CBR B'!Print_Area</vt:lpstr>
      <vt:lpstr>'6.2a CBR B Allocation'!Print_Area</vt:lpstr>
      <vt:lpstr>'7. Group 1 Rate Rider Calc'!Print_Area</vt:lpstr>
      <vt:lpstr>'2a. Group 1 - Cont Schedule'!Print_Titles</vt:lpstr>
      <vt:lpstr>'2b. Group 2 - Cont Schedule'!Print_Titles</vt:lpstr>
      <vt:lpstr>'3. Appendix A'!Print_Titles</vt:lpstr>
      <vt:lpstr>'8. Group 2 Rate Rider Calc'!Rate_Riders</vt:lpstr>
    </vt:vector>
  </TitlesOfParts>
  <Company>Toronto Hydro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Vasan Parameswaran</dc:creator>
  <cp:lastModifiedBy>Ekaterina Dolzhenkova</cp:lastModifiedBy>
  <cp:lastPrinted>2020-02-10T18:21:23Z</cp:lastPrinted>
  <dcterms:created xsi:type="dcterms:W3CDTF">2019-05-30T17:42:15Z</dcterms:created>
  <dcterms:modified xsi:type="dcterms:W3CDTF">2020-02-18T18:59:15Z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ContentTypeId">
    <vt:lpwstr>0x010100AB1C69630825F343B760B476041E3FE6</vt:lpwstr>
  </property>
  <property fmtid="{D5CDD505-2E9C-101B-9397-08002B2CF9AE}" pid="4" name="SV_HIDDEN_GRID_QUERY_LIST_4F35BF76-6C0D-4D9B-82B2-816C12CF3733">
    <vt:lpwstr>empty_477D106A-C0D6-4607-AEBD-E2C9D60EA279</vt:lpwstr>
  </property>
</Properties>
</file>