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Hydro 2000\CoS 2020\FINAL APPLICATION\"/>
    </mc:Choice>
  </mc:AlternateContent>
  <xr:revisionPtr revIDLastSave="0" documentId="13_ncr:1_{2DCF46E1-B005-4A88-B93D-55BF22224D0A}" xr6:coauthVersionLast="45" xr6:coauthVersionMax="45" xr10:uidLastSave="{00000000-0000-0000-0000-000000000000}"/>
  <bookViews>
    <workbookView xWindow="0" yWindow="615" windowWidth="28830" windowHeight="15585" xr2:uid="{947C28CC-8E91-476B-9C68-6071C4572BA7}"/>
  </bookViews>
  <sheets>
    <sheet name="Cost of Power Calculatio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xlnm.Print_Area">#REF!</definedName>
    <definedName name="____xlnm.Print_Area_1">#REF!</definedName>
    <definedName name="___INDEX_SHEET___ASAP_Utilities">#REF!</definedName>
    <definedName name="___xlnm.Print_Area">#REF!</definedName>
    <definedName name="___xlnm.Print_Area_1">#REF!</definedName>
    <definedName name="___xlnm.Print_Area_10">#REF!</definedName>
    <definedName name="___xlnm.Print_Area_11">#REF!</definedName>
    <definedName name="___xlnm.Print_Area_12">#REF!</definedName>
    <definedName name="___xlnm.Print_Area_13">#REF!</definedName>
    <definedName name="___xlnm.Print_Area_14">#REF!</definedName>
    <definedName name="___xlnm.Print_Area_15">#REF!</definedName>
    <definedName name="___xlnm.Print_Area_16">#REF!</definedName>
    <definedName name="___xlnm.Print_Area_17">#REF!</definedName>
    <definedName name="___xlnm.Print_Area_18">#REF!</definedName>
    <definedName name="___xlnm.Print_Area_19">#REF!</definedName>
    <definedName name="___xlnm.Print_Area_2">#REF!</definedName>
    <definedName name="___xlnm.Print_Area_20">#REF!</definedName>
    <definedName name="___xlnm.Print_Area_21">#REF!</definedName>
    <definedName name="___xlnm.Print_Area_22">#REF!</definedName>
    <definedName name="___xlnm.Print_Area_23">#REF!</definedName>
    <definedName name="___xlnm.Print_Area_24">#REF!</definedName>
    <definedName name="___xlnm.Print_Area_25">#REF!</definedName>
    <definedName name="___xlnm.Print_Area_26">#REF!</definedName>
    <definedName name="___xlnm.Print_Area_27">#REF!</definedName>
    <definedName name="___xlnm.Print_Area_28">#REF!</definedName>
    <definedName name="___xlnm.Print_Area_29">#REF!</definedName>
    <definedName name="___xlnm.Print_Area_3">#REF!</definedName>
    <definedName name="___xlnm.Print_Area_30">#REF!</definedName>
    <definedName name="___xlnm.Print_Area_31">#REF!</definedName>
    <definedName name="___xlnm.Print_Area_32">#REF!</definedName>
    <definedName name="___xlnm.Print_Area_33">#REF!</definedName>
    <definedName name="___xlnm.Print_Area_34">#REF!</definedName>
    <definedName name="___xlnm.Print_Area_35">#REF!</definedName>
    <definedName name="___xlnm.Print_Area_36">#REF!</definedName>
    <definedName name="___xlnm.Print_Area_37">#REF!</definedName>
    <definedName name="___xlnm.Print_Area_38">#REF!</definedName>
    <definedName name="___xlnm.Print_Area_39">#REF!</definedName>
    <definedName name="___xlnm.Print_Area_4">#REF!</definedName>
    <definedName name="___xlnm.Print_Area_40">#REF!</definedName>
    <definedName name="___xlnm.Print_Area_41">#REF!</definedName>
    <definedName name="___xlnm.Print_Area_42">#REF!</definedName>
    <definedName name="___xlnm.Print_Area_43">#REF!</definedName>
    <definedName name="___xlnm.Print_Area_44">#REF!</definedName>
    <definedName name="___xlnm.Print_Area_45">#REF!</definedName>
    <definedName name="___xlnm.Print_Area_46">#REF!</definedName>
    <definedName name="___xlnm.Print_Area_47">#REF!</definedName>
    <definedName name="___xlnm.Print_Area_48">#REF!</definedName>
    <definedName name="___xlnm.Print_Area_49">#REF!</definedName>
    <definedName name="___xlnm.Print_Area_5">#REF!</definedName>
    <definedName name="___xlnm.Print_Area_6">#REF!</definedName>
    <definedName name="___xlnm.Print_Area_7">#REF!</definedName>
    <definedName name="___xlnm.Print_Area_8">#REF!</definedName>
    <definedName name="___xlnm.Print_Area_9">#REF!</definedName>
    <definedName name="__xlnm._FilterDatabase">#REF!</definedName>
    <definedName name="__xlnm._FilterDatabase_1">#REF!</definedName>
    <definedName name="__xlnm.Extract">"#N/A"</definedName>
    <definedName name="__xlnm.Print_Area">#REF!</definedName>
    <definedName name="__xlnm.Print_Area_1">#N/A</definedName>
    <definedName name="__xlnm.Print_Area_1_1">#N/A</definedName>
    <definedName name="__xlnm.Print_Area_1_2">#N/A</definedName>
    <definedName name="__xlnm.Print_Area_1_3">#N/A</definedName>
    <definedName name="__xlnm.Print_Area_1_4">#N/A</definedName>
    <definedName name="__xlnm.Print_Area_1_5">#N/A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14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_1">#REF!</definedName>
    <definedName name="__xlnm.Print_Area_2_2">#REF!</definedName>
    <definedName name="__xlnm.Print_Area_2_3">#REF!</definedName>
    <definedName name="__xlnm.Print_Area_2_4">#REF!</definedName>
    <definedName name="__xlnm.Print_Area_2_5">#REF!</definedName>
    <definedName name="__xlnm.Print_Area_2_6">#REF!</definedName>
    <definedName name="__xlnm.Print_Area_20">#REF!</definedName>
    <definedName name="__xlnm.Print_Area_21">#REF!</definedName>
    <definedName name="__xlnm.Print_Area_21_1">#REF!</definedName>
    <definedName name="__xlnm.Print_Area_21_2">#REF!</definedName>
    <definedName name="__xlnm.Print_Area_21_3">#REF!</definedName>
    <definedName name="__xlnm.Print_Area_22">#REF!</definedName>
    <definedName name="__xlnm.Print_Area_23">#REF!</definedName>
    <definedName name="__xlnm.Print_Area_24">#REF!</definedName>
    <definedName name="__xlnm.Print_Area_24_1">#REF!</definedName>
    <definedName name="__xlnm.Print_Area_24_2">#REF!</definedName>
    <definedName name="__xlnm.Print_Area_25">#REF!</definedName>
    <definedName name="__xlnm.Print_Area_26">#REF!</definedName>
    <definedName name="__xlnm.Print_Area_27">#REF!</definedName>
    <definedName name="__xlnm.Print_Area_28">#REF!</definedName>
    <definedName name="__xlnm.Print_Area_29">#REF!</definedName>
    <definedName name="__xlnm.Print_Area_3">#REF!</definedName>
    <definedName name="__xlnm.Print_Area_30">#REF!</definedName>
    <definedName name="__xlnm.Print_Area_31">#REF!</definedName>
    <definedName name="__xlnm.Print_Area_32">#REF!</definedName>
    <definedName name="__xlnm.Print_Area_33">#REF!</definedName>
    <definedName name="__xlnm.Print_Area_34">#REF!</definedName>
    <definedName name="__xlnm.Print_Area_35">#REF!</definedName>
    <definedName name="__xlnm.Print_Area_36">#REF!</definedName>
    <definedName name="__xlnm.Print_Area_37">#REF!</definedName>
    <definedName name="__xlnm.Print_Area_38">#REF!</definedName>
    <definedName name="__xlnm.Print_Area_39">#REF!</definedName>
    <definedName name="__xlnm.Print_Area_4">#REF!</definedName>
    <definedName name="__xlnm.Print_Area_41">#REF!</definedName>
    <definedName name="__xlnm.Print_Area_42">#REF!</definedName>
    <definedName name="__xlnm.Print_Area_43">#REF!</definedName>
    <definedName name="__xlnm.Print_Area_44">#REF!</definedName>
    <definedName name="__xlnm.Print_Area_45">#REF!</definedName>
    <definedName name="__xlnm.Print_Area_46">#REF!</definedName>
    <definedName name="__xlnm.Print_Area_46_1">#REF!</definedName>
    <definedName name="__xlnm.Print_Area_46_2">#REF!</definedName>
    <definedName name="__xlnm.Print_Area_46_3">#REF!</definedName>
    <definedName name="__xlnm.Print_Area_46_4">#REF!</definedName>
    <definedName name="__xlnm.Print_Area_46_5">#REF!</definedName>
    <definedName name="__xlnm.Print_Area_46_6">#REF!</definedName>
    <definedName name="__xlnm.Print_Area_46_7">#REF!</definedName>
    <definedName name="__xlnm.Print_Area_46_8">#REF!</definedName>
    <definedName name="__xlnm.Print_Area_46_9">#REF!</definedName>
    <definedName name="__xlnm.Print_Area_47">"#REF!"</definedName>
    <definedName name="__xlnm.Print_Area_49">#REF!</definedName>
    <definedName name="__xlnm.Print_Area_5">#REF!</definedName>
    <definedName name="__xlnm.Print_Area_51">#REF!</definedName>
    <definedName name="__xlnm.Print_Area_52">#REF!</definedName>
    <definedName name="__xlnm.Print_Area_53">#REF!</definedName>
    <definedName name="__xlnm.Print_Area_54">#REF!</definedName>
    <definedName name="__xlnm.Print_Area_55">#REF!</definedName>
    <definedName name="__xlnm.Print_Area_56">#REF!</definedName>
    <definedName name="__xlnm.Print_Area_57">#REF!</definedName>
    <definedName name="__xlnm.Print_Area_58">#REF!</definedName>
    <definedName name="__xlnm.Print_Area_59">#REF!</definedName>
    <definedName name="__xlnm.Print_Area_6">#REF!</definedName>
    <definedName name="__xlnm.Print_Area_60">#REF!</definedName>
    <definedName name="__xlnm.Print_Area_61">#REF!</definedName>
    <definedName name="__xlnm.Print_Area_62">#REF!</definedName>
    <definedName name="__xlnm.Print_Area_63">#REF!</definedName>
    <definedName name="__xlnm.Print_Area_64">#REF!</definedName>
    <definedName name="__xlnm.Print_Area_65">#REF!</definedName>
    <definedName name="__xlnm.Print_Area_66">#REF!</definedName>
    <definedName name="__xlnm.Print_Area_67">#REF!</definedName>
    <definedName name="__xlnm.Print_Area_68">#REF!</definedName>
    <definedName name="__xlnm.Print_Area_69">#REF!</definedName>
    <definedName name="__xlnm.Print_Area_7">#REF!</definedName>
    <definedName name="__xlnm.Print_Area_71">#REF!</definedName>
    <definedName name="__xlnm.Print_Area_72">#REF!</definedName>
    <definedName name="__xlnm.Print_Area_73">#REF!</definedName>
    <definedName name="__xlnm.Print_Area_74">#REF!</definedName>
    <definedName name="__xlnm.Print_Area_76">#REF!</definedName>
    <definedName name="__xlnm.Print_Area_77">#N/A</definedName>
    <definedName name="__xlnm.Print_Area_78">#REF!</definedName>
    <definedName name="__xlnm.Print_Area_79">#REF!</definedName>
    <definedName name="__xlnm.Print_Area_8">#REF!</definedName>
    <definedName name="__xlnm.Print_Area_80">#REF!</definedName>
    <definedName name="__xlnm.Print_Area_81">#REF!</definedName>
    <definedName name="__xlnm.Print_Area_9">#REF!</definedName>
    <definedName name="__xlnm.Print_Titles">#REF!</definedName>
    <definedName name="__xlnm.Print_Titles_1">#REF!</definedName>
    <definedName name="__xlnm.Print_Titles_2">#REF!</definedName>
    <definedName name="_ftn1">"#N/A"</definedName>
    <definedName name="_ftnref1">"#N/A"</definedName>
    <definedName name="_Parse_Out" hidden="1">#REF!</definedName>
    <definedName name="ApprovedYr">'[1]Z1.ModelVariables'!$C$12</definedName>
    <definedName name="AS2DocOpenMode" hidden="1">"AS2DocumentEdit"</definedName>
    <definedName name="BI_LDCLIST">'[2]3. Rate Class Selection'!$B$19:$B$21</definedName>
    <definedName name="Bridge_Year">'[3]0.1 LDC Info'!$E$23</definedName>
    <definedName name="BridgeYear">"#N/A"</definedName>
    <definedName name="contactf">"#REF!"</definedName>
    <definedName name="CRLF">'[1]Z1.ModelVariables'!$C$10</definedName>
    <definedName name="CustomerAdministration">#REF!</definedName>
    <definedName name="EBCaseNumber">"#N/A"</definedName>
    <definedName name="EBNumber">'[3]0.1 LDC Info'!$E$15</definedName>
    <definedName name="EBNUMBERNEW">'[4]LDC Info'!$E$16</definedName>
    <definedName name="Fixed_Charges">#REF!</definedName>
    <definedName name="histdate">[5]Financials!$E$76</definedName>
    <definedName name="holidays">#N/A</definedName>
    <definedName name="Incr2000">"#REF!"</definedName>
    <definedName name="infra">"#REF!"</definedName>
    <definedName name="IRMWG">"#N/A"</definedName>
    <definedName name="IRMWG_1">"#N/A"</definedName>
    <definedName name="Last_Rebasing_Year">'[3]0.1 LDC Info'!$E$27</definedName>
    <definedName name="LDC_LIST">[6]lists!$AM$1:$AM$80</definedName>
    <definedName name="LDC_LIST_1">#REF!</definedName>
    <definedName name="LDC_LIST_2">[7]lists!$AM$1:$AM$80</definedName>
    <definedName name="LDCLIST">"#REF!"</definedName>
    <definedName name="LDCLIST_1">"#REF!"</definedName>
    <definedName name="LDCLIST_10">"#N/A"</definedName>
    <definedName name="LDCLIST_2">"#REF!"</definedName>
    <definedName name="LDCLIST_3">"#REF!"</definedName>
    <definedName name="LDCLIST_4">"#REF!"</definedName>
    <definedName name="LDCLIST_5">"#REF!"</definedName>
    <definedName name="LDCLIST_6">"#N/A"</definedName>
    <definedName name="LDCLIST_7">"#REF!"</definedName>
    <definedName name="LDCLIST_8">"#REF!"</definedName>
    <definedName name="LDCLIST_9">"#REF!"</definedName>
    <definedName name="LDCNAMES">#REF!</definedName>
    <definedName name="LIMIT">"#REF!"</definedName>
    <definedName name="LossFactors">#REF!</definedName>
    <definedName name="man_beg_bud">"#REF!"</definedName>
    <definedName name="man_end_bud">"#REF!"</definedName>
    <definedName name="man12ACT">"#REF!"</definedName>
    <definedName name="MANBUD">"#REF!"</definedName>
    <definedName name="manCYACT">"#REF!"</definedName>
    <definedName name="manCYBUD">"#REF!"</definedName>
    <definedName name="manCYF">"#REF!"</definedName>
    <definedName name="MANEND">"#REF!"</definedName>
    <definedName name="manNYbud">"#REF!"</definedName>
    <definedName name="manpower_costs">"#REF!"</definedName>
    <definedName name="manPYACT">"#REF!"</definedName>
    <definedName name="MANSTART">"#REF!"</definedName>
    <definedName name="mat_beg_bud">"#REF!"</definedName>
    <definedName name="mat_end_bud">"#REF!"</definedName>
    <definedName name="mat12ACT">"#REF!"</definedName>
    <definedName name="MATBUD">"#REF!"</definedName>
    <definedName name="matCYACT">"#REF!"</definedName>
    <definedName name="matCYBUD">"#REF!"</definedName>
    <definedName name="matCYF">"#REF!"</definedName>
    <definedName name="MATEND">"#REF!"</definedName>
    <definedName name="material_costs">"#REF!"</definedName>
    <definedName name="matNYbud">"#REF!"</definedName>
    <definedName name="matPYACT">"#REF!"</definedName>
    <definedName name="MATSTART">"#REF!"</definedName>
    <definedName name="NonPayment">#REF!</definedName>
    <definedName name="OLE_LINK1">"#REF!"</definedName>
    <definedName name="OLE_LINK7">"#REF!"</definedName>
    <definedName name="oth_beg_bud">"#REF!"</definedName>
    <definedName name="oth_end_bud">"#REF!"</definedName>
    <definedName name="oth12ACT">"#REF!"</definedName>
    <definedName name="othCYACT">"#REF!"</definedName>
    <definedName name="othCYBUD">"#REF!"</definedName>
    <definedName name="othCYF">"#REF!"</definedName>
    <definedName name="OTHEND">"#REF!"</definedName>
    <definedName name="other_costs">"#REF!"</definedName>
    <definedName name="OTHERBUD">"#REF!"</definedName>
    <definedName name="othNYbud">"#REF!"</definedName>
    <definedName name="othPYACT">"#REF!"</definedName>
    <definedName name="OTHSTART">"#REF!"</definedName>
    <definedName name="print_end">"#REF!"</definedName>
    <definedName name="Rate_Class">#REF!</definedName>
    <definedName name="ratedescription">[8]hidden1!$D$1:$D$122</definedName>
    <definedName name="RebaseYear">"#N/A"</definedName>
    <definedName name="RebaseYear_1">'[9]LDC Info'!$E$24</definedName>
    <definedName name="RMpilsVer">'[1]Z1.ModelVariables'!$C$13</definedName>
    <definedName name="RMversion">'[10]Z1.ModelVariables'!$C$13</definedName>
    <definedName name="SALBENF">"#REF!"</definedName>
    <definedName name="salreg">"#REF!"</definedName>
    <definedName name="SALREGF">"#REF!"</definedName>
    <definedName name="sdfvgsdfsf">#REF!</definedName>
    <definedName name="Start_12">#REF!</definedName>
    <definedName name="Start_5">#REF!</definedName>
    <definedName name="TEMPA">"#REF!"</definedName>
    <definedName name="Test_Year">'[3]0.1 LDC Info'!$E$25</definedName>
    <definedName name="TestYear">'[11]LDC Info'!$E$24</definedName>
    <definedName name="TestYr">'[1]P0.Admin'!$C$13</definedName>
    <definedName name="total_dept">"#REF!"</definedName>
    <definedName name="total_manpower">"#REF!"</definedName>
    <definedName name="total_material">"#REF!"</definedName>
    <definedName name="total_other">"#REF!"</definedName>
    <definedName name="total_transportation">"#REF!"</definedName>
    <definedName name="TRANBUD">"#REF!"</definedName>
    <definedName name="TRANEND">"#REF!"</definedName>
    <definedName name="transportation_costs">"#REF!"</definedName>
    <definedName name="TRANSTART">"#REF!"</definedName>
    <definedName name="trn_beg_bud">"#REF!"</definedName>
    <definedName name="trn_end_bud">"#REF!"</definedName>
    <definedName name="trn12ACT">"#REF!"</definedName>
    <definedName name="trnCYACT">"#REF!"</definedName>
    <definedName name="trnCYBUD">"#REF!"</definedName>
    <definedName name="trnCYF">"#REF!"</definedName>
    <definedName name="trnNYbud">"#REF!"</definedName>
    <definedName name="trnPYACT">"#REF!"</definedName>
    <definedName name="Units">#REF!</definedName>
    <definedName name="Units1">#REF!</definedName>
    <definedName name="Units2">#REF!</definedName>
    <definedName name="Utility">[5]Financials!$A$1</definedName>
    <definedName name="utitliy1">[12]Financials!$A$1</definedName>
    <definedName name="valuevx">42.314159</definedName>
    <definedName name="WAGBENF">"#REF!"</definedName>
    <definedName name="wagdob">"#REF!"</definedName>
    <definedName name="wagdobf">"#REF!"</definedName>
    <definedName name="wagreg">"#REF!"</definedName>
    <definedName name="wagregf">"#REF!"</definedName>
    <definedName name="Z_258F368B_AF27_44ED_A772_A0C4A2AFB945_.wvu.Cols">#REF!</definedName>
    <definedName name="Z_258F368B_AF27_44ED_A772_A0C4A2AFB945_.wvu.Cols_1">#REF!</definedName>
    <definedName name="Z_258F368B_AF27_44ED_A772_A0C4A2AFB945_.wvu.Cols_2">#N/A</definedName>
    <definedName name="Z_258F368B_AF27_44ED_A772_A0C4A2AFB945_.wvu.FilterData">#REF!</definedName>
    <definedName name="Z_258F368B_AF27_44ED_A772_A0C4A2AFB945_.wvu.PrintArea">#REF!</definedName>
    <definedName name="Z_258F368B_AF27_44ED_A772_A0C4A2AFB945_.wvu.PrintArea_1">#N/A</definedName>
    <definedName name="Z_258F368B_AF27_44ED_A772_A0C4A2AFB945_.wvu.PrintArea_1_1">#N/A</definedName>
    <definedName name="Z_258F368B_AF27_44ED_A772_A0C4A2AFB945_.wvu.PrintArea_1_2">#N/A</definedName>
    <definedName name="Z_258F368B_AF27_44ED_A772_A0C4A2AFB945_.wvu.PrintArea_1_3">#N/A</definedName>
    <definedName name="Z_258F368B_AF27_44ED_A772_A0C4A2AFB945_.wvu.PrintArea_1_4">#N/A</definedName>
    <definedName name="Z_258F368B_AF27_44ED_A772_A0C4A2AFB945_.wvu.PrintArea_1_5">#N/A</definedName>
    <definedName name="Z_258F368B_AF27_44ED_A772_A0C4A2AFB945_.wvu.PrintArea_10">#REF!</definedName>
    <definedName name="Z_258F368B_AF27_44ED_A772_A0C4A2AFB945_.wvu.PrintArea_11">#REF!</definedName>
    <definedName name="Z_258F368B_AF27_44ED_A772_A0C4A2AFB945_.wvu.PrintArea_12">#REF!</definedName>
    <definedName name="Z_258F368B_AF27_44ED_A772_A0C4A2AFB945_.wvu.PrintArea_13">#REF!</definedName>
    <definedName name="Z_258F368B_AF27_44ED_A772_A0C4A2AFB945_.wvu.PrintArea_14">#REF!</definedName>
    <definedName name="Z_258F368B_AF27_44ED_A772_A0C4A2AFB945_.wvu.PrintArea_15">#REF!</definedName>
    <definedName name="Z_258F368B_AF27_44ED_A772_A0C4A2AFB945_.wvu.PrintArea_16">#REF!</definedName>
    <definedName name="Z_258F368B_AF27_44ED_A772_A0C4A2AFB945_.wvu.PrintArea_17">#REF!</definedName>
    <definedName name="Z_258F368B_AF27_44ED_A772_A0C4A2AFB945_.wvu.PrintArea_18">#REF!</definedName>
    <definedName name="Z_258F368B_AF27_44ED_A772_A0C4A2AFB945_.wvu.PrintArea_19">#REF!</definedName>
    <definedName name="Z_258F368B_AF27_44ED_A772_A0C4A2AFB945_.wvu.PrintArea_2">#REF!</definedName>
    <definedName name="Z_258F368B_AF27_44ED_A772_A0C4A2AFB945_.wvu.PrintArea_2_1">#REF!</definedName>
    <definedName name="Z_258F368B_AF27_44ED_A772_A0C4A2AFB945_.wvu.PrintArea_2_2">#REF!</definedName>
    <definedName name="Z_258F368B_AF27_44ED_A772_A0C4A2AFB945_.wvu.PrintArea_2_3">#REF!</definedName>
    <definedName name="Z_258F368B_AF27_44ED_A772_A0C4A2AFB945_.wvu.PrintArea_2_4">#REF!</definedName>
    <definedName name="Z_258F368B_AF27_44ED_A772_A0C4A2AFB945_.wvu.PrintArea_2_5">#REF!</definedName>
    <definedName name="Z_258F368B_AF27_44ED_A772_A0C4A2AFB945_.wvu.PrintArea_2_6">#REF!</definedName>
    <definedName name="Z_258F368B_AF27_44ED_A772_A0C4A2AFB945_.wvu.PrintArea_20">#REF!</definedName>
    <definedName name="Z_258F368B_AF27_44ED_A772_A0C4A2AFB945_.wvu.PrintArea_21">#REF!</definedName>
    <definedName name="Z_258F368B_AF27_44ED_A772_A0C4A2AFB945_.wvu.PrintArea_21_1">#REF!</definedName>
    <definedName name="Z_258F368B_AF27_44ED_A772_A0C4A2AFB945_.wvu.PrintArea_21_2">#REF!</definedName>
    <definedName name="Z_258F368B_AF27_44ED_A772_A0C4A2AFB945_.wvu.PrintArea_21_3">#REF!</definedName>
    <definedName name="Z_258F368B_AF27_44ED_A772_A0C4A2AFB945_.wvu.PrintArea_22">#REF!</definedName>
    <definedName name="Z_258F368B_AF27_44ED_A772_A0C4A2AFB945_.wvu.PrintArea_23">#REF!</definedName>
    <definedName name="Z_258F368B_AF27_44ED_A772_A0C4A2AFB945_.wvu.PrintArea_24">#REF!</definedName>
    <definedName name="Z_258F368B_AF27_44ED_A772_A0C4A2AFB945_.wvu.PrintArea_24_1">#REF!</definedName>
    <definedName name="Z_258F368B_AF27_44ED_A772_A0C4A2AFB945_.wvu.PrintArea_24_2">#REF!</definedName>
    <definedName name="Z_258F368B_AF27_44ED_A772_A0C4A2AFB945_.wvu.PrintArea_25">#REF!</definedName>
    <definedName name="Z_258F368B_AF27_44ED_A772_A0C4A2AFB945_.wvu.PrintArea_26">#REF!</definedName>
    <definedName name="Z_258F368B_AF27_44ED_A772_A0C4A2AFB945_.wvu.PrintArea_27">#REF!</definedName>
    <definedName name="Z_258F368B_AF27_44ED_A772_A0C4A2AFB945_.wvu.PrintArea_28">#REF!</definedName>
    <definedName name="Z_258F368B_AF27_44ED_A772_A0C4A2AFB945_.wvu.PrintArea_29">#REF!</definedName>
    <definedName name="Z_258F368B_AF27_44ED_A772_A0C4A2AFB945_.wvu.PrintArea_3">#REF!</definedName>
    <definedName name="Z_258F368B_AF27_44ED_A772_A0C4A2AFB945_.wvu.PrintArea_30">#REF!</definedName>
    <definedName name="Z_258F368B_AF27_44ED_A772_A0C4A2AFB945_.wvu.PrintArea_31">#REF!</definedName>
    <definedName name="Z_258F368B_AF27_44ED_A772_A0C4A2AFB945_.wvu.PrintArea_32">#REF!</definedName>
    <definedName name="Z_258F368B_AF27_44ED_A772_A0C4A2AFB945_.wvu.PrintArea_33">#REF!</definedName>
    <definedName name="Z_258F368B_AF27_44ED_A772_A0C4A2AFB945_.wvu.PrintArea_34">#REF!</definedName>
    <definedName name="Z_258F368B_AF27_44ED_A772_A0C4A2AFB945_.wvu.PrintArea_35">#REF!</definedName>
    <definedName name="Z_258F368B_AF27_44ED_A772_A0C4A2AFB945_.wvu.PrintArea_36">#REF!</definedName>
    <definedName name="Z_258F368B_AF27_44ED_A772_A0C4A2AFB945_.wvu.PrintArea_37">#REF!</definedName>
    <definedName name="Z_258F368B_AF27_44ED_A772_A0C4A2AFB945_.wvu.PrintArea_38">#REF!</definedName>
    <definedName name="Z_258F368B_AF27_44ED_A772_A0C4A2AFB945_.wvu.PrintArea_39">#REF!</definedName>
    <definedName name="Z_258F368B_AF27_44ED_A772_A0C4A2AFB945_.wvu.PrintArea_4">#REF!</definedName>
    <definedName name="Z_258F368B_AF27_44ED_A772_A0C4A2AFB945_.wvu.PrintArea_41">#REF!</definedName>
    <definedName name="Z_258F368B_AF27_44ED_A772_A0C4A2AFB945_.wvu.PrintArea_42">#REF!</definedName>
    <definedName name="Z_258F368B_AF27_44ED_A772_A0C4A2AFB945_.wvu.PrintArea_43">#REF!</definedName>
    <definedName name="Z_258F368B_AF27_44ED_A772_A0C4A2AFB945_.wvu.PrintArea_44">#REF!</definedName>
    <definedName name="Z_258F368B_AF27_44ED_A772_A0C4A2AFB945_.wvu.PrintArea_45">#REF!</definedName>
    <definedName name="Z_258F368B_AF27_44ED_A772_A0C4A2AFB945_.wvu.PrintArea_46">#REF!</definedName>
    <definedName name="Z_258F368B_AF27_44ED_A772_A0C4A2AFB945_.wvu.PrintArea_46_1">#REF!</definedName>
    <definedName name="Z_258F368B_AF27_44ED_A772_A0C4A2AFB945_.wvu.PrintArea_46_2">#REF!</definedName>
    <definedName name="Z_258F368B_AF27_44ED_A772_A0C4A2AFB945_.wvu.PrintArea_46_3">#REF!</definedName>
    <definedName name="Z_258F368B_AF27_44ED_A772_A0C4A2AFB945_.wvu.PrintArea_46_4">#REF!</definedName>
    <definedName name="Z_258F368B_AF27_44ED_A772_A0C4A2AFB945_.wvu.PrintArea_46_5">#REF!</definedName>
    <definedName name="Z_258F368B_AF27_44ED_A772_A0C4A2AFB945_.wvu.PrintArea_46_6">#REF!</definedName>
    <definedName name="Z_258F368B_AF27_44ED_A772_A0C4A2AFB945_.wvu.PrintArea_46_7">#REF!</definedName>
    <definedName name="Z_258F368B_AF27_44ED_A772_A0C4A2AFB945_.wvu.PrintArea_46_8">#REF!</definedName>
    <definedName name="Z_258F368B_AF27_44ED_A772_A0C4A2AFB945_.wvu.PrintArea_46_9">#REF!</definedName>
    <definedName name="Z_258F368B_AF27_44ED_A772_A0C4A2AFB945_.wvu.PrintArea_47">"#REF!"</definedName>
    <definedName name="Z_258F368B_AF27_44ED_A772_A0C4A2AFB945_.wvu.PrintArea_49">#REF!</definedName>
    <definedName name="Z_258F368B_AF27_44ED_A772_A0C4A2AFB945_.wvu.PrintArea_5">#REF!</definedName>
    <definedName name="Z_258F368B_AF27_44ED_A772_A0C4A2AFB945_.wvu.PrintArea_6">#REF!</definedName>
    <definedName name="Z_258F368B_AF27_44ED_A772_A0C4A2AFB945_.wvu.PrintArea_7">#REF!</definedName>
    <definedName name="Z_258F368B_AF27_44ED_A772_A0C4A2AFB945_.wvu.PrintArea_8">#REF!</definedName>
    <definedName name="Z_258F368B_AF27_44ED_A772_A0C4A2AFB945_.wvu.PrintArea_9">#REF!</definedName>
    <definedName name="Z_258F368B_AF27_44ED_A772_A0C4A2AFB945_.wvu.R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0" i="1" l="1"/>
  <c r="G199" i="1"/>
  <c r="G198" i="1"/>
  <c r="G197" i="1"/>
  <c r="G196" i="1"/>
  <c r="B178" i="1"/>
  <c r="A173" i="1"/>
  <c r="F184" i="1"/>
  <c r="H200" i="1" s="1"/>
  <c r="C168" i="1"/>
  <c r="F183" i="1"/>
  <c r="H199" i="1" s="1"/>
  <c r="C167" i="1"/>
  <c r="F182" i="1"/>
  <c r="H198" i="1" s="1"/>
  <c r="C166" i="1"/>
  <c r="F166" i="1" s="1"/>
  <c r="F181" i="1"/>
  <c r="H197" i="1" s="1"/>
  <c r="C165" i="1"/>
  <c r="C164" i="1"/>
  <c r="J157" i="1"/>
  <c r="K157" i="1" s="1"/>
  <c r="E189" i="1" s="1"/>
  <c r="K156" i="1"/>
  <c r="J156" i="1"/>
  <c r="M149" i="1"/>
  <c r="K149" i="1"/>
  <c r="H149" i="1"/>
  <c r="M148" i="1"/>
  <c r="J148" i="1"/>
  <c r="M147" i="1"/>
  <c r="J147" i="1"/>
  <c r="M146" i="1"/>
  <c r="J146" i="1"/>
  <c r="J149" i="1" s="1"/>
  <c r="M134" i="1"/>
  <c r="J134" i="1"/>
  <c r="M133" i="1"/>
  <c r="J133" i="1"/>
  <c r="M132" i="1"/>
  <c r="J132" i="1"/>
  <c r="M131" i="1"/>
  <c r="J131" i="1"/>
  <c r="K139" i="1"/>
  <c r="J130" i="1"/>
  <c r="M118" i="1"/>
  <c r="J118" i="1"/>
  <c r="M117" i="1"/>
  <c r="J117" i="1"/>
  <c r="M116" i="1"/>
  <c r="J116" i="1"/>
  <c r="M115" i="1"/>
  <c r="J115" i="1"/>
  <c r="K123" i="1"/>
  <c r="K106" i="1"/>
  <c r="M106" i="1" s="1"/>
  <c r="H106" i="1"/>
  <c r="J106" i="1" s="1"/>
  <c r="K105" i="1"/>
  <c r="M105" i="1" s="1"/>
  <c r="J105" i="1"/>
  <c r="H105" i="1"/>
  <c r="K104" i="1"/>
  <c r="M104" i="1" s="1"/>
  <c r="H104" i="1"/>
  <c r="J104" i="1" s="1"/>
  <c r="K103" i="1"/>
  <c r="M103" i="1" s="1"/>
  <c r="H103" i="1"/>
  <c r="J103" i="1" s="1"/>
  <c r="M102" i="1"/>
  <c r="J102" i="1"/>
  <c r="M101" i="1"/>
  <c r="J101" i="1"/>
  <c r="M100" i="1"/>
  <c r="J100" i="1"/>
  <c r="M99" i="1"/>
  <c r="J99" i="1"/>
  <c r="K107" i="1"/>
  <c r="H107" i="1"/>
  <c r="M90" i="1"/>
  <c r="J90" i="1"/>
  <c r="M89" i="1"/>
  <c r="J89" i="1"/>
  <c r="M88" i="1"/>
  <c r="J88" i="1"/>
  <c r="M87" i="1"/>
  <c r="J87" i="1"/>
  <c r="M86" i="1"/>
  <c r="J86" i="1"/>
  <c r="M85" i="1"/>
  <c r="J85" i="1"/>
  <c r="M84" i="1"/>
  <c r="J84" i="1"/>
  <c r="M83" i="1"/>
  <c r="J83" i="1"/>
  <c r="M82" i="1"/>
  <c r="H91" i="1"/>
  <c r="A73" i="1"/>
  <c r="A90" i="1" s="1"/>
  <c r="A106" i="1" s="1"/>
  <c r="A122" i="1" s="1"/>
  <c r="A138" i="1" s="1"/>
  <c r="A172" i="1" s="1"/>
  <c r="A188" i="1" s="1"/>
  <c r="A204" i="1" s="1"/>
  <c r="A72" i="1"/>
  <c r="A89" i="1" s="1"/>
  <c r="A105" i="1" s="1"/>
  <c r="A121" i="1" s="1"/>
  <c r="A137" i="1" s="1"/>
  <c r="A171" i="1" s="1"/>
  <c r="A187" i="1" s="1"/>
  <c r="A203" i="1" s="1"/>
  <c r="A71" i="1"/>
  <c r="A88" i="1" s="1"/>
  <c r="A104" i="1" s="1"/>
  <c r="A120" i="1" s="1"/>
  <c r="A136" i="1" s="1"/>
  <c r="A170" i="1" s="1"/>
  <c r="A186" i="1" s="1"/>
  <c r="A202" i="1" s="1"/>
  <c r="A70" i="1"/>
  <c r="A87" i="1" s="1"/>
  <c r="A103" i="1" s="1"/>
  <c r="A119" i="1" s="1"/>
  <c r="A135" i="1" s="1"/>
  <c r="A169" i="1" s="1"/>
  <c r="A185" i="1" s="1"/>
  <c r="A201" i="1" s="1"/>
  <c r="J74" i="1"/>
  <c r="A58" i="1"/>
  <c r="A57" i="1"/>
  <c r="A56" i="1"/>
  <c r="A55" i="1"/>
  <c r="A51" i="1"/>
  <c r="E59" i="1"/>
  <c r="J47" i="1"/>
  <c r="J62" i="1" s="1"/>
  <c r="E47" i="1"/>
  <c r="E62" i="1" s="1"/>
  <c r="F45" i="1"/>
  <c r="E45" i="1"/>
  <c r="L44" i="1"/>
  <c r="N44" i="1" s="1"/>
  <c r="G44" i="1"/>
  <c r="I44" i="1" s="1"/>
  <c r="L43" i="1"/>
  <c r="N43" i="1" s="1"/>
  <c r="I43" i="1"/>
  <c r="I45" i="1" s="1"/>
  <c r="G43" i="1"/>
  <c r="K33" i="1"/>
  <c r="I32" i="1"/>
  <c r="I33" i="1" s="1"/>
  <c r="C19" i="1"/>
  <c r="E18" i="1"/>
  <c r="C18" i="1"/>
  <c r="F18" i="1" s="1"/>
  <c r="F17" i="1"/>
  <c r="K17" i="1" s="1"/>
  <c r="K16" i="1"/>
  <c r="F16" i="1"/>
  <c r="J15" i="1"/>
  <c r="F15" i="1"/>
  <c r="K15" i="1" s="1"/>
  <c r="J14" i="1"/>
  <c r="F14" i="1"/>
  <c r="K14" i="1" s="1"/>
  <c r="I13" i="1"/>
  <c r="J13" i="1" s="1"/>
  <c r="L13" i="1" s="1"/>
  <c r="F13" i="1"/>
  <c r="K13" i="1" s="1"/>
  <c r="M13" i="1" s="1"/>
  <c r="A54" i="1"/>
  <c r="F12" i="1"/>
  <c r="A68" i="1"/>
  <c r="A85" i="1" s="1"/>
  <c r="A101" i="1" s="1"/>
  <c r="A117" i="1" s="1"/>
  <c r="A133" i="1" s="1"/>
  <c r="A167" i="1" s="1"/>
  <c r="A183" i="1" s="1"/>
  <c r="A199" i="1" s="1"/>
  <c r="I11" i="1"/>
  <c r="F11" i="1"/>
  <c r="A43" i="1"/>
  <c r="J10" i="1"/>
  <c r="L10" i="1" s="1"/>
  <c r="F10" i="1"/>
  <c r="K10" i="1" s="1"/>
  <c r="M10" i="1" s="1"/>
  <c r="A66" i="1"/>
  <c r="A83" i="1" s="1"/>
  <c r="A99" i="1" s="1"/>
  <c r="A115" i="1" s="1"/>
  <c r="A131" i="1" s="1"/>
  <c r="J9" i="1"/>
  <c r="F9" i="1"/>
  <c r="K9" i="1" s="1"/>
  <c r="A65" i="1"/>
  <c r="A82" i="1" s="1"/>
  <c r="A98" i="1" s="1"/>
  <c r="A114" i="1" s="1"/>
  <c r="A130" i="1" s="1"/>
  <c r="J82" i="1" l="1"/>
  <c r="J91" i="1" s="1"/>
  <c r="A50" i="1"/>
  <c r="H123" i="1"/>
  <c r="F167" i="1"/>
  <c r="K11" i="1"/>
  <c r="M11" i="1" s="1"/>
  <c r="J59" i="1"/>
  <c r="F164" i="1"/>
  <c r="A52" i="1"/>
  <c r="E74" i="1"/>
  <c r="D173" i="1"/>
  <c r="F180" i="1"/>
  <c r="H196" i="1" s="1"/>
  <c r="F165" i="1"/>
  <c r="G205" i="1"/>
  <c r="A67" i="1"/>
  <c r="A84" i="1" s="1"/>
  <c r="A100" i="1" s="1"/>
  <c r="A116" i="1" s="1"/>
  <c r="A132" i="1" s="1"/>
  <c r="A148" i="1" s="1"/>
  <c r="H139" i="1"/>
  <c r="M98" i="1"/>
  <c r="M107" i="1" s="1"/>
  <c r="A165" i="1"/>
  <c r="A181" i="1" s="1"/>
  <c r="A197" i="1" s="1"/>
  <c r="A147" i="1"/>
  <c r="M91" i="1"/>
  <c r="J139" i="1"/>
  <c r="I18" i="1"/>
  <c r="I19" i="1" s="1"/>
  <c r="N45" i="1"/>
  <c r="K12" i="1"/>
  <c r="M12" i="1" s="1"/>
  <c r="A146" i="1"/>
  <c r="A164" i="1"/>
  <c r="A180" i="1" s="1"/>
  <c r="A196" i="1" s="1"/>
  <c r="H205" i="1"/>
  <c r="M9" i="1"/>
  <c r="K91" i="1"/>
  <c r="J11" i="1"/>
  <c r="L11" i="1" s="1"/>
  <c r="F168" i="1"/>
  <c r="L9" i="1"/>
  <c r="A53" i="1"/>
  <c r="J98" i="1"/>
  <c r="J107" i="1" s="1"/>
  <c r="M130" i="1"/>
  <c r="M139" i="1" s="1"/>
  <c r="J114" i="1"/>
  <c r="J123" i="1" s="1"/>
  <c r="E205" i="1"/>
  <c r="A69" i="1"/>
  <c r="A86" i="1" s="1"/>
  <c r="A102" i="1" s="1"/>
  <c r="A118" i="1" s="1"/>
  <c r="A134" i="1" s="1"/>
  <c r="A168" i="1" s="1"/>
  <c r="A184" i="1" s="1"/>
  <c r="A200" i="1" s="1"/>
  <c r="M114" i="1"/>
  <c r="M123" i="1" s="1"/>
  <c r="F189" i="1"/>
  <c r="I12" i="1"/>
  <c r="J12" i="1" s="1"/>
  <c r="L12" i="1" s="1"/>
  <c r="A44" i="1"/>
  <c r="A166" i="1" l="1"/>
  <c r="A182" i="1" s="1"/>
  <c r="A198" i="1" s="1"/>
  <c r="K18" i="1"/>
  <c r="K19" i="1" s="1"/>
  <c r="I34" i="1"/>
  <c r="I35" i="1" s="1"/>
  <c r="L19" i="1"/>
  <c r="F173" i="1"/>
  <c r="J18" i="1"/>
  <c r="G167" i="1" l="1"/>
  <c r="B183" i="1" s="1"/>
  <c r="E183" i="1" s="1"/>
  <c r="G183" i="1" s="1"/>
  <c r="I199" i="1" s="1"/>
  <c r="J199" i="1" s="1"/>
  <c r="G164" i="1"/>
  <c r="G166" i="1"/>
  <c r="B182" i="1" s="1"/>
  <c r="E182" i="1" s="1"/>
  <c r="G182" i="1" s="1"/>
  <c r="I198" i="1" s="1"/>
  <c r="J198" i="1" s="1"/>
  <c r="G165" i="1"/>
  <c r="B181" i="1" s="1"/>
  <c r="E181" i="1" s="1"/>
  <c r="G181" i="1" s="1"/>
  <c r="I197" i="1" s="1"/>
  <c r="J197" i="1" s="1"/>
  <c r="N19" i="1"/>
  <c r="K34" i="1"/>
  <c r="K35" i="1" s="1"/>
  <c r="F35" i="1" s="1"/>
  <c r="M19" i="1"/>
  <c r="G168" i="1"/>
  <c r="B184" i="1" s="1"/>
  <c r="E184" i="1" s="1"/>
  <c r="G184" i="1" s="1"/>
  <c r="I200" i="1" s="1"/>
  <c r="J200" i="1" s="1"/>
  <c r="K50" i="1" l="1"/>
  <c r="F50" i="1"/>
  <c r="G173" i="1"/>
  <c r="B180" i="1"/>
  <c r="B189" i="1" l="1"/>
  <c r="E180" i="1"/>
  <c r="G180" i="1" s="1"/>
  <c r="I196" i="1" s="1"/>
  <c r="J196" i="1" s="1"/>
  <c r="J205" i="1" s="1"/>
  <c r="F54" i="1"/>
  <c r="I54" i="1" s="1"/>
  <c r="I69" i="1" s="1"/>
  <c r="F69" i="1" s="1"/>
  <c r="F52" i="1"/>
  <c r="I52" i="1" s="1"/>
  <c r="I67" i="1" s="1"/>
  <c r="F67" i="1" s="1"/>
  <c r="F53" i="1"/>
  <c r="I53" i="1" s="1"/>
  <c r="I68" i="1" s="1"/>
  <c r="F68" i="1" s="1"/>
  <c r="F51" i="1"/>
  <c r="I51" i="1" s="1"/>
  <c r="I66" i="1" s="1"/>
  <c r="F66" i="1" s="1"/>
  <c r="I50" i="1"/>
  <c r="N50" i="1"/>
  <c r="K51" i="1"/>
  <c r="N51" i="1" l="1"/>
  <c r="N66" i="1" s="1"/>
  <c r="K66" i="1" s="1"/>
  <c r="K52" i="1"/>
  <c r="N65" i="1"/>
  <c r="I59" i="1"/>
  <c r="I65" i="1"/>
  <c r="K65" i="1" l="1"/>
  <c r="K53" i="1"/>
  <c r="N52" i="1"/>
  <c r="I74" i="1"/>
  <c r="G208" i="1" s="1"/>
  <c r="F65" i="1"/>
  <c r="N67" i="1" l="1"/>
  <c r="K54" i="1"/>
  <c r="N54" i="1" s="1"/>
  <c r="N69" i="1" s="1"/>
  <c r="K69" i="1" s="1"/>
  <c r="N53" i="1"/>
  <c r="N68" i="1" s="1"/>
  <c r="K68" i="1" s="1"/>
  <c r="N59" i="1" l="1"/>
  <c r="K67" i="1"/>
  <c r="N74" i="1"/>
  <c r="J208" i="1" s="1"/>
</calcChain>
</file>

<file path=xl/sharedStrings.xml><?xml version="1.0" encoding="utf-8"?>
<sst xmlns="http://schemas.openxmlformats.org/spreadsheetml/2006/main" count="298" uniqueCount="89">
  <si>
    <t xml:space="preserve"> </t>
  </si>
  <si>
    <t>Power Supply Expense</t>
  </si>
  <si>
    <t>Determination of Commodity</t>
  </si>
  <si>
    <t>Non-RPP</t>
  </si>
  <si>
    <t> </t>
  </si>
  <si>
    <t>Customer Class Name</t>
  </si>
  <si>
    <t>Last Actual kWh's</t>
  </si>
  <si>
    <t>Class A kWh</t>
  </si>
  <si>
    <t>Class B kWh</t>
  </si>
  <si>
    <t xml:space="preserve">Total </t>
  </si>
  <si>
    <t>non-RPP (%)</t>
  </si>
  <si>
    <t>RPP (%)</t>
  </si>
  <si>
    <t>other</t>
  </si>
  <si>
    <t>TOTAL</t>
  </si>
  <si>
    <t>%</t>
  </si>
  <si>
    <t xml:space="preserve"> Forecasted Commodity Prices</t>
  </si>
  <si>
    <t>non-RPP</t>
  </si>
  <si>
    <t>GA Modifier</t>
  </si>
  <si>
    <t>($/MWh)</t>
  </si>
  <si>
    <t>Source:</t>
  </si>
  <si>
    <t xml:space="preserve">   Table 1: RPP Prices and GA Modifier: </t>
  </si>
  <si>
    <t>Forecasted Commodity Prices</t>
  </si>
  <si>
    <t xml:space="preserve"> Table 1: Average RPP Supply Cost Summary**</t>
  </si>
  <si>
    <t>RPP</t>
  </si>
  <si>
    <t>Forecast Wholesale Electric Price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</si>
  <si>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</si>
  <si>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</si>
  <si>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</si>
  <si>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</si>
  <si>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</si>
  <si>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</si>
  <si>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$/kWh</t>
  </si>
  <si>
    <t>Percentage shares (%)</t>
  </si>
  <si>
    <t>non-RPP (GA mod/non-GA mod), RPP</t>
  </si>
  <si>
    <t>WEIGHTED AVERAGE PRICE ($/kWh)</t>
  </si>
  <si>
    <t>(Sum of I43, J43 and L43)</t>
  </si>
  <si>
    <t>Commodity Expense</t>
  </si>
  <si>
    <t>(volumes for the bridge and test year are loss adjusted)</t>
  </si>
  <si>
    <t>Class A</t>
  </si>
  <si>
    <t>Customer</t>
  </si>
  <si>
    <t>Revenue</t>
  </si>
  <si>
    <t>Expense</t>
  </si>
  <si>
    <t>kWh Volume</t>
  </si>
  <si>
    <t>kW Volume</t>
  </si>
  <si>
    <t>HOEP Rate/kWh</t>
  </si>
  <si>
    <t>Avg GA/kW</t>
  </si>
  <si>
    <t>Amount</t>
  </si>
  <si>
    <t>Class B</t>
  </si>
  <si>
    <t>Class Name</t>
  </si>
  <si>
    <t>UoM</t>
  </si>
  <si>
    <t>USA #</t>
  </si>
  <si>
    <t>Volume</t>
  </si>
  <si>
    <t>rate ($/kWh):</t>
  </si>
  <si>
    <t>kWh</t>
  </si>
  <si>
    <t>Total</t>
  </si>
  <si>
    <t>avg rate ($/kWh):</t>
  </si>
  <si>
    <t>Transmission - Network</t>
  </si>
  <si>
    <t>(volumes for the bridge and test year are automatically loss adjusted)</t>
  </si>
  <si>
    <t>Rate</t>
  </si>
  <si>
    <t>kW</t>
  </si>
  <si>
    <t>Transmission - Connection</t>
  </si>
  <si>
    <t>Wholesale Market Service</t>
  </si>
  <si>
    <t>Rural Rate Protection</t>
  </si>
  <si>
    <t>Smart Meter Entity Charge</t>
  </si>
  <si>
    <t>(per customer)</t>
  </si>
  <si>
    <t>Low Voltage Charges - Historical and Proposed LV Charges</t>
  </si>
  <si>
    <t>7 year avg</t>
  </si>
  <si>
    <t>5 year avg</t>
  </si>
  <si>
    <t xml:space="preserve">4075-Billed - LV
</t>
  </si>
  <si>
    <t xml:space="preserve">4750-Charges - LV
</t>
  </si>
  <si>
    <t>Low Voltage Charges - Allocation of LV Charges based on Transmission Connection Revenues</t>
  </si>
  <si>
    <t>(volumes are not loss adjusted)</t>
  </si>
  <si>
    <t>ALLOCATON BASED ON TRANSMISSION-CONNECTION REVENUE</t>
  </si>
  <si>
    <t>RTSR Rate</t>
  </si>
  <si>
    <t>Not Uplifted</t>
  </si>
  <si>
    <t>% Alloc</t>
  </si>
  <si>
    <t>Low Voltage Charges Rate Rider Calculations</t>
  </si>
  <si>
    <t>% Allocation</t>
  </si>
  <si>
    <t>Charges</t>
  </si>
  <si>
    <t>Not Uplifted Volumes</t>
  </si>
  <si>
    <t>per</t>
  </si>
  <si>
    <t>Low Voltage Charges to be added to power supply expense for bridge and test year.</t>
  </si>
  <si>
    <t>Projected Power Supply Expense</t>
  </si>
  <si>
    <t>=</t>
  </si>
  <si>
    <t>Residential</t>
  </si>
  <si>
    <t>General Service &lt; 50 kW</t>
  </si>
  <si>
    <t>General Service &gt; 50 to 4999 kW</t>
  </si>
  <si>
    <t>Street Lighting</t>
  </si>
  <si>
    <t>Unmetered Scattered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</si>
</sst>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$&quot;* #,##0.00_-;\-&quot;$&quot;* #,##0.00_-;_-&quot;$&quot;* &quot;-&quot;??_-;_-@_-"/>
    <numFmt numFmtId="164" formatCode="_(* #,##0.00_);_(* \(#,##0.00\);_(* \-??_);_(@_)"/>
    <numFmt numFmtId="165" formatCode="\$#,##0.0000_);&quot;($&quot;#,##0.0000\)"/>
    <numFmt numFmtId="166" formatCode="_-* #,##0_-;\-* #,##0_-;_-* \-??_-;_-@_-"/>
    <numFmt numFmtId="167" formatCode="_(&quot;$&quot;* #,##0.00_);_(&quot;$&quot;* \(#,##0.00\);_(&quot;$&quot;* &quot;-&quot;??_);_(@_)"/>
    <numFmt numFmtId="168" formatCode="\$#,##0.00_);&quot;($&quot;#,##0.00\)"/>
    <numFmt numFmtId="169" formatCode="\$#,##0.00000_);&quot;($&quot;#,##0.00000\)"/>
    <numFmt numFmtId="170" formatCode="_(&quot;$&quot;* #,##0.0000_);_(&quot;$&quot;* \(#,##0.0000\);_(&quot;$&quot;* &quot;-&quot;??_);_(@_)"/>
    <numFmt numFmtId="171" formatCode="0.0000"/>
    <numFmt numFmtId="172" formatCode="\$#,##0"/>
    <numFmt numFmtId="173" formatCode="0.00000"/>
    <numFmt numFmtId="174" formatCode="_-* #,##0.00_-;\-* #,##0.00_-;_-* \-??_-;_-@_-"/>
    <numFmt numFmtId="175" formatCode="\$#,##0_);&quot;($&quot;#,##0\)"/>
    <numFmt numFmtId="176" formatCode="&quot;$&quot;#,##0"/>
    <numFmt numFmtId="177" formatCode="&quot;$&quot;#,##0.00"/>
    <numFmt numFmtId="178" formatCode="&quot;$&quot;#,##0.0000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u/>
      <sz val="10"/>
      <name val="Arial"/>
      <family val="2"/>
      <charset val="1"/>
    </font>
    <font>
      <sz val="10"/>
      <name val="Mangal"/>
      <family val="2"/>
    </font>
    <font>
      <sz val="11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i/>
      <sz val="10"/>
      <name val="Arial"/>
      <family val="2"/>
    </font>
    <font>
      <i/>
      <sz val="11"/>
      <name val="Arial"/>
      <family val="2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i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0"/>
      <name val="Mangal"/>
      <family val="2"/>
      <charset val="1"/>
    </font>
    <font>
      <i/>
      <sz val="8.5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58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58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74" fontId="20" fillId="0" borderId="0" applyFill="0" applyBorder="0" applyAlignment="0" applyProtection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44" fontId="2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2" applyNumberFormat="1" applyFont="1" applyBorder="1" applyAlignment="1">
      <alignment horizontal="center" vertical="center"/>
    </xf>
    <xf numFmtId="0" fontId="7" fillId="0" borderId="0" xfId="0" applyFont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5" fontId="3" fillId="0" borderId="5" xfId="2" applyNumberFormat="1" applyFont="1" applyBorder="1" applyAlignment="1">
      <alignment horizontal="center" vertical="center" wrapText="1"/>
    </xf>
    <xf numFmtId="165" fontId="3" fillId="0" borderId="6" xfId="2" applyNumberFormat="1" applyFont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4" fontId="3" fillId="0" borderId="1" xfId="2" applyFont="1" applyBorder="1" applyAlignment="1">
      <alignment vertical="center" wrapText="1"/>
    </xf>
    <xf numFmtId="164" fontId="8" fillId="0" borderId="1" xfId="2" applyFont="1" applyBorder="1" applyAlignment="1">
      <alignment vertical="center" wrapText="1"/>
    </xf>
    <xf numFmtId="0" fontId="8" fillId="0" borderId="1" xfId="0" applyFont="1" applyBorder="1" applyAlignment="1">
      <alignment vertical="top"/>
    </xf>
    <xf numFmtId="37" fontId="3" fillId="0" borderId="1" xfId="2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66" fontId="9" fillId="3" borderId="4" xfId="2" applyNumberFormat="1" applyFont="1" applyFill="1" applyBorder="1" applyAlignment="1" applyProtection="1">
      <alignment horizontal="center" vertical="center" wrapText="1"/>
      <protection locked="0"/>
    </xf>
    <xf numFmtId="37" fontId="9" fillId="3" borderId="4" xfId="2" applyNumberFormat="1" applyFont="1" applyFill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>
      <alignment horizontal="right" vertical="center"/>
    </xf>
    <xf numFmtId="166" fontId="9" fillId="4" borderId="4" xfId="2" applyNumberFormat="1" applyFont="1" applyFill="1" applyBorder="1" applyAlignment="1" applyProtection="1">
      <alignment vertical="center"/>
      <protection locked="0"/>
    </xf>
    <xf numFmtId="166" fontId="2" fillId="5" borderId="4" xfId="2" applyNumberFormat="1" applyFont="1" applyFill="1" applyBorder="1" applyAlignment="1">
      <alignment vertical="center"/>
    </xf>
    <xf numFmtId="37" fontId="9" fillId="0" borderId="4" xfId="2" applyNumberFormat="1" applyFont="1" applyBorder="1" applyAlignment="1">
      <alignment vertical="center"/>
    </xf>
    <xf numFmtId="10" fontId="10" fillId="0" borderId="4" xfId="3" applyNumberFormat="1" applyFont="1" applyBorder="1"/>
    <xf numFmtId="166" fontId="7" fillId="0" borderId="0" xfId="0" applyNumberFormat="1" applyFont="1"/>
    <xf numFmtId="0" fontId="3" fillId="0" borderId="4" xfId="0" applyFont="1" applyBorder="1" applyAlignment="1">
      <alignment horizontal="left" vertical="center" indent="1"/>
    </xf>
    <xf numFmtId="0" fontId="3" fillId="0" borderId="4" xfId="0" applyFont="1" applyBorder="1" applyAlignment="1">
      <alignment vertical="center"/>
    </xf>
    <xf numFmtId="166" fontId="3" fillId="0" borderId="4" xfId="2" applyNumberFormat="1" applyFont="1" applyBorder="1" applyAlignment="1">
      <alignment horizontal="center" vertical="center" wrapText="1"/>
    </xf>
    <xf numFmtId="37" fontId="3" fillId="0" borderId="4" xfId="2" applyNumberFormat="1" applyFont="1" applyBorder="1" applyAlignment="1">
      <alignment horizontal="right" vertical="center"/>
    </xf>
    <xf numFmtId="37" fontId="3" fillId="0" borderId="4" xfId="2" applyNumberFormat="1" applyFont="1" applyBorder="1" applyAlignment="1">
      <alignment vertical="center"/>
    </xf>
    <xf numFmtId="37" fontId="8" fillId="6" borderId="7" xfId="2" applyNumberFormat="1" applyFont="1" applyFill="1" applyBorder="1" applyAlignment="1">
      <alignment vertical="center"/>
    </xf>
    <xf numFmtId="10" fontId="7" fillId="0" borderId="0" xfId="0" applyNumberFormat="1" applyFont="1"/>
    <xf numFmtId="0" fontId="10" fillId="0" borderId="4" xfId="0" applyFont="1" applyBorder="1" applyAlignment="1">
      <alignment horizontal="left" indent="1"/>
    </xf>
    <xf numFmtId="0" fontId="10" fillId="0" borderId="4" xfId="0" applyFont="1" applyBorder="1"/>
    <xf numFmtId="10" fontId="10" fillId="0" borderId="4" xfId="3" applyNumberFormat="1" applyFont="1" applyBorder="1" applyAlignment="1">
      <alignment horizontal="right"/>
    </xf>
    <xf numFmtId="10" fontId="10" fillId="0" borderId="5" xfId="3" applyNumberFormat="1" applyFont="1" applyBorder="1"/>
    <xf numFmtId="0" fontId="7" fillId="0" borderId="1" xfId="0" applyFont="1" applyBorder="1"/>
    <xf numFmtId="10" fontId="10" fillId="0" borderId="6" xfId="3" applyNumberFormat="1" applyFont="1" applyBorder="1"/>
    <xf numFmtId="10" fontId="11" fillId="0" borderId="1" xfId="0" applyNumberFormat="1" applyFont="1" applyBorder="1"/>
    <xf numFmtId="0" fontId="10" fillId="0" borderId="8" xfId="0" applyFont="1" applyBorder="1" applyAlignment="1">
      <alignment horizontal="left" indent="1"/>
    </xf>
    <xf numFmtId="0" fontId="10" fillId="0" borderId="8" xfId="0" applyFont="1" applyBorder="1"/>
    <xf numFmtId="10" fontId="10" fillId="0" borderId="8" xfId="3" applyNumberFormat="1" applyFont="1" applyBorder="1" applyAlignment="1">
      <alignment horizontal="right"/>
    </xf>
    <xf numFmtId="0" fontId="7" fillId="0" borderId="8" xfId="0" applyFont="1" applyBorder="1"/>
    <xf numFmtId="10" fontId="12" fillId="0" borderId="8" xfId="0" applyNumberFormat="1" applyFont="1" applyBorder="1"/>
    <xf numFmtId="0" fontId="10" fillId="0" borderId="0" xfId="0" applyFont="1" applyAlignment="1">
      <alignment horizontal="left" indent="1"/>
    </xf>
    <xf numFmtId="0" fontId="10" fillId="0" borderId="0" xfId="0" applyFont="1"/>
    <xf numFmtId="10" fontId="10" fillId="0" borderId="0" xfId="3" applyNumberFormat="1" applyFont="1" applyAlignment="1">
      <alignment horizontal="right"/>
    </xf>
    <xf numFmtId="10" fontId="12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 vertical="top"/>
    </xf>
    <xf numFmtId="0" fontId="14" fillId="0" borderId="11" xfId="0" applyFont="1" applyBorder="1"/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44" fontId="7" fillId="0" borderId="0" xfId="4" applyFont="1"/>
    <xf numFmtId="0" fontId="7" fillId="0" borderId="16" xfId="0" applyFont="1" applyBorder="1"/>
    <xf numFmtId="0" fontId="15" fillId="0" borderId="0" xfId="0" applyFont="1"/>
    <xf numFmtId="0" fontId="7" fillId="6" borderId="0" xfId="0" applyFont="1" applyFill="1"/>
    <xf numFmtId="0" fontId="16" fillId="6" borderId="18" xfId="0" applyFont="1" applyFill="1" applyBorder="1" applyAlignment="1">
      <alignment horizontal="center" vertical="top"/>
    </xf>
    <xf numFmtId="0" fontId="16" fillId="0" borderId="19" xfId="0" applyFont="1" applyBorder="1"/>
    <xf numFmtId="0" fontId="16" fillId="6" borderId="1" xfId="0" applyFont="1" applyFill="1" applyBorder="1" applyAlignment="1">
      <alignment horizontal="center" vertical="top"/>
    </xf>
    <xf numFmtId="0" fontId="5" fillId="0" borderId="1" xfId="0" applyFont="1" applyBorder="1"/>
    <xf numFmtId="0" fontId="9" fillId="7" borderId="15" xfId="0" applyFont="1" applyFill="1" applyBorder="1" applyAlignment="1">
      <alignment horizontal="center" wrapText="1"/>
    </xf>
    <xf numFmtId="0" fontId="7" fillId="7" borderId="20" xfId="0" applyFont="1" applyFill="1" applyBorder="1"/>
    <xf numFmtId="168" fontId="9" fillId="4" borderId="1" xfId="0" applyNumberFormat="1" applyFont="1" applyFill="1" applyBorder="1" applyProtection="1">
      <protection locked="0"/>
    </xf>
    <xf numFmtId="0" fontId="16" fillId="6" borderId="0" xfId="0" applyFont="1" applyFill="1" applyAlignment="1">
      <alignment horizontal="center" vertical="top"/>
    </xf>
    <xf numFmtId="0" fontId="9" fillId="0" borderId="21" xfId="0" applyFont="1" applyBorder="1" applyAlignment="1">
      <alignment vertical="center"/>
    </xf>
    <xf numFmtId="0" fontId="7" fillId="6" borderId="15" xfId="0" applyFont="1" applyFill="1" applyBorder="1"/>
    <xf numFmtId="0" fontId="9" fillId="0" borderId="0" xfId="0" applyFont="1" applyAlignment="1">
      <alignment horizontal="left" vertical="top"/>
    </xf>
    <xf numFmtId="0" fontId="9" fillId="0" borderId="5" xfId="0" applyFont="1" applyBorder="1" applyAlignment="1">
      <alignment vertical="center"/>
    </xf>
    <xf numFmtId="0" fontId="7" fillId="7" borderId="20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7" borderId="20" xfId="0" applyFont="1" applyFill="1" applyBorder="1" applyAlignment="1">
      <alignment horizontal="center"/>
    </xf>
    <xf numFmtId="168" fontId="3" fillId="0" borderId="1" xfId="0" applyNumberFormat="1" applyFont="1" applyBorder="1"/>
    <xf numFmtId="0" fontId="7" fillId="7" borderId="0" xfId="0" applyFont="1" applyFill="1"/>
    <xf numFmtId="168" fontId="3" fillId="3" borderId="1" xfId="0" applyNumberFormat="1" applyFont="1" applyFill="1" applyBorder="1"/>
    <xf numFmtId="0" fontId="17" fillId="0" borderId="5" xfId="0" applyFont="1" applyBorder="1" applyAlignment="1">
      <alignment horizontal="left" indent="1"/>
    </xf>
    <xf numFmtId="169" fontId="17" fillId="0" borderId="1" xfId="0" applyNumberFormat="1" applyFont="1" applyBorder="1"/>
    <xf numFmtId="169" fontId="17" fillId="0" borderId="3" xfId="0" applyNumberFormat="1" applyFont="1" applyBorder="1"/>
    <xf numFmtId="0" fontId="7" fillId="0" borderId="5" xfId="0" applyFont="1" applyBorder="1"/>
    <xf numFmtId="0" fontId="9" fillId="7" borderId="22" xfId="0" applyFont="1" applyFill="1" applyBorder="1" applyAlignment="1">
      <alignment horizontal="center" wrapText="1"/>
    </xf>
    <xf numFmtId="10" fontId="9" fillId="0" borderId="1" xfId="0" applyNumberFormat="1" applyFont="1" applyBorder="1"/>
    <xf numFmtId="10" fontId="7" fillId="0" borderId="4" xfId="0" applyNumberFormat="1" applyFont="1" applyBorder="1"/>
    <xf numFmtId="0" fontId="3" fillId="0" borderId="5" xfId="0" applyFont="1" applyBorder="1" applyAlignment="1">
      <alignment horizontal="left" indent="1"/>
    </xf>
    <xf numFmtId="170" fontId="7" fillId="8" borderId="9" xfId="4" applyNumberFormat="1" applyFont="1" applyFill="1" applyBorder="1"/>
    <xf numFmtId="165" fontId="3" fillId="0" borderId="10" xfId="0" applyNumberFormat="1" applyFont="1" applyBorder="1"/>
    <xf numFmtId="165" fontId="3" fillId="0" borderId="1" xfId="0" applyNumberFormat="1" applyFont="1" applyBorder="1"/>
    <xf numFmtId="165" fontId="3" fillId="0" borderId="4" xfId="0" applyNumberFormat="1" applyFont="1" applyBorder="1"/>
    <xf numFmtId="0" fontId="18" fillId="0" borderId="0" xfId="0" applyFont="1"/>
    <xf numFmtId="0" fontId="19" fillId="0" borderId="0" xfId="0" applyFont="1"/>
    <xf numFmtId="1" fontId="3" fillId="9" borderId="26" xfId="0" applyNumberFormat="1" applyFont="1" applyFill="1" applyBorder="1" applyAlignment="1" applyProtection="1">
      <alignment horizontal="center"/>
      <protection locked="0"/>
    </xf>
    <xf numFmtId="1" fontId="3" fillId="9" borderId="27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10" borderId="4" xfId="0" applyFill="1" applyBorder="1" applyAlignment="1" applyProtection="1">
      <alignment horizontal="center"/>
      <protection locked="0"/>
    </xf>
    <xf numFmtId="0" fontId="0" fillId="10" borderId="5" xfId="0" applyFill="1" applyBorder="1" applyAlignment="1" applyProtection="1">
      <alignment horizontal="center"/>
      <protection locked="0"/>
    </xf>
    <xf numFmtId="37" fontId="0" fillId="3" borderId="1" xfId="0" quotePrefix="1" applyNumberFormat="1" applyFill="1" applyBorder="1" applyAlignment="1" applyProtection="1">
      <alignment horizontal="right"/>
      <protection locked="0"/>
    </xf>
    <xf numFmtId="171" fontId="0" fillId="4" borderId="1" xfId="0" applyNumberFormat="1" applyFill="1" applyBorder="1" applyAlignment="1" applyProtection="1">
      <alignment horizontal="right"/>
      <protection locked="0"/>
    </xf>
    <xf numFmtId="2" fontId="9" fillId="0" borderId="4" xfId="2" applyNumberFormat="1" applyFont="1" applyBorder="1" applyAlignment="1">
      <alignment horizontal="right" vertical="center"/>
    </xf>
    <xf numFmtId="2" fontId="0" fillId="3" borderId="4" xfId="0" applyNumberFormat="1" applyFill="1" applyBorder="1" applyAlignment="1" applyProtection="1">
      <alignment horizontal="center"/>
      <protection locked="0"/>
    </xf>
    <xf numFmtId="172" fontId="0" fillId="0" borderId="1" xfId="0" applyNumberFormat="1" applyBorder="1" applyAlignment="1">
      <alignment horizontal="right"/>
    </xf>
    <xf numFmtId="166" fontId="0" fillId="10" borderId="4" xfId="0" applyNumberFormat="1" applyFill="1" applyBorder="1" applyAlignment="1" applyProtection="1">
      <alignment horizontal="center"/>
      <protection locked="0"/>
    </xf>
    <xf numFmtId="172" fontId="0" fillId="0" borderId="4" xfId="0" applyNumberFormat="1" applyBorder="1" applyAlignment="1">
      <alignment horizontal="right"/>
    </xf>
    <xf numFmtId="1" fontId="3" fillId="9" borderId="1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7" borderId="28" xfId="0" applyFont="1" applyFill="1" applyBorder="1" applyAlignment="1">
      <alignment horizontal="center"/>
    </xf>
    <xf numFmtId="0" fontId="9" fillId="7" borderId="29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171" fontId="0" fillId="0" borderId="1" xfId="0" applyNumberFormat="1" applyBorder="1" applyAlignment="1">
      <alignment horizontal="right"/>
    </xf>
    <xf numFmtId="0" fontId="0" fillId="0" borderId="0" xfId="0" quotePrefix="1"/>
    <xf numFmtId="49" fontId="0" fillId="10" borderId="4" xfId="0" applyNumberFormat="1" applyFill="1" applyBorder="1" applyAlignment="1" applyProtection="1">
      <alignment horizontal="center"/>
      <protection locked="0"/>
    </xf>
    <xf numFmtId="0" fontId="3" fillId="10" borderId="4" xfId="0" applyFont="1" applyFill="1" applyBorder="1" applyAlignment="1" applyProtection="1">
      <alignment horizontal="center"/>
      <protection locked="0"/>
    </xf>
    <xf numFmtId="0" fontId="3" fillId="10" borderId="5" xfId="0" applyFont="1" applyFill="1" applyBorder="1" applyAlignment="1" applyProtection="1">
      <alignment horizontal="center"/>
      <protection locked="0"/>
    </xf>
    <xf numFmtId="37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9" fillId="7" borderId="22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172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7" borderId="28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37" fontId="0" fillId="3" borderId="4" xfId="0" quotePrefix="1" applyNumberFormat="1" applyFill="1" applyBorder="1" applyAlignment="1">
      <alignment horizontal="right"/>
    </xf>
    <xf numFmtId="172" fontId="0" fillId="0" borderId="0" xfId="0" applyNumberFormat="1"/>
    <xf numFmtId="1" fontId="8" fillId="9" borderId="1" xfId="0" applyNumberFormat="1" applyFont="1" applyFill="1" applyBorder="1" applyAlignment="1">
      <alignment horizontal="center"/>
    </xf>
    <xf numFmtId="1" fontId="3" fillId="9" borderId="6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" fontId="3" fillId="9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37" fontId="0" fillId="0" borderId="4" xfId="0" quotePrefix="1" applyNumberFormat="1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7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7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72" fontId="0" fillId="0" borderId="4" xfId="0" applyNumberFormat="1" applyBorder="1" applyAlignment="1">
      <alignment horizontal="center"/>
    </xf>
    <xf numFmtId="37" fontId="0" fillId="0" borderId="4" xfId="0" quotePrefix="1" applyNumberFormat="1" applyBorder="1" applyAlignment="1">
      <alignment horizontal="center"/>
    </xf>
    <xf numFmtId="37" fontId="3" fillId="0" borderId="4" xfId="0" applyNumberFormat="1" applyFont="1" applyBorder="1" applyAlignment="1">
      <alignment horizontal="center"/>
    </xf>
    <xf numFmtId="172" fontId="3" fillId="0" borderId="4" xfId="0" applyNumberFormat="1" applyFont="1" applyBorder="1" applyAlignment="1">
      <alignment horizontal="center"/>
    </xf>
    <xf numFmtId="37" fontId="0" fillId="0" borderId="4" xfId="0" applyNumberFormat="1" applyBorder="1" applyAlignment="1">
      <alignment horizontal="center"/>
    </xf>
    <xf numFmtId="37" fontId="0" fillId="0" borderId="4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72" fontId="3" fillId="0" borderId="0" xfId="0" applyNumberFormat="1" applyFont="1" applyAlignment="1">
      <alignment horizontal="right"/>
    </xf>
    <xf numFmtId="1" fontId="8" fillId="9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 wrapText="1"/>
    </xf>
    <xf numFmtId="175" fontId="0" fillId="3" borderId="1" xfId="0" applyNumberFormat="1" applyFill="1" applyBorder="1" applyAlignment="1">
      <alignment horizontal="center"/>
    </xf>
    <xf numFmtId="175" fontId="9" fillId="3" borderId="1" xfId="1" applyNumberFormat="1" applyFont="1" applyFill="1" applyBorder="1" applyAlignment="1">
      <alignment horizontal="center" vertical="center" wrapText="1"/>
    </xf>
    <xf numFmtId="175" fontId="9" fillId="0" borderId="1" xfId="1" applyNumberFormat="1" applyFont="1" applyFill="1" applyBorder="1" applyAlignment="1">
      <alignment horizontal="center" vertical="center" wrapText="1"/>
    </xf>
    <xf numFmtId="175" fontId="9" fillId="4" borderId="1" xfId="1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wrapText="1"/>
    </xf>
    <xf numFmtId="1" fontId="3" fillId="9" borderId="9" xfId="0" applyNumberFormat="1" applyFont="1" applyFill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1" fontId="3" fillId="9" borderId="10" xfId="0" applyNumberFormat="1" applyFont="1" applyFill="1" applyBorder="1" applyAlignment="1">
      <alignment horizontal="center"/>
    </xf>
    <xf numFmtId="165" fontId="3" fillId="0" borderId="21" xfId="1" applyNumberFormat="1" applyFont="1" applyBorder="1" applyAlignment="1">
      <alignment horizontal="center" vertical="center" wrapText="1"/>
    </xf>
    <xf numFmtId="37" fontId="3" fillId="0" borderId="1" xfId="1" applyNumberFormat="1" applyFont="1" applyBorder="1" applyAlignment="1">
      <alignment horizontal="center" vertical="center" wrapText="1"/>
    </xf>
    <xf numFmtId="37" fontId="3" fillId="0" borderId="1" xfId="1" applyNumberFormat="1" applyFont="1" applyBorder="1" applyAlignment="1">
      <alignment horizontal="center" vertical="center"/>
    </xf>
    <xf numFmtId="37" fontId="3" fillId="0" borderId="30" xfId="1" applyNumberFormat="1" applyFont="1" applyBorder="1" applyAlignment="1">
      <alignment horizontal="center" vertical="center" wrapText="1"/>
    </xf>
    <xf numFmtId="37" fontId="3" fillId="0" borderId="3" xfId="1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center" vertical="center"/>
    </xf>
    <xf numFmtId="37" fontId="0" fillId="0" borderId="1" xfId="0" quotePrefix="1" applyNumberFormat="1" applyBorder="1" applyAlignment="1">
      <alignment horizontal="center"/>
    </xf>
    <xf numFmtId="176" fontId="20" fillId="0" borderId="6" xfId="1" applyNumberFormat="1" applyBorder="1" applyAlignment="1">
      <alignment horizontal="center" vertical="center"/>
    </xf>
    <xf numFmtId="10" fontId="20" fillId="0" borderId="4" xfId="1" applyNumberFormat="1" applyBorder="1" applyAlignment="1">
      <alignment horizontal="center" vertical="center"/>
    </xf>
    <xf numFmtId="177" fontId="20" fillId="0" borderId="6" xfId="1" applyNumberFormat="1" applyBorder="1" applyAlignment="1">
      <alignment horizontal="center" vertical="center"/>
    </xf>
    <xf numFmtId="177" fontId="20" fillId="0" borderId="31" xfId="1" applyNumberForma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177" fontId="3" fillId="0" borderId="10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 vertical="center" wrapText="1"/>
    </xf>
    <xf numFmtId="165" fontId="20" fillId="0" borderId="0" xfId="1" applyNumberFormat="1" applyAlignment="1">
      <alignment horizontal="center" vertical="center"/>
    </xf>
    <xf numFmtId="37" fontId="9" fillId="0" borderId="0" xfId="1" applyNumberFormat="1" applyFont="1" applyAlignment="1">
      <alignment horizontal="center" vertical="center" wrapText="1"/>
    </xf>
    <xf numFmtId="37" fontId="9" fillId="0" borderId="0" xfId="0" applyNumberFormat="1" applyFont="1" applyAlignment="1">
      <alignment horizontal="center" vertical="center"/>
    </xf>
    <xf numFmtId="37" fontId="3" fillId="0" borderId="0" xfId="1" applyNumberFormat="1" applyFont="1" applyAlignment="1">
      <alignment horizontal="center" vertical="center"/>
    </xf>
    <xf numFmtId="174" fontId="3" fillId="0" borderId="3" xfId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10" fontId="9" fillId="0" borderId="4" xfId="1" applyNumberFormat="1" applyFont="1" applyBorder="1" applyAlignment="1">
      <alignment horizontal="center" vertical="center" wrapText="1"/>
    </xf>
    <xf numFmtId="178" fontId="20" fillId="0" borderId="4" xfId="1" applyNumberFormat="1" applyBorder="1" applyAlignment="1">
      <alignment horizontal="center" vertical="center"/>
    </xf>
    <xf numFmtId="2" fontId="20" fillId="0" borderId="4" xfId="1" applyNumberFormat="1" applyBorder="1" applyAlignment="1">
      <alignment horizontal="center" vertical="center"/>
    </xf>
    <xf numFmtId="177" fontId="20" fillId="0" borderId="4" xfId="1" applyNumberFormat="1" applyBorder="1" applyAlignment="1">
      <alignment horizontal="center" vertical="center"/>
    </xf>
    <xf numFmtId="0" fontId="3" fillId="0" borderId="32" xfId="0" applyFont="1" applyBorder="1" applyAlignment="1">
      <alignment horizontal="left" vertical="center" indent="1"/>
    </xf>
    <xf numFmtId="10" fontId="3" fillId="0" borderId="5" xfId="1" applyNumberFormat="1" applyFont="1" applyBorder="1" applyAlignment="1">
      <alignment horizontal="center" vertical="center" wrapText="1"/>
    </xf>
    <xf numFmtId="10" fontId="3" fillId="0" borderId="32" xfId="1" applyNumberFormat="1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37" fontId="8" fillId="0" borderId="1" xfId="0" quotePrefix="1" applyNumberFormat="1" applyFont="1" applyBorder="1" applyAlignment="1">
      <alignment horizontal="center"/>
    </xf>
    <xf numFmtId="177" fontId="3" fillId="0" borderId="4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0" fontId="21" fillId="0" borderId="0" xfId="0" applyFont="1"/>
    <xf numFmtId="37" fontId="21" fillId="0" borderId="0" xfId="1" applyNumberFormat="1" applyFont="1" applyAlignment="1">
      <alignment horizontal="center" vertical="center" wrapText="1"/>
    </xf>
    <xf numFmtId="37" fontId="21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0" fontId="20" fillId="0" borderId="0" xfId="1" applyNumberFormat="1" applyAlignment="1">
      <alignment horizontal="center" vertical="center"/>
    </xf>
    <xf numFmtId="0" fontId="1" fillId="0" borderId="0" xfId="0" applyFont="1"/>
    <xf numFmtId="0" fontId="0" fillId="11" borderId="4" xfId="0" applyFill="1" applyBorder="1" applyAlignment="1">
      <alignment horizontal="right"/>
    </xf>
    <xf numFmtId="171" fontId="0" fillId="11" borderId="4" xfId="0" applyNumberFormat="1" applyFill="1" applyBorder="1" applyAlignment="1">
      <alignment horizontal="right"/>
    </xf>
    <xf numFmtId="173" fontId="0" fillId="11" borderId="4" xfId="0" applyNumberFormat="1" applyFill="1" applyBorder="1" applyAlignment="1">
      <alignment horizontal="center"/>
    </xf>
    <xf numFmtId="171" fontId="0" fillId="11" borderId="4" xfId="0" applyNumberFormat="1" applyFill="1" applyBorder="1"/>
    <xf numFmtId="173" fontId="0" fillId="11" borderId="4" xfId="0" applyNumberFormat="1" applyFill="1" applyBorder="1" applyAlignment="1">
      <alignment horizontal="right"/>
    </xf>
    <xf numFmtId="0" fontId="9" fillId="0" borderId="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left" vertical="center"/>
    </xf>
    <xf numFmtId="165" fontId="3" fillId="0" borderId="25" xfId="0" applyNumberFormat="1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67" fontId="8" fillId="0" borderId="9" xfId="0" applyNumberFormat="1" applyFont="1" applyBorder="1" applyAlignment="1">
      <alignment horizontal="center"/>
    </xf>
    <xf numFmtId="167" fontId="8" fillId="0" borderId="10" xfId="0" applyNumberFormat="1" applyFont="1" applyBorder="1" applyAlignment="1">
      <alignment horizontal="center"/>
    </xf>
    <xf numFmtId="167" fontId="7" fillId="3" borderId="9" xfId="4" applyNumberFormat="1" applyFont="1" applyFill="1" applyBorder="1" applyAlignment="1" applyProtection="1">
      <alignment horizontal="center" vertical="center"/>
      <protection locked="0"/>
    </xf>
    <xf numFmtId="167" fontId="7" fillId="3" borderId="10" xfId="4" applyNumberFormat="1" applyFont="1" applyFill="1" applyBorder="1" applyAlignment="1" applyProtection="1">
      <alignment horizontal="center" vertical="center"/>
      <protection locked="0"/>
    </xf>
    <xf numFmtId="44" fontId="8" fillId="0" borderId="12" xfId="4" applyFont="1" applyBorder="1" applyAlignment="1">
      <alignment horizontal="center"/>
    </xf>
    <xf numFmtId="44" fontId="8" fillId="0" borderId="17" xfId="4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</cellXfs>
  <cellStyles count="5">
    <cellStyle name="Comma" xfId="1" builtinId="3"/>
    <cellStyle name="Comma 6" xfId="2" xr:uid="{8077C185-284B-41ED-8459-530A2B316DED}"/>
    <cellStyle name="Currency 2 6 2" xfId="4" xr:uid="{CCF5BDF0-4F9E-4DE2-B86D-AD20F3CB26E0}"/>
    <cellStyle name="Normal" xfId="0" builtinId="0"/>
    <cellStyle name="Percent 6" xfId="3" xr:uid="{08A5C6A4-30E7-41D3-B093-07E5CCBC5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516442</xdr:colOff>
      <xdr:row>173</xdr:row>
      <xdr:rowOff>0</xdr:rowOff>
    </xdr:from>
    <xdr:to>
      <xdr:col>6</xdr:col>
      <xdr:colOff>518772</xdr:colOff>
      <xdr:row>174</xdr:row>
      <xdr:rowOff>156930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CC1D2C2-8A16-48F6-8312-1709560B7903}"/>
            </a:ext>
          </a:extLst>
        </xdr:cNvPr>
        <xdr:cNvCxnSpPr/>
      </xdr:nvCxnSpPr>
      <xdr:spPr bwMode="auto">
        <a:xfrm flipH="1">
          <a:off x="8526967" y="30337125"/>
          <a:ext cx="2330" cy="31885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361950</xdr:colOff>
      <xdr:row>174</xdr:row>
      <xdr:rowOff>133350</xdr:rowOff>
    </xdr:from>
    <xdr:to>
      <xdr:col>6</xdr:col>
      <xdr:colOff>518396</xdr:colOff>
      <xdr:row>174</xdr:row>
      <xdr:rowOff>151726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347ACFA-15AD-48F6-BEC8-6AE5A0B7B899}"/>
            </a:ext>
          </a:extLst>
        </xdr:cNvPr>
        <xdr:cNvCxnSpPr/>
      </xdr:nvCxnSpPr>
      <xdr:spPr bwMode="auto">
        <a:xfrm flipH="1" flipV="1">
          <a:off x="4267200" y="30632400"/>
          <a:ext cx="4261721" cy="1837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356049</xdr:colOff>
      <xdr:row>174</xdr:row>
      <xdr:rowOff>146416</xdr:rowOff>
    </xdr:from>
    <xdr:to>
      <xdr:col>1</xdr:col>
      <xdr:colOff>358465</xdr:colOff>
      <xdr:row>176</xdr:row>
      <xdr:rowOff>144385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CDAE3B-D39E-4E7A-838B-3069492D2813}"/>
            </a:ext>
          </a:extLst>
        </xdr:cNvPr>
        <xdr:cNvCxnSpPr/>
      </xdr:nvCxnSpPr>
      <xdr:spPr bwMode="auto">
        <a:xfrm>
          <a:off x="4261299" y="30645466"/>
          <a:ext cx="2416" cy="42659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417934</xdr:colOff>
      <xdr:row>157</xdr:row>
      <xdr:rowOff>48597</xdr:rowOff>
    </xdr:from>
    <xdr:to>
      <xdr:col>10</xdr:col>
      <xdr:colOff>446942</xdr:colOff>
      <xdr:row>190</xdr:row>
      <xdr:rowOff>65943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1136FCB-57C2-4991-9B14-F88672DDA347}"/>
            </a:ext>
          </a:extLst>
        </xdr:cNvPr>
        <xdr:cNvCxnSpPr/>
      </xdr:nvCxnSpPr>
      <xdr:spPr bwMode="auto">
        <a:xfrm>
          <a:off x="11781259" y="27775872"/>
          <a:ext cx="29008" cy="552279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349898</xdr:colOff>
      <xdr:row>190</xdr:row>
      <xdr:rowOff>48596</xdr:rowOff>
    </xdr:from>
    <xdr:to>
      <xdr:col>10</xdr:col>
      <xdr:colOff>446942</xdr:colOff>
      <xdr:row>190</xdr:row>
      <xdr:rowOff>73270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99A356F-FC7B-4BEC-9ED2-7741F650FEB4}"/>
            </a:ext>
          </a:extLst>
        </xdr:cNvPr>
        <xdr:cNvCxnSpPr/>
      </xdr:nvCxnSpPr>
      <xdr:spPr bwMode="auto">
        <a:xfrm flipH="1" flipV="1">
          <a:off x="6684023" y="33281321"/>
          <a:ext cx="5126244" cy="2467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352425</xdr:colOff>
      <xdr:row>189</xdr:row>
      <xdr:rowOff>9525</xdr:rowOff>
    </xdr:from>
    <xdr:to>
      <xdr:col>4</xdr:col>
      <xdr:colOff>358057</xdr:colOff>
      <xdr:row>190</xdr:row>
      <xdr:rowOff>45192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1CE7D20-E4E7-4D1A-9AFC-B6D9BEC188CF}"/>
            </a:ext>
          </a:extLst>
        </xdr:cNvPr>
        <xdr:cNvCxnSpPr/>
      </xdr:nvCxnSpPr>
      <xdr:spPr bwMode="auto">
        <a:xfrm flipH="1" flipV="1">
          <a:off x="6686550" y="33080325"/>
          <a:ext cx="5632" cy="19759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15</xdr:col>
      <xdr:colOff>0</xdr:colOff>
      <xdr:row>21</xdr:row>
      <xdr:rowOff>0</xdr:rowOff>
    </xdr:from>
    <xdr:to>
      <xdr:col>24</xdr:col>
      <xdr:colOff>542204</xdr:colOff>
      <xdr:row>33</xdr:row>
      <xdr:rowOff>85456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C6EA3A-A5AD-4FAE-B98C-522355B0D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20950" y="4772025"/>
          <a:ext cx="5771429" cy="21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a/Documents/TANDEM%20ENERGY%20SERVICES%20INC/Documents/Hearst/RateMaker/Hearst_RMpils%202010ED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tine/Local%20Settings/Temporary%20Internet%20Files/Content.IE5/4JL8EBEO/Finance/Rates/RATE%20APPLICATION%20-%202009/ERA%20Model%20Info/2009%20Model/RateMak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TESI%20CODES%20&amp;%20POLICIES/Minimum%20Filing%20Requirements/2020%20Minimum%20Filing%20Requirments/2020_Filing_Requirements_Chapter2_Appendice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%20Department\Department%20Applications\Application%20Review%20Process\Rec%20%231%20-%20Application%20Filing%20Requirements\Testing%20Protocols%20for%20Models%20and%20Appendices\2014%20IRM%20Rate%20Generator_V2.3_FOR%20TEST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Hydro%202000/CoS%202020/Models/H2000%20TESI_Data%20Vault%20202002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a/AppData/Local/Microsoft/Windows/Temporary%20Internet%20Files/Content.Outlook/7VFETQWL/CHEC_Rate%20Design%20Master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a/Documents/TESI/TESI%20UTILITIES/CHEC/CHEC%20Models/CHEC_Rate%20Design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</sheetNames>
    <sheetDataSet>
      <sheetData sheetId="0"/>
      <sheetData sheetId="1">
        <row r="13">
          <cell r="C13">
            <v>2010</v>
          </cell>
        </row>
      </sheetData>
      <sheetData sheetId="2">
        <row r="35">
          <cell r="N35">
            <v>131419.23125993941</v>
          </cell>
        </row>
      </sheetData>
      <sheetData sheetId="3">
        <row r="22">
          <cell r="F22">
            <v>860.65000000000009</v>
          </cell>
        </row>
      </sheetData>
      <sheetData sheetId="4"/>
      <sheetData sheetId="5">
        <row r="12">
          <cell r="F12">
            <v>41525</v>
          </cell>
        </row>
      </sheetData>
      <sheetData sheetId="6">
        <row r="19">
          <cell r="E19">
            <v>0</v>
          </cell>
        </row>
      </sheetData>
      <sheetData sheetId="7">
        <row r="88">
          <cell r="G88">
            <v>58113.1187400606</v>
          </cell>
        </row>
      </sheetData>
      <sheetData sheetId="8">
        <row r="15">
          <cell r="C15">
            <v>0</v>
          </cell>
        </row>
      </sheetData>
      <sheetData sheetId="9"/>
      <sheetData sheetId="10">
        <row r="12">
          <cell r="B12">
            <v>1.0000000000000001E-5</v>
          </cell>
        </row>
      </sheetData>
      <sheetData sheetId="11">
        <row r="10">
          <cell r="B10">
            <v>1</v>
          </cell>
        </row>
      </sheetData>
      <sheetData sheetId="12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3">
          <cell r="C13" t="str">
            <v>v1.02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3">
          <cell r="C13" t="str">
            <v>v1.02</v>
          </cell>
        </row>
      </sheetData>
      <sheetData sheetId="59"/>
      <sheetData sheetId="6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24">
          <cell r="E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H1">
            <v>0</v>
          </cell>
        </row>
      </sheetData>
      <sheetData sheetId="47"/>
      <sheetData sheetId="48"/>
      <sheetData sheetId="49"/>
      <sheetData sheetId="50"/>
      <sheetData sheetId="5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Exhibit 1 -&gt;"/>
      <sheetName val="1.1 Trial Balance Summary"/>
      <sheetName val="1.2 TB Historical Balances"/>
      <sheetName val="1.3 TB Projected Balances"/>
      <sheetName val="1.4 TB Var Analysis"/>
      <sheetName val="Exhibit 2 -&gt;"/>
      <sheetName val="2.1. Rate Base Trend "/>
      <sheetName val="2.2 RateBase VarAnalysis"/>
      <sheetName val="2.3 Summary of Capital "/>
      <sheetName val="2.4. Var Capital Expenditures"/>
      <sheetName val="2.5 DSP Input Tables"/>
      <sheetName val="FIXED ASSET CONTINUITY STMT -&gt;"/>
      <sheetName val="2.5 Service Life Comp"/>
      <sheetName val="2.6 Fixed Asset Cont Stmt"/>
      <sheetName val="2.7 Overhead"/>
      <sheetName val="1576"/>
      <sheetName val="Reconciliation Sheet"/>
      <sheetName val="DEPRECIATION EXPENSES -&gt;"/>
      <sheetName val="2.9 Depreciation Expenses"/>
      <sheetName val="2.12 Proposed REG Invest."/>
      <sheetName val="2.9 DeprExp 2012_2013 Old CGAAP"/>
      <sheetName val="2.9 DeprExp 2013-2014 RevCGAAP"/>
      <sheetName val="2.9 DeprExp 2014-2020 MIFRS"/>
      <sheetName val="2.13 SQI"/>
      <sheetName val="Exhibit 3 -&gt;"/>
      <sheetName val="Rate Design"/>
      <sheetName val="OPERATING REVENUES -&gt;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Rev Sum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2 OM&amp;A_Summary_Analys"/>
      <sheetName val="4.3 OMA Programs"/>
      <sheetName val="4.4 OM&amp;A_Cost _Drivers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"/>
      <sheetName val="6.5 OEB Input Appendices"/>
      <sheetName val="6.6 OEB ROE Summary"/>
      <sheetName val="6.8 Over_Under-earning Driv"/>
      <sheetName val="Exhibit 8 -&gt;"/>
      <sheetName val="8.1 Loss Factors"/>
      <sheetName val="8.2 IFRS Transition Costs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Intervener Tool"/>
      <sheetName val="Appendix 2-R"/>
      <sheetName val="Settlement Conference Tables"/>
    </sheetNames>
    <sheetDataSet>
      <sheetData sheetId="0"/>
      <sheetData sheetId="1">
        <row r="23">
          <cell r="E23">
            <v>2019</v>
          </cell>
        </row>
        <row r="25">
          <cell r="E25">
            <v>2020</v>
          </cell>
        </row>
        <row r="27">
          <cell r="E27">
            <v>2012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3">
          <cell r="A43" t="str">
            <v>Residential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  <sheetName val="Table of Content"/>
      <sheetName val="0.1 LDC Info"/>
      <sheetName val="0.2 Customer Classes"/>
      <sheetName val="Exhibit 1 -&gt;"/>
      <sheetName val="1.1 Trial Balance Summary"/>
      <sheetName val="1.2 TB Historical Balances"/>
      <sheetName val="1.3 TB Projected Balances"/>
      <sheetName val="1.4 TB Var Analysis"/>
      <sheetName val="Exhibit 2 -&gt;"/>
      <sheetName val="2.1. Rate Base Trend "/>
      <sheetName val="2.2 RateBase VarAnalysis"/>
      <sheetName val="2.3 Summary of Capital "/>
      <sheetName val="2.4. Var Capital Expenditures"/>
      <sheetName val="2.5 DSP Input Tables"/>
      <sheetName val="FIXED ASSET CONTINUITY STMT -&gt;"/>
      <sheetName val="2.5 Service Life Comp"/>
      <sheetName val="2.6 Fixed Asset Cont Stmt"/>
      <sheetName val="2.7 Overhead"/>
      <sheetName val="Reconciliation Sheet"/>
      <sheetName val="DEPRECIATION EXPENSES -&gt;"/>
      <sheetName val="2.9 Depreciation Expenses"/>
      <sheetName val="2.12 Proposed REG Invest."/>
      <sheetName val="2.9 DeprExp 2012_2013 Old CGAAP"/>
      <sheetName val="2.9 DeprExp 2013-2014 RevCGAAP"/>
      <sheetName val="2.9 DeprExp 2014-2020 MIFRS"/>
      <sheetName val="2.13 SQI"/>
      <sheetName val="Exhibit 3 -&gt;"/>
      <sheetName val="Rate Design"/>
      <sheetName val="OPERATING REVENUES -&gt;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2 OM&amp;A_Summary_Analys"/>
      <sheetName val="4.3 OMA Programs"/>
      <sheetName val="4.4 OM&amp;A_Cost _Drivers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"/>
      <sheetName val="6.5 OEB Input Appendices"/>
      <sheetName val="6.6 OEB ROE Summary"/>
      <sheetName val="6.8 Over_Under-earning Driv"/>
      <sheetName val="Exhibit 8 -&gt;"/>
      <sheetName val="8.1 Loss Factors"/>
      <sheetName val="8.2 IFRS Transition Costs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Intervener Tool"/>
      <sheetName val="Appendix 2-R"/>
      <sheetName val="Settlement Conference Tables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  <sheetName val="5. 2013 Continuity Schedule"/>
      <sheetName val="1. Info"/>
      <sheetName val="2. Applicable Worksheets"/>
      <sheetName val="3. Rate Classes"/>
      <sheetName val="hidden1"/>
      <sheetName val="4. Most Recent Tariff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2.ModelTables"/>
      <sheetName val="Hidden_CAPEX"/>
      <sheetName val="Hidden_REG Invest."/>
      <sheetName val="Hidden_REG Improvement"/>
      <sheetName val="Hidden_REG Expansion"/>
      <sheetName val="Hidden_Other Revenue"/>
      <sheetName val="Hidden_OM&amp;A Summary"/>
      <sheetName val="Hidden_Employee Costs"/>
      <sheetName val="Hidden_RegulatoryCosts1"/>
      <sheetName val="Hidden_RegulatoryCosts2"/>
      <sheetName val="App.2-Z_Commodity Expense"/>
      <sheetName val="Index2"/>
      <sheetName val="Rev_Req &amp; Fee Workform -&gt;"/>
      <sheetName val="1.2 Trial Balance Det_Budget"/>
      <sheetName val="1.2.1 Other Programs"/>
      <sheetName val="1.3 Cost Analysis"/>
      <sheetName val="1.4 Player Forecast"/>
      <sheetName val="1.5 Cost Allocation by Program"/>
      <sheetName val="1.6 Fee Design"/>
      <sheetName val="1.6 Fee Design (2)"/>
      <sheetName val="1.7 2020 Revenues"/>
      <sheetName val="1.8 Rev_Reqt"/>
      <sheetName val="Trillium Grant-&gt;"/>
      <sheetName val="2.1 OTF Tracking"/>
      <sheetName val="Backup"/>
      <sheetName val="Asset_Base"/>
      <sheetName val="Cost_of_Capital"/>
      <sheetName val="4.2 2019 Revenues"/>
      <sheetName val="2019 Budget"/>
      <sheetName val="Sheet4"/>
      <sheetName val="blank"/>
    </sheetNames>
    <sheetDataSet>
      <sheetData sheetId="0">
        <row r="24">
          <cell r="E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H1">
            <v>0</v>
          </cell>
        </row>
      </sheetData>
      <sheetData sheetId="37"/>
      <sheetData sheetId="38"/>
      <sheetData sheetId="39"/>
      <sheetData sheetId="40"/>
      <sheetData sheetId="41"/>
      <sheetData sheetId="42">
        <row r="13">
          <cell r="C13">
            <v>2010</v>
          </cell>
        </row>
      </sheetData>
      <sheetData sheetId="43">
        <row r="35">
          <cell r="N35">
            <v>131419.23125993941</v>
          </cell>
        </row>
      </sheetData>
      <sheetData sheetId="44">
        <row r="22">
          <cell r="F22">
            <v>860.65000000000009</v>
          </cell>
        </row>
      </sheetData>
      <sheetData sheetId="45"/>
      <sheetData sheetId="46">
        <row r="12">
          <cell r="F12">
            <v>41525</v>
          </cell>
        </row>
      </sheetData>
      <sheetData sheetId="47">
        <row r="19">
          <cell r="E19">
            <v>0</v>
          </cell>
        </row>
      </sheetData>
      <sheetData sheetId="48">
        <row r="88">
          <cell r="G88">
            <v>58113.1187400606</v>
          </cell>
        </row>
      </sheetData>
      <sheetData sheetId="49">
        <row r="15">
          <cell r="C15">
            <v>0</v>
          </cell>
        </row>
      </sheetData>
      <sheetData sheetId="50"/>
      <sheetData sheetId="51">
        <row r="12">
          <cell r="B12">
            <v>1.0000000000000001E-5</v>
          </cell>
        </row>
      </sheetData>
      <sheetData sheetId="52">
        <row r="10">
          <cell r="B10">
            <v>1</v>
          </cell>
        </row>
      </sheetData>
      <sheetData sheetId="53">
        <row r="10">
          <cell r="C10" t="str">
            <v xml:space="preserve">_x000D_
</v>
          </cell>
        </row>
      </sheetData>
      <sheetData sheetId="54"/>
      <sheetData sheetId="55"/>
      <sheetData sheetId="56"/>
      <sheetData sheetId="57">
        <row r="19">
          <cell r="B19" t="str">
            <v>UNMETERED SCATTERED LOAD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1">
          <cell r="AM1" t="str">
            <v>Algoma Power Inc.</v>
          </cell>
        </row>
      </sheetData>
      <sheetData sheetId="75" refreshError="1"/>
      <sheetData sheetId="76"/>
      <sheetData sheetId="77">
        <row r="23">
          <cell r="E23">
            <v>2019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/>
      <sheetData sheetId="166"/>
      <sheetData sheetId="167" refreshError="1"/>
      <sheetData sheetId="168"/>
      <sheetData sheetId="169">
        <row r="1">
          <cell r="D1" t="str">
            <v>Applicable only for Non-RPP Customers</v>
          </cell>
        </row>
      </sheetData>
      <sheetData sheetId="170" refreshError="1"/>
      <sheetData sheetId="171"/>
      <sheetData sheetId="172"/>
      <sheetData sheetId="173"/>
      <sheetData sheetId="174"/>
      <sheetData sheetId="175">
        <row r="26">
          <cell r="C26" t="e">
            <v>#VALUE!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>
        <row r="19">
          <cell r="E19">
            <v>319</v>
          </cell>
        </row>
      </sheetData>
      <sheetData sheetId="269">
        <row r="17">
          <cell r="C17" t="str">
            <v>Club - Audit Professional Fees</v>
          </cell>
        </row>
      </sheetData>
      <sheetData sheetId="270">
        <row r="40">
          <cell r="C40">
            <v>0</v>
          </cell>
        </row>
      </sheetData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LDC Info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</sheetNames>
    <sheetDataSet>
      <sheetData sheetId="0"/>
      <sheetData sheetId="1">
        <row r="24">
          <cell r="E24">
            <v>2015</v>
          </cell>
        </row>
      </sheetData>
      <sheetData sheetId="2"/>
      <sheetData sheetId="3"/>
      <sheetData sheetId="4"/>
      <sheetData sheetId="5"/>
      <sheetData sheetId="6">
        <row r="26">
          <cell r="C26" t="e">
            <v>#VALUE!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7676-040D-45D1-918D-43438596C6E8}">
  <sheetPr codeName="Sheet235">
    <pageSetUpPr fitToPage="1"/>
  </sheetPr>
  <dimension ref="A1:S336"/>
  <sheetViews>
    <sheetView showGridLines="0" tabSelected="1" topLeftCell="A25" zoomScaleNormal="100" workbookViewId="0">
      <selection activeCell="F50" sqref="F50"/>
    </sheetView>
  </sheetViews>
  <sheetFormatPr defaultColWidth="8.7109375" defaultRowHeight="12.75" x14ac:dyDescent="0.2"/>
  <cols>
    <col min="1" max="1" width="58.5703125" customWidth="1"/>
    <col min="2" max="2" width="9.28515625" customWidth="1"/>
    <col min="3" max="3" width="13.42578125" customWidth="1"/>
    <col min="4" max="4" width="13.7109375" customWidth="1"/>
    <col min="5" max="12" width="12.5703125" customWidth="1"/>
    <col min="13" max="13" width="13.85546875" bestFit="1" customWidth="1"/>
    <col min="14" max="14" width="10.140625" bestFit="1" customWidth="1"/>
  </cols>
  <sheetData>
    <row r="1" spans="1:18" x14ac:dyDescent="0.2">
      <c r="A1" s="2"/>
    </row>
    <row r="2" spans="1:18" ht="18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ht="18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1:18" x14ac:dyDescent="0.2">
      <c r="A5" s="4" t="s">
        <v>2</v>
      </c>
    </row>
    <row r="6" spans="1:18" s="5" customFormat="1" x14ac:dyDescent="0.2">
      <c r="A6" s="4"/>
      <c r="B6"/>
      <c r="C6"/>
      <c r="D6"/>
      <c r="E6"/>
      <c r="F6"/>
      <c r="G6"/>
      <c r="H6" s="236" t="s">
        <v>3</v>
      </c>
      <c r="I6" s="236"/>
      <c r="J6" s="236"/>
      <c r="K6"/>
      <c r="L6"/>
      <c r="M6"/>
      <c r="N6"/>
      <c r="O6"/>
      <c r="P6"/>
      <c r="Q6"/>
      <c r="R6"/>
    </row>
    <row r="7" spans="1:18" s="9" customFormat="1" ht="3" customHeight="1" x14ac:dyDescent="0.2">
      <c r="A7" s="6" t="s">
        <v>0</v>
      </c>
      <c r="B7" s="7" t="s">
        <v>4</v>
      </c>
      <c r="C7" s="8"/>
      <c r="D7" s="8"/>
      <c r="E7" s="5"/>
      <c r="F7" s="5"/>
      <c r="G7" s="5"/>
      <c r="H7"/>
      <c r="I7"/>
      <c r="J7"/>
      <c r="K7"/>
      <c r="L7"/>
      <c r="M7"/>
      <c r="N7" s="5"/>
      <c r="O7" s="5"/>
      <c r="P7" s="5"/>
      <c r="Q7" s="5"/>
      <c r="R7" s="5"/>
    </row>
    <row r="8" spans="1:18" s="9" customFormat="1" ht="29.25" customHeight="1" x14ac:dyDescent="0.2">
      <c r="A8" s="10" t="s">
        <v>5</v>
      </c>
      <c r="B8" s="11"/>
      <c r="C8" s="12" t="s">
        <v>6</v>
      </c>
      <c r="D8" s="13"/>
      <c r="E8" s="12" t="s">
        <v>7</v>
      </c>
      <c r="F8" s="14" t="s">
        <v>8</v>
      </c>
      <c r="H8" s="15"/>
      <c r="I8" s="15"/>
      <c r="J8" s="16" t="s">
        <v>9</v>
      </c>
      <c r="K8" s="17"/>
      <c r="L8" s="18" t="s">
        <v>10</v>
      </c>
      <c r="M8" s="18" t="s">
        <v>11</v>
      </c>
    </row>
    <row r="9" spans="1:18" s="9" customFormat="1" ht="14.25" x14ac:dyDescent="0.2">
      <c r="A9" s="19" t="s">
        <v>84</v>
      </c>
      <c r="B9" s="19"/>
      <c r="C9" s="20">
        <v>12791618</v>
      </c>
      <c r="D9" s="20"/>
      <c r="E9" s="21"/>
      <c r="F9" s="22">
        <f>+C9-E9</f>
        <v>12791618</v>
      </c>
      <c r="H9" s="23"/>
      <c r="I9" s="23">
        <v>166407</v>
      </c>
      <c r="J9" s="24">
        <f t="shared" ref="J9:J15" si="0">SUM(H9:I9)</f>
        <v>166407</v>
      </c>
      <c r="K9" s="25">
        <f t="shared" ref="K9:K17" si="1">F9-(H9+I9)</f>
        <v>12625211</v>
      </c>
      <c r="L9" s="26">
        <f>+J9/C9</f>
        <v>1.3009065780419648E-2</v>
      </c>
      <c r="M9" s="26">
        <f>+K9/C9</f>
        <v>0.9869909342195804</v>
      </c>
      <c r="N9" s="27"/>
    </row>
    <row r="10" spans="1:18" s="9" customFormat="1" ht="12.75" customHeight="1" x14ac:dyDescent="0.2">
      <c r="A10" s="19" t="s">
        <v>85</v>
      </c>
      <c r="B10" s="19"/>
      <c r="C10" s="20">
        <v>4062996</v>
      </c>
      <c r="D10" s="20"/>
      <c r="E10" s="21"/>
      <c r="F10" s="22">
        <f t="shared" ref="F10:F15" si="2">+C10-E10</f>
        <v>4062996</v>
      </c>
      <c r="H10" s="23"/>
      <c r="I10" s="23">
        <v>437411</v>
      </c>
      <c r="J10" s="24">
        <f t="shared" si="0"/>
        <v>437411</v>
      </c>
      <c r="K10" s="25">
        <f t="shared" si="1"/>
        <v>3625585</v>
      </c>
      <c r="L10" s="26">
        <f>+J10/C10</f>
        <v>0.10765725587719013</v>
      </c>
      <c r="M10" s="26">
        <f>+K10/C10</f>
        <v>0.89234274412280989</v>
      </c>
    </row>
    <row r="11" spans="1:18" s="9" customFormat="1" ht="12.75" customHeight="1" x14ac:dyDescent="0.2">
      <c r="A11" s="19" t="s">
        <v>86</v>
      </c>
      <c r="B11" s="19"/>
      <c r="C11" s="20">
        <v>4274766</v>
      </c>
      <c r="D11" s="20"/>
      <c r="E11" s="21"/>
      <c r="F11" s="22">
        <f t="shared" si="2"/>
        <v>4274766</v>
      </c>
      <c r="H11" s="23"/>
      <c r="I11" s="23">
        <f>F11</f>
        <v>4274766</v>
      </c>
      <c r="J11" s="24">
        <f t="shared" si="0"/>
        <v>4274766</v>
      </c>
      <c r="K11" s="25">
        <f t="shared" si="1"/>
        <v>0</v>
      </c>
      <c r="L11" s="26">
        <f>+J11/C11</f>
        <v>1</v>
      </c>
      <c r="M11" s="26">
        <f>+K11/C11</f>
        <v>0</v>
      </c>
      <c r="N11" s="27"/>
    </row>
    <row r="12" spans="1:18" s="9" customFormat="1" ht="12.75" customHeight="1" x14ac:dyDescent="0.2">
      <c r="A12" s="19" t="s">
        <v>87</v>
      </c>
      <c r="B12" s="19"/>
      <c r="C12" s="20">
        <v>153342</v>
      </c>
      <c r="D12" s="20"/>
      <c r="E12" s="21"/>
      <c r="F12" s="22">
        <f t="shared" si="2"/>
        <v>153342</v>
      </c>
      <c r="H12" s="23"/>
      <c r="I12" s="23">
        <f>F12</f>
        <v>153342</v>
      </c>
      <c r="J12" s="24">
        <f t="shared" si="0"/>
        <v>153342</v>
      </c>
      <c r="K12" s="25">
        <f t="shared" si="1"/>
        <v>0</v>
      </c>
      <c r="L12" s="26">
        <f>+J12/C12</f>
        <v>1</v>
      </c>
      <c r="M12" s="26">
        <f>+K12/C12</f>
        <v>0</v>
      </c>
      <c r="N12" s="27"/>
    </row>
    <row r="13" spans="1:18" s="9" customFormat="1" ht="12.75" customHeight="1" x14ac:dyDescent="0.2">
      <c r="A13" s="19" t="s">
        <v>88</v>
      </c>
      <c r="B13" s="19"/>
      <c r="C13" s="20">
        <v>17280</v>
      </c>
      <c r="D13" s="20"/>
      <c r="E13" s="21"/>
      <c r="F13" s="22">
        <f t="shared" si="2"/>
        <v>17280</v>
      </c>
      <c r="H13" s="23"/>
      <c r="I13" s="23">
        <f>F13</f>
        <v>17280</v>
      </c>
      <c r="J13" s="24">
        <f t="shared" si="0"/>
        <v>17280</v>
      </c>
      <c r="K13" s="25">
        <f t="shared" si="1"/>
        <v>0</v>
      </c>
      <c r="L13" s="26">
        <f>+J13/C13</f>
        <v>1</v>
      </c>
      <c r="M13" s="26">
        <f>+K13/C13</f>
        <v>0</v>
      </c>
      <c r="N13" s="27"/>
    </row>
    <row r="14" spans="1:18" s="9" customFormat="1" ht="12.75" customHeight="1" x14ac:dyDescent="0.2">
      <c r="A14" s="19" t="s">
        <v>12</v>
      </c>
      <c r="B14" s="19"/>
      <c r="C14" s="20">
        <v>0</v>
      </c>
      <c r="D14" s="20"/>
      <c r="E14" s="21"/>
      <c r="F14" s="22">
        <f t="shared" si="2"/>
        <v>0</v>
      </c>
      <c r="H14" s="23"/>
      <c r="I14" s="23">
        <v>0</v>
      </c>
      <c r="J14" s="24">
        <f t="shared" si="0"/>
        <v>0</v>
      </c>
      <c r="K14" s="25">
        <f t="shared" si="1"/>
        <v>0</v>
      </c>
      <c r="L14" s="26"/>
      <c r="M14" s="26"/>
      <c r="N14" s="27"/>
    </row>
    <row r="15" spans="1:18" s="9" customFormat="1" ht="12.75" customHeight="1" x14ac:dyDescent="0.2">
      <c r="A15" s="19" t="s">
        <v>12</v>
      </c>
      <c r="B15" s="19"/>
      <c r="C15" s="20">
        <v>0</v>
      </c>
      <c r="D15" s="20"/>
      <c r="E15" s="21"/>
      <c r="F15" s="22">
        <f t="shared" si="2"/>
        <v>0</v>
      </c>
      <c r="H15" s="23"/>
      <c r="I15" s="23">
        <v>0</v>
      </c>
      <c r="J15" s="24">
        <f t="shared" si="0"/>
        <v>0</v>
      </c>
      <c r="K15" s="25">
        <f t="shared" si="1"/>
        <v>0</v>
      </c>
      <c r="L15" s="26"/>
      <c r="M15" s="26"/>
      <c r="N15" s="27"/>
    </row>
    <row r="16" spans="1:18" s="9" customFormat="1" ht="12.75" customHeight="1" x14ac:dyDescent="0.2">
      <c r="A16" s="19" t="s">
        <v>12</v>
      </c>
      <c r="B16" s="19"/>
      <c r="C16" s="20"/>
      <c r="D16" s="20"/>
      <c r="E16" s="21"/>
      <c r="F16" s="22">
        <f>+C16-E16</f>
        <v>0</v>
      </c>
      <c r="H16" s="23"/>
      <c r="I16" s="23">
        <v>0</v>
      </c>
      <c r="J16" s="24"/>
      <c r="K16" s="25">
        <f t="shared" si="1"/>
        <v>0</v>
      </c>
      <c r="L16" s="26"/>
      <c r="M16" s="26"/>
      <c r="N16" s="27"/>
    </row>
    <row r="17" spans="1:19" s="9" customFormat="1" ht="12.75" customHeight="1" x14ac:dyDescent="0.2">
      <c r="A17" s="19" t="s">
        <v>12</v>
      </c>
      <c r="B17" s="19"/>
      <c r="C17" s="20"/>
      <c r="D17" s="20"/>
      <c r="E17" s="21"/>
      <c r="F17" s="22">
        <f>+C17-E17</f>
        <v>0</v>
      </c>
      <c r="H17" s="23"/>
      <c r="I17" s="23">
        <v>0</v>
      </c>
      <c r="J17" s="24"/>
      <c r="K17" s="25">
        <f t="shared" si="1"/>
        <v>0</v>
      </c>
      <c r="L17" s="26"/>
      <c r="M17" s="26"/>
      <c r="N17" s="27"/>
    </row>
    <row r="18" spans="1:19" s="9" customFormat="1" ht="12.75" customHeight="1" x14ac:dyDescent="0.2">
      <c r="A18" s="28" t="s">
        <v>13</v>
      </c>
      <c r="B18" s="29" t="s">
        <v>4</v>
      </c>
      <c r="C18" s="30">
        <f>SUM(C9:D17)</f>
        <v>21300002</v>
      </c>
      <c r="D18" s="30"/>
      <c r="E18" s="31">
        <f>SUM(E9:E17)</f>
        <v>0</v>
      </c>
      <c r="F18" s="31">
        <f>+C18-E18</f>
        <v>21300002</v>
      </c>
      <c r="H18" s="32"/>
      <c r="I18" s="32">
        <f>SUM(I9:I17)</f>
        <v>5049206</v>
      </c>
      <c r="J18" s="33">
        <f>SUM(J9:J17)</f>
        <v>5049206</v>
      </c>
      <c r="K18" s="32">
        <f>SUM(K9:K17)</f>
        <v>16250796</v>
      </c>
      <c r="L18" s="32"/>
      <c r="M18" s="32"/>
      <c r="N18" s="34"/>
    </row>
    <row r="19" spans="1:19" s="9" customFormat="1" ht="12.75" customHeight="1" x14ac:dyDescent="0.2">
      <c r="A19" s="35" t="s">
        <v>14</v>
      </c>
      <c r="B19" s="36" t="s">
        <v>4</v>
      </c>
      <c r="C19" s="37">
        <f>$C$13/$C$13</f>
        <v>1</v>
      </c>
      <c r="D19" s="37"/>
      <c r="E19" s="37"/>
      <c r="F19" s="37">
        <v>1</v>
      </c>
      <c r="H19" s="26"/>
      <c r="I19" s="38">
        <f>$I$18/$F$18</f>
        <v>0.23705190262423451</v>
      </c>
      <c r="J19" s="39"/>
      <c r="K19" s="40">
        <f>$K$18/$F$18</f>
        <v>0.76294809737576552</v>
      </c>
      <c r="L19" s="26">
        <f>H19+I19</f>
        <v>0.23705190262423451</v>
      </c>
      <c r="M19" s="38">
        <f>K19</f>
        <v>0.76294809737576552</v>
      </c>
      <c r="N19" s="41">
        <f>L19+M19</f>
        <v>1</v>
      </c>
    </row>
    <row r="20" spans="1:19" s="9" customFormat="1" ht="12.75" customHeight="1" thickBot="1" x14ac:dyDescent="0.25">
      <c r="A20" s="42"/>
      <c r="B20" s="43"/>
      <c r="C20" s="44"/>
      <c r="D20" s="44"/>
      <c r="E20" s="44"/>
      <c r="F20" s="44"/>
      <c r="G20" s="45"/>
      <c r="H20" s="44"/>
      <c r="I20" s="44"/>
      <c r="J20" s="45"/>
      <c r="K20" s="44"/>
      <c r="L20" s="44"/>
      <c r="M20" s="44"/>
      <c r="N20" s="46"/>
    </row>
    <row r="21" spans="1:19" s="9" customFormat="1" ht="12.75" customHeight="1" x14ac:dyDescent="0.2">
      <c r="A21" s="47"/>
      <c r="B21" s="48"/>
      <c r="C21" s="49"/>
      <c r="D21" s="49"/>
      <c r="E21" s="49"/>
      <c r="F21" s="49"/>
      <c r="H21" s="49"/>
      <c r="I21" s="49"/>
      <c r="K21" s="49"/>
      <c r="L21" s="49"/>
      <c r="M21" s="49"/>
      <c r="N21" s="50"/>
    </row>
    <row r="22" spans="1:19" s="9" customFormat="1" ht="12.75" customHeight="1" x14ac:dyDescent="0.25">
      <c r="A22" s="51" t="s">
        <v>15</v>
      </c>
      <c r="B22" s="48"/>
      <c r="C22" s="49"/>
      <c r="D22" s="49"/>
      <c r="E22" s="49"/>
      <c r="F22" s="49"/>
      <c r="H22" s="49"/>
      <c r="I22" s="49"/>
      <c r="K22" s="49"/>
      <c r="L22" s="49"/>
      <c r="M22" s="49"/>
      <c r="N22" s="50"/>
    </row>
    <row r="23" spans="1:19" s="9" customFormat="1" ht="12.75" customHeight="1" thickBot="1" x14ac:dyDescent="0.25">
      <c r="A23" s="9" t="s">
        <v>4</v>
      </c>
      <c r="E23" s="52"/>
      <c r="H23" s="237" t="s">
        <v>16</v>
      </c>
      <c r="I23" s="238"/>
      <c r="O23" s="53"/>
      <c r="P23" s="53"/>
      <c r="Q23" s="53"/>
    </row>
    <row r="24" spans="1:19" s="9" customFormat="1" ht="15.75" thickBot="1" x14ac:dyDescent="0.3">
      <c r="A24" s="54" t="s">
        <v>17</v>
      </c>
      <c r="B24" s="55" t="s">
        <v>18</v>
      </c>
      <c r="C24" s="56"/>
      <c r="D24" s="56"/>
      <c r="E24" s="57"/>
      <c r="F24" s="58"/>
      <c r="G24" s="59"/>
      <c r="H24" s="239"/>
      <c r="I24" s="240"/>
      <c r="J24" s="60" t="s">
        <v>19</v>
      </c>
      <c r="K24" s="9" t="s">
        <v>20</v>
      </c>
      <c r="Q24" s="53"/>
      <c r="R24" s="53"/>
    </row>
    <row r="25" spans="1:19" s="9" customFormat="1" ht="12.75" customHeight="1" thickBot="1" x14ac:dyDescent="0.25">
      <c r="A25" s="4"/>
      <c r="E25" s="61"/>
      <c r="H25" s="60"/>
      <c r="O25" s="53"/>
      <c r="P25" s="53"/>
      <c r="Q25" s="53"/>
      <c r="S25" s="9" t="s">
        <v>0</v>
      </c>
    </row>
    <row r="26" spans="1:19" s="9" customFormat="1" ht="12.75" customHeight="1" thickBot="1" x14ac:dyDescent="0.3">
      <c r="A26" s="62" t="s">
        <v>21</v>
      </c>
      <c r="B26" s="9" t="s">
        <v>22</v>
      </c>
      <c r="H26" s="241" t="s">
        <v>16</v>
      </c>
      <c r="I26" s="242"/>
      <c r="J26" s="63"/>
      <c r="K26" s="64" t="s">
        <v>23</v>
      </c>
      <c r="O26" s="53"/>
      <c r="P26" s="53"/>
      <c r="Q26" s="53"/>
    </row>
    <row r="27" spans="1:19" s="9" customFormat="1" ht="12.75" customHeight="1" x14ac:dyDescent="0.25">
      <c r="A27" s="4"/>
      <c r="H27" s="65"/>
      <c r="I27" s="65"/>
      <c r="J27" s="63"/>
      <c r="K27" s="66"/>
      <c r="O27" s="53"/>
      <c r="P27" s="53"/>
      <c r="Q27" s="53"/>
    </row>
    <row r="28" spans="1:19" s="9" customFormat="1" ht="12.75" customHeight="1" x14ac:dyDescent="0.2">
      <c r="A28" s="67" t="s">
        <v>24</v>
      </c>
      <c r="B28" s="243"/>
      <c r="C28" s="243"/>
      <c r="D28" s="243"/>
      <c r="E28" s="243"/>
      <c r="F28" s="68"/>
      <c r="G28" s="69"/>
      <c r="H28" s="70"/>
      <c r="I28" s="70">
        <v>18.5</v>
      </c>
      <c r="J28" s="63"/>
      <c r="K28" s="71"/>
      <c r="O28" s="53"/>
      <c r="P28" s="53"/>
      <c r="Q28" s="53"/>
    </row>
    <row r="29" spans="1:19" s="9" customFormat="1" ht="12.75" customHeight="1" x14ac:dyDescent="0.2">
      <c r="A29" s="72" t="s">
        <v>25</v>
      </c>
      <c r="B29" s="244" t="s">
        <v>25</v>
      </c>
      <c r="C29" s="245"/>
      <c r="D29" s="245"/>
      <c r="E29" s="246"/>
      <c r="F29" s="68"/>
      <c r="G29" s="69"/>
      <c r="H29" s="70"/>
      <c r="I29" s="70">
        <v>0</v>
      </c>
      <c r="J29" s="73"/>
      <c r="K29"/>
      <c r="L29" s="74"/>
      <c r="M29" s="74"/>
    </row>
    <row r="30" spans="1:19" s="9" customFormat="1" ht="14.25" x14ac:dyDescent="0.2">
      <c r="A30" s="75" t="s">
        <v>26</v>
      </c>
      <c r="B30" s="221" t="s">
        <v>27</v>
      </c>
      <c r="C30" s="222"/>
      <c r="D30" s="222"/>
      <c r="E30" s="223"/>
      <c r="F30" s="68"/>
      <c r="G30" s="76"/>
      <c r="H30" s="70"/>
      <c r="I30" s="70">
        <v>106.94</v>
      </c>
      <c r="J30" s="73"/>
      <c r="K30"/>
      <c r="L30" s="74"/>
      <c r="M30" s="74"/>
    </row>
    <row r="31" spans="1:19" s="9" customFormat="1" ht="14.25" x14ac:dyDescent="0.2">
      <c r="A31" s="75" t="s">
        <v>28</v>
      </c>
      <c r="B31" s="224"/>
      <c r="C31" s="225"/>
      <c r="D31" s="225"/>
      <c r="E31" s="226"/>
      <c r="F31" s="68"/>
      <c r="G31" s="76"/>
      <c r="H31" s="70"/>
      <c r="I31" s="70">
        <v>1</v>
      </c>
      <c r="J31" s="73"/>
      <c r="K31"/>
    </row>
    <row r="32" spans="1:19" s="9" customFormat="1" ht="14.25" x14ac:dyDescent="0.2">
      <c r="A32" s="77" t="s">
        <v>29</v>
      </c>
      <c r="B32" s="224" t="s">
        <v>30</v>
      </c>
      <c r="C32" s="225"/>
      <c r="D32" s="225"/>
      <c r="E32" s="226"/>
      <c r="F32" s="68"/>
      <c r="G32" s="78"/>
      <c r="H32" s="79"/>
      <c r="I32" s="79">
        <f>SUM(I28:I31)</f>
        <v>126.44</v>
      </c>
      <c r="J32" s="80"/>
      <c r="K32" s="81">
        <v>128.03</v>
      </c>
      <c r="L32" s="74"/>
      <c r="M32" s="74"/>
    </row>
    <row r="33" spans="1:18" ht="15" x14ac:dyDescent="0.2">
      <c r="A33" s="82" t="s">
        <v>31</v>
      </c>
      <c r="B33" s="227"/>
      <c r="C33" s="228"/>
      <c r="D33" s="228"/>
      <c r="E33" s="229"/>
      <c r="F33" s="68"/>
      <c r="G33" s="69"/>
      <c r="H33" s="83"/>
      <c r="I33" s="83">
        <f>I32/1000</f>
        <v>0.12644</v>
      </c>
      <c r="J33" s="80"/>
      <c r="K33" s="84">
        <f>K32/1000</f>
        <v>0.12803</v>
      </c>
      <c r="L33" s="53"/>
      <c r="M33" s="53"/>
      <c r="N33" s="9"/>
      <c r="O33" s="9"/>
      <c r="P33" s="9"/>
      <c r="Q33" s="9"/>
      <c r="R33" s="9"/>
    </row>
    <row r="34" spans="1:18" s="1" customFormat="1" ht="15" x14ac:dyDescent="0.2">
      <c r="A34" s="85" t="s">
        <v>32</v>
      </c>
      <c r="B34" s="230" t="s">
        <v>33</v>
      </c>
      <c r="C34" s="231"/>
      <c r="D34" s="231"/>
      <c r="E34" s="232"/>
      <c r="F34" s="86"/>
      <c r="G34" s="69"/>
      <c r="H34" s="87"/>
      <c r="I34" s="87">
        <f>I19</f>
        <v>0.23705190262423451</v>
      </c>
      <c r="J34" s="80"/>
      <c r="K34" s="88">
        <f>K19</f>
        <v>0.76294809737576552</v>
      </c>
      <c r="L34" s="53"/>
      <c r="M34" s="53"/>
      <c r="N34" s="9"/>
      <c r="O34" s="9"/>
      <c r="P34" s="9"/>
      <c r="Q34" s="9"/>
      <c r="R34" s="9"/>
    </row>
    <row r="35" spans="1:18" ht="15" x14ac:dyDescent="0.2">
      <c r="A35" s="89" t="s">
        <v>34</v>
      </c>
      <c r="B35" s="233" t="s">
        <v>35</v>
      </c>
      <c r="C35" s="234"/>
      <c r="D35" s="234"/>
      <c r="E35" s="235"/>
      <c r="F35" s="90">
        <f>H35+I35+K35</f>
        <v>0.12765308747482748</v>
      </c>
      <c r="G35" s="80"/>
      <c r="H35" s="91"/>
      <c r="I35" s="92">
        <f>I33*I34</f>
        <v>2.997284256780821E-2</v>
      </c>
      <c r="J35" s="80"/>
      <c r="K35" s="93">
        <f>K33*K34</f>
        <v>9.7680244907019265E-2</v>
      </c>
      <c r="L35" s="53"/>
      <c r="M35" s="53"/>
      <c r="N35" s="9"/>
      <c r="O35" s="9"/>
      <c r="P35" s="9"/>
      <c r="Q35" s="9"/>
      <c r="R35" s="9"/>
    </row>
    <row r="36" spans="1:18" ht="15" thickBo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9"/>
      <c r="P36" s="9"/>
      <c r="Q36" s="9"/>
      <c r="R36" s="9"/>
    </row>
    <row r="37" spans="1:18" ht="14.25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15.75" x14ac:dyDescent="0.25">
      <c r="A38" s="51" t="s">
        <v>36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ht="14.25" x14ac:dyDescent="0.2">
      <c r="A39" s="94" t="s">
        <v>37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ht="14.25" x14ac:dyDescent="0.2">
      <c r="A40" s="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ht="15.75" x14ac:dyDescent="0.25">
      <c r="A41" s="95" t="s">
        <v>38</v>
      </c>
      <c r="E41" s="96">
        <v>-1</v>
      </c>
      <c r="F41" s="97"/>
      <c r="G41" s="97"/>
      <c r="H41" s="97"/>
      <c r="I41" s="97"/>
      <c r="J41" s="96">
        <v>0</v>
      </c>
      <c r="K41" s="97"/>
      <c r="L41" s="97"/>
      <c r="M41" s="97"/>
      <c r="N41" s="97"/>
      <c r="O41" s="9"/>
      <c r="P41" s="9"/>
      <c r="Q41" s="9"/>
      <c r="R41" s="9"/>
    </row>
    <row r="42" spans="1:18" ht="14.25" x14ac:dyDescent="0.2">
      <c r="A42" s="98" t="s">
        <v>39</v>
      </c>
      <c r="B42" s="99"/>
      <c r="C42" s="100" t="s">
        <v>40</v>
      </c>
      <c r="D42" s="100" t="s">
        <v>41</v>
      </c>
      <c r="E42" s="100" t="s">
        <v>42</v>
      </c>
      <c r="F42" s="100" t="s">
        <v>43</v>
      </c>
      <c r="G42" s="100" t="s">
        <v>44</v>
      </c>
      <c r="H42" s="100" t="s">
        <v>45</v>
      </c>
      <c r="I42" s="100" t="s">
        <v>46</v>
      </c>
      <c r="J42" s="100" t="s">
        <v>42</v>
      </c>
      <c r="K42" s="100" t="s">
        <v>43</v>
      </c>
      <c r="L42" s="100" t="s">
        <v>44</v>
      </c>
      <c r="M42" s="100" t="s">
        <v>45</v>
      </c>
      <c r="N42" s="100" t="s">
        <v>46</v>
      </c>
      <c r="O42" s="9"/>
      <c r="P42" s="9"/>
      <c r="Q42" s="9"/>
      <c r="R42" s="9"/>
    </row>
    <row r="43" spans="1:18" x14ac:dyDescent="0.2">
      <c r="A43" s="19" t="str">
        <f>+A11</f>
        <v>General Service &gt; 50 to 4999 kW</v>
      </c>
      <c r="B43" s="101"/>
      <c r="C43" s="101">
        <v>4035</v>
      </c>
      <c r="D43" s="102">
        <v>4705</v>
      </c>
      <c r="E43" s="103"/>
      <c r="F43" s="104"/>
      <c r="G43" s="105">
        <f>+H29/1000</f>
        <v>0</v>
      </c>
      <c r="H43" s="106"/>
      <c r="I43" s="107">
        <f>(+E43*G43)+(F43*H43)</f>
        <v>0</v>
      </c>
      <c r="J43" s="103"/>
      <c r="K43" s="106"/>
      <c r="L43" s="105">
        <f>+H29/1000</f>
        <v>0</v>
      </c>
      <c r="M43" s="106"/>
      <c r="N43" s="107">
        <f>(+J43*L43)+(K43*M43)</f>
        <v>0</v>
      </c>
    </row>
    <row r="44" spans="1:18" x14ac:dyDescent="0.2">
      <c r="A44" s="19" t="str">
        <f>+A12</f>
        <v>Street Lighting</v>
      </c>
      <c r="B44" s="101"/>
      <c r="C44" s="101">
        <v>4010</v>
      </c>
      <c r="D44" s="102">
        <v>4705</v>
      </c>
      <c r="E44" s="103"/>
      <c r="F44" s="104"/>
      <c r="G44" s="105">
        <f>+H29/1000</f>
        <v>0</v>
      </c>
      <c r="H44" s="106"/>
      <c r="I44" s="107">
        <f>(+E44*G44)+(F44*H44)</f>
        <v>0</v>
      </c>
      <c r="J44" s="103"/>
      <c r="K44" s="106"/>
      <c r="L44" s="105">
        <f>+H29/1000</f>
        <v>0</v>
      </c>
      <c r="M44" s="106"/>
      <c r="N44" s="107">
        <f>(+J44*L44)+(K44*M44)</f>
        <v>0</v>
      </c>
    </row>
    <row r="45" spans="1:18" ht="14.25" x14ac:dyDescent="0.2">
      <c r="E45" s="108">
        <f>+E43+E44</f>
        <v>0</v>
      </c>
      <c r="F45" s="101">
        <f>+F43+F44</f>
        <v>0</v>
      </c>
      <c r="G45" s="101"/>
      <c r="H45" s="101"/>
      <c r="I45" s="109">
        <f>+I43+I44</f>
        <v>0</v>
      </c>
      <c r="J45" s="108"/>
      <c r="K45" s="101"/>
      <c r="L45" s="101"/>
      <c r="M45" s="101"/>
      <c r="N45" s="109">
        <f>+N43+N44</f>
        <v>0</v>
      </c>
      <c r="O45" s="9"/>
      <c r="P45" s="9"/>
      <c r="Q45" s="9"/>
      <c r="R45" s="9"/>
    </row>
    <row r="46" spans="1:18" ht="14.25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ht="15.75" x14ac:dyDescent="0.25">
      <c r="A47" s="95" t="s">
        <v>47</v>
      </c>
      <c r="E47" s="110">
        <f>E41</f>
        <v>-1</v>
      </c>
      <c r="F47" s="110"/>
      <c r="G47" s="110"/>
      <c r="H47" s="110"/>
      <c r="I47" s="110"/>
      <c r="J47" s="110">
        <f>J41</f>
        <v>0</v>
      </c>
      <c r="K47" s="110"/>
      <c r="L47" s="110"/>
      <c r="M47" s="110"/>
      <c r="N47" s="110"/>
    </row>
    <row r="48" spans="1:18" x14ac:dyDescent="0.2">
      <c r="A48" s="98" t="s">
        <v>39</v>
      </c>
      <c r="B48" s="100"/>
      <c r="C48" s="100" t="s">
        <v>40</v>
      </c>
      <c r="D48" s="111" t="s">
        <v>41</v>
      </c>
      <c r="E48" s="112" t="s">
        <v>0</v>
      </c>
      <c r="F48" s="112"/>
      <c r="G48" s="112"/>
      <c r="H48" s="112"/>
      <c r="I48" s="112"/>
      <c r="J48" s="112"/>
      <c r="K48" s="112"/>
      <c r="L48" s="112"/>
      <c r="M48" s="112"/>
      <c r="N48" s="112"/>
      <c r="O48" s="1"/>
      <c r="P48" s="1"/>
      <c r="Q48" s="1"/>
      <c r="R48" s="1"/>
    </row>
    <row r="49" spans="1:18" x14ac:dyDescent="0.2">
      <c r="A49" s="113" t="s">
        <v>48</v>
      </c>
      <c r="B49" s="99" t="s">
        <v>49</v>
      </c>
      <c r="C49" s="99" t="s">
        <v>50</v>
      </c>
      <c r="D49" s="114" t="s">
        <v>50</v>
      </c>
      <c r="E49" s="115" t="s">
        <v>51</v>
      </c>
      <c r="F49" s="116" t="s">
        <v>52</v>
      </c>
      <c r="G49" s="117"/>
      <c r="H49" s="118"/>
      <c r="I49" s="116" t="s">
        <v>46</v>
      </c>
      <c r="J49" s="116" t="s">
        <v>51</v>
      </c>
      <c r="K49" s="116" t="s">
        <v>52</v>
      </c>
      <c r="L49" s="117"/>
      <c r="M49" s="118"/>
      <c r="N49" s="115" t="s">
        <v>46</v>
      </c>
    </row>
    <row r="50" spans="1:18" s="1" customFormat="1" x14ac:dyDescent="0.2">
      <c r="A50" s="19" t="str">
        <f t="shared" ref="A50:A58" si="3">A9</f>
        <v>Residential</v>
      </c>
      <c r="B50" s="101" t="s">
        <v>53</v>
      </c>
      <c r="C50" s="101">
        <v>4006</v>
      </c>
      <c r="D50" s="102">
        <v>4705</v>
      </c>
      <c r="E50" s="103">
        <v>12775525.000000002</v>
      </c>
      <c r="F50" s="104">
        <f>F35</f>
        <v>0.12765308747482748</v>
      </c>
      <c r="G50" s="119"/>
      <c r="H50" s="120"/>
      <c r="I50" s="107">
        <f>E50*F50</f>
        <v>1630835.2103618456</v>
      </c>
      <c r="J50" s="103">
        <v>12367886</v>
      </c>
      <c r="K50" s="121">
        <f>IFERROR(F35,0)</f>
        <v>0.12765308747482748</v>
      </c>
      <c r="L50" s="119"/>
      <c r="M50" s="120"/>
      <c r="N50" s="107">
        <f>ROUND(J50*K50,0)</f>
        <v>1578799</v>
      </c>
      <c r="O50"/>
      <c r="P50"/>
      <c r="Q50"/>
      <c r="R50"/>
    </row>
    <row r="51" spans="1:18" x14ac:dyDescent="0.2">
      <c r="A51" s="19" t="str">
        <f t="shared" si="3"/>
        <v>General Service &lt; 50 kW</v>
      </c>
      <c r="B51" s="101" t="s">
        <v>53</v>
      </c>
      <c r="C51" s="101">
        <v>4010</v>
      </c>
      <c r="D51" s="102">
        <v>4705</v>
      </c>
      <c r="E51" s="103">
        <v>3995372</v>
      </c>
      <c r="F51" s="122">
        <f>+$F$50</f>
        <v>0.12765308747482748</v>
      </c>
      <c r="G51" s="119"/>
      <c r="H51" s="120"/>
      <c r="I51" s="107">
        <f>E51*F51</f>
        <v>510021.5714104764</v>
      </c>
      <c r="J51" s="103">
        <v>3861286</v>
      </c>
      <c r="K51" s="121">
        <f>K50</f>
        <v>0.12765308747482748</v>
      </c>
      <c r="L51" s="119"/>
      <c r="M51" s="120"/>
      <c r="N51" s="107">
        <f>ROUND(J51*K51,0)</f>
        <v>492905</v>
      </c>
    </row>
    <row r="52" spans="1:18" x14ac:dyDescent="0.2">
      <c r="A52" s="19" t="str">
        <f t="shared" si="3"/>
        <v>General Service &gt; 50 to 4999 kW</v>
      </c>
      <c r="B52" s="101" t="s">
        <v>53</v>
      </c>
      <c r="C52" s="101">
        <v>4035</v>
      </c>
      <c r="D52" s="102">
        <v>4705</v>
      </c>
      <c r="E52" s="103">
        <v>4084117</v>
      </c>
      <c r="F52" s="122">
        <f>+$F$50</f>
        <v>0.12765308747482748</v>
      </c>
      <c r="G52" s="119"/>
      <c r="H52" s="120"/>
      <c r="I52" s="107">
        <f>E52*F52</f>
        <v>521350.14465843001</v>
      </c>
      <c r="J52" s="103">
        <v>3984230</v>
      </c>
      <c r="K52" s="121">
        <f>K51</f>
        <v>0.12765308747482748</v>
      </c>
      <c r="L52" s="119"/>
      <c r="M52" s="120"/>
      <c r="N52" s="107">
        <f>ROUND(J52*K52,0)</f>
        <v>508599</v>
      </c>
    </row>
    <row r="53" spans="1:18" x14ac:dyDescent="0.2">
      <c r="A53" s="19" t="str">
        <f t="shared" si="3"/>
        <v>Street Lighting</v>
      </c>
      <c r="B53" s="101" t="s">
        <v>53</v>
      </c>
      <c r="C53" s="101">
        <v>4010</v>
      </c>
      <c r="D53" s="102">
        <v>4705</v>
      </c>
      <c r="E53" s="103">
        <v>152908.11058560276</v>
      </c>
      <c r="F53" s="122">
        <f>+$F$50</f>
        <v>0.12765308747482748</v>
      </c>
      <c r="G53" s="119"/>
      <c r="H53" s="120"/>
      <c r="I53" s="107">
        <f>E53*F53</f>
        <v>19519.192416194543</v>
      </c>
      <c r="J53" s="103">
        <v>153000</v>
      </c>
      <c r="K53" s="121">
        <f>K52</f>
        <v>0.12765308747482748</v>
      </c>
      <c r="L53" s="119"/>
      <c r="M53" s="120"/>
      <c r="N53" s="107">
        <f>ROUND(J53*K53,0)</f>
        <v>19531</v>
      </c>
    </row>
    <row r="54" spans="1:18" x14ac:dyDescent="0.2">
      <c r="A54" s="19" t="str">
        <f t="shared" si="3"/>
        <v>Unmetered Scattered Load</v>
      </c>
      <c r="B54" s="101" t="s">
        <v>53</v>
      </c>
      <c r="C54" s="101">
        <v>4025</v>
      </c>
      <c r="D54" s="102">
        <v>4705</v>
      </c>
      <c r="E54" s="103">
        <v>17280</v>
      </c>
      <c r="F54" s="122">
        <f>+$F$50</f>
        <v>0.12765308747482748</v>
      </c>
      <c r="G54" s="119"/>
      <c r="H54" s="120"/>
      <c r="I54" s="107">
        <f>E54*F54</f>
        <v>2205.845351565019</v>
      </c>
      <c r="J54" s="103">
        <v>17280</v>
      </c>
      <c r="K54" s="121">
        <f>K53</f>
        <v>0.12765308747482748</v>
      </c>
      <c r="L54" s="119"/>
      <c r="M54" s="120"/>
      <c r="N54" s="107">
        <f>ROUND(J54*K54,0)</f>
        <v>2206</v>
      </c>
    </row>
    <row r="55" spans="1:18" x14ac:dyDescent="0.2">
      <c r="A55" s="19" t="str">
        <f t="shared" si="3"/>
        <v>other</v>
      </c>
      <c r="B55" s="101" t="s">
        <v>53</v>
      </c>
      <c r="C55" s="101">
        <v>4025</v>
      </c>
      <c r="D55" s="102">
        <v>4705</v>
      </c>
      <c r="E55" s="103"/>
      <c r="F55" s="122"/>
      <c r="G55" s="119"/>
      <c r="H55" s="120"/>
      <c r="I55" s="107"/>
      <c r="J55" s="103"/>
      <c r="K55" s="121"/>
      <c r="L55" s="119"/>
      <c r="M55" s="120"/>
      <c r="N55" s="107"/>
    </row>
    <row r="56" spans="1:18" x14ac:dyDescent="0.2">
      <c r="A56" s="19" t="str">
        <f t="shared" si="3"/>
        <v>other</v>
      </c>
      <c r="B56" s="101" t="s">
        <v>53</v>
      </c>
      <c r="C56" s="101">
        <v>4025</v>
      </c>
      <c r="D56" s="102">
        <v>4705</v>
      </c>
      <c r="E56" s="103"/>
      <c r="F56" s="122"/>
      <c r="G56" s="119"/>
      <c r="H56" s="120"/>
      <c r="I56" s="107"/>
      <c r="J56" s="103"/>
      <c r="K56" s="121"/>
      <c r="L56" s="119"/>
      <c r="M56" s="120"/>
      <c r="N56" s="107"/>
    </row>
    <row r="57" spans="1:18" x14ac:dyDescent="0.2">
      <c r="A57" s="19" t="str">
        <f t="shared" si="3"/>
        <v>other</v>
      </c>
      <c r="B57" s="101" t="s">
        <v>53</v>
      </c>
      <c r="C57" s="101">
        <v>4025</v>
      </c>
      <c r="D57" s="102">
        <v>4705</v>
      </c>
      <c r="E57" s="103"/>
      <c r="F57" s="122"/>
      <c r="G57" s="119"/>
      <c r="H57" s="120"/>
      <c r="I57" s="107"/>
      <c r="J57" s="103"/>
      <c r="K57" s="121"/>
      <c r="L57" s="119"/>
      <c r="M57" s="120"/>
      <c r="N57" s="107"/>
    </row>
    <row r="58" spans="1:18" x14ac:dyDescent="0.2">
      <c r="A58" s="19" t="str">
        <f t="shared" si="3"/>
        <v>other</v>
      </c>
      <c r="B58" s="101" t="s">
        <v>53</v>
      </c>
      <c r="C58" s="101">
        <v>4025</v>
      </c>
      <c r="D58" s="102">
        <v>4705</v>
      </c>
      <c r="E58" s="103"/>
      <c r="F58" s="122"/>
      <c r="G58" s="119"/>
      <c r="H58" s="120"/>
      <c r="I58" s="107"/>
      <c r="J58" s="103"/>
      <c r="K58" s="121"/>
      <c r="L58" s="119"/>
      <c r="M58" s="120"/>
      <c r="N58" s="107"/>
      <c r="R58" s="123"/>
    </row>
    <row r="59" spans="1:18" x14ac:dyDescent="0.2">
      <c r="A59" s="98" t="s">
        <v>13</v>
      </c>
      <c r="B59" s="124"/>
      <c r="C59" s="125"/>
      <c r="D59" s="126"/>
      <c r="E59" s="127">
        <f>SUM(E50:E58)</f>
        <v>21025202.110585604</v>
      </c>
      <c r="F59" s="128"/>
      <c r="G59" s="129"/>
      <c r="H59" s="130"/>
      <c r="I59" s="131">
        <f>SUM(I50:I58)</f>
        <v>2683931.9641985116</v>
      </c>
      <c r="J59" s="127">
        <f>SUM(J50:J58)</f>
        <v>20383682</v>
      </c>
      <c r="K59" s="132"/>
      <c r="L59" s="129"/>
      <c r="M59" s="130"/>
      <c r="N59" s="131">
        <f>SUM(N50:N58)</f>
        <v>2602040</v>
      </c>
    </row>
    <row r="60" spans="1:18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2" spans="1:18" ht="15.75" x14ac:dyDescent="0.25">
      <c r="A62" s="95" t="s">
        <v>54</v>
      </c>
      <c r="E62" s="110">
        <f>E47</f>
        <v>-1</v>
      </c>
      <c r="F62" s="110"/>
      <c r="G62" s="110"/>
      <c r="H62" s="110"/>
      <c r="I62" s="110"/>
      <c r="J62" s="110">
        <f>J47</f>
        <v>0</v>
      </c>
      <c r="K62" s="110"/>
      <c r="L62" s="110"/>
      <c r="M62" s="110"/>
      <c r="N62" s="110"/>
    </row>
    <row r="63" spans="1:18" x14ac:dyDescent="0.2">
      <c r="A63" s="98" t="s">
        <v>39</v>
      </c>
      <c r="B63" s="100"/>
      <c r="C63" s="100" t="s">
        <v>40</v>
      </c>
      <c r="D63" s="111" t="s">
        <v>41</v>
      </c>
      <c r="E63" s="112" t="s">
        <v>0</v>
      </c>
      <c r="F63" s="112"/>
      <c r="G63" s="133"/>
      <c r="H63" s="134"/>
      <c r="I63" s="112"/>
      <c r="J63" s="112"/>
      <c r="K63" s="112"/>
      <c r="L63" s="133"/>
      <c r="M63" s="134"/>
      <c r="N63" s="112"/>
    </row>
    <row r="64" spans="1:18" x14ac:dyDescent="0.2">
      <c r="A64" s="113" t="s">
        <v>48</v>
      </c>
      <c r="B64" s="99" t="s">
        <v>49</v>
      </c>
      <c r="C64" s="99" t="s">
        <v>50</v>
      </c>
      <c r="D64" s="114" t="s">
        <v>50</v>
      </c>
      <c r="E64" s="115" t="s">
        <v>51</v>
      </c>
      <c r="F64" s="116" t="s">
        <v>55</v>
      </c>
      <c r="G64" s="135"/>
      <c r="H64" s="78"/>
      <c r="I64" s="116" t="s">
        <v>46</v>
      </c>
      <c r="J64" s="116" t="s">
        <v>51</v>
      </c>
      <c r="K64" s="116" t="s">
        <v>55</v>
      </c>
      <c r="L64" s="135"/>
      <c r="M64" s="78"/>
      <c r="N64" s="115" t="s">
        <v>46</v>
      </c>
    </row>
    <row r="65" spans="1:18" x14ac:dyDescent="0.2">
      <c r="A65" s="19" t="str">
        <f t="shared" ref="A65:A73" si="4">+A9</f>
        <v>Residential</v>
      </c>
      <c r="B65" s="101" t="s">
        <v>53</v>
      </c>
      <c r="C65" s="101">
        <v>4006</v>
      </c>
      <c r="D65" s="102">
        <v>4705</v>
      </c>
      <c r="E65" s="136">
        <v>13820992.005015554</v>
      </c>
      <c r="F65" s="104">
        <f>+I65/E65</f>
        <v>0.11799697227015438</v>
      </c>
      <c r="G65" s="119"/>
      <c r="H65" s="120"/>
      <c r="I65" s="107">
        <f>+I50</f>
        <v>1630835.2103618456</v>
      </c>
      <c r="J65" s="136">
        <v>13379994.444450915</v>
      </c>
      <c r="K65" s="121">
        <f>+N65/J65</f>
        <v>0.11799698471883711</v>
      </c>
      <c r="L65" s="119"/>
      <c r="M65" s="120"/>
      <c r="N65" s="107">
        <f>+N50</f>
        <v>1578799</v>
      </c>
    </row>
    <row r="66" spans="1:18" s="1" customFormat="1" x14ac:dyDescent="0.2">
      <c r="A66" s="19" t="str">
        <f t="shared" si="4"/>
        <v>General Service &lt; 50 kW</v>
      </c>
      <c r="B66" s="101" t="s">
        <v>53</v>
      </c>
      <c r="C66" s="101">
        <v>4010</v>
      </c>
      <c r="D66" s="102">
        <v>4705</v>
      </c>
      <c r="E66" s="136">
        <v>4322327.6122948369</v>
      </c>
      <c r="F66" s="122">
        <f>+I66/E66</f>
        <v>0.11799697227015436</v>
      </c>
      <c r="G66" s="119"/>
      <c r="H66" s="120"/>
      <c r="I66" s="107">
        <f>+I51</f>
        <v>510021.5714104764</v>
      </c>
      <c r="J66" s="136">
        <v>4177268.874279412</v>
      </c>
      <c r="K66" s="121">
        <f>+N66/J66</f>
        <v>0.11799695323299657</v>
      </c>
      <c r="L66" s="119"/>
      <c r="M66" s="120"/>
      <c r="N66" s="107">
        <f>+N51</f>
        <v>492905</v>
      </c>
      <c r="O66"/>
      <c r="P66"/>
      <c r="Q66"/>
      <c r="R66"/>
    </row>
    <row r="67" spans="1:18" x14ac:dyDescent="0.2">
      <c r="A67" s="19" t="str">
        <f t="shared" si="4"/>
        <v>General Service &gt; 50 to 4999 kW</v>
      </c>
      <c r="B67" s="101" t="s">
        <v>53</v>
      </c>
      <c r="C67" s="101">
        <v>4035</v>
      </c>
      <c r="D67" s="102">
        <v>4705</v>
      </c>
      <c r="E67" s="136">
        <v>4418334.9337540418</v>
      </c>
      <c r="F67" s="122">
        <f>+I67/E67</f>
        <v>0.11799697227015438</v>
      </c>
      <c r="G67" s="119"/>
      <c r="H67" s="120"/>
      <c r="I67" s="107">
        <f>+I52+I43</f>
        <v>521350.14465843001</v>
      </c>
      <c r="J67" s="136">
        <v>4310273.8224959923</v>
      </c>
      <c r="K67" s="121">
        <f>+N67/J67</f>
        <v>0.11799691178447698</v>
      </c>
      <c r="L67" s="119"/>
      <c r="M67" s="120"/>
      <c r="N67" s="107">
        <f>+N52+N43</f>
        <v>508599</v>
      </c>
    </row>
    <row r="68" spans="1:18" x14ac:dyDescent="0.2">
      <c r="A68" s="19" t="str">
        <f t="shared" si="4"/>
        <v>Street Lighting</v>
      </c>
      <c r="B68" s="101" t="s">
        <v>53</v>
      </c>
      <c r="C68" s="101">
        <v>4010</v>
      </c>
      <c r="D68" s="102">
        <v>4705</v>
      </c>
      <c r="E68" s="136">
        <v>165421.12937868695</v>
      </c>
      <c r="F68" s="122">
        <f>+I68/E68</f>
        <v>0.11799697227015438</v>
      </c>
      <c r="G68" s="119"/>
      <c r="H68" s="120"/>
      <c r="I68" s="107">
        <f>+I53+I44</f>
        <v>19519.192416194543</v>
      </c>
      <c r="J68" s="136">
        <v>165520.53843324477</v>
      </c>
      <c r="K68" s="121">
        <f>+N68/J68</f>
        <v>0.11799744119293659</v>
      </c>
      <c r="L68" s="119"/>
      <c r="M68" s="120"/>
      <c r="N68" s="107">
        <f>+N53+N44</f>
        <v>19531</v>
      </c>
    </row>
    <row r="69" spans="1:18" x14ac:dyDescent="0.2">
      <c r="A69" s="19" t="str">
        <f t="shared" si="4"/>
        <v>Unmetered Scattered Load</v>
      </c>
      <c r="B69" s="101" t="s">
        <v>53</v>
      </c>
      <c r="C69" s="101">
        <v>4025</v>
      </c>
      <c r="D69" s="102">
        <v>4705</v>
      </c>
      <c r="E69" s="136">
        <v>18694.084340695881</v>
      </c>
      <c r="F69" s="122">
        <f>+I69/E69</f>
        <v>0.11799697227015438</v>
      </c>
      <c r="G69" s="119"/>
      <c r="H69" s="120"/>
      <c r="I69" s="107">
        <f>+I54</f>
        <v>2205.845351565019</v>
      </c>
      <c r="J69" s="136">
        <v>18694.084340695881</v>
      </c>
      <c r="K69" s="121">
        <f>+N69/J69</f>
        <v>0.11800524485693437</v>
      </c>
      <c r="L69" s="119"/>
      <c r="M69" s="120"/>
      <c r="N69" s="107">
        <f>+N54</f>
        <v>2206</v>
      </c>
    </row>
    <row r="70" spans="1:18" x14ac:dyDescent="0.2">
      <c r="A70" s="19" t="str">
        <f t="shared" si="4"/>
        <v>other</v>
      </c>
      <c r="B70" s="101" t="s">
        <v>53</v>
      </c>
      <c r="C70" s="101">
        <v>4025</v>
      </c>
      <c r="D70" s="102">
        <v>4705</v>
      </c>
      <c r="E70" s="103"/>
      <c r="F70" s="122"/>
      <c r="G70" s="119"/>
      <c r="H70" s="120"/>
      <c r="I70" s="107"/>
      <c r="J70" s="103"/>
      <c r="K70" s="121"/>
      <c r="L70" s="119"/>
      <c r="M70" s="120"/>
      <c r="N70" s="107"/>
    </row>
    <row r="71" spans="1:18" x14ac:dyDescent="0.2">
      <c r="A71" s="19" t="str">
        <f t="shared" si="4"/>
        <v>other</v>
      </c>
      <c r="B71" s="101" t="s">
        <v>53</v>
      </c>
      <c r="C71" s="101">
        <v>4025</v>
      </c>
      <c r="D71" s="102">
        <v>4705</v>
      </c>
      <c r="E71" s="103"/>
      <c r="F71" s="122"/>
      <c r="G71" s="119"/>
      <c r="H71" s="120"/>
      <c r="I71" s="107"/>
      <c r="J71" s="103"/>
      <c r="K71" s="121"/>
      <c r="L71" s="119"/>
      <c r="M71" s="120"/>
      <c r="N71" s="107"/>
    </row>
    <row r="72" spans="1:18" x14ac:dyDescent="0.2">
      <c r="A72" s="19" t="str">
        <f t="shared" si="4"/>
        <v>other</v>
      </c>
      <c r="B72" s="101" t="s">
        <v>53</v>
      </c>
      <c r="C72" s="101">
        <v>4025</v>
      </c>
      <c r="D72" s="102">
        <v>4705</v>
      </c>
      <c r="E72" s="103"/>
      <c r="F72" s="122"/>
      <c r="G72" s="119"/>
      <c r="H72" s="120"/>
      <c r="I72" s="107"/>
      <c r="J72" s="103"/>
      <c r="K72" s="121"/>
      <c r="L72" s="119"/>
      <c r="M72" s="120"/>
      <c r="N72" s="107"/>
    </row>
    <row r="73" spans="1:18" x14ac:dyDescent="0.2">
      <c r="A73" s="19" t="str">
        <f t="shared" si="4"/>
        <v>other</v>
      </c>
      <c r="B73" s="101" t="s">
        <v>53</v>
      </c>
      <c r="C73" s="101">
        <v>4025</v>
      </c>
      <c r="D73" s="102">
        <v>4705</v>
      </c>
      <c r="E73" s="103"/>
      <c r="F73" s="122"/>
      <c r="G73" s="119"/>
      <c r="H73" s="120"/>
      <c r="I73" s="107"/>
      <c r="J73" s="103"/>
      <c r="K73" s="121"/>
      <c r="L73" s="119"/>
      <c r="M73" s="120"/>
      <c r="N73" s="107"/>
      <c r="R73" s="123"/>
    </row>
    <row r="74" spans="1:18" x14ac:dyDescent="0.2">
      <c r="A74" s="98" t="s">
        <v>13</v>
      </c>
      <c r="B74" s="124"/>
      <c r="C74" s="125"/>
      <c r="D74" s="126"/>
      <c r="E74" s="127">
        <f>SUM(E65:E73)</f>
        <v>22745769.764783815</v>
      </c>
      <c r="F74" s="128"/>
      <c r="G74" s="129"/>
      <c r="H74" s="130"/>
      <c r="I74" s="131">
        <f>SUM(I65:I73)</f>
        <v>2683931.9641985116</v>
      </c>
      <c r="J74" s="127">
        <f>SUM(J65:J73)</f>
        <v>22051751.764000263</v>
      </c>
      <c r="K74" s="132"/>
      <c r="L74" s="129"/>
      <c r="M74" s="130"/>
      <c r="N74" s="131">
        <f>SUM(N65:N73)</f>
        <v>2602040</v>
      </c>
    </row>
    <row r="75" spans="1:18" x14ac:dyDescent="0.2">
      <c r="G75" s="137"/>
    </row>
    <row r="76" spans="1:18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8" x14ac:dyDescent="0.2">
      <c r="A77" s="4" t="s">
        <v>56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8" x14ac:dyDescent="0.2">
      <c r="A78" s="94" t="s">
        <v>57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8" x14ac:dyDescent="0.2">
      <c r="B79" s="2"/>
      <c r="C79" s="2"/>
      <c r="D79" s="2"/>
      <c r="E79" s="138"/>
      <c r="F79" s="138"/>
      <c r="G79" s="138"/>
      <c r="H79" s="139">
        <v>2019</v>
      </c>
      <c r="I79" s="140"/>
      <c r="J79" s="140"/>
      <c r="K79" s="141">
        <v>2020</v>
      </c>
      <c r="L79" s="140"/>
      <c r="M79" s="140"/>
    </row>
    <row r="80" spans="1:18" x14ac:dyDescent="0.2">
      <c r="A80" s="98" t="s">
        <v>39</v>
      </c>
      <c r="B80" s="100"/>
      <c r="C80" s="100" t="s">
        <v>40</v>
      </c>
      <c r="D80" s="100" t="s">
        <v>41</v>
      </c>
      <c r="E80" s="142"/>
      <c r="F80" s="142"/>
      <c r="G80" s="142"/>
      <c r="H80" s="100"/>
      <c r="I80" s="100" t="s">
        <v>0</v>
      </c>
      <c r="J80" s="100"/>
      <c r="K80" s="100"/>
      <c r="L80" s="100" t="s">
        <v>0</v>
      </c>
      <c r="M80" s="100"/>
      <c r="N80" s="1"/>
      <c r="O80" s="1"/>
      <c r="P80" s="1"/>
      <c r="Q80" s="1"/>
      <c r="R80" s="1"/>
    </row>
    <row r="81" spans="1:18" s="1" customFormat="1" x14ac:dyDescent="0.2">
      <c r="A81" s="113" t="s">
        <v>48</v>
      </c>
      <c r="B81" s="99"/>
      <c r="C81" s="99" t="s">
        <v>50</v>
      </c>
      <c r="D81" s="99" t="s">
        <v>50</v>
      </c>
      <c r="E81" s="99"/>
      <c r="F81" s="99"/>
      <c r="G81" s="99"/>
      <c r="H81" s="99" t="s">
        <v>51</v>
      </c>
      <c r="I81" s="99" t="s">
        <v>58</v>
      </c>
      <c r="J81" s="99" t="s">
        <v>46</v>
      </c>
      <c r="K81" s="99" t="s">
        <v>51</v>
      </c>
      <c r="L81" s="99" t="s">
        <v>58</v>
      </c>
      <c r="M81" s="99" t="s">
        <v>46</v>
      </c>
      <c r="N81"/>
      <c r="O81"/>
      <c r="P81"/>
      <c r="Q81"/>
      <c r="R81"/>
    </row>
    <row r="82" spans="1:18" x14ac:dyDescent="0.2">
      <c r="A82" s="19" t="str">
        <f t="shared" ref="A82:A90" si="5">A65</f>
        <v>Residential</v>
      </c>
      <c r="B82" s="99" t="s">
        <v>53</v>
      </c>
      <c r="C82" s="143">
        <v>4066</v>
      </c>
      <c r="D82" s="143">
        <v>4714</v>
      </c>
      <c r="E82" s="143"/>
      <c r="F82" s="143"/>
      <c r="G82" s="143"/>
      <c r="H82" s="144">
        <v>13820992.005015554</v>
      </c>
      <c r="I82" s="216">
        <v>6.1000000000000004E-3</v>
      </c>
      <c r="J82" s="109">
        <f t="shared" ref="J82:J90" si="6">H82*I82</f>
        <v>84308.05123059488</v>
      </c>
      <c r="K82" s="144">
        <v>13379994.444450915</v>
      </c>
      <c r="L82" s="217">
        <v>6.4381134782340475E-3</v>
      </c>
      <c r="M82" s="109">
        <f t="shared" ref="M82:M90" si="7">K82*L82</f>
        <v>86141.922571516116</v>
      </c>
    </row>
    <row r="83" spans="1:18" x14ac:dyDescent="0.2">
      <c r="A83" s="19" t="str">
        <f t="shared" si="5"/>
        <v>General Service &lt; 50 kW</v>
      </c>
      <c r="B83" s="99" t="s">
        <v>53</v>
      </c>
      <c r="C83" s="143">
        <v>4066</v>
      </c>
      <c r="D83" s="143">
        <v>4714</v>
      </c>
      <c r="E83" s="143"/>
      <c r="F83" s="143"/>
      <c r="G83" s="143"/>
      <c r="H83" s="144">
        <v>4322327.6122948369</v>
      </c>
      <c r="I83" s="216">
        <v>5.5999999999999999E-3</v>
      </c>
      <c r="J83" s="109">
        <f t="shared" si="6"/>
        <v>24205.034628851088</v>
      </c>
      <c r="K83" s="144">
        <v>4177268.874279412</v>
      </c>
      <c r="L83" s="217">
        <v>5.910399588480191E-3</v>
      </c>
      <c r="M83" s="109">
        <f t="shared" si="7"/>
        <v>24689.328235512148</v>
      </c>
    </row>
    <row r="84" spans="1:18" x14ac:dyDescent="0.2">
      <c r="A84" s="19" t="str">
        <f t="shared" si="5"/>
        <v>General Service &gt; 50 to 4999 kW</v>
      </c>
      <c r="B84" s="99" t="s">
        <v>59</v>
      </c>
      <c r="C84" s="143">
        <v>4066</v>
      </c>
      <c r="D84" s="143">
        <v>4714</v>
      </c>
      <c r="E84" s="143"/>
      <c r="F84" s="143"/>
      <c r="G84" s="143"/>
      <c r="H84" s="144">
        <v>10938.603836793267</v>
      </c>
      <c r="I84" s="216">
        <v>2.2907000000000002</v>
      </c>
      <c r="J84" s="109">
        <f t="shared" si="6"/>
        <v>25057.05980894234</v>
      </c>
      <c r="K84" s="144">
        <v>10671</v>
      </c>
      <c r="L84" s="217">
        <v>2.4176696458485827</v>
      </c>
      <c r="M84" s="109">
        <f t="shared" si="7"/>
        <v>25798.952790850224</v>
      </c>
    </row>
    <row r="85" spans="1:18" x14ac:dyDescent="0.2">
      <c r="A85" s="19" t="str">
        <f t="shared" si="5"/>
        <v>Street Lighting</v>
      </c>
      <c r="B85" s="99" t="s">
        <v>59</v>
      </c>
      <c r="C85" s="143">
        <v>4066</v>
      </c>
      <c r="D85" s="143">
        <v>4714</v>
      </c>
      <c r="E85" s="143"/>
      <c r="F85" s="143"/>
      <c r="G85" s="143"/>
      <c r="H85" s="144">
        <v>420</v>
      </c>
      <c r="I85" s="216">
        <v>1.7274</v>
      </c>
      <c r="J85" s="109">
        <f t="shared" si="6"/>
        <v>725.50800000000004</v>
      </c>
      <c r="K85" s="144">
        <v>421</v>
      </c>
      <c r="L85" s="217">
        <v>1.823157819799347</v>
      </c>
      <c r="M85" s="109">
        <f t="shared" si="7"/>
        <v>767.54944213552506</v>
      </c>
    </row>
    <row r="86" spans="1:18" x14ac:dyDescent="0.2">
      <c r="A86" s="19" t="str">
        <f t="shared" si="5"/>
        <v>Unmetered Scattered Load</v>
      </c>
      <c r="B86" s="99" t="s">
        <v>53</v>
      </c>
      <c r="C86" s="143">
        <v>4066</v>
      </c>
      <c r="D86" s="143">
        <v>4714</v>
      </c>
      <c r="E86" s="143"/>
      <c r="F86" s="143"/>
      <c r="G86" s="143"/>
      <c r="H86" s="144">
        <v>18694.084340695881</v>
      </c>
      <c r="I86" s="216">
        <v>5.5999999999999999E-3</v>
      </c>
      <c r="J86" s="109">
        <f t="shared" si="6"/>
        <v>104.68687230789693</v>
      </c>
      <c r="K86" s="144">
        <v>18694.084340695881</v>
      </c>
      <c r="L86" s="217">
        <v>5.9104339084354203E-3</v>
      </c>
      <c r="M86" s="109">
        <f t="shared" si="7"/>
        <v>110.49014997440054</v>
      </c>
    </row>
    <row r="87" spans="1:18" x14ac:dyDescent="0.2">
      <c r="A87" s="19" t="str">
        <f t="shared" si="5"/>
        <v>other</v>
      </c>
      <c r="B87" s="99"/>
      <c r="C87" s="143">
        <v>4066</v>
      </c>
      <c r="D87" s="143">
        <v>4714</v>
      </c>
      <c r="E87" s="143"/>
      <c r="F87" s="143"/>
      <c r="G87" s="143"/>
      <c r="H87" s="144"/>
      <c r="I87" s="216"/>
      <c r="J87" s="109">
        <f t="shared" si="6"/>
        <v>0</v>
      </c>
      <c r="K87" s="144"/>
      <c r="L87" s="216"/>
      <c r="M87" s="109">
        <f t="shared" si="7"/>
        <v>0</v>
      </c>
    </row>
    <row r="88" spans="1:18" x14ac:dyDescent="0.2">
      <c r="A88" s="19" t="str">
        <f t="shared" si="5"/>
        <v>other</v>
      </c>
      <c r="B88" s="99"/>
      <c r="C88" s="143">
        <v>4066</v>
      </c>
      <c r="D88" s="143">
        <v>4714</v>
      </c>
      <c r="E88" s="143"/>
      <c r="F88" s="143"/>
      <c r="G88" s="143"/>
      <c r="H88" s="144"/>
      <c r="I88" s="217"/>
      <c r="J88" s="109">
        <f t="shared" si="6"/>
        <v>0</v>
      </c>
      <c r="K88" s="144"/>
      <c r="L88" s="217"/>
      <c r="M88" s="109">
        <f t="shared" si="7"/>
        <v>0</v>
      </c>
    </row>
    <row r="89" spans="1:18" x14ac:dyDescent="0.2">
      <c r="A89" s="19" t="str">
        <f t="shared" si="5"/>
        <v>other</v>
      </c>
      <c r="B89" s="145"/>
      <c r="C89" s="143">
        <v>4066</v>
      </c>
      <c r="D89" s="143">
        <v>4714</v>
      </c>
      <c r="E89" s="143"/>
      <c r="F89" s="143"/>
      <c r="G89" s="143"/>
      <c r="H89" s="144"/>
      <c r="I89" s="217"/>
      <c r="J89" s="109">
        <f t="shared" si="6"/>
        <v>0</v>
      </c>
      <c r="K89" s="144"/>
      <c r="L89" s="217"/>
      <c r="M89" s="109">
        <f t="shared" si="7"/>
        <v>0</v>
      </c>
    </row>
    <row r="90" spans="1:18" x14ac:dyDescent="0.2">
      <c r="A90" s="19" t="str">
        <f t="shared" si="5"/>
        <v>other</v>
      </c>
      <c r="B90" s="145"/>
      <c r="C90" s="143">
        <v>4066</v>
      </c>
      <c r="D90" s="143">
        <v>4714</v>
      </c>
      <c r="E90" s="143"/>
      <c r="F90" s="143"/>
      <c r="G90" s="143"/>
      <c r="H90" s="144"/>
      <c r="I90" s="217"/>
      <c r="J90" s="109">
        <f t="shared" si="6"/>
        <v>0</v>
      </c>
      <c r="K90" s="144"/>
      <c r="L90" s="217"/>
      <c r="M90" s="109">
        <f t="shared" si="7"/>
        <v>0</v>
      </c>
    </row>
    <row r="91" spans="1:18" x14ac:dyDescent="0.2">
      <c r="A91" s="98" t="s">
        <v>13</v>
      </c>
      <c r="B91" s="145" t="s">
        <v>0</v>
      </c>
      <c r="C91" s="100"/>
      <c r="D91" s="100"/>
      <c r="E91" s="146"/>
      <c r="F91" s="146"/>
      <c r="G91" s="146"/>
      <c r="H91" s="147">
        <f>SUM(H82:H86)</f>
        <v>18173372.305487879</v>
      </c>
      <c r="I91" s="148"/>
      <c r="J91" s="149">
        <f>SUM(J82:J86)</f>
        <v>134400.34054069623</v>
      </c>
      <c r="K91" s="147">
        <f>SUM(K82:K86)</f>
        <v>17587049.403071024</v>
      </c>
      <c r="L91" s="150"/>
      <c r="M91" s="149">
        <f>SUM(M82:M86)</f>
        <v>137508.2431899884</v>
      </c>
    </row>
    <row r="92" spans="1:18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8" x14ac:dyDescent="0.2">
      <c r="A93" s="4" t="s">
        <v>60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8" x14ac:dyDescent="0.2">
      <c r="A94" s="94" t="s">
        <v>57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8" x14ac:dyDescent="0.2">
      <c r="B95" s="2"/>
      <c r="C95" s="2"/>
      <c r="D95" s="2"/>
      <c r="E95" s="138"/>
      <c r="F95" s="138"/>
      <c r="G95" s="138"/>
      <c r="H95" s="139">
        <v>2019</v>
      </c>
      <c r="I95" s="140"/>
      <c r="J95" s="140"/>
      <c r="K95" s="141">
        <v>2020</v>
      </c>
      <c r="L95" s="140"/>
      <c r="M95" s="140"/>
    </row>
    <row r="96" spans="1:18" x14ac:dyDescent="0.2">
      <c r="A96" s="98" t="s">
        <v>39</v>
      </c>
      <c r="B96" s="100"/>
      <c r="C96" s="100" t="s">
        <v>40</v>
      </c>
      <c r="D96" s="100" t="s">
        <v>41</v>
      </c>
      <c r="E96" s="142"/>
      <c r="F96" s="142"/>
      <c r="G96" s="142"/>
      <c r="H96" s="100"/>
      <c r="I96" s="100" t="s">
        <v>0</v>
      </c>
      <c r="J96" s="100"/>
      <c r="K96" s="100"/>
      <c r="L96" s="100" t="s">
        <v>0</v>
      </c>
      <c r="M96" s="100"/>
      <c r="N96" s="1"/>
      <c r="O96" s="1"/>
      <c r="P96" s="1"/>
      <c r="Q96" s="1"/>
      <c r="R96" s="1"/>
    </row>
    <row r="97" spans="1:18" x14ac:dyDescent="0.2">
      <c r="A97" s="113" t="s">
        <v>48</v>
      </c>
      <c r="B97" s="99"/>
      <c r="C97" s="99" t="s">
        <v>50</v>
      </c>
      <c r="D97" s="99" t="s">
        <v>50</v>
      </c>
      <c r="E97" s="99"/>
      <c r="F97" s="99"/>
      <c r="G97" s="99"/>
      <c r="H97" s="99" t="s">
        <v>51</v>
      </c>
      <c r="I97" s="99" t="s">
        <v>58</v>
      </c>
      <c r="J97" s="99" t="s">
        <v>46</v>
      </c>
      <c r="K97" s="99" t="s">
        <v>51</v>
      </c>
      <c r="L97" s="99" t="s">
        <v>58</v>
      </c>
      <c r="M97" s="99" t="s">
        <v>46</v>
      </c>
    </row>
    <row r="98" spans="1:18" x14ac:dyDescent="0.2">
      <c r="A98" s="19" t="str">
        <f>A82</f>
        <v>Residential</v>
      </c>
      <c r="B98" s="99" t="s">
        <v>53</v>
      </c>
      <c r="C98" s="143">
        <v>4068</v>
      </c>
      <c r="D98" s="143">
        <v>4716</v>
      </c>
      <c r="E98" s="143"/>
      <c r="F98" s="143"/>
      <c r="G98" s="143"/>
      <c r="H98" s="144">
        <v>13820992.005015554</v>
      </c>
      <c r="I98" s="216">
        <v>4.7999999999999996E-3</v>
      </c>
      <c r="J98" s="109">
        <f t="shared" ref="J98:J106" si="8">H98*I98</f>
        <v>66340.761624074657</v>
      </c>
      <c r="K98" s="144">
        <v>13379994.444450915</v>
      </c>
      <c r="L98" s="217">
        <v>5.4331571883806488E-3</v>
      </c>
      <c r="M98" s="109">
        <f t="shared" ref="M98:M106" si="9">K98*L98</f>
        <v>72695.61299636164</v>
      </c>
    </row>
    <row r="99" spans="1:18" x14ac:dyDescent="0.2">
      <c r="A99" s="19" t="str">
        <f t="shared" ref="A99:A106" si="10">A83</f>
        <v>General Service &lt; 50 kW</v>
      </c>
      <c r="B99" s="99" t="s">
        <v>53</v>
      </c>
      <c r="C99" s="143">
        <v>4068</v>
      </c>
      <c r="D99" s="143">
        <v>4716</v>
      </c>
      <c r="E99" s="143"/>
      <c r="F99" s="143"/>
      <c r="G99" s="143"/>
      <c r="H99" s="144">
        <v>4322327.6122948369</v>
      </c>
      <c r="I99" s="216">
        <v>4.5999999999999999E-3</v>
      </c>
      <c r="J99" s="109">
        <f t="shared" si="8"/>
        <v>19882.707016556251</v>
      </c>
      <c r="K99" s="144">
        <v>4177268.874279412</v>
      </c>
      <c r="L99" s="217">
        <v>5.2067753849189945E-3</v>
      </c>
      <c r="M99" s="109">
        <f t="shared" si="9"/>
        <v>21750.100750786321</v>
      </c>
    </row>
    <row r="100" spans="1:18" x14ac:dyDescent="0.2">
      <c r="A100" s="19" t="str">
        <f t="shared" si="10"/>
        <v>General Service &gt; 50 to 4999 kW</v>
      </c>
      <c r="B100" s="99" t="s">
        <v>59</v>
      </c>
      <c r="C100" s="143">
        <v>4068</v>
      </c>
      <c r="D100" s="143">
        <v>4716</v>
      </c>
      <c r="E100" s="143"/>
      <c r="F100" s="143"/>
      <c r="G100" s="143"/>
      <c r="H100" s="144">
        <v>10938.603836793267</v>
      </c>
      <c r="I100" s="216">
        <v>1.8082</v>
      </c>
      <c r="J100" s="109">
        <f t="shared" si="8"/>
        <v>19779.183457689585</v>
      </c>
      <c r="K100" s="144">
        <v>10671</v>
      </c>
      <c r="L100" s="217">
        <v>2.0467155175260943</v>
      </c>
      <c r="M100" s="109">
        <f t="shared" si="9"/>
        <v>21840.50128752095</v>
      </c>
    </row>
    <row r="101" spans="1:18" x14ac:dyDescent="0.2">
      <c r="A101" s="19" t="str">
        <f t="shared" si="10"/>
        <v>Street Lighting</v>
      </c>
      <c r="B101" s="99" t="s">
        <v>59</v>
      </c>
      <c r="C101" s="143">
        <v>4068</v>
      </c>
      <c r="D101" s="143">
        <v>4716</v>
      </c>
      <c r="E101" s="143"/>
      <c r="F101" s="143"/>
      <c r="G101" s="143"/>
      <c r="H101" s="144">
        <v>420</v>
      </c>
      <c r="I101" s="216">
        <v>1.3978999999999999</v>
      </c>
      <c r="J101" s="109">
        <f t="shared" si="8"/>
        <v>587.11799999999994</v>
      </c>
      <c r="K101" s="144">
        <v>421</v>
      </c>
      <c r="L101" s="217">
        <v>1.5822929252329845</v>
      </c>
      <c r="M101" s="109">
        <f t="shared" si="9"/>
        <v>666.14532152308652</v>
      </c>
    </row>
    <row r="102" spans="1:18" x14ac:dyDescent="0.2">
      <c r="A102" s="19" t="str">
        <f t="shared" si="10"/>
        <v>Unmetered Scattered Load</v>
      </c>
      <c r="B102" s="99" t="s">
        <v>53</v>
      </c>
      <c r="C102" s="143">
        <v>4068</v>
      </c>
      <c r="D102" s="143">
        <v>4716</v>
      </c>
      <c r="E102" s="143"/>
      <c r="F102" s="143"/>
      <c r="G102" s="143"/>
      <c r="H102" s="144">
        <v>18694.084340695881</v>
      </c>
      <c r="I102" s="216">
        <v>4.5999999999999999E-3</v>
      </c>
      <c r="J102" s="109">
        <f t="shared" si="8"/>
        <v>85.992787967201053</v>
      </c>
      <c r="K102" s="144">
        <v>18694.084340695881</v>
      </c>
      <c r="L102" s="217">
        <v>5.2067895842771951E-3</v>
      </c>
      <c r="M102" s="109">
        <f t="shared" si="9"/>
        <v>97.336163632734724</v>
      </c>
    </row>
    <row r="103" spans="1:18" x14ac:dyDescent="0.2">
      <c r="A103" s="19" t="str">
        <f t="shared" si="10"/>
        <v>other</v>
      </c>
      <c r="B103" s="145"/>
      <c r="C103" s="143">
        <v>4068</v>
      </c>
      <c r="D103" s="143">
        <v>4716</v>
      </c>
      <c r="E103" s="143"/>
      <c r="F103" s="143"/>
      <c r="G103" s="143"/>
      <c r="H103" s="144">
        <f>H87</f>
        <v>0</v>
      </c>
      <c r="I103" s="216"/>
      <c r="J103" s="109">
        <f t="shared" si="8"/>
        <v>0</v>
      </c>
      <c r="K103" s="144">
        <f>K87</f>
        <v>0</v>
      </c>
      <c r="L103" s="217"/>
      <c r="M103" s="109">
        <f t="shared" si="9"/>
        <v>0</v>
      </c>
    </row>
    <row r="104" spans="1:18" x14ac:dyDescent="0.2">
      <c r="A104" s="19" t="str">
        <f t="shared" si="10"/>
        <v>other</v>
      </c>
      <c r="B104" s="145"/>
      <c r="C104" s="143">
        <v>4068</v>
      </c>
      <c r="D104" s="143">
        <v>4716</v>
      </c>
      <c r="E104" s="143"/>
      <c r="F104" s="143"/>
      <c r="G104" s="143"/>
      <c r="H104" s="144">
        <f>H88</f>
        <v>0</v>
      </c>
      <c r="I104" s="217"/>
      <c r="J104" s="109">
        <f t="shared" si="8"/>
        <v>0</v>
      </c>
      <c r="K104" s="144">
        <f>K88</f>
        <v>0</v>
      </c>
      <c r="L104" s="217"/>
      <c r="M104" s="109">
        <f t="shared" si="9"/>
        <v>0</v>
      </c>
    </row>
    <row r="105" spans="1:18" x14ac:dyDescent="0.2">
      <c r="A105" s="19" t="str">
        <f t="shared" si="10"/>
        <v>other</v>
      </c>
      <c r="B105" s="145"/>
      <c r="C105" s="143">
        <v>4068</v>
      </c>
      <c r="D105" s="143">
        <v>4716</v>
      </c>
      <c r="E105" s="143"/>
      <c r="F105" s="143"/>
      <c r="G105" s="143"/>
      <c r="H105" s="144">
        <f>H89</f>
        <v>0</v>
      </c>
      <c r="I105" s="217"/>
      <c r="J105" s="109">
        <f t="shared" si="8"/>
        <v>0</v>
      </c>
      <c r="K105" s="144">
        <f>K89</f>
        <v>0</v>
      </c>
      <c r="L105" s="217"/>
      <c r="M105" s="109">
        <f t="shared" si="9"/>
        <v>0</v>
      </c>
    </row>
    <row r="106" spans="1:18" x14ac:dyDescent="0.2">
      <c r="A106" s="19" t="str">
        <f t="shared" si="10"/>
        <v>other</v>
      </c>
      <c r="B106" s="145"/>
      <c r="C106" s="143">
        <v>4068</v>
      </c>
      <c r="D106" s="143">
        <v>4716</v>
      </c>
      <c r="E106" s="143"/>
      <c r="F106" s="143"/>
      <c r="G106" s="143"/>
      <c r="H106" s="144">
        <f>H90</f>
        <v>0</v>
      </c>
      <c r="I106" s="217"/>
      <c r="J106" s="109">
        <f t="shared" si="8"/>
        <v>0</v>
      </c>
      <c r="K106" s="144">
        <f>K90</f>
        <v>0</v>
      </c>
      <c r="L106" s="217"/>
      <c r="M106" s="109">
        <f t="shared" si="9"/>
        <v>0</v>
      </c>
    </row>
    <row r="107" spans="1:18" x14ac:dyDescent="0.2">
      <c r="A107" s="98" t="s">
        <v>13</v>
      </c>
      <c r="B107" s="145" t="s">
        <v>0</v>
      </c>
      <c r="C107" s="100" t="s">
        <v>0</v>
      </c>
      <c r="D107" s="100" t="s">
        <v>0</v>
      </c>
      <c r="E107" s="146"/>
      <c r="F107" s="146"/>
      <c r="G107" s="146"/>
      <c r="H107" s="147">
        <f>SUM(H98:H102)</f>
        <v>18173372.305487879</v>
      </c>
      <c r="I107" s="148"/>
      <c r="J107" s="149">
        <f>SUM(J98:J102)</f>
        <v>106675.76288628769</v>
      </c>
      <c r="K107" s="147">
        <f>SUM(K98:K102)</f>
        <v>17587049.403071024</v>
      </c>
      <c r="L107" s="148"/>
      <c r="M107" s="149">
        <f>SUM(M98:M102)</f>
        <v>117049.69651982473</v>
      </c>
    </row>
    <row r="108" spans="1:18" ht="12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8" x14ac:dyDescent="0.2">
      <c r="A109" s="4" t="s">
        <v>61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8" x14ac:dyDescent="0.2">
      <c r="A110" s="94" t="s">
        <v>57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8" x14ac:dyDescent="0.2">
      <c r="B111" s="2"/>
      <c r="C111" s="2"/>
      <c r="D111" s="2"/>
      <c r="E111" s="138"/>
      <c r="F111" s="138"/>
      <c r="G111" s="138"/>
      <c r="H111" s="139">
        <v>2019</v>
      </c>
      <c r="I111" s="140"/>
      <c r="J111" s="140"/>
      <c r="K111" s="141">
        <v>2020</v>
      </c>
      <c r="L111" s="140"/>
      <c r="M111" s="140"/>
    </row>
    <row r="112" spans="1:18" x14ac:dyDescent="0.2">
      <c r="A112" s="98" t="s">
        <v>39</v>
      </c>
      <c r="B112" s="100"/>
      <c r="C112" s="100" t="s">
        <v>40</v>
      </c>
      <c r="D112" s="100" t="s">
        <v>41</v>
      </c>
      <c r="E112" s="142"/>
      <c r="F112" s="142"/>
      <c r="G112" s="142"/>
      <c r="H112" s="100" t="s">
        <v>0</v>
      </c>
      <c r="I112" s="100" t="s">
        <v>52</v>
      </c>
      <c r="J112" s="100">
        <v>5.2000000000000006E-3</v>
      </c>
      <c r="K112" s="100" t="s">
        <v>0</v>
      </c>
      <c r="L112" s="100" t="s">
        <v>52</v>
      </c>
      <c r="M112" s="100">
        <v>5.2000000000000006E-3</v>
      </c>
      <c r="N112" s="1"/>
      <c r="O112" s="1"/>
      <c r="P112" s="1"/>
      <c r="Q112" s="1"/>
      <c r="R112" s="1"/>
    </row>
    <row r="113" spans="1:18" x14ac:dyDescent="0.2">
      <c r="A113" s="113" t="s">
        <v>48</v>
      </c>
      <c r="B113" s="99"/>
      <c r="C113" s="99" t="s">
        <v>50</v>
      </c>
      <c r="D113" s="99" t="s">
        <v>50</v>
      </c>
      <c r="E113" s="99"/>
      <c r="F113" s="99"/>
      <c r="G113" s="99"/>
      <c r="H113" s="99" t="s">
        <v>51</v>
      </c>
      <c r="I113" s="99"/>
      <c r="J113" s="99" t="s">
        <v>46</v>
      </c>
      <c r="K113" s="99" t="s">
        <v>51</v>
      </c>
      <c r="L113" s="99"/>
      <c r="M113" s="99" t="s">
        <v>46</v>
      </c>
    </row>
    <row r="114" spans="1:18" x14ac:dyDescent="0.2">
      <c r="A114" s="19" t="str">
        <f>A98</f>
        <v>Residential</v>
      </c>
      <c r="B114" s="99" t="s">
        <v>53</v>
      </c>
      <c r="C114" s="143">
        <v>4062</v>
      </c>
      <c r="D114" s="143">
        <v>4708</v>
      </c>
      <c r="E114" s="143"/>
      <c r="F114" s="143"/>
      <c r="G114" s="143"/>
      <c r="H114" s="144">
        <v>13820992.005015554</v>
      </c>
      <c r="I114" s="217">
        <v>3.0000000000000001E-3</v>
      </c>
      <c r="J114" s="151">
        <f>H114*I114</f>
        <v>41462.976015046661</v>
      </c>
      <c r="K114" s="144">
        <v>13379994.444450915</v>
      </c>
      <c r="L114" s="219">
        <v>3.0000000000000001E-3</v>
      </c>
      <c r="M114" s="109">
        <f>K114*L114</f>
        <v>40139.983333352742</v>
      </c>
    </row>
    <row r="115" spans="1:18" x14ac:dyDescent="0.2">
      <c r="A115" s="19" t="str">
        <f t="shared" ref="A115:A122" si="11">A99</f>
        <v>General Service &lt; 50 kW</v>
      </c>
      <c r="B115" s="99" t="s">
        <v>53</v>
      </c>
      <c r="C115" s="143">
        <v>4062</v>
      </c>
      <c r="D115" s="143">
        <v>4708</v>
      </c>
      <c r="E115" s="143"/>
      <c r="F115" s="143"/>
      <c r="G115" s="143"/>
      <c r="H115" s="144">
        <v>4322327.6122948369</v>
      </c>
      <c r="I115" s="217">
        <v>3.0000000000000001E-3</v>
      </c>
      <c r="J115" s="151">
        <f>H115*I115</f>
        <v>12966.98283688451</v>
      </c>
      <c r="K115" s="144">
        <v>4177268.874279412</v>
      </c>
      <c r="L115" s="217">
        <v>3.0000000000000001E-3</v>
      </c>
      <c r="M115" s="109">
        <f>K115*L115</f>
        <v>12531.806622838236</v>
      </c>
    </row>
    <row r="116" spans="1:18" x14ac:dyDescent="0.2">
      <c r="A116" s="19" t="str">
        <f t="shared" si="11"/>
        <v>General Service &gt; 50 to 4999 kW</v>
      </c>
      <c r="B116" s="99" t="s">
        <v>59</v>
      </c>
      <c r="C116" s="143">
        <v>4062</v>
      </c>
      <c r="D116" s="143">
        <v>4708</v>
      </c>
      <c r="E116" s="143"/>
      <c r="F116" s="143"/>
      <c r="G116" s="143"/>
      <c r="H116" s="144">
        <v>10938.603836793267</v>
      </c>
      <c r="I116" s="217">
        <v>3.0000000000000001E-3</v>
      </c>
      <c r="J116" s="151">
        <f>H116*I116</f>
        <v>32.815811510379802</v>
      </c>
      <c r="K116" s="144">
        <v>10671</v>
      </c>
      <c r="L116" s="217">
        <v>3.0000000000000001E-3</v>
      </c>
      <c r="M116" s="109">
        <f>K116*L116</f>
        <v>32.012999999999998</v>
      </c>
    </row>
    <row r="117" spans="1:18" ht="14.25" customHeight="1" x14ac:dyDescent="0.2">
      <c r="A117" s="19" t="str">
        <f t="shared" si="11"/>
        <v>Street Lighting</v>
      </c>
      <c r="B117" s="99" t="s">
        <v>59</v>
      </c>
      <c r="C117" s="143">
        <v>4062</v>
      </c>
      <c r="D117" s="143">
        <v>4708</v>
      </c>
      <c r="E117" s="143"/>
      <c r="F117" s="143"/>
      <c r="G117" s="143"/>
      <c r="H117" s="144">
        <v>420</v>
      </c>
      <c r="I117" s="217">
        <v>3.0000000000000001E-3</v>
      </c>
      <c r="J117" s="151">
        <f>H117*I117</f>
        <v>1.26</v>
      </c>
      <c r="K117" s="144">
        <v>421</v>
      </c>
      <c r="L117" s="217">
        <v>3.0000000000000001E-3</v>
      </c>
      <c r="M117" s="109">
        <f>K117*L117</f>
        <v>1.2630000000000001</v>
      </c>
    </row>
    <row r="118" spans="1:18" ht="14.25" customHeight="1" x14ac:dyDescent="0.2">
      <c r="A118" s="19" t="str">
        <f t="shared" si="11"/>
        <v>Unmetered Scattered Load</v>
      </c>
      <c r="B118" s="99" t="s">
        <v>53</v>
      </c>
      <c r="C118" s="143">
        <v>4062</v>
      </c>
      <c r="D118" s="143">
        <v>4708</v>
      </c>
      <c r="E118" s="143"/>
      <c r="F118" s="143"/>
      <c r="G118" s="143"/>
      <c r="H118" s="144">
        <v>18694.084340695881</v>
      </c>
      <c r="I118" s="217">
        <v>3.0000000000000001E-3</v>
      </c>
      <c r="J118" s="151">
        <f>H118*I118</f>
        <v>56.082253022087642</v>
      </c>
      <c r="K118" s="144">
        <v>18694.084340695881</v>
      </c>
      <c r="L118" s="217">
        <v>3.0000000000000001E-3</v>
      </c>
      <c r="M118" s="109">
        <f>K118*L118</f>
        <v>56.082253022087642</v>
      </c>
    </row>
    <row r="119" spans="1:18" ht="14.25" customHeight="1" x14ac:dyDescent="0.2">
      <c r="A119" s="19" t="str">
        <f t="shared" si="11"/>
        <v>other</v>
      </c>
      <c r="B119" s="145"/>
      <c r="C119" s="143"/>
      <c r="D119" s="143"/>
      <c r="E119" s="143"/>
      <c r="F119" s="143"/>
      <c r="G119" s="143"/>
      <c r="H119" s="152"/>
      <c r="I119" s="218"/>
      <c r="J119" s="151"/>
      <c r="K119" s="144"/>
      <c r="L119" s="220"/>
      <c r="M119" s="109"/>
    </row>
    <row r="120" spans="1:18" ht="14.25" customHeight="1" x14ac:dyDescent="0.2">
      <c r="A120" s="19" t="str">
        <f t="shared" si="11"/>
        <v>other</v>
      </c>
      <c r="B120" s="145"/>
      <c r="C120" s="143"/>
      <c r="D120" s="143"/>
      <c r="E120" s="143"/>
      <c r="F120" s="143"/>
      <c r="G120" s="143"/>
      <c r="H120" s="152"/>
      <c r="I120" s="218"/>
      <c r="J120" s="151"/>
      <c r="K120" s="144"/>
      <c r="L120" s="220"/>
      <c r="M120" s="109"/>
    </row>
    <row r="121" spans="1:18" ht="14.25" customHeight="1" x14ac:dyDescent="0.2">
      <c r="A121" s="19" t="str">
        <f t="shared" si="11"/>
        <v>other</v>
      </c>
      <c r="B121" s="145"/>
      <c r="C121" s="143"/>
      <c r="D121" s="143"/>
      <c r="E121" s="143"/>
      <c r="F121" s="143"/>
      <c r="G121" s="143"/>
      <c r="H121" s="152"/>
      <c r="I121" s="218"/>
      <c r="J121" s="151"/>
      <c r="K121" s="144"/>
      <c r="L121" s="220"/>
      <c r="M121" s="109"/>
    </row>
    <row r="122" spans="1:18" ht="14.25" customHeight="1" x14ac:dyDescent="0.2">
      <c r="A122" s="19" t="str">
        <f t="shared" si="11"/>
        <v>other</v>
      </c>
      <c r="B122" s="145"/>
      <c r="C122" s="143"/>
      <c r="D122" s="143"/>
      <c r="E122" s="143"/>
      <c r="F122" s="143"/>
      <c r="G122" s="143"/>
      <c r="H122" s="152"/>
      <c r="I122" s="218"/>
      <c r="J122" s="151"/>
      <c r="K122" s="144"/>
      <c r="L122" s="220"/>
      <c r="M122" s="109"/>
    </row>
    <row r="123" spans="1:18" ht="14.25" customHeight="1" x14ac:dyDescent="0.2">
      <c r="A123" s="98" t="s">
        <v>13</v>
      </c>
      <c r="B123" s="145" t="s">
        <v>0</v>
      </c>
      <c r="C123" s="100" t="s">
        <v>0</v>
      </c>
      <c r="D123" s="100" t="s">
        <v>0</v>
      </c>
      <c r="E123" s="146"/>
      <c r="F123" s="146"/>
      <c r="G123" s="146"/>
      <c r="H123" s="153">
        <f>SUM(H114:H118)</f>
        <v>18173372.305487879</v>
      </c>
      <c r="I123" s="100"/>
      <c r="J123" s="154">
        <f>SUM(J114:J118)</f>
        <v>54520.116916463645</v>
      </c>
      <c r="K123" s="147">
        <f>SUM(K114:K118)</f>
        <v>17587049.403071024</v>
      </c>
      <c r="L123" s="148"/>
      <c r="M123" s="149">
        <f>SUM(M114:M118)</f>
        <v>52761.148209213068</v>
      </c>
    </row>
    <row r="124" spans="1:18" ht="14.2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8" ht="14.25" customHeight="1" x14ac:dyDescent="0.2">
      <c r="A125" s="4" t="s">
        <v>62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8" ht="14.25" customHeight="1" x14ac:dyDescent="0.2">
      <c r="A126" s="94" t="s">
        <v>57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8" ht="14.25" customHeight="1" x14ac:dyDescent="0.2">
      <c r="B127" s="2"/>
      <c r="C127" s="2"/>
      <c r="D127" s="2"/>
      <c r="E127" s="138"/>
      <c r="F127" s="138"/>
      <c r="G127" s="138"/>
      <c r="H127" s="139">
        <v>2019</v>
      </c>
      <c r="I127" s="140"/>
      <c r="J127" s="140"/>
      <c r="K127" s="141">
        <v>2020</v>
      </c>
      <c r="L127" s="140"/>
      <c r="M127" s="140"/>
    </row>
    <row r="128" spans="1:18" ht="14.25" customHeight="1" x14ac:dyDescent="0.2">
      <c r="A128" s="98" t="s">
        <v>39</v>
      </c>
      <c r="B128" s="100"/>
      <c r="C128" s="100" t="s">
        <v>40</v>
      </c>
      <c r="D128" s="100" t="s">
        <v>41</v>
      </c>
      <c r="E128" s="142"/>
      <c r="F128" s="142"/>
      <c r="G128" s="142"/>
      <c r="H128" s="100" t="s">
        <v>0</v>
      </c>
      <c r="I128" s="100" t="s">
        <v>52</v>
      </c>
      <c r="J128" s="100" t="s">
        <v>0</v>
      </c>
      <c r="K128" s="100" t="s">
        <v>0</v>
      </c>
      <c r="L128" s="100" t="s">
        <v>52</v>
      </c>
      <c r="M128" s="100" t="s">
        <v>0</v>
      </c>
      <c r="N128" s="1"/>
      <c r="O128" s="1"/>
      <c r="P128" s="1"/>
      <c r="Q128" s="1"/>
      <c r="R128" s="1"/>
    </row>
    <row r="129" spans="1:13" ht="14.25" customHeight="1" x14ac:dyDescent="0.2">
      <c r="A129" s="113" t="s">
        <v>48</v>
      </c>
      <c r="B129" s="99"/>
      <c r="C129" s="99" t="s">
        <v>50</v>
      </c>
      <c r="D129" s="99" t="s">
        <v>50</v>
      </c>
      <c r="E129" s="99"/>
      <c r="F129" s="99"/>
      <c r="G129" s="99"/>
      <c r="H129" s="99" t="s">
        <v>51</v>
      </c>
      <c r="I129" s="99"/>
      <c r="J129" s="99" t="s">
        <v>46</v>
      </c>
      <c r="K129" s="99" t="s">
        <v>51</v>
      </c>
      <c r="L129" s="99"/>
      <c r="M129" s="99" t="s">
        <v>46</v>
      </c>
    </row>
    <row r="130" spans="1:13" x14ac:dyDescent="0.2">
      <c r="A130" s="19" t="str">
        <f>A114</f>
        <v>Residential</v>
      </c>
      <c r="B130" s="99" t="s">
        <v>53</v>
      </c>
      <c r="C130" s="143">
        <v>4062</v>
      </c>
      <c r="D130" s="143">
        <v>4730</v>
      </c>
      <c r="E130" s="143"/>
      <c r="F130" s="143"/>
      <c r="G130" s="143"/>
      <c r="H130" s="144">
        <v>13820992.005015554</v>
      </c>
      <c r="I130" s="217">
        <v>5.0000000000000001E-4</v>
      </c>
      <c r="J130" s="151">
        <f>H130*I130</f>
        <v>6910.4960025077771</v>
      </c>
      <c r="K130" s="144">
        <v>13379994.444450915</v>
      </c>
      <c r="L130" s="217">
        <v>5.0000000000000001E-4</v>
      </c>
      <c r="M130" s="109">
        <f>K130*L130</f>
        <v>6689.9972222254573</v>
      </c>
    </row>
    <row r="131" spans="1:13" ht="14.25" customHeight="1" x14ac:dyDescent="0.2">
      <c r="A131" s="19" t="str">
        <f t="shared" ref="A131:A138" si="12">A115</f>
        <v>General Service &lt; 50 kW</v>
      </c>
      <c r="B131" s="99" t="s">
        <v>53</v>
      </c>
      <c r="C131" s="143">
        <v>4062</v>
      </c>
      <c r="D131" s="143">
        <v>4730</v>
      </c>
      <c r="E131" s="143"/>
      <c r="F131" s="143"/>
      <c r="G131" s="143"/>
      <c r="H131" s="144">
        <v>4322327.6122948369</v>
      </c>
      <c r="I131" s="217">
        <v>5.0000000000000001E-4</v>
      </c>
      <c r="J131" s="151">
        <f>H131*I131</f>
        <v>2161.1638061474187</v>
      </c>
      <c r="K131" s="144">
        <v>4177268.874279412</v>
      </c>
      <c r="L131" s="217">
        <v>5.0000000000000001E-4</v>
      </c>
      <c r="M131" s="109">
        <f>K131*L131</f>
        <v>2088.6344371397058</v>
      </c>
    </row>
    <row r="132" spans="1:13" x14ac:dyDescent="0.2">
      <c r="A132" s="19" t="str">
        <f t="shared" si="12"/>
        <v>General Service &gt; 50 to 4999 kW</v>
      </c>
      <c r="B132" s="99" t="s">
        <v>59</v>
      </c>
      <c r="C132" s="143">
        <v>4062</v>
      </c>
      <c r="D132" s="143">
        <v>4730</v>
      </c>
      <c r="E132" s="143"/>
      <c r="F132" s="143"/>
      <c r="G132" s="143"/>
      <c r="H132" s="144">
        <v>10938.603836793267</v>
      </c>
      <c r="I132" s="217">
        <v>5.0000000000000001E-4</v>
      </c>
      <c r="J132" s="151">
        <f>H132*I132</f>
        <v>5.4693019183966332</v>
      </c>
      <c r="K132" s="144">
        <v>10671</v>
      </c>
      <c r="L132" s="217">
        <v>5.0000000000000001E-4</v>
      </c>
      <c r="M132" s="109">
        <f>K132*L132</f>
        <v>5.3354999999999997</v>
      </c>
    </row>
    <row r="133" spans="1:13" ht="14.25" customHeight="1" x14ac:dyDescent="0.2">
      <c r="A133" s="19" t="str">
        <f t="shared" si="12"/>
        <v>Street Lighting</v>
      </c>
      <c r="B133" s="99" t="s">
        <v>59</v>
      </c>
      <c r="C133" s="143">
        <v>4062</v>
      </c>
      <c r="D133" s="143">
        <v>4730</v>
      </c>
      <c r="E133" s="143"/>
      <c r="F133" s="143"/>
      <c r="G133" s="143"/>
      <c r="H133" s="144">
        <v>420</v>
      </c>
      <c r="I133" s="217">
        <v>5.0000000000000001E-4</v>
      </c>
      <c r="J133" s="151">
        <f>H133*I133</f>
        <v>0.21</v>
      </c>
      <c r="K133" s="144">
        <v>421</v>
      </c>
      <c r="L133" s="217">
        <v>5.0000000000000001E-4</v>
      </c>
      <c r="M133" s="109">
        <f>K133*L133</f>
        <v>0.21049999999999999</v>
      </c>
    </row>
    <row r="134" spans="1:13" ht="14.25" customHeight="1" x14ac:dyDescent="0.2">
      <c r="A134" s="19" t="str">
        <f t="shared" si="12"/>
        <v>Unmetered Scattered Load</v>
      </c>
      <c r="B134" s="99" t="s">
        <v>53</v>
      </c>
      <c r="C134" s="143">
        <v>4062</v>
      </c>
      <c r="D134" s="143">
        <v>4730</v>
      </c>
      <c r="E134" s="143"/>
      <c r="F134" s="143"/>
      <c r="G134" s="143"/>
      <c r="H134" s="144">
        <v>18694.084340695881</v>
      </c>
      <c r="I134" s="217">
        <v>5.0000000000000001E-4</v>
      </c>
      <c r="J134" s="151">
        <f>H134*I134</f>
        <v>9.3470421703479403</v>
      </c>
      <c r="K134" s="144">
        <v>18694.084340695881</v>
      </c>
      <c r="L134" s="217">
        <v>5.0000000000000001E-4</v>
      </c>
      <c r="M134" s="109">
        <f>K134*L134</f>
        <v>9.3470421703479403</v>
      </c>
    </row>
    <row r="135" spans="1:13" ht="14.25" customHeight="1" x14ac:dyDescent="0.2">
      <c r="A135" s="19" t="str">
        <f t="shared" si="12"/>
        <v>other</v>
      </c>
      <c r="B135" s="145"/>
      <c r="C135" s="143">
        <v>4062</v>
      </c>
      <c r="D135" s="143">
        <v>4730</v>
      </c>
      <c r="E135" s="143"/>
      <c r="F135" s="143"/>
      <c r="G135" s="143"/>
      <c r="H135" s="152"/>
      <c r="I135" s="218"/>
      <c r="J135" s="151"/>
      <c r="K135" s="144"/>
      <c r="L135" s="220"/>
      <c r="M135" s="109"/>
    </row>
    <row r="136" spans="1:13" ht="14.25" customHeight="1" x14ac:dyDescent="0.2">
      <c r="A136" s="19" t="str">
        <f t="shared" si="12"/>
        <v>other</v>
      </c>
      <c r="B136" s="145"/>
      <c r="C136" s="143">
        <v>4062</v>
      </c>
      <c r="D136" s="143">
        <v>4730</v>
      </c>
      <c r="E136" s="143"/>
      <c r="F136" s="143"/>
      <c r="G136" s="143"/>
      <c r="H136" s="152"/>
      <c r="I136" s="218"/>
      <c r="J136" s="151"/>
      <c r="K136" s="144"/>
      <c r="L136" s="220"/>
      <c r="M136" s="109"/>
    </row>
    <row r="137" spans="1:13" ht="14.25" customHeight="1" x14ac:dyDescent="0.2">
      <c r="A137" s="19" t="str">
        <f t="shared" si="12"/>
        <v>other</v>
      </c>
      <c r="B137" s="145"/>
      <c r="C137" s="143">
        <v>4062</v>
      </c>
      <c r="D137" s="143">
        <v>4730</v>
      </c>
      <c r="E137" s="143"/>
      <c r="F137" s="143"/>
      <c r="G137" s="143"/>
      <c r="H137" s="152"/>
      <c r="I137" s="218"/>
      <c r="J137" s="151"/>
      <c r="K137" s="144"/>
      <c r="L137" s="220"/>
      <c r="M137" s="109"/>
    </row>
    <row r="138" spans="1:13" ht="14.25" customHeight="1" x14ac:dyDescent="0.2">
      <c r="A138" s="19" t="str">
        <f t="shared" si="12"/>
        <v>other</v>
      </c>
      <c r="B138" s="145"/>
      <c r="C138" s="143">
        <v>4062</v>
      </c>
      <c r="D138" s="143">
        <v>4730</v>
      </c>
      <c r="E138" s="143"/>
      <c r="F138" s="143"/>
      <c r="G138" s="143"/>
      <c r="H138" s="152"/>
      <c r="I138" s="218"/>
      <c r="J138" s="151"/>
      <c r="K138" s="144"/>
      <c r="L138" s="220"/>
      <c r="M138" s="109"/>
    </row>
    <row r="139" spans="1:13" ht="14.25" customHeight="1" x14ac:dyDescent="0.2">
      <c r="A139" s="98" t="s">
        <v>13</v>
      </c>
      <c r="B139" s="145" t="s">
        <v>0</v>
      </c>
      <c r="C139" s="100" t="s">
        <v>0</v>
      </c>
      <c r="D139" s="100" t="s">
        <v>0</v>
      </c>
      <c r="E139" s="146"/>
      <c r="F139" s="146"/>
      <c r="G139" s="146"/>
      <c r="H139" s="153">
        <f>SUM(H130:H134)</f>
        <v>18173372.305487879</v>
      </c>
      <c r="I139" s="100"/>
      <c r="J139" s="154">
        <f>SUM(J130:J134)</f>
        <v>9086.6861527439396</v>
      </c>
      <c r="K139" s="147">
        <f>SUM(K130:K134)</f>
        <v>17587049.403071024</v>
      </c>
      <c r="L139" s="148"/>
      <c r="M139" s="149">
        <f>SUM(M130:M134)</f>
        <v>8793.5247015355089</v>
      </c>
    </row>
    <row r="140" spans="1:13" ht="14.2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4.25" customHeight="1" x14ac:dyDescent="0.2">
      <c r="A141" s="4" t="s">
        <v>63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4.25" customHeight="1" x14ac:dyDescent="0.2">
      <c r="A142" s="94" t="s">
        <v>64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">
      <c r="B143" s="2"/>
      <c r="C143" s="2"/>
      <c r="D143" s="2"/>
      <c r="E143" s="138"/>
      <c r="F143" s="138"/>
      <c r="G143" s="138"/>
      <c r="H143" s="139">
        <v>2019</v>
      </c>
      <c r="I143" s="140"/>
      <c r="J143" s="140"/>
      <c r="K143" s="141">
        <v>2020</v>
      </c>
      <c r="L143" s="140"/>
      <c r="M143" s="140"/>
    </row>
    <row r="144" spans="1:13" x14ac:dyDescent="0.2">
      <c r="A144" s="98" t="s">
        <v>39</v>
      </c>
      <c r="B144" s="100"/>
      <c r="C144" s="100" t="s">
        <v>40</v>
      </c>
      <c r="D144" s="100" t="s">
        <v>41</v>
      </c>
      <c r="E144" s="142"/>
      <c r="F144" s="142"/>
      <c r="G144" s="142"/>
      <c r="H144" s="100" t="s">
        <v>0</v>
      </c>
      <c r="I144" s="100" t="s">
        <v>52</v>
      </c>
      <c r="J144" s="100" t="s">
        <v>0</v>
      </c>
      <c r="K144" s="100" t="s">
        <v>0</v>
      </c>
      <c r="L144" s="100" t="s">
        <v>52</v>
      </c>
      <c r="M144" s="100" t="s">
        <v>0</v>
      </c>
    </row>
    <row r="145" spans="1:13" x14ac:dyDescent="0.2">
      <c r="A145" s="113" t="s">
        <v>48</v>
      </c>
      <c r="B145" s="99"/>
      <c r="C145" s="99" t="s">
        <v>50</v>
      </c>
      <c r="D145" s="99" t="s">
        <v>50</v>
      </c>
      <c r="E145" s="99"/>
      <c r="F145" s="99"/>
      <c r="G145" s="99"/>
      <c r="H145" s="99" t="s">
        <v>51</v>
      </c>
      <c r="I145" s="99"/>
      <c r="J145" s="99" t="s">
        <v>46</v>
      </c>
      <c r="K145" s="99" t="s">
        <v>51</v>
      </c>
      <c r="L145" s="99"/>
      <c r="M145" s="99" t="s">
        <v>46</v>
      </c>
    </row>
    <row r="146" spans="1:13" x14ac:dyDescent="0.2">
      <c r="A146" s="19" t="str">
        <f>A130</f>
        <v>Residential</v>
      </c>
      <c r="B146" s="99" t="s">
        <v>53</v>
      </c>
      <c r="C146" s="143"/>
      <c r="D146" s="143"/>
      <c r="E146" s="143"/>
      <c r="F146" s="143"/>
      <c r="G146" s="143"/>
      <c r="H146" s="155">
        <v>1078.3754236936452</v>
      </c>
      <c r="I146" s="217">
        <v>0.56999999999999995</v>
      </c>
      <c r="J146" s="151">
        <f>H146*I146</f>
        <v>614.67399150537767</v>
      </c>
      <c r="K146" s="156">
        <v>1088.851642721394</v>
      </c>
      <c r="L146" s="217">
        <v>0.56999999999999995</v>
      </c>
      <c r="M146" s="109">
        <f>K146*L146*12</f>
        <v>7447.7452362143349</v>
      </c>
    </row>
    <row r="147" spans="1:13" x14ac:dyDescent="0.2">
      <c r="A147" s="19" t="str">
        <f>A131</f>
        <v>General Service &lt; 50 kW</v>
      </c>
      <c r="B147" s="99" t="s">
        <v>53</v>
      </c>
      <c r="C147" s="143"/>
      <c r="D147" s="143"/>
      <c r="E147" s="143"/>
      <c r="F147" s="143"/>
      <c r="G147" s="143"/>
      <c r="H147" s="155">
        <v>143.22396607151401</v>
      </c>
      <c r="I147" s="217">
        <v>0.56999999999999995</v>
      </c>
      <c r="J147" s="151">
        <f>H147*I147</f>
        <v>81.637660660762975</v>
      </c>
      <c r="K147" s="156">
        <v>143.44828291786152</v>
      </c>
      <c r="L147" s="217">
        <v>0.56999999999999995</v>
      </c>
      <c r="M147" s="109">
        <f>K147*L147*12</f>
        <v>981.18625515817268</v>
      </c>
    </row>
    <row r="148" spans="1:13" x14ac:dyDescent="0.2">
      <c r="A148" s="19" t="str">
        <f>A132</f>
        <v>General Service &gt; 50 to 4999 kW</v>
      </c>
      <c r="B148" s="99" t="s">
        <v>59</v>
      </c>
      <c r="C148" s="143"/>
      <c r="D148" s="143"/>
      <c r="E148" s="143"/>
      <c r="F148" s="143"/>
      <c r="G148" s="143"/>
      <c r="H148" s="155">
        <v>10.894165187630868</v>
      </c>
      <c r="I148" s="217">
        <v>0.56999999999999995</v>
      </c>
      <c r="J148" s="151">
        <f>H148*I148</f>
        <v>6.2096741569495943</v>
      </c>
      <c r="K148" s="156">
        <v>10.789348648671666</v>
      </c>
      <c r="L148" s="217">
        <v>0.56999999999999995</v>
      </c>
      <c r="M148" s="109">
        <f>K148*L148*12</f>
        <v>73.799144756914188</v>
      </c>
    </row>
    <row r="149" spans="1:13" x14ac:dyDescent="0.2">
      <c r="A149" s="98" t="s">
        <v>13</v>
      </c>
      <c r="B149" s="145" t="s">
        <v>0</v>
      </c>
      <c r="C149" s="100" t="s">
        <v>0</v>
      </c>
      <c r="D149" s="100" t="s">
        <v>0</v>
      </c>
      <c r="E149" s="146"/>
      <c r="F149" s="146"/>
      <c r="G149" s="146"/>
      <c r="H149" s="153">
        <f>SUM(H146:H148)</f>
        <v>1232.4935549527902</v>
      </c>
      <c r="I149" s="100"/>
      <c r="J149" s="154">
        <f>SUM(J146:J148)</f>
        <v>702.52132632309031</v>
      </c>
      <c r="K149" s="147">
        <f>SUM(K146:K148)</f>
        <v>1243.0892742879271</v>
      </c>
      <c r="L149" s="148"/>
      <c r="M149" s="149">
        <f>SUM(M146:M148)</f>
        <v>8502.7306361294231</v>
      </c>
    </row>
    <row r="150" spans="1:13" x14ac:dyDescent="0.2">
      <c r="A150" s="1"/>
      <c r="B150" s="157"/>
      <c r="C150" s="157"/>
      <c r="D150" s="157"/>
      <c r="E150" s="157"/>
      <c r="F150" s="157"/>
      <c r="G150" s="157"/>
      <c r="H150" s="158"/>
      <c r="I150" s="157"/>
      <c r="J150" s="159"/>
      <c r="K150" s="160"/>
      <c r="L150" s="161"/>
      <c r="M150" s="162"/>
    </row>
    <row r="151" spans="1:13" x14ac:dyDescent="0.2">
      <c r="A151" s="1"/>
      <c r="B151" s="157"/>
      <c r="C151" s="157"/>
      <c r="D151" s="157"/>
      <c r="E151" s="157"/>
      <c r="F151" s="157"/>
      <c r="G151" s="157"/>
      <c r="H151" s="158"/>
      <c r="I151" s="157"/>
      <c r="J151" s="159"/>
      <c r="K151" s="160"/>
      <c r="L151" s="161"/>
      <c r="M151" s="162"/>
    </row>
    <row r="152" spans="1:13" x14ac:dyDescent="0.2">
      <c r="A152" s="4" t="s">
        <v>65</v>
      </c>
      <c r="B152" s="2"/>
      <c r="C152" s="2"/>
      <c r="D152" s="2"/>
      <c r="E152" s="2"/>
      <c r="F152" s="2"/>
      <c r="G152" s="2"/>
      <c r="H152" s="2"/>
      <c r="I152" s="2"/>
      <c r="J152" s="2"/>
      <c r="K152" s="160"/>
      <c r="L152" s="161"/>
      <c r="M152" s="162"/>
    </row>
    <row r="153" spans="1:13" x14ac:dyDescent="0.2">
      <c r="A153" s="48" t="s">
        <v>0</v>
      </c>
      <c r="B153" s="2"/>
      <c r="C153" s="2"/>
      <c r="D153" s="2"/>
      <c r="E153" s="2"/>
      <c r="F153" s="2"/>
      <c r="G153" s="2"/>
      <c r="H153" s="2"/>
      <c r="I153" s="2"/>
      <c r="J153" s="2"/>
      <c r="K153" s="160"/>
      <c r="L153" s="161"/>
      <c r="M153" s="162"/>
    </row>
    <row r="154" spans="1:13" x14ac:dyDescent="0.2">
      <c r="B154" s="115"/>
      <c r="C154" s="163">
        <v>2012</v>
      </c>
      <c r="D154" s="163">
        <v>2013</v>
      </c>
      <c r="E154" s="163">
        <v>2014</v>
      </c>
      <c r="F154" s="163">
        <v>2015</v>
      </c>
      <c r="G154" s="163">
        <v>2016</v>
      </c>
      <c r="H154" s="163">
        <v>2017</v>
      </c>
      <c r="I154" s="163">
        <v>2018</v>
      </c>
      <c r="J154" s="163" t="s">
        <v>66</v>
      </c>
      <c r="K154" s="163" t="s">
        <v>67</v>
      </c>
      <c r="L154" s="161"/>
      <c r="M154" s="162"/>
    </row>
    <row r="155" spans="1:13" x14ac:dyDescent="0.2">
      <c r="A155" s="164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1"/>
      <c r="M155" s="162"/>
    </row>
    <row r="156" spans="1:13" x14ac:dyDescent="0.2">
      <c r="A156" s="75" t="s">
        <v>68</v>
      </c>
      <c r="B156" s="115"/>
      <c r="C156" s="166">
        <v>121257.31</v>
      </c>
      <c r="D156" s="167">
        <v>122064.48000000001</v>
      </c>
      <c r="E156" s="167">
        <v>122596.02</v>
      </c>
      <c r="F156" s="167">
        <v>114071.38</v>
      </c>
      <c r="G156" s="167">
        <v>97480.320000000007</v>
      </c>
      <c r="H156" s="167">
        <v>107066.86000000002</v>
      </c>
      <c r="I156" s="167">
        <v>111490.28000000001</v>
      </c>
      <c r="J156" s="168">
        <f>AVERAGE(C156:I156)</f>
        <v>113718.09285714287</v>
      </c>
      <c r="K156" s="168">
        <f>AVERAGE(E156:I156)</f>
        <v>110540.97200000002</v>
      </c>
      <c r="L156" s="161"/>
      <c r="M156" s="162"/>
    </row>
    <row r="157" spans="1:13" x14ac:dyDescent="0.2">
      <c r="A157" s="75" t="s">
        <v>69</v>
      </c>
      <c r="B157" s="115"/>
      <c r="C157" s="167">
        <v>184992.68999999997</v>
      </c>
      <c r="D157" s="167">
        <v>155452.49</v>
      </c>
      <c r="E157" s="167">
        <v>155792.15</v>
      </c>
      <c r="F157" s="167">
        <v>181133.53</v>
      </c>
      <c r="G157" s="167">
        <v>166152.72999999998</v>
      </c>
      <c r="H157" s="169">
        <v>158443.81</v>
      </c>
      <c r="I157" s="169">
        <v>166759.82</v>
      </c>
      <c r="J157" s="168">
        <f>AVERAGE(C157:I157)</f>
        <v>166961.03142857141</v>
      </c>
      <c r="K157" s="168">
        <f>AVERAGE(D157:J157)</f>
        <v>164385.08020408163</v>
      </c>
      <c r="L157" s="161"/>
      <c r="M157" s="162"/>
    </row>
    <row r="158" spans="1:13" x14ac:dyDescent="0.2">
      <c r="A158" s="1"/>
      <c r="B158" s="157"/>
      <c r="C158" s="157"/>
      <c r="D158" s="157"/>
      <c r="E158" s="157"/>
      <c r="F158" s="157"/>
      <c r="G158" s="157"/>
      <c r="H158" s="157"/>
      <c r="I158" s="157"/>
      <c r="J158" s="159"/>
      <c r="K158" s="160"/>
      <c r="L158" s="161"/>
      <c r="M158" s="162"/>
    </row>
    <row r="159" spans="1:13" x14ac:dyDescent="0.2">
      <c r="A159" s="4" t="s">
        <v>70</v>
      </c>
      <c r="B159" s="157"/>
      <c r="C159" s="157"/>
      <c r="D159" s="157"/>
      <c r="E159" s="157"/>
      <c r="F159" s="157"/>
      <c r="G159" s="157"/>
      <c r="H159" s="157"/>
      <c r="I159" s="157"/>
      <c r="J159" s="159"/>
      <c r="K159" s="160"/>
      <c r="L159" s="161"/>
      <c r="M159" s="162"/>
    </row>
    <row r="160" spans="1:13" x14ac:dyDescent="0.2">
      <c r="A160" s="94" t="s">
        <v>71</v>
      </c>
      <c r="B160" s="157"/>
      <c r="C160" s="157"/>
      <c r="D160" s="157"/>
      <c r="E160" s="157"/>
      <c r="F160" s="157"/>
      <c r="G160" s="157"/>
      <c r="H160" s="157"/>
      <c r="I160" s="157"/>
      <c r="J160" s="159"/>
      <c r="K160" s="160"/>
      <c r="L160" s="161"/>
      <c r="M160" s="162"/>
    </row>
    <row r="161" spans="1:13" x14ac:dyDescent="0.2">
      <c r="A161" s="48"/>
      <c r="B161" s="157"/>
      <c r="C161" s="157"/>
      <c r="D161" s="157"/>
      <c r="E161" s="157"/>
      <c r="F161" s="157"/>
      <c r="G161" s="157"/>
      <c r="H161" s="157"/>
      <c r="I161" s="157"/>
      <c r="J161" s="159"/>
      <c r="K161" s="160"/>
      <c r="L161" s="161"/>
      <c r="M161" s="162"/>
    </row>
    <row r="162" spans="1:13" ht="12.75" customHeight="1" x14ac:dyDescent="0.2">
      <c r="B162" s="170" t="s">
        <v>72</v>
      </c>
      <c r="C162" s="171"/>
      <c r="D162" s="172"/>
      <c r="E162" s="172"/>
      <c r="F162" s="173"/>
      <c r="G162" s="172"/>
      <c r="H162" s="2"/>
      <c r="I162" s="2"/>
      <c r="J162" s="2"/>
      <c r="K162" s="160"/>
      <c r="L162" s="161"/>
      <c r="M162" s="162"/>
    </row>
    <row r="163" spans="1:13" ht="12.75" customHeight="1" x14ac:dyDescent="0.2">
      <c r="A163" s="11" t="s">
        <v>5</v>
      </c>
      <c r="B163" s="174"/>
      <c r="C163" s="174" t="s">
        <v>73</v>
      </c>
      <c r="D163" s="175" t="s">
        <v>74</v>
      </c>
      <c r="E163" s="176"/>
      <c r="F163" s="177" t="s">
        <v>40</v>
      </c>
      <c r="G163" s="178" t="s">
        <v>75</v>
      </c>
      <c r="H163" s="2"/>
      <c r="I163" s="2"/>
      <c r="J163" s="2"/>
      <c r="K163" s="160"/>
      <c r="L163" s="161"/>
      <c r="M163" s="162"/>
    </row>
    <row r="164" spans="1:13" ht="12.75" customHeight="1" x14ac:dyDescent="0.2">
      <c r="A164" s="19" t="str">
        <f>A130</f>
        <v>Residential</v>
      </c>
      <c r="B164" s="99" t="s">
        <v>53</v>
      </c>
      <c r="C164" s="179">
        <f>L98</f>
        <v>5.4331571883806488E-3</v>
      </c>
      <c r="D164" s="144">
        <v>12367886</v>
      </c>
      <c r="E164" s="180"/>
      <c r="F164" s="181">
        <f>C164*D164</f>
        <v>67196.668725972384</v>
      </c>
      <c r="G164" s="182">
        <f>F164/$F$173</f>
        <v>0.61144501826093223</v>
      </c>
      <c r="H164" s="2"/>
      <c r="I164" s="2"/>
      <c r="J164" s="2"/>
      <c r="K164" s="160"/>
      <c r="L164" s="161"/>
      <c r="M164" s="162"/>
    </row>
    <row r="165" spans="1:13" ht="12.75" customHeight="1" x14ac:dyDescent="0.2">
      <c r="A165" s="19" t="str">
        <f t="shared" ref="A165:A173" si="13">A131</f>
        <v>General Service &lt; 50 kW</v>
      </c>
      <c r="B165" s="99" t="s">
        <v>53</v>
      </c>
      <c r="C165" s="179">
        <f>L99</f>
        <v>5.2067753849189945E-3</v>
      </c>
      <c r="D165" s="144">
        <v>3861286</v>
      </c>
      <c r="E165" s="180"/>
      <c r="F165" s="181">
        <f>C165*D165</f>
        <v>20104.848898932323</v>
      </c>
      <c r="G165" s="182">
        <f>F165/$F$173</f>
        <v>0.18294076083253141</v>
      </c>
      <c r="H165" s="2"/>
      <c r="I165" s="2"/>
      <c r="J165" s="2"/>
      <c r="K165" s="160"/>
      <c r="L165" s="161"/>
      <c r="M165" s="162"/>
    </row>
    <row r="166" spans="1:13" ht="12.75" customHeight="1" x14ac:dyDescent="0.2">
      <c r="A166" s="19" t="str">
        <f t="shared" si="13"/>
        <v>General Service &gt; 50 to 4999 kW</v>
      </c>
      <c r="B166" s="99" t="s">
        <v>59</v>
      </c>
      <c r="C166" s="179">
        <f>L100</f>
        <v>2.0467155175260943</v>
      </c>
      <c r="D166" s="144">
        <v>10671</v>
      </c>
      <c r="E166" s="180"/>
      <c r="F166" s="181">
        <f>C166*D166</f>
        <v>21840.50128752095</v>
      </c>
      <c r="G166" s="182">
        <f>F166/$F$173</f>
        <v>0.19873404384129187</v>
      </c>
      <c r="H166" s="2"/>
      <c r="I166" s="2"/>
      <c r="J166" s="2"/>
      <c r="K166" s="160"/>
      <c r="L166" s="161"/>
      <c r="M166" s="162"/>
    </row>
    <row r="167" spans="1:13" ht="12.75" customHeight="1" x14ac:dyDescent="0.2">
      <c r="A167" s="19" t="str">
        <f t="shared" si="13"/>
        <v>Street Lighting</v>
      </c>
      <c r="B167" s="99" t="s">
        <v>59</v>
      </c>
      <c r="C167" s="179">
        <f>L101</f>
        <v>1.5822929252329845</v>
      </c>
      <c r="D167" s="144">
        <v>421</v>
      </c>
      <c r="E167" s="180"/>
      <c r="F167" s="181">
        <f>C167*D167</f>
        <v>666.14532152308652</v>
      </c>
      <c r="G167" s="182">
        <f>F167/$F$173</f>
        <v>6.0614796239993832E-3</v>
      </c>
      <c r="H167" s="2"/>
      <c r="I167" s="2"/>
      <c r="J167" s="2"/>
      <c r="K167" s="160"/>
      <c r="L167" s="161"/>
      <c r="M167" s="162"/>
    </row>
    <row r="168" spans="1:13" ht="12.75" customHeight="1" x14ac:dyDescent="0.2">
      <c r="A168" s="19" t="str">
        <f t="shared" si="13"/>
        <v>Unmetered Scattered Load</v>
      </c>
      <c r="B168" s="99" t="s">
        <v>53</v>
      </c>
      <c r="C168" s="179">
        <f>L102</f>
        <v>5.2067895842771951E-3</v>
      </c>
      <c r="D168" s="144">
        <v>17280</v>
      </c>
      <c r="E168" s="180"/>
      <c r="F168" s="181">
        <f>C168*D168</f>
        <v>89.973324016309931</v>
      </c>
      <c r="G168" s="182">
        <f>F168/$F$173</f>
        <v>8.1869744124511755E-4</v>
      </c>
      <c r="H168" s="2"/>
      <c r="I168" s="2"/>
      <c r="J168" s="2"/>
      <c r="K168" s="160"/>
      <c r="L168" s="161"/>
      <c r="M168" s="162"/>
    </row>
    <row r="169" spans="1:13" ht="12.75" customHeight="1" x14ac:dyDescent="0.2">
      <c r="A169" s="19" t="str">
        <f t="shared" si="13"/>
        <v>other</v>
      </c>
      <c r="B169" s="99"/>
      <c r="C169" s="179"/>
      <c r="D169" s="180"/>
      <c r="E169" s="180"/>
      <c r="F169" s="183"/>
      <c r="G169" s="182"/>
      <c r="H169" s="2"/>
      <c r="I169" s="2"/>
      <c r="J169" s="2"/>
      <c r="K169" s="160"/>
      <c r="L169" s="161"/>
      <c r="M169" s="162"/>
    </row>
    <row r="170" spans="1:13" ht="12.75" customHeight="1" x14ac:dyDescent="0.2">
      <c r="A170" s="19" t="str">
        <f t="shared" si="13"/>
        <v>other</v>
      </c>
      <c r="B170" s="145"/>
      <c r="C170" s="179"/>
      <c r="D170" s="180"/>
      <c r="E170" s="180"/>
      <c r="F170" s="183"/>
      <c r="G170" s="182"/>
      <c r="H170" s="2"/>
      <c r="I170" s="2"/>
      <c r="J170" s="2"/>
      <c r="K170" s="160"/>
      <c r="L170" s="161"/>
      <c r="M170" s="162"/>
    </row>
    <row r="171" spans="1:13" ht="12.75" customHeight="1" x14ac:dyDescent="0.2">
      <c r="A171" s="19" t="str">
        <f t="shared" si="13"/>
        <v>other</v>
      </c>
      <c r="B171" s="145"/>
      <c r="C171" s="179"/>
      <c r="D171" s="180"/>
      <c r="E171" s="180"/>
      <c r="F171" s="183"/>
      <c r="G171" s="182"/>
      <c r="H171" s="2"/>
      <c r="I171" s="2"/>
      <c r="J171" s="2"/>
      <c r="K171" s="160"/>
      <c r="L171" s="161"/>
      <c r="M171" s="162"/>
    </row>
    <row r="172" spans="1:13" ht="15" customHeight="1" x14ac:dyDescent="0.2">
      <c r="A172" s="19" t="str">
        <f t="shared" si="13"/>
        <v>other</v>
      </c>
      <c r="B172" s="145"/>
      <c r="C172" s="179"/>
      <c r="D172" s="180"/>
      <c r="E172" s="180"/>
      <c r="F172" s="184"/>
      <c r="G172" s="182"/>
      <c r="H172" s="2"/>
      <c r="I172" s="2"/>
      <c r="J172" s="2"/>
      <c r="K172" s="160"/>
      <c r="L172" s="161"/>
      <c r="M172" s="162"/>
    </row>
    <row r="173" spans="1:13" ht="12" customHeight="1" x14ac:dyDescent="0.2">
      <c r="A173" s="185" t="str">
        <f t="shared" si="13"/>
        <v>TOTAL</v>
      </c>
      <c r="B173" s="112"/>
      <c r="C173" s="186"/>
      <c r="D173" s="187">
        <f>SUM(D164:E172)</f>
        <v>16257544</v>
      </c>
      <c r="E173" s="112"/>
      <c r="F173" s="188">
        <f>SUM(F164:F172)</f>
        <v>109898.13755796505</v>
      </c>
      <c r="G173" s="189">
        <f>SUM(G164:G172)</f>
        <v>1</v>
      </c>
      <c r="H173" s="157"/>
      <c r="I173" s="157"/>
      <c r="J173" s="159"/>
      <c r="K173" s="160"/>
      <c r="L173" s="161"/>
      <c r="M173" s="162"/>
    </row>
    <row r="174" spans="1:13" x14ac:dyDescent="0.2">
      <c r="A174" s="1"/>
      <c r="B174" s="157"/>
      <c r="C174" s="157"/>
      <c r="D174" s="157"/>
      <c r="E174" s="157"/>
      <c r="F174" s="157"/>
      <c r="G174" s="157"/>
      <c r="H174" s="157"/>
      <c r="I174" s="157"/>
      <c r="J174" s="159"/>
      <c r="K174" s="160"/>
      <c r="L174" s="161"/>
      <c r="M174" s="162"/>
    </row>
    <row r="175" spans="1:13" ht="21" x14ac:dyDescent="0.2">
      <c r="A175" s="4" t="s">
        <v>76</v>
      </c>
      <c r="B175" s="190"/>
      <c r="C175" s="190"/>
      <c r="D175" s="190"/>
      <c r="E175" s="190"/>
      <c r="F175" s="190"/>
      <c r="G175" s="190"/>
      <c r="H175" s="190"/>
      <c r="I175" s="191"/>
      <c r="J175" s="190"/>
      <c r="K175" s="160"/>
      <c r="L175" s="161"/>
      <c r="M175" s="162"/>
    </row>
    <row r="176" spans="1:13" x14ac:dyDescent="0.2">
      <c r="A176" s="94" t="s">
        <v>71</v>
      </c>
      <c r="B176" s="192"/>
      <c r="C176" s="192"/>
      <c r="D176" s="193"/>
      <c r="E176" s="193"/>
      <c r="F176" s="193"/>
      <c r="G176" s="193"/>
      <c r="H176" s="193"/>
      <c r="I176" s="193"/>
      <c r="J176" s="192"/>
      <c r="K176" s="160"/>
      <c r="L176" s="161"/>
      <c r="M176" s="162"/>
    </row>
    <row r="177" spans="1:18" ht="12.75" customHeight="1" x14ac:dyDescent="0.2">
      <c r="A177" s="48"/>
      <c r="B177" s="192"/>
      <c r="C177" s="192"/>
      <c r="D177" s="193"/>
      <c r="E177" s="193"/>
      <c r="F177" s="193"/>
      <c r="G177" s="193"/>
      <c r="H177" s="193"/>
      <c r="I177" s="193"/>
      <c r="J177" s="192"/>
      <c r="K177" s="160"/>
      <c r="L177" s="161"/>
      <c r="M177" s="162"/>
    </row>
    <row r="178" spans="1:18" ht="12.75" customHeight="1" x14ac:dyDescent="0.2">
      <c r="B178" s="170" t="str">
        <f>G163</f>
        <v>% Alloc</v>
      </c>
      <c r="C178" s="172"/>
      <c r="D178" s="172"/>
      <c r="E178" s="172"/>
      <c r="F178" s="172"/>
      <c r="G178" s="172"/>
      <c r="H178" s="172"/>
      <c r="I178" s="194"/>
      <c r="J178" s="194"/>
      <c r="K178" s="160"/>
      <c r="L178" s="161"/>
      <c r="M178" s="162"/>
    </row>
    <row r="179" spans="1:18" ht="12.75" customHeight="1" x14ac:dyDescent="0.2">
      <c r="A179" s="10" t="s">
        <v>5</v>
      </c>
      <c r="B179" s="195" t="s">
        <v>77</v>
      </c>
      <c r="C179" s="195"/>
      <c r="D179" s="195"/>
      <c r="E179" s="195" t="s">
        <v>78</v>
      </c>
      <c r="F179" s="196" t="s">
        <v>79</v>
      </c>
      <c r="G179" s="195" t="s">
        <v>58</v>
      </c>
      <c r="H179" s="196" t="s">
        <v>80</v>
      </c>
      <c r="I179" s="2"/>
      <c r="J179" s="2"/>
      <c r="K179" s="160"/>
      <c r="L179" s="161"/>
      <c r="M179" s="162"/>
    </row>
    <row r="180" spans="1:18" ht="12.75" customHeight="1" x14ac:dyDescent="0.2">
      <c r="A180" s="19" t="str">
        <f>A164</f>
        <v>Residential</v>
      </c>
      <c r="B180" s="197">
        <f>G164</f>
        <v>0.61144501826093223</v>
      </c>
      <c r="C180" s="197"/>
      <c r="D180" s="197"/>
      <c r="E180" s="180">
        <f>$E$189*B180</f>
        <v>100512.4383672095</v>
      </c>
      <c r="F180" s="180">
        <f>D164</f>
        <v>12367886</v>
      </c>
      <c r="G180" s="198">
        <f>ROUND(E180/F180,4)</f>
        <v>8.0999999999999996E-3</v>
      </c>
      <c r="H180" s="99" t="s">
        <v>53</v>
      </c>
      <c r="I180" s="2"/>
      <c r="J180" s="2"/>
      <c r="K180" s="160"/>
      <c r="L180" s="161"/>
      <c r="M180" s="162"/>
    </row>
    <row r="181" spans="1:18" ht="12.75" customHeight="1" x14ac:dyDescent="0.2">
      <c r="A181" s="19" t="str">
        <f t="shared" ref="A181:A188" si="14">A165</f>
        <v>General Service &lt; 50 kW</v>
      </c>
      <c r="B181" s="197">
        <f>G165</f>
        <v>0.18294076083253141</v>
      </c>
      <c r="C181" s="197"/>
      <c r="D181" s="197"/>
      <c r="E181" s="180">
        <f>$E$189*B181</f>
        <v>30072.731642051393</v>
      </c>
      <c r="F181" s="180">
        <f>D165</f>
        <v>3861286</v>
      </c>
      <c r="G181" s="198">
        <f>ROUND(E181/F181,4)</f>
        <v>7.7999999999999996E-3</v>
      </c>
      <c r="H181" s="99" t="s">
        <v>53</v>
      </c>
      <c r="I181" s="2"/>
      <c r="J181" s="2"/>
      <c r="K181" s="160"/>
      <c r="L181" s="161"/>
      <c r="M181" s="162"/>
    </row>
    <row r="182" spans="1:18" ht="12.75" customHeight="1" x14ac:dyDescent="0.2">
      <c r="A182" s="19" t="str">
        <f t="shared" si="14"/>
        <v>General Service &gt; 50 to 4999 kW</v>
      </c>
      <c r="B182" s="197">
        <f>G166</f>
        <v>0.19873404384129187</v>
      </c>
      <c r="C182" s="197"/>
      <c r="D182" s="197"/>
      <c r="E182" s="180">
        <f>$E$189*B182</f>
        <v>32668.911736132239</v>
      </c>
      <c r="F182" s="180">
        <f>D166</f>
        <v>10671</v>
      </c>
      <c r="G182" s="198">
        <f>ROUND(E182/F182,4)</f>
        <v>3.0615000000000001</v>
      </c>
      <c r="H182" s="99" t="s">
        <v>59</v>
      </c>
      <c r="I182" s="2"/>
      <c r="J182" s="2"/>
      <c r="K182" s="160"/>
      <c r="L182" s="161"/>
      <c r="M182" s="162"/>
    </row>
    <row r="183" spans="1:18" ht="12.75" customHeight="1" x14ac:dyDescent="0.2">
      <c r="A183" s="19" t="str">
        <f t="shared" si="14"/>
        <v>Street Lighting</v>
      </c>
      <c r="B183" s="197">
        <f>G167</f>
        <v>6.0614796239993832E-3</v>
      </c>
      <c r="C183" s="197"/>
      <c r="D183" s="197"/>
      <c r="E183" s="180">
        <f>$E$189*B183</f>
        <v>996.41681414654522</v>
      </c>
      <c r="F183" s="180">
        <f>D167</f>
        <v>421</v>
      </c>
      <c r="G183" s="198">
        <f>ROUND(E183/F183,4)</f>
        <v>2.3668</v>
      </c>
      <c r="H183" s="99" t="s">
        <v>59</v>
      </c>
      <c r="I183" s="2"/>
      <c r="J183" s="2"/>
      <c r="K183" s="160"/>
      <c r="L183" s="161"/>
      <c r="M183" s="162"/>
    </row>
    <row r="184" spans="1:18" ht="12.75" customHeight="1" x14ac:dyDescent="0.2">
      <c r="A184" s="19" t="str">
        <f t="shared" si="14"/>
        <v>Unmetered Scattered Load</v>
      </c>
      <c r="B184" s="197">
        <f>G168</f>
        <v>8.1869744124511755E-4</v>
      </c>
      <c r="C184" s="197"/>
      <c r="D184" s="197"/>
      <c r="E184" s="180">
        <f>$E$189*B184</f>
        <v>134.58164454195506</v>
      </c>
      <c r="F184" s="180">
        <f>D168</f>
        <v>17280</v>
      </c>
      <c r="G184" s="198">
        <f>ROUND(E184/F184,4)</f>
        <v>7.7999999999999996E-3</v>
      </c>
      <c r="H184" s="99" t="s">
        <v>53</v>
      </c>
      <c r="I184" s="2"/>
      <c r="J184" s="2"/>
      <c r="K184" s="160"/>
      <c r="L184" s="161"/>
      <c r="M184" s="162"/>
    </row>
    <row r="185" spans="1:18" ht="12.75" customHeight="1" x14ac:dyDescent="0.2">
      <c r="A185" s="19" t="str">
        <f t="shared" si="14"/>
        <v>other</v>
      </c>
      <c r="B185" s="197"/>
      <c r="C185" s="197"/>
      <c r="D185" s="197"/>
      <c r="E185" s="199"/>
      <c r="F185" s="99"/>
      <c r="G185" s="200"/>
      <c r="H185" s="99"/>
      <c r="I185" s="2"/>
      <c r="J185" s="2"/>
      <c r="K185" s="160"/>
      <c r="L185" s="161"/>
      <c r="M185" s="162"/>
    </row>
    <row r="186" spans="1:18" ht="12.75" customHeight="1" x14ac:dyDescent="0.2">
      <c r="A186" s="19" t="str">
        <f t="shared" si="14"/>
        <v>other</v>
      </c>
      <c r="B186" s="197"/>
      <c r="C186" s="197"/>
      <c r="D186" s="197"/>
      <c r="E186" s="199"/>
      <c r="F186" s="99"/>
      <c r="G186" s="200"/>
      <c r="H186" s="99"/>
      <c r="I186" s="2"/>
      <c r="J186" s="2"/>
      <c r="K186" s="160"/>
      <c r="L186" s="161"/>
      <c r="M186" s="162"/>
    </row>
    <row r="187" spans="1:18" ht="12.75" customHeight="1" x14ac:dyDescent="0.2">
      <c r="A187" s="19" t="str">
        <f t="shared" si="14"/>
        <v>other</v>
      </c>
      <c r="B187" s="197"/>
      <c r="C187" s="197"/>
      <c r="D187" s="197"/>
      <c r="E187" s="199"/>
      <c r="F187" s="99"/>
      <c r="G187" s="200"/>
      <c r="H187" s="99"/>
      <c r="I187" s="2"/>
      <c r="J187" s="2"/>
      <c r="K187" s="160"/>
      <c r="L187" s="161"/>
      <c r="M187" s="162"/>
    </row>
    <row r="188" spans="1:18" ht="15.75" customHeight="1" x14ac:dyDescent="0.2">
      <c r="A188" s="19" t="str">
        <f t="shared" si="14"/>
        <v>other</v>
      </c>
      <c r="B188" s="197"/>
      <c r="C188" s="197"/>
      <c r="D188" s="197"/>
      <c r="E188" s="199"/>
      <c r="F188" s="99"/>
      <c r="G188" s="200"/>
      <c r="H188" s="99"/>
      <c r="I188" s="2"/>
      <c r="J188" s="2"/>
      <c r="K188" s="160"/>
      <c r="L188" s="161"/>
      <c r="M188" s="162"/>
    </row>
    <row r="189" spans="1:18" x14ac:dyDescent="0.2">
      <c r="A189" s="201" t="s">
        <v>13</v>
      </c>
      <c r="B189" s="202">
        <f>SUM(B180:D188)</f>
        <v>1</v>
      </c>
      <c r="C189" s="203"/>
      <c r="D189" s="204"/>
      <c r="E189" s="205">
        <f>K157</f>
        <v>164385.08020408163</v>
      </c>
      <c r="F189" s="205">
        <f>SUM(F180:F188)</f>
        <v>16257544</v>
      </c>
      <c r="G189" s="206"/>
      <c r="H189" s="207"/>
      <c r="I189" s="2"/>
      <c r="J189" s="2"/>
      <c r="K189" s="160"/>
      <c r="L189" s="161"/>
      <c r="M189" s="162"/>
    </row>
    <row r="190" spans="1:18" x14ac:dyDescent="0.2">
      <c r="A190" s="208"/>
      <c r="B190" s="2"/>
      <c r="C190" s="209"/>
      <c r="D190" s="210"/>
      <c r="E190" s="210"/>
      <c r="F190" s="210"/>
      <c r="G190" s="210"/>
      <c r="H190" s="210"/>
      <c r="I190" s="210"/>
      <c r="J190" s="209"/>
      <c r="K190" s="160"/>
      <c r="L190" s="161"/>
      <c r="M190" s="162"/>
    </row>
    <row r="191" spans="1:18" s="1" customFormat="1" x14ac:dyDescent="0.2">
      <c r="A191" s="4" t="s">
        <v>81</v>
      </c>
      <c r="B191" s="2"/>
      <c r="C191" s="2"/>
      <c r="D191" s="2"/>
      <c r="E191" s="2"/>
      <c r="F191" s="2"/>
      <c r="G191" s="2"/>
      <c r="H191" s="2"/>
      <c r="I191" s="2"/>
      <c r="J191" s="2"/>
      <c r="K191" s="160"/>
      <c r="L191" s="161"/>
      <c r="M191" s="162"/>
      <c r="N191"/>
      <c r="O191"/>
      <c r="P191"/>
      <c r="Q191"/>
      <c r="R191"/>
    </row>
    <row r="192" spans="1:18" x14ac:dyDescent="0.2">
      <c r="A192" s="94" t="s">
        <v>71</v>
      </c>
      <c r="B192" s="2"/>
      <c r="C192" s="2"/>
      <c r="D192" s="2"/>
      <c r="E192" s="2"/>
      <c r="F192" s="2"/>
      <c r="G192" s="2"/>
      <c r="H192" s="2"/>
      <c r="I192" s="2"/>
      <c r="J192" s="2"/>
      <c r="K192" s="160"/>
      <c r="L192" s="161"/>
      <c r="M192" s="162"/>
    </row>
    <row r="193" spans="1:18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160"/>
      <c r="L193" s="161"/>
      <c r="M193" s="162"/>
    </row>
    <row r="194" spans="1:18" x14ac:dyDescent="0.2">
      <c r="A194" s="98" t="s">
        <v>39</v>
      </c>
      <c r="B194" s="100"/>
      <c r="C194" s="100" t="s">
        <v>40</v>
      </c>
      <c r="D194" s="100" t="s">
        <v>41</v>
      </c>
      <c r="E194" s="172">
        <v>2019</v>
      </c>
      <c r="F194" s="211"/>
      <c r="G194" s="211"/>
      <c r="H194" s="139">
        <v>2020</v>
      </c>
      <c r="I194" s="140"/>
      <c r="J194" s="140"/>
      <c r="K194" s="160"/>
      <c r="L194" s="161"/>
      <c r="M194" s="162"/>
    </row>
    <row r="195" spans="1:18" x14ac:dyDescent="0.2">
      <c r="A195" s="113" t="s">
        <v>48</v>
      </c>
      <c r="B195" s="99"/>
      <c r="C195" s="99" t="s">
        <v>50</v>
      </c>
      <c r="D195" s="99" t="s">
        <v>50</v>
      </c>
      <c r="E195" s="99" t="s">
        <v>51</v>
      </c>
      <c r="F195" s="99" t="s">
        <v>58</v>
      </c>
      <c r="G195" s="99" t="s">
        <v>46</v>
      </c>
      <c r="H195" s="99" t="s">
        <v>51</v>
      </c>
      <c r="I195" s="99" t="s">
        <v>58</v>
      </c>
      <c r="J195" s="99" t="s">
        <v>46</v>
      </c>
      <c r="K195" s="160"/>
      <c r="L195" s="161"/>
      <c r="M195" s="162"/>
    </row>
    <row r="196" spans="1:18" x14ac:dyDescent="0.2">
      <c r="A196" s="19" t="str">
        <f>A180</f>
        <v>Residential</v>
      </c>
      <c r="B196" s="99" t="s">
        <v>53</v>
      </c>
      <c r="C196" s="99">
        <v>4075</v>
      </c>
      <c r="D196" s="99">
        <v>4750</v>
      </c>
      <c r="E196" s="144">
        <v>12775525.000000002</v>
      </c>
      <c r="F196" s="212">
        <v>5.4000000000000003E-3</v>
      </c>
      <c r="G196" s="151">
        <f>E196*F196</f>
        <v>68987.835000000021</v>
      </c>
      <c r="H196" s="152">
        <f t="shared" ref="H196:I200" si="15">F180</f>
        <v>12367886</v>
      </c>
      <c r="I196" s="213">
        <f t="shared" si="15"/>
        <v>8.0999999999999996E-3</v>
      </c>
      <c r="J196" s="151">
        <f>H196*I196</f>
        <v>100179.87659999999</v>
      </c>
      <c r="K196" s="160"/>
      <c r="L196" s="161"/>
      <c r="M196" s="162"/>
    </row>
    <row r="197" spans="1:18" x14ac:dyDescent="0.2">
      <c r="A197" s="19" t="str">
        <f t="shared" ref="A197:A204" si="16">A181</f>
        <v>General Service &lt; 50 kW</v>
      </c>
      <c r="B197" s="99" t="s">
        <v>53</v>
      </c>
      <c r="C197" s="99">
        <v>4075</v>
      </c>
      <c r="D197" s="99">
        <v>4750</v>
      </c>
      <c r="E197" s="144">
        <v>3995372</v>
      </c>
      <c r="F197" s="212">
        <v>5.1999999999999998E-3</v>
      </c>
      <c r="G197" s="151">
        <f>E197*F197</f>
        <v>20775.934399999998</v>
      </c>
      <c r="H197" s="152">
        <f t="shared" si="15"/>
        <v>3861286</v>
      </c>
      <c r="I197" s="213">
        <f t="shared" si="15"/>
        <v>7.7999999999999996E-3</v>
      </c>
      <c r="J197" s="151">
        <f>H197*I197</f>
        <v>30118.030799999997</v>
      </c>
      <c r="K197" s="160"/>
      <c r="L197" s="161"/>
      <c r="M197" s="162"/>
    </row>
    <row r="198" spans="1:18" x14ac:dyDescent="0.2">
      <c r="A198" s="19" t="str">
        <f t="shared" si="16"/>
        <v>General Service &gt; 50 to 4999 kW</v>
      </c>
      <c r="B198" s="99" t="s">
        <v>59</v>
      </c>
      <c r="C198" s="99">
        <v>4075</v>
      </c>
      <c r="D198" s="99">
        <v>4750</v>
      </c>
      <c r="E198" s="144">
        <v>10938.603836793267</v>
      </c>
      <c r="F198" s="212">
        <v>1.9417</v>
      </c>
      <c r="G198" s="151">
        <f>E198*F198</f>
        <v>21239.487069901486</v>
      </c>
      <c r="H198" s="152">
        <f t="shared" si="15"/>
        <v>10671</v>
      </c>
      <c r="I198" s="213">
        <f t="shared" si="15"/>
        <v>3.0615000000000001</v>
      </c>
      <c r="J198" s="151">
        <f>H198*I198</f>
        <v>32669.266500000002</v>
      </c>
      <c r="K198" s="160"/>
      <c r="L198" s="161"/>
      <c r="M198" s="162"/>
    </row>
    <row r="199" spans="1:18" x14ac:dyDescent="0.2">
      <c r="A199" s="19" t="str">
        <f t="shared" si="16"/>
        <v>Street Lighting</v>
      </c>
      <c r="B199" s="99" t="s">
        <v>59</v>
      </c>
      <c r="C199" s="99">
        <v>4075</v>
      </c>
      <c r="D199" s="99">
        <v>4750</v>
      </c>
      <c r="E199" s="144">
        <v>420</v>
      </c>
      <c r="F199" s="212">
        <v>1.5009999999999999</v>
      </c>
      <c r="G199" s="151">
        <f>E199*F199</f>
        <v>630.41999999999996</v>
      </c>
      <c r="H199" s="152">
        <f t="shared" si="15"/>
        <v>421</v>
      </c>
      <c r="I199" s="213">
        <f t="shared" si="15"/>
        <v>2.3668</v>
      </c>
      <c r="J199" s="151">
        <f>H199*I199</f>
        <v>996.42280000000005</v>
      </c>
      <c r="K199" s="160"/>
      <c r="L199" s="161"/>
      <c r="M199" s="162"/>
    </row>
    <row r="200" spans="1:18" x14ac:dyDescent="0.2">
      <c r="A200" s="19" t="str">
        <f t="shared" si="16"/>
        <v>Unmetered Scattered Load</v>
      </c>
      <c r="B200" s="99" t="s">
        <v>53</v>
      </c>
      <c r="C200" s="99">
        <v>4075</v>
      </c>
      <c r="D200" s="99">
        <v>4750</v>
      </c>
      <c r="E200" s="144">
        <v>17280</v>
      </c>
      <c r="F200" s="212">
        <v>5.1999999999999998E-3</v>
      </c>
      <c r="G200" s="151">
        <f>E200*F200</f>
        <v>89.855999999999995</v>
      </c>
      <c r="H200" s="152">
        <f t="shared" si="15"/>
        <v>17280</v>
      </c>
      <c r="I200" s="213">
        <f t="shared" si="15"/>
        <v>7.7999999999999996E-3</v>
      </c>
      <c r="J200" s="151">
        <f>H200*I200</f>
        <v>134.78399999999999</v>
      </c>
      <c r="K200" s="160"/>
      <c r="L200" s="161"/>
      <c r="M200" s="162"/>
    </row>
    <row r="201" spans="1:18" x14ac:dyDescent="0.2">
      <c r="A201" s="19" t="str">
        <f t="shared" si="16"/>
        <v>other</v>
      </c>
      <c r="B201" s="145"/>
      <c r="C201" s="99"/>
      <c r="D201" s="99"/>
      <c r="E201" s="152"/>
      <c r="F201" s="212"/>
      <c r="G201" s="151"/>
      <c r="H201" s="152"/>
      <c r="I201" s="213"/>
      <c r="J201" s="151"/>
      <c r="K201" s="160"/>
      <c r="L201" s="161"/>
      <c r="M201" s="162"/>
    </row>
    <row r="202" spans="1:18" x14ac:dyDescent="0.2">
      <c r="A202" s="19" t="str">
        <f t="shared" si="16"/>
        <v>other</v>
      </c>
      <c r="B202" s="145"/>
      <c r="C202" s="99"/>
      <c r="D202" s="99"/>
      <c r="E202" s="152"/>
      <c r="F202" s="212"/>
      <c r="G202" s="151"/>
      <c r="H202" s="152"/>
      <c r="I202" s="213"/>
      <c r="J202" s="151"/>
      <c r="K202" s="160"/>
      <c r="L202" s="161"/>
      <c r="M202" s="162"/>
    </row>
    <row r="203" spans="1:18" x14ac:dyDescent="0.2">
      <c r="A203" s="19" t="str">
        <f t="shared" si="16"/>
        <v>other</v>
      </c>
      <c r="B203" s="145"/>
      <c r="C203" s="99"/>
      <c r="D203" s="99"/>
      <c r="E203" s="152"/>
      <c r="F203" s="212"/>
      <c r="G203" s="151"/>
      <c r="H203" s="152"/>
      <c r="I203" s="213"/>
      <c r="J203" s="151"/>
      <c r="K203" s="160"/>
      <c r="L203" s="161"/>
      <c r="M203" s="162"/>
    </row>
    <row r="204" spans="1:18" x14ac:dyDescent="0.2">
      <c r="A204" s="19" t="str">
        <f t="shared" si="16"/>
        <v>other</v>
      </c>
      <c r="B204" s="145"/>
      <c r="C204" s="99"/>
      <c r="D204" s="99"/>
      <c r="E204" s="152"/>
      <c r="F204" s="212"/>
      <c r="G204" s="151"/>
      <c r="H204" s="152"/>
      <c r="I204" s="213"/>
      <c r="J204" s="151"/>
      <c r="K204" s="160"/>
      <c r="L204" s="161"/>
      <c r="M204" s="162"/>
    </row>
    <row r="205" spans="1:18" s="1" customFormat="1" x14ac:dyDescent="0.2">
      <c r="A205" s="98" t="s">
        <v>13</v>
      </c>
      <c r="B205" s="145" t="s">
        <v>0</v>
      </c>
      <c r="C205" s="100">
        <v>0</v>
      </c>
      <c r="D205" s="100">
        <v>0</v>
      </c>
      <c r="E205" s="153">
        <f>SUM(E196:E204)</f>
        <v>16799535.603836793</v>
      </c>
      <c r="F205" s="100"/>
      <c r="G205" s="154">
        <f>SUM(G196:G204)</f>
        <v>111723.5324699015</v>
      </c>
      <c r="H205" s="153">
        <f>SUM(H196:H204)</f>
        <v>16257544</v>
      </c>
      <c r="I205" s="100"/>
      <c r="J205" s="154">
        <f>SUM(J196:J204)</f>
        <v>164098.38070000001</v>
      </c>
      <c r="K205" s="160"/>
      <c r="L205" s="161"/>
      <c r="M205" s="162"/>
      <c r="N205"/>
      <c r="O205"/>
      <c r="P205"/>
      <c r="Q205"/>
      <c r="R205"/>
    </row>
    <row r="206" spans="1:18" x14ac:dyDescent="0.2">
      <c r="A206" s="1"/>
      <c r="B206" s="157"/>
      <c r="C206" s="157"/>
      <c r="D206" s="157"/>
      <c r="E206" s="157"/>
      <c r="F206" s="157"/>
      <c r="G206" s="157"/>
      <c r="H206" s="158"/>
      <c r="I206" s="157"/>
      <c r="J206" s="159"/>
      <c r="K206" s="160"/>
      <c r="L206" s="161"/>
      <c r="M206" s="162"/>
    </row>
    <row r="207" spans="1:18" x14ac:dyDescent="0.2">
      <c r="B207" s="2"/>
      <c r="C207" s="2"/>
      <c r="D207" s="2"/>
      <c r="E207" s="2"/>
      <c r="F207" s="2"/>
      <c r="G207" s="2"/>
      <c r="H207" s="2"/>
      <c r="I207" s="2"/>
      <c r="J207" s="2"/>
      <c r="M207" s="2"/>
    </row>
    <row r="208" spans="1:18" x14ac:dyDescent="0.2">
      <c r="A208" s="98" t="s">
        <v>82</v>
      </c>
      <c r="B208" s="100"/>
      <c r="C208" s="100"/>
      <c r="D208" s="100"/>
      <c r="E208" s="100"/>
      <c r="F208" s="100"/>
      <c r="G208" s="154">
        <f>I74+J91+J107+J123+J139+J149+G205</f>
        <v>3101040.9244909282</v>
      </c>
      <c r="H208" s="100"/>
      <c r="I208" s="100"/>
      <c r="J208" s="154">
        <f>N74+M91+M107+M123+M139+M149+J205</f>
        <v>3090753.7239566916</v>
      </c>
      <c r="K208" s="1"/>
      <c r="L208" s="1"/>
    </row>
    <row r="220" spans="13:13" ht="21" x14ac:dyDescent="0.2">
      <c r="M220" s="214"/>
    </row>
    <row r="221" spans="13:13" ht="21" x14ac:dyDescent="0.2">
      <c r="M221" s="214"/>
    </row>
    <row r="222" spans="13:13" x14ac:dyDescent="0.2">
      <c r="M222" s="2"/>
    </row>
    <row r="223" spans="13:13" x14ac:dyDescent="0.2">
      <c r="M223" s="2"/>
    </row>
    <row r="235" spans="13:18" x14ac:dyDescent="0.2">
      <c r="M235" s="2"/>
    </row>
    <row r="236" spans="13:18" x14ac:dyDescent="0.2">
      <c r="M236" s="2"/>
    </row>
    <row r="238" spans="13:18" x14ac:dyDescent="0.2">
      <c r="M238" s="1"/>
      <c r="N238" s="1"/>
      <c r="O238" s="1"/>
      <c r="P238" s="1"/>
      <c r="Q238" s="1"/>
      <c r="R238" s="1"/>
    </row>
    <row r="252" spans="13:18" x14ac:dyDescent="0.2">
      <c r="M252" s="1"/>
      <c r="N252" s="1"/>
      <c r="O252" s="1"/>
      <c r="P252" s="1"/>
      <c r="Q252" s="1"/>
      <c r="R252" s="1"/>
    </row>
    <row r="336" spans="4:4" ht="15" x14ac:dyDescent="0.25">
      <c r="D336" s="215" t="s">
        <v>83</v>
      </c>
    </row>
  </sheetData>
  <sheetProtection selectLockedCells="1" selectUnlockedCells="1"/>
  <mergeCells count="12">
    <mergeCell ref="B35:E35"/>
    <mergeCell ref="H6:J6"/>
    <mergeCell ref="H23:I23"/>
    <mergeCell ref="H24:I24"/>
    <mergeCell ref="H26:I26"/>
    <mergeCell ref="B28:E28"/>
    <mergeCell ref="B29:E29"/>
    <mergeCell ref="B30:E30"/>
    <mergeCell ref="B31:E31"/>
    <mergeCell ref="B32:E32"/>
    <mergeCell ref="B33:E33"/>
    <mergeCell ref="B34:E34"/>
  </mergeCells>
  <dataValidations count="1">
    <dataValidation type="list" allowBlank="1" showInputMessage="1" showErrorMessage="1" sqref="B50:B58 B65:B73" xr:uid="{E24CFC8D-0E6B-42A6-A0CA-6D68799066C6}">
      <formula1>"kWh, kW,Customer"</formula1>
    </dataValidation>
  </dataValidations>
  <pageMargins left="0.7" right="0.7" top="0.75" bottom="0.75" header="0.51180555555555551" footer="0.51180555555555551"/>
  <pageSetup scale="40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of Power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Tandem Energy Services</dc:creator>
  <cp:lastModifiedBy>Tandem Energy Services</cp:lastModifiedBy>
  <dcterms:created xsi:type="dcterms:W3CDTF">2020-02-24T14:03:57Z</dcterms:created>
  <dcterms:modified xsi:type="dcterms:W3CDTF">2020-02-24T20:40:34Z</dcterms:modified>
</cp:coreProperties>
</file>