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T:\5. TESI UTILITIES\Hydro 2000\CoS 2020\Exhibit 3\"/>
    </mc:Choice>
  </mc:AlternateContent>
  <xr:revisionPtr revIDLastSave="0" documentId="14_{E3D57E3F-44BC-469F-B734-F831C3BC13D2}" xr6:coauthVersionLast="45" xr6:coauthVersionMax="45" xr10:uidLastSave="{00000000-0000-0000-0000-000000000000}"/>
  <bookViews>
    <workbookView xWindow="-15" yWindow="0" windowWidth="28830" windowHeight="15585" tabRatio="823" activeTab="5" xr2:uid="{00000000-000D-0000-FFFF-FFFF00000000}"/>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1'!$A$1:$AA$83</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 name="targets_budgets_rules_reference_standards_program_rules" localSheetId="3">'D. CDM Plan Milestone LDC 1'!$B$140:$B$358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I47" i="100" l="1"/>
  <c r="BH47" i="100"/>
  <c r="BG47" i="100"/>
  <c r="BG17" i="100"/>
  <c r="BH17" i="100"/>
  <c r="BI17" i="100"/>
  <c r="BG18" i="100"/>
  <c r="BH18" i="100"/>
  <c r="BI18" i="100"/>
  <c r="BG19" i="100"/>
  <c r="BH19" i="100"/>
  <c r="BI19" i="100"/>
  <c r="BG20" i="100"/>
  <c r="BH20" i="100"/>
  <c r="BI20" i="100"/>
  <c r="BG21" i="100"/>
  <c r="BH21" i="100"/>
  <c r="BI21" i="100"/>
  <c r="BG22" i="100"/>
  <c r="BH22" i="100"/>
  <c r="BI22" i="100"/>
  <c r="BG23" i="100"/>
  <c r="BH23" i="100"/>
  <c r="BI23" i="100"/>
  <c r="BG24" i="100"/>
  <c r="BH24" i="100"/>
  <c r="BI24" i="100"/>
  <c r="BG25" i="100"/>
  <c r="BH25" i="100"/>
  <c r="BI25" i="100"/>
  <c r="BG26" i="100"/>
  <c r="BH26" i="100"/>
  <c r="BI26" i="100"/>
  <c r="BG27" i="100"/>
  <c r="BH27" i="100"/>
  <c r="BI27" i="100"/>
  <c r="BG28" i="100"/>
  <c r="BH28" i="100"/>
  <c r="BI28" i="100"/>
  <c r="BG29" i="100"/>
  <c r="BH29" i="100"/>
  <c r="BI29" i="100"/>
  <c r="BG30" i="100"/>
  <c r="BH30" i="100"/>
  <c r="BI30" i="100"/>
  <c r="BG31" i="100"/>
  <c r="BH31" i="100"/>
  <c r="BI31" i="100"/>
  <c r="BG32" i="100"/>
  <c r="BH32" i="100"/>
  <c r="BI32" i="100"/>
  <c r="BG33" i="100"/>
  <c r="BH33" i="100"/>
  <c r="BI33" i="100"/>
  <c r="BG34" i="100"/>
  <c r="BH34" i="100"/>
  <c r="BI34" i="100"/>
  <c r="BG35" i="100"/>
  <c r="BH35" i="100"/>
  <c r="BI35" i="100"/>
  <c r="BG36" i="100"/>
  <c r="BH36" i="100"/>
  <c r="BI36" i="100"/>
  <c r="BG37" i="100"/>
  <c r="BH37" i="100"/>
  <c r="BI37" i="100"/>
  <c r="BG38" i="100"/>
  <c r="BH38" i="100"/>
  <c r="BI38" i="100"/>
  <c r="BG39" i="100"/>
  <c r="BH39" i="100"/>
  <c r="BI39" i="100"/>
  <c r="BG40" i="100"/>
  <c r="BH40" i="100"/>
  <c r="BI40" i="100"/>
  <c r="BG41" i="100"/>
  <c r="BH41" i="100"/>
  <c r="BI41" i="100"/>
  <c r="BG42" i="100"/>
  <c r="BH42" i="100"/>
  <c r="BI42" i="100"/>
  <c r="BG43" i="100"/>
  <c r="BH43" i="100"/>
  <c r="BI43" i="100"/>
  <c r="BG44" i="100"/>
  <c r="BH44" i="100"/>
  <c r="BI44" i="100"/>
  <c r="BG45" i="100"/>
  <c r="BH45" i="100"/>
  <c r="BI45" i="100"/>
  <c r="BG46" i="100"/>
  <c r="BH46" i="100"/>
  <c r="BI46" i="100"/>
  <c r="BH16" i="100"/>
  <c r="BI16" i="100"/>
  <c r="BG16" i="100"/>
  <c r="AC17" i="100"/>
  <c r="AC18" i="100"/>
  <c r="AC19" i="100"/>
  <c r="AC20" i="100"/>
  <c r="AF20" i="100" s="1"/>
  <c r="AJ20" i="100" s="1"/>
  <c r="AC21" i="100"/>
  <c r="AF21" i="100" s="1"/>
  <c r="AJ21" i="100" s="1"/>
  <c r="AK21" i="100" s="1"/>
  <c r="AC22" i="100"/>
  <c r="AC23" i="100"/>
  <c r="AC24" i="100"/>
  <c r="AC25" i="100"/>
  <c r="AC26" i="100"/>
  <c r="AD26" i="100" s="1"/>
  <c r="AH26" i="100" s="1"/>
  <c r="AK26" i="100" s="1"/>
  <c r="AC27" i="100"/>
  <c r="AD27" i="100" s="1"/>
  <c r="AH27" i="100" s="1"/>
  <c r="AK27" i="100" s="1"/>
  <c r="AC28" i="100"/>
  <c r="AC29" i="100"/>
  <c r="AC30" i="100"/>
  <c r="AC31" i="100"/>
  <c r="AC32" i="100"/>
  <c r="AC33" i="100"/>
  <c r="AD33" i="100" s="1"/>
  <c r="AH33" i="100" s="1"/>
  <c r="AK33" i="100" s="1"/>
  <c r="AC34" i="100"/>
  <c r="AC35" i="100"/>
  <c r="AC36" i="100"/>
  <c r="AC37" i="100"/>
  <c r="AC38" i="100"/>
  <c r="AC39" i="100"/>
  <c r="AC40" i="100"/>
  <c r="AC41" i="100"/>
  <c r="AC42" i="100"/>
  <c r="AC43" i="100"/>
  <c r="AC44" i="100"/>
  <c r="AC45" i="100"/>
  <c r="AC46" i="100"/>
  <c r="AC16" i="100"/>
  <c r="AF16" i="100" s="1"/>
  <c r="AJ46" i="100"/>
  <c r="AK46" i="100" s="1"/>
  <c r="AI46" i="100"/>
  <c r="AH46" i="100"/>
  <c r="AJ45" i="100"/>
  <c r="AK45" i="100" s="1"/>
  <c r="AI45" i="100"/>
  <c r="AH45" i="100"/>
  <c r="AJ44" i="100"/>
  <c r="AI44" i="100"/>
  <c r="AH44" i="100"/>
  <c r="AK44" i="100" s="1"/>
  <c r="AJ43" i="100"/>
  <c r="AI43" i="100"/>
  <c r="AH43" i="100"/>
  <c r="AK43" i="100" s="1"/>
  <c r="AJ42" i="100"/>
  <c r="AI42" i="100"/>
  <c r="AH42" i="100"/>
  <c r="AK42" i="100" s="1"/>
  <c r="AK41" i="100"/>
  <c r="AJ41" i="100"/>
  <c r="AI41" i="100"/>
  <c r="AH41" i="100"/>
  <c r="AK40" i="100"/>
  <c r="AJ40" i="100"/>
  <c r="AI40" i="100"/>
  <c r="AH40" i="100"/>
  <c r="AJ39" i="100"/>
  <c r="AI39" i="100"/>
  <c r="AK39" i="100" s="1"/>
  <c r="AH39" i="100"/>
  <c r="AJ38" i="100"/>
  <c r="AI38" i="100"/>
  <c r="AK38" i="100" s="1"/>
  <c r="AH38" i="100"/>
  <c r="AJ37" i="100"/>
  <c r="AI37" i="100"/>
  <c r="AH37" i="100"/>
  <c r="AK37" i="100" s="1"/>
  <c r="AJ36" i="100"/>
  <c r="AI36" i="100"/>
  <c r="AH36" i="100"/>
  <c r="AK36" i="100" s="1"/>
  <c r="AJ35" i="100"/>
  <c r="AI35" i="100"/>
  <c r="AH35" i="100"/>
  <c r="AK35" i="100" s="1"/>
  <c r="AJ34" i="100"/>
  <c r="AD34" i="100"/>
  <c r="AH34" i="100" s="1"/>
  <c r="AJ33" i="100"/>
  <c r="AI33" i="100"/>
  <c r="AH32" i="100"/>
  <c r="AF32" i="100"/>
  <c r="AJ32" i="100" s="1"/>
  <c r="AE32" i="100"/>
  <c r="AI32" i="100" s="1"/>
  <c r="AK32" i="100" s="1"/>
  <c r="AJ31" i="100"/>
  <c r="AI31" i="100"/>
  <c r="AH31" i="100"/>
  <c r="AK31" i="100" s="1"/>
  <c r="AK30" i="100"/>
  <c r="AJ30" i="100"/>
  <c r="AI30" i="100"/>
  <c r="AH30" i="100"/>
  <c r="AK29" i="100"/>
  <c r="AJ29" i="100"/>
  <c r="AI29" i="100"/>
  <c r="AH29" i="100"/>
  <c r="AJ28" i="100"/>
  <c r="AI28" i="100"/>
  <c r="AD28" i="100"/>
  <c r="AH28" i="100" s="1"/>
  <c r="AK28" i="100" s="1"/>
  <c r="AJ27" i="100"/>
  <c r="AI27" i="100"/>
  <c r="AJ26" i="100"/>
  <c r="AI26" i="100"/>
  <c r="AJ25" i="100"/>
  <c r="AI25" i="100"/>
  <c r="AD25" i="100"/>
  <c r="AH25" i="100" s="1"/>
  <c r="AK25" i="100" s="1"/>
  <c r="AI24" i="100"/>
  <c r="AK24" i="100" s="1"/>
  <c r="AH24" i="100"/>
  <c r="AF24" i="100"/>
  <c r="AJ24" i="100" s="1"/>
  <c r="AI23" i="100"/>
  <c r="AH23" i="100"/>
  <c r="AF23" i="100"/>
  <c r="AJ23" i="100" s="1"/>
  <c r="AK23" i="100" s="1"/>
  <c r="AJ22" i="100"/>
  <c r="AH22" i="100"/>
  <c r="AE22" i="100"/>
  <c r="AI22" i="100" s="1"/>
  <c r="AK22" i="100" s="1"/>
  <c r="AI21" i="100"/>
  <c r="AH21" i="100"/>
  <c r="AH20" i="100"/>
  <c r="AH19" i="100"/>
  <c r="AE19" i="100"/>
  <c r="AI19" i="100" s="1"/>
  <c r="AI18" i="100"/>
  <c r="AH18" i="100"/>
  <c r="AF18" i="100"/>
  <c r="AJ18" i="100" s="1"/>
  <c r="AJ17" i="100"/>
  <c r="AH17" i="100"/>
  <c r="AH16" i="100"/>
  <c r="AE16" i="100"/>
  <c r="BE46" i="100"/>
  <c r="BE45" i="100"/>
  <c r="BE44" i="100"/>
  <c r="BE43" i="100"/>
  <c r="BE42" i="100"/>
  <c r="BE41" i="100"/>
  <c r="BE40" i="100"/>
  <c r="BE39" i="100"/>
  <c r="BE38" i="100"/>
  <c r="BE37" i="100"/>
  <c r="BE36" i="100"/>
  <c r="BE35" i="100"/>
  <c r="BE34" i="100"/>
  <c r="BE33" i="100"/>
  <c r="BE32" i="100"/>
  <c r="BE31" i="100"/>
  <c r="BE30" i="100"/>
  <c r="BE29" i="100"/>
  <c r="BE28" i="100"/>
  <c r="BE27" i="100"/>
  <c r="BE26" i="100"/>
  <c r="BE25" i="100"/>
  <c r="BE24" i="100"/>
  <c r="BE23" i="100"/>
  <c r="BE22" i="100"/>
  <c r="BE21" i="100"/>
  <c r="BE47" i="100" s="1"/>
  <c r="BE20" i="100"/>
  <c r="BE19" i="100"/>
  <c r="BE18" i="100"/>
  <c r="BE17" i="100"/>
  <c r="BE16" i="100"/>
  <c r="AU17" i="100"/>
  <c r="AU18" i="100"/>
  <c r="AU19" i="100"/>
  <c r="AU21" i="100"/>
  <c r="AU22" i="100"/>
  <c r="AU23" i="100"/>
  <c r="AU24" i="100"/>
  <c r="AU25" i="100"/>
  <c r="AU29" i="100"/>
  <c r="AU30" i="100"/>
  <c r="AU31" i="100"/>
  <c r="AU35" i="100"/>
  <c r="AU36" i="100"/>
  <c r="AU37" i="100"/>
  <c r="AU38" i="100"/>
  <c r="AU39" i="100"/>
  <c r="AU40" i="100"/>
  <c r="AU41" i="100"/>
  <c r="AU42" i="100"/>
  <c r="AU43" i="100"/>
  <c r="AU44" i="100"/>
  <c r="AU45" i="100"/>
  <c r="AU46" i="100"/>
  <c r="AU16" i="100"/>
  <c r="AY34" i="100"/>
  <c r="AX34" i="100"/>
  <c r="AX33" i="100"/>
  <c r="AZ32" i="100"/>
  <c r="AY32" i="100"/>
  <c r="BC32" i="100" s="1"/>
  <c r="AX28" i="100"/>
  <c r="AX27" i="100"/>
  <c r="AX26" i="100"/>
  <c r="AX25" i="100"/>
  <c r="AZ24" i="100"/>
  <c r="AZ23" i="100"/>
  <c r="AY22" i="100"/>
  <c r="BC22" i="100" s="1"/>
  <c r="AZ21" i="100"/>
  <c r="AZ20" i="100"/>
  <c r="AY20" i="100"/>
  <c r="AZ19" i="100"/>
  <c r="AY19" i="100"/>
  <c r="AZ18" i="100"/>
  <c r="AY17" i="100"/>
  <c r="AZ16" i="100"/>
  <c r="AZ47" i="100" s="1"/>
  <c r="AY16" i="100"/>
  <c r="AY47" i="100" s="1"/>
  <c r="BB47" i="100"/>
  <c r="AX47" i="100"/>
  <c r="BA47" i="100" s="1"/>
  <c r="AW47" i="100"/>
  <c r="AW17" i="100"/>
  <c r="AW18" i="100"/>
  <c r="BC18" i="100" s="1"/>
  <c r="BC47" i="100" s="1"/>
  <c r="AW19" i="100"/>
  <c r="AW20" i="100"/>
  <c r="BC20" i="100" s="1"/>
  <c r="AW21" i="100"/>
  <c r="AW22" i="100"/>
  <c r="AW23" i="100"/>
  <c r="AW24" i="100"/>
  <c r="AW25" i="100"/>
  <c r="BD25" i="100" s="1"/>
  <c r="AW26" i="100"/>
  <c r="BC26" i="100" s="1"/>
  <c r="AW27" i="100"/>
  <c r="AW28" i="100"/>
  <c r="AW29" i="100"/>
  <c r="BB29" i="100" s="1"/>
  <c r="AW30" i="100"/>
  <c r="AW31" i="100"/>
  <c r="BD31" i="100" s="1"/>
  <c r="AW32" i="100"/>
  <c r="AW33" i="100"/>
  <c r="AW34" i="100"/>
  <c r="AO22" i="100"/>
  <c r="AN26" i="100"/>
  <c r="AR26" i="100" s="1"/>
  <c r="AU26" i="100" s="1"/>
  <c r="AN27" i="100"/>
  <c r="AR27" i="100" s="1"/>
  <c r="AU27" i="100" s="1"/>
  <c r="AN28" i="100"/>
  <c r="AR28" i="100" s="1"/>
  <c r="AU28" i="100" s="1"/>
  <c r="AR29" i="100"/>
  <c r="AN33" i="100"/>
  <c r="AR33" i="100" s="1"/>
  <c r="AU33" i="100" s="1"/>
  <c r="AN34" i="100"/>
  <c r="AR34" i="100" s="1"/>
  <c r="AO19" i="100"/>
  <c r="AO17" i="100"/>
  <c r="AS17" i="100" s="1"/>
  <c r="AP32" i="100"/>
  <c r="AT32" i="100" s="1"/>
  <c r="AS16" i="100"/>
  <c r="AT16" i="100"/>
  <c r="AT17" i="100"/>
  <c r="AS18" i="100"/>
  <c r="AT18" i="100"/>
  <c r="AS19" i="100"/>
  <c r="AT19" i="100"/>
  <c r="AT20" i="100"/>
  <c r="AS21" i="100"/>
  <c r="AT21" i="100"/>
  <c r="AT22" i="100"/>
  <c r="AS23" i="100"/>
  <c r="AT23" i="100"/>
  <c r="AS24" i="100"/>
  <c r="AT24" i="100"/>
  <c r="AS25" i="100"/>
  <c r="AT25" i="100"/>
  <c r="AS26" i="100"/>
  <c r="AT26" i="100"/>
  <c r="AS27" i="100"/>
  <c r="AT27" i="100"/>
  <c r="AS28" i="100"/>
  <c r="AT28" i="100"/>
  <c r="AS29" i="100"/>
  <c r="AT29" i="100"/>
  <c r="AS30" i="100"/>
  <c r="AT30" i="100"/>
  <c r="AS31" i="100"/>
  <c r="AT31" i="100"/>
  <c r="AS33" i="100"/>
  <c r="AT33" i="100"/>
  <c r="AT34" i="100"/>
  <c r="AS35" i="100"/>
  <c r="AT35" i="100"/>
  <c r="AS36" i="100"/>
  <c r="AT36" i="100"/>
  <c r="AS37" i="100"/>
  <c r="AT37" i="100"/>
  <c r="AS38" i="100"/>
  <c r="AT38" i="100"/>
  <c r="AS39" i="100"/>
  <c r="AT39" i="100"/>
  <c r="AS40" i="100"/>
  <c r="AT40" i="100"/>
  <c r="AS41" i="100"/>
  <c r="AT41" i="100"/>
  <c r="AS42" i="100"/>
  <c r="AT42" i="100"/>
  <c r="AS43" i="100"/>
  <c r="AT43" i="100"/>
  <c r="AS44" i="100"/>
  <c r="AT44" i="100"/>
  <c r="AS45" i="100"/>
  <c r="AT45" i="100"/>
  <c r="AS46" i="100"/>
  <c r="AT46" i="100"/>
  <c r="AR17" i="100"/>
  <c r="AR18" i="100"/>
  <c r="AR19" i="100"/>
  <c r="AR20" i="100"/>
  <c r="AR21" i="100"/>
  <c r="AR22" i="100"/>
  <c r="AR23" i="100"/>
  <c r="AR24" i="100"/>
  <c r="AR25" i="100"/>
  <c r="AR30" i="100"/>
  <c r="AR31" i="100"/>
  <c r="AR32" i="100"/>
  <c r="AR35" i="100"/>
  <c r="AR36" i="100"/>
  <c r="AR37" i="100"/>
  <c r="AR38" i="100"/>
  <c r="AR39" i="100"/>
  <c r="AR40" i="100"/>
  <c r="AR41" i="100"/>
  <c r="AR42" i="100"/>
  <c r="AR43" i="100"/>
  <c r="AR44" i="100"/>
  <c r="AR45" i="100"/>
  <c r="AR46" i="100"/>
  <c r="AR16" i="100"/>
  <c r="BC17" i="100"/>
  <c r="BB18" i="100"/>
  <c r="BB19" i="100"/>
  <c r="BC21" i="100"/>
  <c r="BD21" i="100"/>
  <c r="BB21" i="100"/>
  <c r="BD22" i="100"/>
  <c r="BB22" i="100"/>
  <c r="BC23" i="100"/>
  <c r="BD23" i="100"/>
  <c r="BB23" i="100"/>
  <c r="BC24" i="100"/>
  <c r="BB24" i="100"/>
  <c r="BC25" i="100"/>
  <c r="BB26" i="100"/>
  <c r="BD28" i="100"/>
  <c r="BB28" i="100"/>
  <c r="BC28" i="100"/>
  <c r="BC29" i="100"/>
  <c r="BD29" i="100"/>
  <c r="BC30" i="100"/>
  <c r="BD30" i="100"/>
  <c r="BB30" i="100"/>
  <c r="BC33" i="100"/>
  <c r="BD33" i="100"/>
  <c r="BB33" i="100"/>
  <c r="BD34" i="100"/>
  <c r="BB34" i="100"/>
  <c r="BC34" i="100"/>
  <c r="BB16" i="100"/>
  <c r="BD16" i="100"/>
  <c r="BC16" i="100"/>
  <c r="AW16" i="100"/>
  <c r="AM17" i="100"/>
  <c r="AM18" i="100"/>
  <c r="AM19" i="100"/>
  <c r="AM20" i="100"/>
  <c r="AP20" i="100" s="1"/>
  <c r="AM21" i="100"/>
  <c r="AP21" i="100" s="1"/>
  <c r="AM22" i="100"/>
  <c r="AM23" i="100"/>
  <c r="AM24" i="100"/>
  <c r="AM25" i="100"/>
  <c r="AN25" i="100" s="1"/>
  <c r="AM26" i="100"/>
  <c r="AM27" i="100"/>
  <c r="AM28" i="100"/>
  <c r="AM29" i="100"/>
  <c r="AM30" i="100"/>
  <c r="AM31" i="100"/>
  <c r="AM32" i="100"/>
  <c r="AM33" i="100"/>
  <c r="AM34" i="100"/>
  <c r="AM35" i="100"/>
  <c r="AM36" i="100"/>
  <c r="AM37" i="100"/>
  <c r="AM38" i="100"/>
  <c r="AM39" i="100"/>
  <c r="AM40" i="100"/>
  <c r="AM41" i="100"/>
  <c r="AM42" i="100"/>
  <c r="AM43" i="100"/>
  <c r="AM44" i="100"/>
  <c r="AM45" i="100"/>
  <c r="AM46" i="100"/>
  <c r="AM16" i="100"/>
  <c r="AO34" i="100"/>
  <c r="AS34" i="100" s="1"/>
  <c r="AP18" i="100"/>
  <c r="AP24" i="100"/>
  <c r="AO16" i="100"/>
  <c r="AP23" i="100"/>
  <c r="AK19" i="100" l="1"/>
  <c r="AE20" i="100"/>
  <c r="AI20" i="100" s="1"/>
  <c r="AK20" i="100" s="1"/>
  <c r="AF47" i="100"/>
  <c r="AE47" i="100"/>
  <c r="AC47" i="100"/>
  <c r="AK18" i="100"/>
  <c r="AH47" i="100"/>
  <c r="AE34" i="100"/>
  <c r="AI34" i="100" s="1"/>
  <c r="AK34" i="100" s="1"/>
  <c r="AI16" i="100"/>
  <c r="AJ16" i="100"/>
  <c r="AE17" i="100"/>
  <c r="AI17" i="100" s="1"/>
  <c r="AK17" i="100" s="1"/>
  <c r="AF19" i="100"/>
  <c r="AJ19" i="100" s="1"/>
  <c r="AD47" i="100"/>
  <c r="AU34" i="100"/>
  <c r="BD32" i="100"/>
  <c r="BD24" i="100"/>
  <c r="BD17" i="100"/>
  <c r="BB27" i="100"/>
  <c r="BD27" i="100"/>
  <c r="BD19" i="100"/>
  <c r="BB32" i="100"/>
  <c r="BC27" i="100"/>
  <c r="BC19" i="100"/>
  <c r="BB31" i="100"/>
  <c r="BD26" i="100"/>
  <c r="BD18" i="100"/>
  <c r="BC31" i="100"/>
  <c r="BB20" i="100"/>
  <c r="BB25" i="100"/>
  <c r="BD20" i="100"/>
  <c r="BB17" i="100"/>
  <c r="AS22" i="100"/>
  <c r="AO20" i="100"/>
  <c r="AS20" i="100" s="1"/>
  <c r="AU20" i="100" s="1"/>
  <c r="AO32" i="100"/>
  <c r="AS32" i="100" s="1"/>
  <c r="AU32" i="100" s="1"/>
  <c r="AP19" i="100"/>
  <c r="AR47" i="100"/>
  <c r="AN47" i="100"/>
  <c r="AP16" i="100"/>
  <c r="AM47" i="100"/>
  <c r="AH17" i="61"/>
  <c r="AJ17" i="61"/>
  <c r="AH18" i="61"/>
  <c r="AI18" i="61"/>
  <c r="AJ18" i="61"/>
  <c r="AH19" i="61"/>
  <c r="AJ19" i="61"/>
  <c r="AH20" i="61"/>
  <c r="AH21" i="61"/>
  <c r="AI21" i="61"/>
  <c r="AH22" i="61"/>
  <c r="AJ22" i="61"/>
  <c r="AH23" i="61"/>
  <c r="AI23" i="61"/>
  <c r="AH24" i="61"/>
  <c r="AI24" i="61"/>
  <c r="AI25" i="61"/>
  <c r="AJ25" i="61"/>
  <c r="AI26" i="61"/>
  <c r="AJ26" i="61"/>
  <c r="AI27" i="61"/>
  <c r="AJ27" i="61"/>
  <c r="AI28" i="61"/>
  <c r="AJ28" i="61"/>
  <c r="AI29" i="61"/>
  <c r="AJ29" i="61"/>
  <c r="AH30" i="61"/>
  <c r="AI30" i="61"/>
  <c r="AJ30" i="61"/>
  <c r="AH31" i="61"/>
  <c r="AI31" i="61"/>
  <c r="AJ31" i="61"/>
  <c r="AH32" i="61"/>
  <c r="AI32" i="61"/>
  <c r="AJ32" i="61"/>
  <c r="AI33" i="61"/>
  <c r="AJ33" i="61"/>
  <c r="AI34" i="61"/>
  <c r="AJ34" i="61"/>
  <c r="AH16" i="61"/>
  <c r="AF24" i="61"/>
  <c r="AF18" i="61"/>
  <c r="AF20" i="61"/>
  <c r="AJ20" i="61" s="1"/>
  <c r="AF19" i="61"/>
  <c r="AE20" i="61"/>
  <c r="AI20" i="61" s="1"/>
  <c r="AE19" i="61"/>
  <c r="AI19" i="61" s="1"/>
  <c r="AE16" i="61"/>
  <c r="AI16" i="61" s="1"/>
  <c r="AD30" i="61"/>
  <c r="AD31" i="61"/>
  <c r="AD32" i="61"/>
  <c r="AD33" i="61"/>
  <c r="AH33" i="61" s="1"/>
  <c r="AD34" i="61"/>
  <c r="AH34" i="61" s="1"/>
  <c r="AD25" i="61"/>
  <c r="AH25" i="61" s="1"/>
  <c r="AC17" i="61"/>
  <c r="AE17" i="61" s="1"/>
  <c r="AC18" i="61"/>
  <c r="AC19" i="61"/>
  <c r="AC20" i="61"/>
  <c r="AC21" i="61"/>
  <c r="AF21" i="61" s="1"/>
  <c r="AJ21" i="61" s="1"/>
  <c r="AC22" i="61"/>
  <c r="AE22" i="61" s="1"/>
  <c r="AI22" i="61" s="1"/>
  <c r="AC23" i="61"/>
  <c r="AF23" i="61" s="1"/>
  <c r="AJ23" i="61" s="1"/>
  <c r="AC24" i="61"/>
  <c r="AC25" i="61"/>
  <c r="AC26" i="61"/>
  <c r="AD26" i="61" s="1"/>
  <c r="AC27" i="61"/>
  <c r="AD27" i="61" s="1"/>
  <c r="AH27" i="61" s="1"/>
  <c r="AC28" i="61"/>
  <c r="AD28" i="61" s="1"/>
  <c r="AH28" i="61" s="1"/>
  <c r="AC29" i="61"/>
  <c r="AD29" i="61" s="1"/>
  <c r="AH29" i="61" s="1"/>
  <c r="AC30" i="61"/>
  <c r="AC31" i="61"/>
  <c r="AC32" i="61"/>
  <c r="AC33" i="61"/>
  <c r="AC34" i="61"/>
  <c r="AC16" i="61"/>
  <c r="AF16" i="61" s="1"/>
  <c r="AJ16" i="61" s="1"/>
  <c r="AJ47" i="100" l="1"/>
  <c r="AG47" i="100"/>
  <c r="AI47" i="100"/>
  <c r="AK16" i="100"/>
  <c r="AK47" i="100" s="1"/>
  <c r="AO47" i="100"/>
  <c r="AU47" i="100"/>
  <c r="BD47" i="100"/>
  <c r="AP47" i="100"/>
  <c r="AQ47" i="100" s="1"/>
  <c r="AS47" i="100"/>
  <c r="AJ47" i="61"/>
  <c r="AE47" i="61"/>
  <c r="AI17" i="61"/>
  <c r="AD47" i="61"/>
  <c r="AH26" i="61"/>
  <c r="AI47" i="61"/>
  <c r="AH47" i="61"/>
  <c r="AF47" i="61"/>
  <c r="AC47" i="61"/>
  <c r="AJ24" i="61"/>
  <c r="AG47" i="61"/>
  <c r="AA66" i="61"/>
  <c r="AA65" i="61"/>
  <c r="AA63" i="61"/>
  <c r="AA61" i="61"/>
  <c r="AA60" i="61"/>
  <c r="AT47" i="100" l="1"/>
  <c r="AA62" i="61"/>
  <c r="AA76" i="61" s="1"/>
  <c r="AA33" i="100" l="1"/>
  <c r="AA32" i="100"/>
  <c r="AA28" i="100"/>
  <c r="AA27" i="100"/>
  <c r="AA26" i="100"/>
  <c r="AA25" i="100"/>
  <c r="AA24" i="100"/>
  <c r="AA23" i="100"/>
  <c r="AA22" i="100"/>
  <c r="AA21" i="100"/>
  <c r="AA20" i="100"/>
  <c r="AA19" i="100"/>
  <c r="AA18" i="100"/>
  <c r="AA17" i="100"/>
  <c r="AA16" i="100"/>
  <c r="AA33" i="99"/>
  <c r="AA32" i="99"/>
  <c r="AA28" i="99"/>
  <c r="AA27" i="99"/>
  <c r="AA26" i="99"/>
  <c r="AA25" i="99"/>
  <c r="AA24" i="99"/>
  <c r="AA23" i="99"/>
  <c r="AA22" i="99"/>
  <c r="AA21" i="99"/>
  <c r="AA20" i="99"/>
  <c r="AA19" i="99"/>
  <c r="AA18" i="99"/>
  <c r="AA17" i="99"/>
  <c r="AA16" i="99"/>
  <c r="AA33" i="61"/>
  <c r="AA32" i="61"/>
  <c r="AA28" i="61"/>
  <c r="AA27" i="61"/>
  <c r="AA26" i="61"/>
  <c r="AA25" i="61"/>
  <c r="AA24" i="61"/>
  <c r="AA23" i="61"/>
  <c r="AA22" i="61"/>
  <c r="AA21" i="61"/>
  <c r="AA20" i="61"/>
  <c r="AA19" i="61"/>
  <c r="AA18" i="61"/>
  <c r="AA17" i="61"/>
  <c r="AA16" i="61"/>
  <c r="J16" i="2"/>
  <c r="J15" i="2"/>
  <c r="J14" i="2"/>
  <c r="J13" i="2"/>
  <c r="J12" i="2"/>
  <c r="J11" i="2"/>
  <c r="C9" i="108"/>
  <c r="Z78" i="108"/>
  <c r="AA76" i="108"/>
  <c r="Z76" i="108"/>
  <c r="O76" i="108"/>
  <c r="N76" i="108"/>
  <c r="AA58" i="108"/>
  <c r="Y58" i="108"/>
  <c r="X58" i="108"/>
  <c r="X80" i="108" s="1"/>
  <c r="W58" i="108"/>
  <c r="V58" i="108"/>
  <c r="U58" i="108"/>
  <c r="T58" i="108"/>
  <c r="S58" i="108"/>
  <c r="R58" i="108"/>
  <c r="Q58" i="108"/>
  <c r="P58" i="108"/>
  <c r="P80" i="108" s="1"/>
  <c r="O58" i="108"/>
  <c r="N58" i="108"/>
  <c r="Z57" i="108"/>
  <c r="Z56" i="108"/>
  <c r="Z58" i="108" s="1"/>
  <c r="Z55" i="108"/>
  <c r="Z54" i="108"/>
  <c r="Z53" i="108"/>
  <c r="Z52" i="108"/>
  <c r="Z51" i="108"/>
  <c r="Z50" i="108"/>
  <c r="Z49" i="108"/>
  <c r="AA47" i="108"/>
  <c r="AA80" i="108" s="1"/>
  <c r="K6" i="2" s="1"/>
  <c r="Y47" i="108"/>
  <c r="Y80" i="108" s="1"/>
  <c r="X47" i="108"/>
  <c r="W47" i="108"/>
  <c r="V47" i="108"/>
  <c r="V80" i="108" s="1"/>
  <c r="U47" i="108"/>
  <c r="T47" i="108"/>
  <c r="S47" i="108"/>
  <c r="R47" i="108"/>
  <c r="R80" i="108" s="1"/>
  <c r="Q47" i="108"/>
  <c r="P47" i="108"/>
  <c r="O47" i="108"/>
  <c r="N47" i="108"/>
  <c r="N80" i="108" s="1"/>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Q80" i="108"/>
  <c r="Q82" i="108"/>
  <c r="U80" i="108"/>
  <c r="U82" i="108"/>
  <c r="Y82" i="108"/>
  <c r="O82" i="108"/>
  <c r="W80" i="108"/>
  <c r="W82" i="108"/>
  <c r="S80" i="108"/>
  <c r="S82" i="108"/>
  <c r="C9" i="107"/>
  <c r="Z78" i="107"/>
  <c r="AA76" i="107"/>
  <c r="Z76" i="107"/>
  <c r="O76" i="107"/>
  <c r="N76" i="107"/>
  <c r="AA58" i="107"/>
  <c r="Y58" i="107"/>
  <c r="X58" i="107"/>
  <c r="W58" i="107"/>
  <c r="V58" i="107"/>
  <c r="U58" i="107"/>
  <c r="T58" i="107"/>
  <c r="S58" i="107"/>
  <c r="R58" i="107"/>
  <c r="Q58" i="107"/>
  <c r="P58" i="107"/>
  <c r="O58" i="107"/>
  <c r="O80" i="107" s="1"/>
  <c r="N58" i="107"/>
  <c r="Z57" i="107"/>
  <c r="Z58" i="107" s="1"/>
  <c r="Z56" i="107"/>
  <c r="Z55" i="107"/>
  <c r="Z54" i="107"/>
  <c r="Z53" i="107"/>
  <c r="Z52" i="107"/>
  <c r="Z51" i="107"/>
  <c r="Z50" i="107"/>
  <c r="Z49" i="107"/>
  <c r="AA47" i="107"/>
  <c r="Y47" i="107"/>
  <c r="Y80" i="107" s="1"/>
  <c r="X47" i="107"/>
  <c r="W47" i="107"/>
  <c r="W80" i="107" s="1"/>
  <c r="W82" i="107"/>
  <c r="V47" i="107"/>
  <c r="U47" i="107"/>
  <c r="T47" i="107"/>
  <c r="S47" i="107"/>
  <c r="S80" i="107"/>
  <c r="S82" i="107"/>
  <c r="R47" i="107"/>
  <c r="Q47" i="107"/>
  <c r="P47" i="107"/>
  <c r="P80" i="107" s="1"/>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O80" i="106" s="1"/>
  <c r="N76" i="106"/>
  <c r="AA58" i="106"/>
  <c r="Y58" i="106"/>
  <c r="X58" i="106"/>
  <c r="W58" i="106"/>
  <c r="V58" i="106"/>
  <c r="U58" i="106"/>
  <c r="T58" i="106"/>
  <c r="S58" i="106"/>
  <c r="R58" i="106"/>
  <c r="R80" i="106" s="1"/>
  <c r="Q58" i="106"/>
  <c r="P58" i="106"/>
  <c r="O58" i="106"/>
  <c r="N58" i="106"/>
  <c r="Z57" i="106"/>
  <c r="Z56" i="106"/>
  <c r="Z55" i="106"/>
  <c r="Z54" i="106"/>
  <c r="Z53" i="106"/>
  <c r="Z52" i="106"/>
  <c r="Z51" i="106"/>
  <c r="Z50" i="106"/>
  <c r="Z58" i="106" s="1"/>
  <c r="Z49" i="106"/>
  <c r="AA47" i="106"/>
  <c r="Y47" i="106"/>
  <c r="X47" i="106"/>
  <c r="X80" i="106" s="1"/>
  <c r="W47" i="106"/>
  <c r="W80" i="106" s="1"/>
  <c r="W82" i="106"/>
  <c r="V47" i="106"/>
  <c r="U47" i="106"/>
  <c r="T47" i="106"/>
  <c r="S47" i="106"/>
  <c r="S80" i="106" s="1"/>
  <c r="S82" i="106"/>
  <c r="R47" i="106"/>
  <c r="Q47" i="106"/>
  <c r="Q80" i="106" s="1"/>
  <c r="P47" i="106"/>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AA80" i="105" s="1"/>
  <c r="L6" i="2" s="1"/>
  <c r="Z76" i="105"/>
  <c r="O76" i="105"/>
  <c r="N76" i="105"/>
  <c r="AA58" i="105"/>
  <c r="Y58" i="105"/>
  <c r="X58" i="105"/>
  <c r="W58" i="105"/>
  <c r="V58" i="105"/>
  <c r="U58" i="105"/>
  <c r="U80" i="105" s="1"/>
  <c r="T58" i="105"/>
  <c r="S58" i="105"/>
  <c r="R58" i="105"/>
  <c r="Q58" i="105"/>
  <c r="P58" i="105"/>
  <c r="O58" i="105"/>
  <c r="N58" i="105"/>
  <c r="Z57" i="105"/>
  <c r="Z56" i="105"/>
  <c r="Z55" i="105"/>
  <c r="Z54" i="105"/>
  <c r="Z53" i="105"/>
  <c r="Z52" i="105"/>
  <c r="Z51" i="105"/>
  <c r="Z50" i="105"/>
  <c r="Z49" i="105"/>
  <c r="AA47" i="105"/>
  <c r="Y47" i="105"/>
  <c r="X47" i="105"/>
  <c r="W47" i="105"/>
  <c r="W80" i="105" s="1"/>
  <c r="W82" i="105"/>
  <c r="V47" i="105"/>
  <c r="U47" i="105"/>
  <c r="T47" i="105"/>
  <c r="T80" i="105" s="1"/>
  <c r="S47" i="105"/>
  <c r="S82" i="105"/>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Z47" i="105" s="1"/>
  <c r="C9" i="103"/>
  <c r="Z78" i="103"/>
  <c r="AA76" i="103"/>
  <c r="Z76" i="103"/>
  <c r="O76" i="103"/>
  <c r="N76" i="103"/>
  <c r="AA58" i="103"/>
  <c r="Y58" i="103"/>
  <c r="X58" i="103"/>
  <c r="X80" i="103" s="1"/>
  <c r="W58" i="103"/>
  <c r="V58" i="103"/>
  <c r="U58" i="103"/>
  <c r="U80" i="103" s="1"/>
  <c r="T58" i="103"/>
  <c r="S58" i="103"/>
  <c r="R58" i="103"/>
  <c r="Q58" i="103"/>
  <c r="P58" i="103"/>
  <c r="O58" i="103"/>
  <c r="N58" i="103"/>
  <c r="Z57" i="103"/>
  <c r="Z56" i="103"/>
  <c r="Z55" i="103"/>
  <c r="Z54" i="103"/>
  <c r="Z53" i="103"/>
  <c r="Z52" i="103"/>
  <c r="Z51" i="103"/>
  <c r="Z50" i="103"/>
  <c r="Z49" i="103"/>
  <c r="AA47" i="103"/>
  <c r="Y47" i="103"/>
  <c r="X47" i="103"/>
  <c r="W47" i="103"/>
  <c r="W82" i="103"/>
  <c r="V47" i="103"/>
  <c r="V80" i="103" s="1"/>
  <c r="U47" i="103"/>
  <c r="T47" i="103"/>
  <c r="S47" i="103"/>
  <c r="S80" i="103" s="1"/>
  <c r="S82" i="103"/>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Y80" i="102" s="1"/>
  <c r="X58" i="102"/>
  <c r="W58" i="102"/>
  <c r="V58" i="102"/>
  <c r="U58" i="102"/>
  <c r="T58" i="102"/>
  <c r="S58" i="102"/>
  <c r="R58" i="102"/>
  <c r="Q58" i="102"/>
  <c r="P58" i="102"/>
  <c r="O58" i="102"/>
  <c r="N58" i="102"/>
  <c r="Z57" i="102"/>
  <c r="Z56" i="102"/>
  <c r="Z55" i="102"/>
  <c r="Z58" i="102" s="1"/>
  <c r="Z54" i="102"/>
  <c r="Z53" i="102"/>
  <c r="Z52" i="102"/>
  <c r="Z51" i="102"/>
  <c r="Z50" i="102"/>
  <c r="Z49" i="102"/>
  <c r="AA47" i="102"/>
  <c r="Y47" i="102"/>
  <c r="X47" i="102"/>
  <c r="X80" i="102" s="1"/>
  <c r="W47" i="102"/>
  <c r="W82" i="102"/>
  <c r="V47" i="102"/>
  <c r="U47" i="102"/>
  <c r="T47" i="102"/>
  <c r="S47" i="102"/>
  <c r="S82" i="102"/>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AA80" i="101" s="1"/>
  <c r="H6" i="2" s="1"/>
  <c r="Y47" i="101"/>
  <c r="Y80" i="101" s="1"/>
  <c r="X47" i="101"/>
  <c r="W47" i="101"/>
  <c r="W80" i="101" s="1"/>
  <c r="W82" i="101"/>
  <c r="V47" i="101"/>
  <c r="V80" i="101" s="1"/>
  <c r="U47" i="101"/>
  <c r="T47" i="101"/>
  <c r="S47" i="101"/>
  <c r="S82" i="101"/>
  <c r="R47" i="101"/>
  <c r="R80" i="101" s="1"/>
  <c r="Q47" i="101"/>
  <c r="P47" i="101"/>
  <c r="O47" i="101"/>
  <c r="O80" i="101" s="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T80" i="100" s="1"/>
  <c r="S58" i="100"/>
  <c r="R58" i="100"/>
  <c r="Q58" i="100"/>
  <c r="P58" i="100"/>
  <c r="P80" i="100" s="1"/>
  <c r="O58" i="100"/>
  <c r="O80" i="100" s="1"/>
  <c r="O82" i="100" s="1"/>
  <c r="N58" i="100"/>
  <c r="N80" i="100" s="1"/>
  <c r="Z57" i="100"/>
  <c r="Z56" i="100"/>
  <c r="Z55" i="100"/>
  <c r="Z54" i="100"/>
  <c r="Z53" i="100"/>
  <c r="Z52" i="100"/>
  <c r="Z51" i="100"/>
  <c r="Z50" i="100"/>
  <c r="Z49" i="100"/>
  <c r="Z58" i="100" s="1"/>
  <c r="Y47" i="100"/>
  <c r="X47" i="100"/>
  <c r="W47" i="100"/>
  <c r="V47" i="100"/>
  <c r="U47" i="100"/>
  <c r="T47" i="100"/>
  <c r="S47" i="100"/>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P80" i="99" s="1"/>
  <c r="O58" i="99"/>
  <c r="N58" i="99"/>
  <c r="N80" i="99" s="1"/>
  <c r="Z57" i="99"/>
  <c r="Z56" i="99"/>
  <c r="Z55" i="99"/>
  <c r="Z54" i="99"/>
  <c r="Z53" i="99"/>
  <c r="Z52" i="99"/>
  <c r="Z51" i="99"/>
  <c r="Z50" i="99"/>
  <c r="Z49" i="99"/>
  <c r="Y47" i="99"/>
  <c r="X47" i="99"/>
  <c r="X80" i="99" s="1"/>
  <c r="W47" i="99"/>
  <c r="W80" i="99" s="1"/>
  <c r="W82" i="99" s="1"/>
  <c r="V47" i="99"/>
  <c r="V80" i="99" s="1"/>
  <c r="U47" i="99"/>
  <c r="T47" i="99"/>
  <c r="S47" i="99"/>
  <c r="S80" i="99" s="1"/>
  <c r="S82" i="99" s="1"/>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47" i="99" s="1"/>
  <c r="Z35" i="61"/>
  <c r="Z36" i="61"/>
  <c r="Z37" i="61"/>
  <c r="Z38" i="61"/>
  <c r="Z39" i="61"/>
  <c r="Z40" i="61"/>
  <c r="Z41" i="61"/>
  <c r="Z42" i="61"/>
  <c r="P80" i="105"/>
  <c r="T80" i="107"/>
  <c r="O82" i="107"/>
  <c r="O82" i="106"/>
  <c r="O80" i="105"/>
  <c r="O82" i="105"/>
  <c r="O82" i="103"/>
  <c r="O80" i="102"/>
  <c r="O82" i="102"/>
  <c r="O82" i="101"/>
  <c r="P80" i="101"/>
  <c r="T80" i="101"/>
  <c r="X80" i="101"/>
  <c r="P80" i="102"/>
  <c r="T80" i="102"/>
  <c r="N80" i="103"/>
  <c r="R80" i="103"/>
  <c r="AA80" i="103"/>
  <c r="J6" i="2" s="1"/>
  <c r="V80" i="105"/>
  <c r="T80" i="106"/>
  <c r="R80" i="107"/>
  <c r="Q80" i="101"/>
  <c r="Q82" i="101"/>
  <c r="U82" i="101"/>
  <c r="Y82" i="101"/>
  <c r="Q80" i="102"/>
  <c r="Q82" i="102"/>
  <c r="U80" i="102"/>
  <c r="U82" i="102"/>
  <c r="Y82" i="102"/>
  <c r="Q80" i="103"/>
  <c r="Q82" i="103"/>
  <c r="U82" i="103"/>
  <c r="Y80" i="103"/>
  <c r="Y82" i="103"/>
  <c r="Q80" i="105"/>
  <c r="Q82" i="105"/>
  <c r="U82" i="105"/>
  <c r="Y80" i="105"/>
  <c r="Y82" i="105"/>
  <c r="Q82" i="106"/>
  <c r="U80" i="106"/>
  <c r="U82" i="106"/>
  <c r="Y80" i="106"/>
  <c r="Y82" i="106"/>
  <c r="Q80" i="107"/>
  <c r="Q82" i="107"/>
  <c r="U80" i="107"/>
  <c r="U82" i="107"/>
  <c r="Y82" i="107"/>
  <c r="N76" i="61"/>
  <c r="C9" i="61"/>
  <c r="Z16" i="61"/>
  <c r="G11" i="2"/>
  <c r="L11" i="2" s="1"/>
  <c r="G12" i="2"/>
  <c r="G13" i="2"/>
  <c r="L13" i="2" s="1"/>
  <c r="G14" i="2"/>
  <c r="G15" i="2"/>
  <c r="L15" i="2" s="1"/>
  <c r="G16" i="2"/>
  <c r="L16" i="2" s="1"/>
  <c r="L12" i="2"/>
  <c r="Z17" i="61"/>
  <c r="Z18" i="61"/>
  <c r="Z19" i="61"/>
  <c r="Z20" i="61"/>
  <c r="Z21" i="61"/>
  <c r="Z22" i="61"/>
  <c r="Z23" i="61"/>
  <c r="Z24" i="61"/>
  <c r="Z25" i="61"/>
  <c r="Z26" i="61"/>
  <c r="Z27" i="61"/>
  <c r="Z28" i="61"/>
  <c r="Z29" i="61"/>
  <c r="Z30" i="61"/>
  <c r="Z31" i="61"/>
  <c r="Z32" i="61"/>
  <c r="Z33" i="61"/>
  <c r="Z34" i="61"/>
  <c r="Z43" i="61"/>
  <c r="Z44" i="61"/>
  <c r="Z45" i="61"/>
  <c r="Z46" i="61"/>
  <c r="O76" i="61"/>
  <c r="AA58" i="61"/>
  <c r="Y58" i="61"/>
  <c r="X58" i="61"/>
  <c r="W58" i="61"/>
  <c r="V58" i="61"/>
  <c r="U58" i="61"/>
  <c r="T58" i="61"/>
  <c r="S58" i="61"/>
  <c r="R58" i="61"/>
  <c r="Q58" i="61"/>
  <c r="P58" i="61"/>
  <c r="P80" i="61" s="1"/>
  <c r="O58" i="61"/>
  <c r="N58" i="61"/>
  <c r="Z78" i="61"/>
  <c r="Z76" i="61"/>
  <c r="Z57" i="61"/>
  <c r="Z56" i="61"/>
  <c r="Z55" i="61"/>
  <c r="Z54" i="61"/>
  <c r="Z53" i="61"/>
  <c r="Z52" i="61"/>
  <c r="Z51" i="61"/>
  <c r="Z50" i="61"/>
  <c r="Z49" i="61"/>
  <c r="Y47" i="61"/>
  <c r="X47" i="61"/>
  <c r="X80" i="61" s="1"/>
  <c r="W47" i="61"/>
  <c r="V47" i="61"/>
  <c r="U47" i="61"/>
  <c r="T47" i="61"/>
  <c r="S47" i="61"/>
  <c r="S80" i="61" s="1"/>
  <c r="S82" i="61" s="1"/>
  <c r="R47" i="61"/>
  <c r="Q47" i="61"/>
  <c r="P47" i="61"/>
  <c r="O47" i="61"/>
  <c r="N47" i="61"/>
  <c r="N80" i="61" s="1"/>
  <c r="D7" i="2"/>
  <c r="D5" i="2"/>
  <c r="I17" i="2"/>
  <c r="G57" i="5"/>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F17" i="2"/>
  <c r="H17" i="2"/>
  <c r="E17" i="2"/>
  <c r="G17" i="2" s="1"/>
  <c r="V80" i="100" l="1"/>
  <c r="R80" i="100"/>
  <c r="X80" i="100"/>
  <c r="Q80" i="100"/>
  <c r="Q82" i="100" s="1"/>
  <c r="U80" i="100"/>
  <c r="U82" i="100" s="1"/>
  <c r="V80" i="102"/>
  <c r="Z47" i="103"/>
  <c r="Z58" i="103"/>
  <c r="T80" i="103"/>
  <c r="Z58" i="105"/>
  <c r="Z80" i="105" s="1"/>
  <c r="L8" i="2" s="1"/>
  <c r="R80" i="105"/>
  <c r="P80" i="106"/>
  <c r="L14" i="2"/>
  <c r="AA47" i="100"/>
  <c r="AA80" i="100" s="1"/>
  <c r="G6" i="2" s="1"/>
  <c r="D6" i="2" s="1"/>
  <c r="S80" i="105"/>
  <c r="X80" i="107"/>
  <c r="N80" i="107"/>
  <c r="AA80" i="106"/>
  <c r="M6" i="2" s="1"/>
  <c r="Z58" i="99"/>
  <c r="Q80" i="99"/>
  <c r="Q82" i="99" s="1"/>
  <c r="N80" i="102"/>
  <c r="Z47" i="106"/>
  <c r="Z80" i="106" s="1"/>
  <c r="M8" i="2" s="1"/>
  <c r="O80" i="108"/>
  <c r="Z58" i="61"/>
  <c r="O80" i="99"/>
  <c r="O82" i="99" s="1"/>
  <c r="Z58" i="101"/>
  <c r="W80" i="103"/>
  <c r="Q80" i="61"/>
  <c r="Q82" i="61" s="1"/>
  <c r="AA80" i="107"/>
  <c r="N6" i="2" s="1"/>
  <c r="Z47" i="101"/>
  <c r="Z47" i="107"/>
  <c r="T80" i="61"/>
  <c r="R80" i="99"/>
  <c r="U80" i="99"/>
  <c r="U82" i="99" s="1"/>
  <c r="Z47" i="100"/>
  <c r="Z80" i="100" s="1"/>
  <c r="G8" i="2" s="1"/>
  <c r="S80" i="101"/>
  <c r="R80" i="102"/>
  <c r="AA80" i="102"/>
  <c r="I6" i="2" s="1"/>
  <c r="P80" i="103"/>
  <c r="O80" i="103"/>
  <c r="X80" i="105"/>
  <c r="N80" i="105"/>
  <c r="T80" i="108"/>
  <c r="AA47" i="99"/>
  <c r="AA80" i="99" s="1"/>
  <c r="F6" i="2" s="1"/>
  <c r="Z47" i="102"/>
  <c r="W80" i="102"/>
  <c r="U80" i="101"/>
  <c r="S80" i="102"/>
  <c r="V80" i="107"/>
  <c r="Y80" i="100"/>
  <c r="Y82" i="100" s="1"/>
  <c r="N80" i="106"/>
  <c r="Z80" i="103"/>
  <c r="J8" i="2" s="1"/>
  <c r="Z80" i="101"/>
  <c r="H8" i="2" s="1"/>
  <c r="Z80" i="102"/>
  <c r="I8" i="2" s="1"/>
  <c r="R80" i="61"/>
  <c r="V80" i="61"/>
  <c r="V80" i="106"/>
  <c r="J17" i="2"/>
  <c r="Y80" i="99"/>
  <c r="Y82" i="99" s="1"/>
  <c r="W80" i="100"/>
  <c r="W82" i="100" s="1"/>
  <c r="Z47" i="108"/>
  <c r="Z80" i="108" s="1"/>
  <c r="K8" i="2" s="1"/>
  <c r="Z80" i="107"/>
  <c r="N8" i="2" s="1"/>
  <c r="Z47" i="61"/>
  <c r="Z80" i="61" s="1"/>
  <c r="E8" i="2" s="1"/>
  <c r="U80" i="61"/>
  <c r="U82" i="61" s="1"/>
  <c r="Y80" i="61"/>
  <c r="Y82" i="61" s="1"/>
  <c r="Z80" i="99"/>
  <c r="F8" i="2" s="1"/>
  <c r="S80" i="100"/>
  <c r="S82" i="100" s="1"/>
  <c r="AA47" i="61"/>
  <c r="AA80" i="61" s="1"/>
  <c r="E6" i="2" s="1"/>
  <c r="O80" i="61"/>
  <c r="O82" i="61" s="1"/>
  <c r="T80" i="99"/>
  <c r="W80" i="61"/>
  <c r="W82" i="61" s="1"/>
  <c r="L17" i="2"/>
  <c r="D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http://www.powerauthority.on.ca/opa-conservation/conservation-first-framework-tool-kit/targets-budgets-rules-reference-standards#program-rules"/>
  </connection>
</connections>
</file>

<file path=xl/sharedStrings.xml><?xml version="1.0" encoding="utf-8"?>
<sst xmlns="http://schemas.openxmlformats.org/spreadsheetml/2006/main" count="1929" uniqueCount="546">
  <si>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</si>
  <si>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</si>
  <si>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</si>
  <si>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</si>
  <si>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</si>
  <si>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</si>
  <si>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</si>
  <si>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</si>
  <si>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</si>
  <si>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</si>
  <si>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</si>
  <si>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</si>
  <si>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</si>
  <si>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</si>
  <si>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</si>
  <si>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</si>
  <si>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</si>
  <si>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</si>
  <si>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</si>
  <si>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</si>
  <si>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</si>
  <si>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</si>
  <si>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</si>
  <si>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</si>
  <si>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</si>
  <si>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</si>
  <si>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</si>
  <si>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</si>
  <si>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</si>
  <si>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</si>
  <si>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</si>
  <si>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</si>
  <si>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</si>
  <si>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</si>
  <si>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</si>
  <si>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</si>
  <si>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</si>
  <si>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</si>
  <si>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</si>
  <si>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</si>
  <si>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</si>
  <si>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</si>
  <si>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</si>
  <si>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</si>
  <si>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</si>
  <si>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</si>
  <si>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</si>
  <si>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</si>
  <si>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</si>
  <si>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</si>
  <si>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</si>
  <si>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</si>
  <si>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</si>
  <si>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</si>
  <si>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</si>
  <si>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</si>
  <si>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</si>
  <si>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</si>
  <si>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</si>
  <si>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</si>
  <si>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</si>
  <si>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</si>
  <si>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</si>
  <si>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</si>
  <si>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</si>
  <si>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</si>
  <si>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</si>
  <si>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</si>
  <si>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</si>
  <si>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</si>
  <si>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</si>
  <si>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</si>
  <si>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</si>
  <si>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</si>
  <si>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</si>
  <si>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</si>
  <si>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</si>
  <si>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</si>
  <si>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</si>
  <si>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</si>
  <si>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</si>
  <si>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</si>
  <si>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</si>
  <si>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</si>
  <si>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</si>
  <si>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</si>
  <si>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</si>
  <si>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</si>
  <si>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</si>
  <si>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</si>
  <si>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</si>
  <si>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</si>
  <si>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</si>
  <si>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</si>
  <si>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</si>
  <si>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</si>
  <si>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</si>
  <si>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</si>
  <si>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</si>
  <si>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</si>
  <si>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</si>
  <si>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</si>
  <si>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</si>
  <si>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</si>
  <si>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</si>
  <si>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</si>
  <si>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</si>
  <si>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</si>
  <si>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</si>
  <si>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</si>
  <si>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</si>
  <si>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</si>
  <si>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</si>
  <si>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</si>
  <si>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</si>
  <si>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</si>
  <si>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</si>
  <si>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</si>
  <si>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</si>
  <si>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</si>
  <si>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</si>
  <si>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</si>
  <si>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</si>
  <si>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</si>
  <si>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</si>
  <si>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</si>
  <si>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</si>
  <si>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</si>
  <si>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</si>
  <si>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</si>
  <si>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</si>
  <si>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</si>
  <si>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</si>
  <si>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</si>
  <si>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</si>
  <si>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</si>
  <si>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</si>
  <si>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</si>
  <si>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</si>
  <si>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</si>
  <si>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</si>
  <si>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</si>
  <si>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</si>
  <si>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</si>
  <si>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</si>
  <si>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</si>
  <si>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</si>
  <si>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</si>
  <si>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</si>
  <si>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</si>
  <si>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</si>
  <si>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</si>
  <si>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</si>
  <si>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</si>
  <si>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</si>
  <si>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</si>
  <si>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</si>
  <si>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</si>
  <si>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</si>
  <si>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</si>
  <si>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</si>
  <si>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</si>
  <si>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</si>
  <si>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</si>
  <si>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</si>
  <si>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</si>
  <si>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</si>
  <si>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</si>
  <si>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</si>
  <si>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</si>
  <si>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</si>
  <si>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</si>
  <si>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</si>
  <si>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</si>
  <si>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</si>
  <si>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</si>
  <si>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</si>
  <si>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</si>
  <si>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</si>
  <si>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</si>
  <si>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</si>
  <si>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</si>
  <si>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</si>
  <si>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</si>
  <si>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</si>
  <si>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</si>
  <si>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</si>
  <si>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</si>
  <si>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</si>
  <si>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</si>
  <si>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</si>
  <si>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</si>
  <si>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</si>
  <si>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</si>
  <si>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</si>
  <si>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</si>
  <si>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</si>
  <si>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</si>
  <si>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</si>
  <si>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</si>
  <si>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</si>
  <si>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</si>
  <si>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</si>
  <si>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</si>
  <si>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</si>
  <si>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</si>
  <si>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</si>
  <si>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</si>
  <si>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</si>
  <si>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</si>
  <si>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</si>
  <si>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</si>
  <si>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</si>
  <si>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</si>
  <si>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</si>
  <si>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</si>
  <si>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</si>
  <si>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</si>
  <si>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</si>
  <si>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</si>
  <si>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</si>
  <si>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</si>
  <si>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</si>
  <si>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</si>
  <si>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</si>
  <si>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</si>
  <si>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</si>
  <si>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</si>
  <si>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</si>
  <si>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</si>
  <si>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</si>
  <si>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</si>
  <si>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</si>
  <si>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</si>
  <si>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</si>
  <si>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</si>
  <si>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</si>
  <si>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</si>
  <si>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</si>
  <si>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</si>
  <si>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</si>
  <si>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</si>
  <si>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</si>
  <si>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</si>
  <si>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</si>
  <si>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</si>
  <si>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</si>
  <si>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</si>
  <si>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</si>
  <si>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</si>
  <si>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</si>
  <si>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</si>
  <si>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</si>
  <si>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</si>
  <si>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</si>
  <si>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</si>
  <si>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</si>
  <si>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</si>
  <si>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</si>
  <si>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</si>
  <si>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</si>
  <si>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</si>
  <si>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</si>
  <si>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</si>
  <si>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</si>
  <si>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</si>
  <si>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</si>
  <si>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</si>
  <si>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</si>
  <si>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</si>
  <si>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</si>
  <si>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</si>
  <si>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</si>
  <si>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</si>
  <si>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</si>
  <si>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</si>
  <si>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</si>
  <si>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</si>
  <si>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</si>
  <si>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</si>
  <si>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</si>
  <si>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</si>
  <si>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</si>
  <si>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</si>
  <si>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</si>
  <si>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</si>
  <si>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</si>
  <si>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</si>
  <si>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</si>
  <si>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</si>
  <si>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</si>
  <si>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</si>
  <si>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</si>
  <si>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</si>
  <si>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</si>
  <si>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</si>
  <si>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</si>
  <si>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</si>
  <si>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</si>
  <si>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</si>
  <si>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</si>
  <si>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</si>
  <si>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</si>
  <si>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</si>
  <si>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</si>
  <si>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</si>
  <si>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</si>
  <si>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</si>
  <si>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</si>
  <si>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</si>
  <si>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</si>
  <si>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</si>
  <si>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</si>
  <si>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</si>
  <si>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</si>
  <si>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</si>
  <si>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</si>
  <si>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</si>
  <si>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</si>
  <si>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</si>
  <si>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</si>
  <si>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</si>
  <si>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</si>
  <si>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</si>
  <si>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</si>
  <si>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</si>
  <si>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</si>
  <si>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</si>
  <si>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</si>
  <si>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</si>
  <si>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</si>
  <si>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</si>
  <si>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</si>
  <si>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</si>
  <si>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</si>
  <si>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</si>
  <si>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</si>
  <si>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</si>
  <si>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</si>
  <si>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</si>
  <si>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</si>
  <si>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</si>
  <si>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</si>
  <si>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</si>
  <si>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</si>
  <si>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</si>
  <si>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</si>
  <si>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</si>
  <si>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</si>
  <si>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</si>
  <si>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</si>
  <si>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</si>
  <si>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</si>
  <si>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</si>
  <si>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</si>
  <si>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</si>
  <si>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</si>
  <si>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</si>
  <si>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</si>
  <si>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</si>
  <si>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</si>
  <si>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</si>
  <si>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</si>
  <si>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</si>
  <si>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</si>
  <si>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</si>
  <si>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</si>
  <si>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</si>
  <si>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</si>
  <si>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</si>
  <si>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</si>
  <si>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</si>
  <si>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</si>
  <si>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</si>
  <si>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</si>
  <si>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</si>
  <si>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</si>
  <si>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</si>
  <si>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</si>
  <si>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</si>
  <si>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</si>
  <si>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</si>
  <si>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</si>
  <si>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</si>
  <si>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</si>
  <si>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</si>
  <si>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</si>
  <si>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</si>
  <si>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</si>
  <si>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</si>
  <si>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</si>
  <si>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</si>
  <si>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</si>
  <si>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</si>
  <si>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</si>
  <si>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</si>
  <si>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</si>
  <si>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</si>
  <si>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</si>
  <si>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</si>
  <si>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</si>
  <si>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</si>
  <si>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</si>
  <si>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</si>
  <si>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</si>
  <si>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</si>
  <si>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</si>
  <si>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</si>
  <si>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</si>
  <si>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</si>
  <si>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</si>
  <si>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</si>
  <si>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</si>
  <si>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</si>
  <si>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</si>
  <si>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</si>
  <si>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</si>
  <si>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</si>
  <si>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</si>
  <si>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</si>
  <si>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</si>
  <si>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</si>
  <si>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</si>
  <si>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</si>
  <si>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</si>
  <si>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</si>
  <si>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</si>
  <si>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</si>
  <si>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</si>
  <si>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</si>
  <si>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</si>
  <si>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</si>
  <si>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</si>
  <si>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</si>
  <si>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</si>
  <si>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</si>
  <si>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</si>
  <si>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</si>
  <si>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</si>
  <si>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</si>
  <si>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</si>
  <si>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</si>
  <si>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</si>
  <si>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</si>
  <si>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</si>
  <si>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</si>
  <si>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</si>
  <si>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</si>
  <si>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</si>
  <si>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</si>
  <si>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</si>
  <si>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</si>
  <si>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</si>
  <si>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</si>
  <si>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</si>
  <si>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</si>
  <si>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</si>
  <si>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</si>
  <si>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</si>
  <si>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</si>
  <si>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</si>
  <si>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</si>
  <si>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</si>
  <si>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</si>
  <si>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</si>
  <si>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</si>
  <si>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</si>
  <si>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</si>
  <si>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</si>
  <si>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</si>
  <si>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</si>
  <si>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</si>
  <si>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</si>
  <si>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</si>
  <si>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</si>
  <si>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</si>
  <si>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</si>
  <si>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</si>
  <si>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</si>
  <si>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</si>
  <si>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</si>
  <si>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</si>
  <si>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</si>
  <si>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</si>
  <si>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</si>
  <si>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</si>
  <si>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</si>
  <si>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</si>
  <si>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</si>
  <si>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</si>
  <si>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</si>
  <si>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</si>
  <si>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</si>
  <si>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</si>
  <si>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</si>
  <si>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</si>
  <si>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</si>
  <si>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</si>
  <si>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</si>
  <si>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</si>
  <si>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</si>
  <si>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</si>
  <si>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</si>
  <si>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</si>
  <si>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</si>
  <si>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</si>
  <si>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</si>
  <si>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</si>
  <si>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</si>
  <si>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</si>
  <si>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</si>
  <si>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</si>
  <si>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</si>
  <si>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</si>
  <si>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</si>
  <si>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</si>
  <si>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</si>
  <si>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</si>
  <si>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</si>
  <si>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</si>
  <si>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</si>
  <si>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</si>
  <si>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Small Business Lighting</t>
  </si>
  <si>
    <t>Corrected formula in 'Minimum Annual Savings Check' cells</t>
  </si>
  <si>
    <t>Michel Poulin</t>
  </si>
  <si>
    <t>MichelPoulin@HydroHawkesbury.ca</t>
  </si>
  <si>
    <t>613-632-6689</t>
  </si>
  <si>
    <t>Benoit Lamarche</t>
  </si>
  <si>
    <t>embrunhydro@magma.ca</t>
  </si>
  <si>
    <t>Business Refrigeration Incentives Program</t>
  </si>
  <si>
    <t>Unassigned Target- Business</t>
  </si>
  <si>
    <t>Unassigned Target- Residential</t>
  </si>
  <si>
    <t>Appliance Retirement</t>
  </si>
  <si>
    <t>Amendment No. 3</t>
  </si>
  <si>
    <t>Lucie Aubry</t>
  </si>
  <si>
    <t>lucieaubry@hydro2000.ca</t>
  </si>
  <si>
    <t>Hydro Hawkesbury</t>
  </si>
  <si>
    <t>Manager</t>
  </si>
  <si>
    <t>613-443-5110</t>
  </si>
  <si>
    <t>613-679-4093</t>
  </si>
  <si>
    <t>Director</t>
  </si>
  <si>
    <t>Res</t>
  </si>
  <si>
    <t>GS&gt;50</t>
  </si>
  <si>
    <t>GS&lt;50</t>
  </si>
  <si>
    <t>Total</t>
  </si>
  <si>
    <t>2019-2020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</si>
</sst>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 numFmtId="172" formatCode="&quot;$&quot;#,##0.0"/>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b/>
      <sz val="11"/>
      <color rgb="FFFF0000"/>
      <name val="Arial"/>
      <family val="2"/>
    </font>
    <font>
      <sz val="11"/>
      <color rgb="FFFF0000"/>
      <name val="Arial"/>
      <family val="2"/>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0" borderId="0"/>
  </cellStyleXfs>
  <cellXfs count="331">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5" fontId="0" fillId="0" borderId="0" xfId="0" applyNumberFormat="1" applyAlignment="1">
      <alignment wrapText="1"/>
    </xf>
    <xf numFmtId="168" fontId="16" fillId="3" borderId="1" xfId="1" applyNumberFormat="1" applyFont="1" applyBorder="1" applyAlignment="1" applyProtection="1">
      <alignment horizontal="center" vertical="center"/>
    </xf>
    <xf numFmtId="172" fontId="16" fillId="3" borderId="1" xfId="1" applyNumberFormat="1" applyFont="1" applyBorder="1" applyAlignment="1" applyProtection="1">
      <alignment horizontal="center" vertical="center"/>
    </xf>
    <xf numFmtId="171" fontId="34" fillId="4" borderId="1" xfId="2" applyNumberFormat="1" applyFont="1" applyFill="1" applyBorder="1" applyAlignment="1" applyProtection="1">
      <alignment horizontal="center" vertical="center" wrapText="1"/>
      <protection locked="0"/>
    </xf>
    <xf numFmtId="169" fontId="35" fillId="4" borderId="1" xfId="2" applyNumberFormat="1" applyFont="1" applyFill="1" applyBorder="1" applyAlignment="1" applyProtection="1">
      <alignment horizontal="center" vertical="center" wrapText="1"/>
      <protection locked="0"/>
    </xf>
    <xf numFmtId="169" fontId="0" fillId="0" borderId="0" xfId="0" applyNumberFormat="1" applyProtection="1">
      <protection locked="0"/>
    </xf>
    <xf numFmtId="169" fontId="0" fillId="0" borderId="0" xfId="0" applyNumberFormat="1" applyFill="1" applyProtection="1">
      <protection locked="0"/>
    </xf>
    <xf numFmtId="0" fontId="0" fillId="0" borderId="0" xfId="0" applyAlignment="1" applyProtection="1">
      <alignment horizontal="center"/>
      <protection locked="0"/>
    </xf>
    <xf numFmtId="0" fontId="0" fillId="0" borderId="0" xfId="0" applyFill="1" applyAlignment="1" applyProtection="1">
      <alignment horizontal="center"/>
      <protection locked="0"/>
    </xf>
    <xf numFmtId="169" fontId="0" fillId="0" borderId="0" xfId="0" applyNumberFormat="1" applyFill="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Fill="1" applyBorder="1" applyAlignment="1" applyProtection="1">
      <alignment horizontal="center"/>
      <protection locked="0"/>
    </xf>
    <xf numFmtId="169" fontId="0" fillId="0" borderId="1" xfId="0" applyNumberFormat="1" applyFill="1" applyBorder="1" applyAlignment="1" applyProtection="1">
      <alignment horizontal="center"/>
      <protection locked="0"/>
    </xf>
    <xf numFmtId="169" fontId="0" fillId="7" borderId="1" xfId="0" applyNumberFormat="1" applyFill="1" applyBorder="1" applyProtection="1">
      <protection locked="0"/>
    </xf>
    <xf numFmtId="169" fontId="0" fillId="0" borderId="1" xfId="0" applyNumberFormat="1" applyBorder="1" applyProtection="1">
      <protection locked="0"/>
    </xf>
    <xf numFmtId="169" fontId="0" fillId="8" borderId="1" xfId="0" applyNumberFormat="1" applyFill="1" applyBorder="1" applyAlignment="1" applyProtection="1">
      <alignment horizontal="center"/>
      <protection locked="0"/>
    </xf>
    <xf numFmtId="169" fontId="0" fillId="9" borderId="1" xfId="0" applyNumberFormat="1" applyFill="1" applyBorder="1" applyAlignment="1" applyProtection="1">
      <alignment horizontal="center"/>
      <protection locked="0"/>
    </xf>
    <xf numFmtId="169" fontId="0" fillId="10" borderId="1" xfId="0" applyNumberFormat="1" applyFill="1" applyBorder="1" applyAlignment="1" applyProtection="1">
      <alignment horizontal="center"/>
      <protection locked="0"/>
    </xf>
  </cellXfs>
  <cellStyles count="3">
    <cellStyle name="Good" xfId="1" builtinId="26"/>
    <cellStyle name="Normal" xfId="0" builtinId="0"/>
    <cellStyle name="Normal_Example 1" xfId="2" xr:uid="{00000000-0005-0000-0000-000002000000}"/>
  </cellStyles>
  <dxfs count="92">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argets-budgets-rules-reference-standards#program-rules" connectionId="1" xr16:uid="{00000000-0016-0000-03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5"/>
  <sheetViews>
    <sheetView showGridLines="0" zoomScale="85" zoomScaleNormal="85" zoomScalePageLayoutView="55" workbookViewId="0"/>
  </sheetViews>
  <sheetFormatPr defaultRowHeight="23.25" x14ac:dyDescent="0.35"/>
  <cols>
    <col min="1" max="1" width="4.85546875" style="72" customWidth="1"/>
    <col min="2" max="2" width="42.28515625" customWidth="1"/>
    <col min="3" max="4" width="30.7109375" customWidth="1"/>
    <col min="5" max="12" width="29.7109375" customWidth="1"/>
  </cols>
  <sheetData>
    <row r="1" spans="1:12" ht="28.5" x14ac:dyDescent="0.45">
      <c r="B1" s="73"/>
    </row>
    <row r="2" spans="1:12" x14ac:dyDescent="0.35">
      <c r="B2" s="160" t="s">
        <v>403</v>
      </c>
      <c r="C2" s="161"/>
      <c r="D2" s="161"/>
      <c r="E2" s="161"/>
      <c r="F2" s="161"/>
      <c r="G2" s="161"/>
      <c r="H2" s="161"/>
      <c r="I2" s="162"/>
    </row>
    <row r="3" spans="1:12" ht="38.25" customHeight="1" x14ac:dyDescent="0.35">
      <c r="B3" s="166" t="s">
        <v>500</v>
      </c>
      <c r="C3" s="167"/>
      <c r="D3" s="167"/>
      <c r="E3" s="167"/>
      <c r="F3" s="167"/>
      <c r="G3" s="167"/>
      <c r="H3" s="167"/>
      <c r="I3" s="168"/>
    </row>
    <row r="4" spans="1:12" ht="39" customHeight="1" x14ac:dyDescent="0.35">
      <c r="B4" s="166" t="s">
        <v>363</v>
      </c>
      <c r="C4" s="167"/>
      <c r="D4" s="167"/>
      <c r="E4" s="167"/>
      <c r="F4" s="167"/>
      <c r="G4" s="167"/>
      <c r="H4" s="167"/>
      <c r="I4" s="168"/>
    </row>
    <row r="5" spans="1:12" ht="17.45" customHeight="1" x14ac:dyDescent="0.35">
      <c r="B5" s="74"/>
      <c r="C5" s="74"/>
      <c r="D5" s="74"/>
      <c r="E5" s="74"/>
      <c r="F5" s="74"/>
      <c r="G5" s="74"/>
      <c r="H5" s="74"/>
      <c r="I5" s="74"/>
    </row>
    <row r="6" spans="1:12" x14ac:dyDescent="0.35">
      <c r="A6" s="72" t="s">
        <v>364</v>
      </c>
      <c r="B6" s="4" t="s">
        <v>359</v>
      </c>
    </row>
    <row r="8" spans="1:12" ht="32.25" customHeight="1" x14ac:dyDescent="0.35">
      <c r="A8" s="72" t="s">
        <v>365</v>
      </c>
      <c r="B8" s="75" t="s">
        <v>457</v>
      </c>
      <c r="C8" s="119">
        <v>42856</v>
      </c>
      <c r="D8" s="7"/>
      <c r="I8" s="7"/>
    </row>
    <row r="9" spans="1:12" ht="27" customHeight="1" x14ac:dyDescent="0.35">
      <c r="B9" s="76" t="s">
        <v>366</v>
      </c>
      <c r="C9" s="40" t="s">
        <v>533</v>
      </c>
      <c r="D9" s="7"/>
      <c r="I9" s="7"/>
    </row>
    <row r="10" spans="1:12" x14ac:dyDescent="0.35">
      <c r="B10" s="17"/>
      <c r="C10" s="18"/>
      <c r="D10" s="19"/>
      <c r="E10" s="19"/>
      <c r="F10" s="7"/>
      <c r="G10" s="7"/>
      <c r="H10" s="7"/>
      <c r="I10" s="7"/>
    </row>
    <row r="11" spans="1:12" ht="22.15" customHeight="1" x14ac:dyDescent="0.35">
      <c r="A11" s="72" t="s">
        <v>367</v>
      </c>
      <c r="B11" s="153" t="s">
        <v>303</v>
      </c>
      <c r="C11" s="153"/>
      <c r="D11" s="153"/>
      <c r="E11" s="153"/>
      <c r="F11" s="153"/>
      <c r="G11" s="153"/>
      <c r="H11" s="153"/>
      <c r="I11" s="153"/>
      <c r="J11" s="153"/>
      <c r="K11" s="153"/>
      <c r="L11" s="153"/>
    </row>
    <row r="12" spans="1:12" x14ac:dyDescent="0.3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67</v>
      </c>
      <c r="D13" s="16" t="s">
        <v>48</v>
      </c>
      <c r="E13" s="16" t="s">
        <v>66</v>
      </c>
      <c r="F13" s="16"/>
      <c r="G13" s="16"/>
      <c r="H13" s="16"/>
      <c r="I13" s="16"/>
      <c r="J13" s="16"/>
      <c r="K13" s="16"/>
      <c r="L13" s="16"/>
    </row>
    <row r="14" spans="1:12" x14ac:dyDescent="0.35">
      <c r="B14" s="13" t="s">
        <v>1</v>
      </c>
      <c r="C14" s="39"/>
      <c r="D14" s="29"/>
      <c r="E14" s="29"/>
      <c r="F14" s="29"/>
      <c r="G14" s="29"/>
      <c r="H14" s="29"/>
      <c r="I14" s="30"/>
      <c r="J14" s="30"/>
      <c r="K14" s="30"/>
      <c r="L14" s="30"/>
    </row>
    <row r="15" spans="1:12" x14ac:dyDescent="0.35">
      <c r="B15" s="13" t="s">
        <v>258</v>
      </c>
      <c r="C15" s="40" t="s">
        <v>524</v>
      </c>
      <c r="D15" s="40" t="s">
        <v>527</v>
      </c>
      <c r="E15" s="40" t="s">
        <v>534</v>
      </c>
      <c r="F15" s="40"/>
      <c r="G15" s="40"/>
      <c r="H15" s="40"/>
      <c r="I15" s="40"/>
      <c r="J15" s="40"/>
      <c r="K15" s="40"/>
      <c r="L15" s="40"/>
    </row>
    <row r="16" spans="1:12" x14ac:dyDescent="0.35">
      <c r="B16" s="13" t="s">
        <v>0</v>
      </c>
      <c r="C16" s="40" t="s">
        <v>537</v>
      </c>
      <c r="D16" s="40" t="s">
        <v>537</v>
      </c>
      <c r="E16" s="40" t="s">
        <v>540</v>
      </c>
      <c r="F16" s="40"/>
      <c r="G16" s="40"/>
      <c r="H16" s="40"/>
      <c r="I16" s="40"/>
      <c r="J16" s="40"/>
      <c r="K16" s="40"/>
      <c r="L16" s="40"/>
    </row>
    <row r="17" spans="1:12" ht="28.5" x14ac:dyDescent="0.35">
      <c r="B17" s="13" t="s">
        <v>370</v>
      </c>
      <c r="C17" s="40" t="s">
        <v>525</v>
      </c>
      <c r="D17" s="40" t="s">
        <v>528</v>
      </c>
      <c r="E17" s="40" t="s">
        <v>535</v>
      </c>
      <c r="F17" s="40"/>
      <c r="G17" s="40"/>
      <c r="H17" s="40"/>
      <c r="I17" s="40"/>
      <c r="J17" s="40"/>
      <c r="K17" s="40"/>
      <c r="L17" s="40"/>
    </row>
    <row r="18" spans="1:12" x14ac:dyDescent="0.35">
      <c r="B18" s="15" t="s">
        <v>404</v>
      </c>
      <c r="C18" s="40" t="s">
        <v>526</v>
      </c>
      <c r="D18" s="40" t="s">
        <v>538</v>
      </c>
      <c r="E18" s="40" t="s">
        <v>539</v>
      </c>
      <c r="F18" s="40"/>
      <c r="G18" s="40"/>
      <c r="H18" s="40"/>
      <c r="I18" s="40"/>
      <c r="J18" s="40"/>
      <c r="K18" s="40"/>
      <c r="L18" s="40"/>
    </row>
    <row r="19" spans="1:12" x14ac:dyDescent="0.35">
      <c r="B19" s="169"/>
      <c r="C19" s="169"/>
      <c r="D19" s="170"/>
      <c r="E19" s="170"/>
      <c r="F19" s="170"/>
      <c r="G19" s="170"/>
      <c r="H19" s="170"/>
      <c r="I19" s="170"/>
    </row>
    <row r="20" spans="1:12" x14ac:dyDescent="0.35">
      <c r="A20" s="72" t="s">
        <v>369</v>
      </c>
      <c r="B20" s="171" t="s">
        <v>322</v>
      </c>
      <c r="C20" s="172"/>
      <c r="D20" s="47"/>
      <c r="E20" s="46"/>
      <c r="F20" s="46"/>
      <c r="G20" s="46"/>
      <c r="H20" s="46"/>
      <c r="I20" s="46"/>
    </row>
    <row r="21" spans="1:12" x14ac:dyDescent="0.35">
      <c r="B21" s="13" t="s">
        <v>258</v>
      </c>
      <c r="C21" s="40" t="s">
        <v>524</v>
      </c>
      <c r="D21" s="47"/>
      <c r="E21" s="46"/>
      <c r="F21" s="46"/>
      <c r="G21" s="46"/>
      <c r="H21" s="46"/>
      <c r="I21" s="46"/>
    </row>
    <row r="22" spans="1:12" x14ac:dyDescent="0.35">
      <c r="B22" s="13" t="s">
        <v>368</v>
      </c>
      <c r="C22" s="40" t="s">
        <v>536</v>
      </c>
      <c r="D22" s="47"/>
      <c r="E22" s="46"/>
      <c r="F22" s="46"/>
      <c r="G22" s="46"/>
      <c r="H22" s="46"/>
      <c r="I22" s="46"/>
    </row>
    <row r="23" spans="1:12" x14ac:dyDescent="0.35">
      <c r="B23" s="13" t="s">
        <v>0</v>
      </c>
      <c r="C23" s="40" t="s">
        <v>537</v>
      </c>
      <c r="D23" s="47"/>
      <c r="E23" s="46"/>
      <c r="F23" s="46"/>
      <c r="G23" s="46"/>
      <c r="H23" s="46"/>
      <c r="I23" s="46"/>
    </row>
    <row r="24" spans="1:12" ht="28.5" x14ac:dyDescent="0.35">
      <c r="B24" s="13" t="s">
        <v>370</v>
      </c>
      <c r="C24" s="40" t="s">
        <v>525</v>
      </c>
      <c r="D24" s="47"/>
      <c r="E24" s="46"/>
      <c r="F24" s="46"/>
      <c r="G24" s="46"/>
      <c r="H24" s="46"/>
      <c r="I24" s="46"/>
    </row>
    <row r="25" spans="1:12" x14ac:dyDescent="0.35">
      <c r="B25" s="15" t="s">
        <v>404</v>
      </c>
      <c r="C25" s="40" t="s">
        <v>526</v>
      </c>
      <c r="D25" s="47"/>
      <c r="E25" s="46"/>
      <c r="F25" s="46"/>
      <c r="G25" s="46"/>
      <c r="H25" s="46"/>
      <c r="I25" s="46"/>
    </row>
    <row r="27" spans="1:12" ht="25.5" x14ac:dyDescent="0.35">
      <c r="B27" s="33" t="s">
        <v>453</v>
      </c>
      <c r="C27" s="119">
        <v>42370</v>
      </c>
    </row>
    <row r="29" spans="1:12" ht="30.95" customHeight="1" x14ac:dyDescent="0.35">
      <c r="B29" s="160" t="s">
        <v>357</v>
      </c>
      <c r="C29" s="161"/>
      <c r="D29" s="161"/>
      <c r="E29" s="161"/>
      <c r="F29" s="162"/>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63" t="s">
        <v>374</v>
      </c>
      <c r="C33" s="164"/>
      <c r="D33" s="164"/>
      <c r="E33" s="165"/>
      <c r="F33" s="40" t="s">
        <v>296</v>
      </c>
      <c r="G33" s="8"/>
    </row>
    <row r="34" spans="2:7" ht="30.95" customHeight="1" x14ac:dyDescent="0.35">
      <c r="B34" s="163" t="s">
        <v>375</v>
      </c>
      <c r="C34" s="164"/>
      <c r="D34" s="164"/>
      <c r="E34" s="165"/>
      <c r="F34" s="40" t="s">
        <v>296</v>
      </c>
      <c r="G34" s="8"/>
    </row>
    <row r="35" spans="2:7" ht="30.95" customHeight="1" x14ac:dyDescent="0.35">
      <c r="B35" s="163" t="s">
        <v>399</v>
      </c>
      <c r="C35" s="164"/>
      <c r="D35" s="164"/>
      <c r="E35" s="165"/>
      <c r="F35" s="40" t="s">
        <v>296</v>
      </c>
      <c r="G35" s="8"/>
    </row>
    <row r="36" spans="2:7" ht="30.95" customHeight="1" x14ac:dyDescent="0.35">
      <c r="B36" s="177" t="s">
        <v>494</v>
      </c>
      <c r="C36" s="178"/>
      <c r="D36" s="178"/>
      <c r="E36" s="179"/>
      <c r="F36" s="40" t="s">
        <v>455</v>
      </c>
      <c r="G36" s="8"/>
    </row>
    <row r="37" spans="2:7" ht="30.95" customHeight="1" x14ac:dyDescent="0.35"/>
    <row r="38" spans="2:7" ht="30.95" customHeight="1" x14ac:dyDescent="0.35">
      <c r="B38" s="160" t="s">
        <v>413</v>
      </c>
      <c r="C38" s="161"/>
      <c r="D38" s="161"/>
      <c r="E38" s="161"/>
      <c r="F38" s="162"/>
    </row>
    <row r="39" spans="2:7" ht="30.95" customHeight="1" x14ac:dyDescent="0.35">
      <c r="B39" s="173" t="s">
        <v>411</v>
      </c>
      <c r="C39" s="174"/>
      <c r="D39" s="174"/>
      <c r="E39" s="174"/>
      <c r="F39" s="175"/>
    </row>
    <row r="40" spans="2:7" ht="30.95" customHeight="1" x14ac:dyDescent="0.35">
      <c r="B40" s="154" t="s">
        <v>430</v>
      </c>
      <c r="C40" s="155"/>
      <c r="D40" s="155"/>
      <c r="E40" s="156"/>
      <c r="F40" s="40"/>
    </row>
    <row r="41" spans="2:7" ht="30.95" customHeight="1" x14ac:dyDescent="0.35">
      <c r="B41" s="176" t="s">
        <v>410</v>
      </c>
      <c r="C41" s="155"/>
      <c r="D41" s="155"/>
      <c r="E41" s="156"/>
      <c r="F41" s="40"/>
    </row>
    <row r="42" spans="2:7" ht="30.95" customHeight="1" x14ac:dyDescent="0.35">
      <c r="B42" s="154" t="s">
        <v>431</v>
      </c>
      <c r="C42" s="155"/>
      <c r="D42" s="155"/>
      <c r="E42" s="156"/>
      <c r="F42" s="40"/>
    </row>
    <row r="43" spans="2:7" ht="30.95" customHeight="1" x14ac:dyDescent="0.35">
      <c r="B43" s="154" t="s">
        <v>412</v>
      </c>
      <c r="C43" s="155"/>
      <c r="D43" s="155"/>
      <c r="E43" s="156"/>
      <c r="F43" s="40"/>
    </row>
    <row r="44" spans="2:7" ht="30.95" customHeight="1" x14ac:dyDescent="0.35">
      <c r="B44" s="154" t="s">
        <v>501</v>
      </c>
      <c r="C44" s="155"/>
      <c r="D44" s="155"/>
      <c r="E44" s="156"/>
      <c r="F44" s="40"/>
    </row>
    <row r="45" spans="2:7" ht="30.95" customHeight="1" x14ac:dyDescent="0.35">
      <c r="B45" s="154" t="s">
        <v>508</v>
      </c>
      <c r="C45" s="155"/>
      <c r="D45" s="155"/>
      <c r="E45" s="156"/>
      <c r="F45" s="40"/>
    </row>
    <row r="46" spans="2:7" ht="30.95" customHeight="1" x14ac:dyDescent="0.35">
      <c r="B46" s="154" t="s">
        <v>432</v>
      </c>
      <c r="C46" s="155"/>
      <c r="D46" s="155"/>
      <c r="E46" s="156"/>
      <c r="F46" s="40"/>
    </row>
    <row r="47" spans="2:7" ht="30.95" customHeight="1" x14ac:dyDescent="0.35">
      <c r="B47" s="84" t="s">
        <v>433</v>
      </c>
      <c r="C47" s="157"/>
      <c r="D47" s="158"/>
      <c r="E47" s="159"/>
      <c r="F47" s="40"/>
    </row>
    <row r="48" spans="2:7" ht="24.6" customHeight="1" x14ac:dyDescent="0.35">
      <c r="B48" s="8"/>
    </row>
    <row r="60" hidden="1" x14ac:dyDescent="0.35"/>
    <row r="61" hidden="1" x14ac:dyDescent="0.35"/>
    <row r="62" hidden="1" x14ac:dyDescent="0.35"/>
    <row r="63" hidden="1" x14ac:dyDescent="0.35"/>
    <row r="64" hidden="1" x14ac:dyDescent="0.35"/>
    <row r="65" spans="2:5" hidden="1" x14ac:dyDescent="0.35">
      <c r="B65" t="s">
        <v>409</v>
      </c>
      <c r="D65" t="s">
        <v>296</v>
      </c>
      <c r="E65" s="120" t="s">
        <v>455</v>
      </c>
    </row>
    <row r="66" spans="2:5" hidden="1" x14ac:dyDescent="0.35">
      <c r="B66" t="s">
        <v>37</v>
      </c>
      <c r="D66" t="s">
        <v>297</v>
      </c>
      <c r="E66" s="120" t="s">
        <v>456</v>
      </c>
    </row>
    <row r="67" spans="2:5" hidden="1" x14ac:dyDescent="0.35">
      <c r="B67" t="s">
        <v>38</v>
      </c>
    </row>
    <row r="68" spans="2:5" hidden="1" x14ac:dyDescent="0.35">
      <c r="B68" t="s">
        <v>39</v>
      </c>
    </row>
    <row r="69" spans="2:5" hidden="1" x14ac:dyDescent="0.35">
      <c r="B69" t="s">
        <v>40</v>
      </c>
    </row>
    <row r="70" spans="2:5" hidden="1" x14ac:dyDescent="0.35">
      <c r="B70" t="s">
        <v>41</v>
      </c>
    </row>
    <row r="71" spans="2:5" hidden="1" x14ac:dyDescent="0.35">
      <c r="B71" t="s">
        <v>42</v>
      </c>
    </row>
    <row r="72" spans="2:5" hidden="1" x14ac:dyDescent="0.35">
      <c r="B72" t="s">
        <v>43</v>
      </c>
    </row>
    <row r="73" spans="2:5" hidden="1" x14ac:dyDescent="0.35">
      <c r="B73" t="s">
        <v>44</v>
      </c>
    </row>
    <row r="74" spans="2:5" hidden="1" x14ac:dyDescent="0.35">
      <c r="B74" t="s">
        <v>45</v>
      </c>
    </row>
    <row r="75" spans="2:5" hidden="1" x14ac:dyDescent="0.35">
      <c r="B75" t="s">
        <v>46</v>
      </c>
    </row>
    <row r="76" spans="2:5" hidden="1" x14ac:dyDescent="0.35">
      <c r="B76" t="s">
        <v>47</v>
      </c>
    </row>
    <row r="77" spans="2:5" hidden="1" x14ac:dyDescent="0.35">
      <c r="B77" t="s">
        <v>48</v>
      </c>
    </row>
    <row r="78" spans="2:5" hidden="1" x14ac:dyDescent="0.35">
      <c r="B78" t="s">
        <v>49</v>
      </c>
    </row>
    <row r="79" spans="2:5" hidden="1" x14ac:dyDescent="0.35">
      <c r="B79" t="s">
        <v>50</v>
      </c>
    </row>
    <row r="80" spans="2:5" hidden="1" x14ac:dyDescent="0.35">
      <c r="B80" t="s">
        <v>51</v>
      </c>
    </row>
    <row r="81" spans="2:2" hidden="1" x14ac:dyDescent="0.35">
      <c r="B81" t="s">
        <v>52</v>
      </c>
    </row>
    <row r="82" spans="2:2" hidden="1" x14ac:dyDescent="0.35">
      <c r="B82" t="s">
        <v>53</v>
      </c>
    </row>
    <row r="83" spans="2:2" hidden="1" x14ac:dyDescent="0.35">
      <c r="B83" t="s">
        <v>54</v>
      </c>
    </row>
    <row r="84" spans="2:2" hidden="1" x14ac:dyDescent="0.35">
      <c r="B84" t="s">
        <v>55</v>
      </c>
    </row>
    <row r="85" spans="2:2" hidden="1" x14ac:dyDescent="0.35">
      <c r="B85" t="s">
        <v>56</v>
      </c>
    </row>
    <row r="86" spans="2:2" hidden="1" x14ac:dyDescent="0.35">
      <c r="B86" t="s">
        <v>57</v>
      </c>
    </row>
    <row r="87" spans="2:2" hidden="1" x14ac:dyDescent="0.35">
      <c r="B87" t="s">
        <v>58</v>
      </c>
    </row>
    <row r="88" spans="2:2" hidden="1" x14ac:dyDescent="0.35">
      <c r="B88" t="s">
        <v>59</v>
      </c>
    </row>
    <row r="89" spans="2:2" hidden="1" x14ac:dyDescent="0.35">
      <c r="B89" t="s">
        <v>60</v>
      </c>
    </row>
    <row r="90" spans="2:2" hidden="1" x14ac:dyDescent="0.35">
      <c r="B90" t="s">
        <v>61</v>
      </c>
    </row>
    <row r="91" spans="2:2" hidden="1" x14ac:dyDescent="0.35">
      <c r="B91" t="s">
        <v>62</v>
      </c>
    </row>
    <row r="92" spans="2:2" hidden="1" x14ac:dyDescent="0.35">
      <c r="B92" t="s">
        <v>63</v>
      </c>
    </row>
    <row r="93" spans="2:2" hidden="1" x14ac:dyDescent="0.35">
      <c r="B93" t="s">
        <v>64</v>
      </c>
    </row>
    <row r="94" spans="2:2" hidden="1" x14ac:dyDescent="0.35">
      <c r="B94" t="s">
        <v>65</v>
      </c>
    </row>
    <row r="95" spans="2:2" hidden="1" x14ac:dyDescent="0.35">
      <c r="B95" t="s">
        <v>66</v>
      </c>
    </row>
    <row r="96" spans="2:2" hidden="1" x14ac:dyDescent="0.35">
      <c r="B96" t="s">
        <v>67</v>
      </c>
    </row>
    <row r="97" spans="2:2" hidden="1" x14ac:dyDescent="0.35">
      <c r="B97" t="s">
        <v>68</v>
      </c>
    </row>
    <row r="98" spans="2:2" hidden="1" x14ac:dyDescent="0.35">
      <c r="B98" t="s">
        <v>69</v>
      </c>
    </row>
    <row r="99" spans="2:2" hidden="1" x14ac:dyDescent="0.35">
      <c r="B99" t="s">
        <v>70</v>
      </c>
    </row>
    <row r="100" spans="2:2" hidden="1" x14ac:dyDescent="0.35">
      <c r="B100" t="s">
        <v>71</v>
      </c>
    </row>
    <row r="101" spans="2:2" hidden="1" x14ac:dyDescent="0.35">
      <c r="B101" t="s">
        <v>72</v>
      </c>
    </row>
    <row r="102" spans="2:2" hidden="1" x14ac:dyDescent="0.35">
      <c r="B102" t="s">
        <v>73</v>
      </c>
    </row>
    <row r="103" spans="2:2" hidden="1" x14ac:dyDescent="0.35">
      <c r="B103" t="s">
        <v>74</v>
      </c>
    </row>
    <row r="104" spans="2:2" hidden="1" x14ac:dyDescent="0.35">
      <c r="B104" t="s">
        <v>75</v>
      </c>
    </row>
    <row r="105" spans="2:2" hidden="1" x14ac:dyDescent="0.35">
      <c r="B105" t="s">
        <v>76</v>
      </c>
    </row>
    <row r="106" spans="2:2" hidden="1" x14ac:dyDescent="0.35">
      <c r="B106" t="s">
        <v>77</v>
      </c>
    </row>
    <row r="107" spans="2:2" hidden="1" x14ac:dyDescent="0.35">
      <c r="B107" t="s">
        <v>78</v>
      </c>
    </row>
    <row r="108" spans="2:2" hidden="1" x14ac:dyDescent="0.35">
      <c r="B108" t="s">
        <v>79</v>
      </c>
    </row>
    <row r="109" spans="2:2" hidden="1" x14ac:dyDescent="0.35">
      <c r="B109" t="s">
        <v>80</v>
      </c>
    </row>
    <row r="110" spans="2:2" hidden="1" x14ac:dyDescent="0.35">
      <c r="B110" t="s">
        <v>81</v>
      </c>
    </row>
    <row r="111" spans="2:2" hidden="1" x14ac:dyDescent="0.35">
      <c r="B111" t="s">
        <v>82</v>
      </c>
    </row>
    <row r="112" spans="2:2" hidden="1" x14ac:dyDescent="0.35">
      <c r="B112" t="s">
        <v>83</v>
      </c>
    </row>
    <row r="113" spans="2:2" hidden="1" x14ac:dyDescent="0.35">
      <c r="B113" t="s">
        <v>84</v>
      </c>
    </row>
    <row r="114" spans="2:2" hidden="1" x14ac:dyDescent="0.35">
      <c r="B114" t="s">
        <v>85</v>
      </c>
    </row>
    <row r="115" spans="2:2" hidden="1" x14ac:dyDescent="0.35">
      <c r="B115" t="s">
        <v>86</v>
      </c>
    </row>
    <row r="116" spans="2:2" hidden="1" x14ac:dyDescent="0.35">
      <c r="B116" t="s">
        <v>87</v>
      </c>
    </row>
    <row r="117" spans="2:2" hidden="1" x14ac:dyDescent="0.35">
      <c r="B117" t="s">
        <v>88</v>
      </c>
    </row>
    <row r="118" spans="2:2" hidden="1" x14ac:dyDescent="0.35">
      <c r="B118" t="s">
        <v>89</v>
      </c>
    </row>
    <row r="119" spans="2:2" hidden="1" x14ac:dyDescent="0.35">
      <c r="B119" t="s">
        <v>90</v>
      </c>
    </row>
    <row r="120" spans="2:2" hidden="1" x14ac:dyDescent="0.35">
      <c r="B120" t="s">
        <v>91</v>
      </c>
    </row>
    <row r="121" spans="2:2" hidden="1" x14ac:dyDescent="0.35">
      <c r="B121" t="s">
        <v>92</v>
      </c>
    </row>
    <row r="122" spans="2:2" hidden="1" x14ac:dyDescent="0.35">
      <c r="B122" t="s">
        <v>93</v>
      </c>
    </row>
    <row r="123" spans="2:2" hidden="1" x14ac:dyDescent="0.35">
      <c r="B123" t="s">
        <v>94</v>
      </c>
    </row>
    <row r="124" spans="2:2" hidden="1" x14ac:dyDescent="0.35">
      <c r="B124" t="s">
        <v>95</v>
      </c>
    </row>
    <row r="125" spans="2:2" hidden="1" x14ac:dyDescent="0.35">
      <c r="B125" t="s">
        <v>96</v>
      </c>
    </row>
    <row r="126" spans="2:2" hidden="1" x14ac:dyDescent="0.35">
      <c r="B126" t="s">
        <v>97</v>
      </c>
    </row>
    <row r="127" spans="2:2" hidden="1" x14ac:dyDescent="0.35">
      <c r="B127" t="s">
        <v>98</v>
      </c>
    </row>
    <row r="128" spans="2:2" hidden="1" x14ac:dyDescent="0.35">
      <c r="B128" t="s">
        <v>99</v>
      </c>
    </row>
    <row r="129" spans="2:2" hidden="1" x14ac:dyDescent="0.35">
      <c r="B129" t="s">
        <v>100</v>
      </c>
    </row>
    <row r="130" spans="2:2" hidden="1" x14ac:dyDescent="0.35">
      <c r="B130" t="s">
        <v>101</v>
      </c>
    </row>
    <row r="131" spans="2:2" hidden="1" x14ac:dyDescent="0.35">
      <c r="B131" t="s">
        <v>102</v>
      </c>
    </row>
    <row r="132" spans="2:2" hidden="1" x14ac:dyDescent="0.35">
      <c r="B132" t="s">
        <v>103</v>
      </c>
    </row>
    <row r="133" spans="2:2" hidden="1" x14ac:dyDescent="0.35">
      <c r="B133" t="s">
        <v>104</v>
      </c>
    </row>
    <row r="134" spans="2:2" hidden="1" x14ac:dyDescent="0.35">
      <c r="B134" t="s">
        <v>105</v>
      </c>
    </row>
    <row r="135" spans="2:2" hidden="1" x14ac:dyDescent="0.35">
      <c r="B135" t="s">
        <v>106</v>
      </c>
    </row>
    <row r="136" spans="2:2" hidden="1" x14ac:dyDescent="0.35">
      <c r="B136" t="s">
        <v>107</v>
      </c>
    </row>
    <row r="137" spans="2:2" hidden="1" x14ac:dyDescent="0.35">
      <c r="B137" t="s">
        <v>108</v>
      </c>
    </row>
    <row r="138" spans="2:2" hidden="1" x14ac:dyDescent="0.35">
      <c r="B138" t="s">
        <v>109</v>
      </c>
    </row>
    <row r="139" spans="2:2" hidden="1" x14ac:dyDescent="0.35">
      <c r="B139" t="s">
        <v>110</v>
      </c>
    </row>
    <row r="140" spans="2:2" hidden="1" x14ac:dyDescent="0.35">
      <c r="B140" t="s">
        <v>111</v>
      </c>
    </row>
    <row r="141" spans="2:2" hidden="1" x14ac:dyDescent="0.35">
      <c r="B141" t="s">
        <v>112</v>
      </c>
    </row>
    <row r="142" spans="2:2" hidden="1" x14ac:dyDescent="0.35"/>
    <row r="143" spans="2:2" hidden="1" x14ac:dyDescent="0.35"/>
    <row r="144" spans="2:2" hidden="1" x14ac:dyDescent="0.35"/>
    <row r="145" hidden="1" x14ac:dyDescent="0.35"/>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91" priority="8" operator="equal">
      <formula>"Yes"</formula>
    </cfRule>
    <cfRule type="cellIs" dxfId="90" priority="9" operator="equal">
      <formula>"No"</formula>
    </cfRule>
  </conditionalFormatting>
  <conditionalFormatting sqref="F30:F36">
    <cfRule type="cellIs" dxfId="89" priority="4" operator="equal">
      <formula>"Yes"</formula>
    </cfRule>
    <cfRule type="cellIs" dxfId="88" priority="5" operator="equal">
      <formula>"No"</formula>
    </cfRule>
  </conditionalFormatting>
  <conditionalFormatting sqref="F36">
    <cfRule type="cellIs" dxfId="87" priority="1" operator="equal">
      <formula>$E$66</formula>
    </cfRule>
    <cfRule type="cellIs" dxfId="86" priority="3" operator="equal">
      <formula>$E$65</formula>
    </cfRule>
  </conditionalFormatting>
  <dataValidations xWindow="687" yWindow="785" count="24">
    <dataValidation allowBlank="1" showInputMessage="1" showErrorMessage="1" promptTitle="Criteria" prompt="Input Primary Contact information for CDM Plan" sqref="B20:C20" xr:uid="{00000000-0002-0000-0000-000000000000}"/>
    <dataValidation allowBlank="1" showInputMessage="1" showErrorMessage="1" promptTitle="Criteria" prompt="Input company representative contact information for Distributor(s)" sqref="B14" xr:uid="{00000000-0002-0000-0000-000001000000}"/>
    <dataValidation allowBlank="1" showInputMessage="1" showErrorMessage="1" promptTitle="Criteria" prompt="Enter date of CDM Plan Submission" sqref="C8" xr:uid="{00000000-0002-0000-0000-000002000000}"/>
    <dataValidation allowBlank="1" showInputMessage="1" showErrorMessage="1" promptTitle="Criteria" prompt="Input estimated start date of CDM Plan.  Note it should be on or before the earliest program start date in CDM Plan Milestone tab." sqref="C27" xr:uid="{00000000-0002-0000-0000-000003000000}"/>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xr:uid="{00000000-0002-0000-0000-000004000000}">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xr:uid="{00000000-0002-0000-0000-000005000000}">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xr:uid="{00000000-0002-0000-0000-000006000000}">
      <formula1>$D$65:$D$66</formula1>
    </dataValidation>
    <dataValidation type="list" allowBlank="1" showInputMessage="1" showErrorMessage="1" promptTitle="Criteria" prompt="Confirm that the LDC(s) have signed the Energy Conservation Agreement prior to the submission of the CDM Plan" sqref="F30" xr:uid="{00000000-0002-0000-0000-000007000000}">
      <formula1>$D$65:$D$66</formula1>
    </dataValidation>
    <dataValidation type="list" allowBlank="1" showInputMessage="1" showErrorMessage="1" promptTitle="Criteria" prompt="Confirm Cost Effectiveness Tool is enclosed in CDM Plan submission" sqref="F31" xr:uid="{00000000-0002-0000-0000-000008000000}">
      <formula1>$D$65:$D$66</formula1>
    </dataValidation>
    <dataValidation type="list" allowBlank="1" showInputMessage="1" showErrorMessage="1" promptTitle="Criteria" prompt="Confirm Achievable Potential Tool enclosed with CDM Plan Submission" sqref="F32" xr:uid="{00000000-0002-0000-0000-000009000000}">
      <formula1>$D$65:$D$66</formula1>
    </dataValidation>
    <dataValidation allowBlank="1" showInputMessage="1" showErrorMessage="1" promptTitle="Criteria" prompt="Input CDM Plan version as &quot;Initial Submission&quot; or for subsequent submissions as &quot;Amendment No. X&quot;" sqref="C9" xr:uid="{00000000-0002-0000-0000-00000A000000}"/>
    <dataValidation type="list" allowBlank="1" showInputMessage="1" showErrorMessage="1" promptTitle="Criteria" prompt="Select LDC Name from drop down list" sqref="C13" xr:uid="{00000000-0002-0000-0000-00000B000000}">
      <formula1>$B$65:$B$141</formula1>
    </dataValidation>
    <dataValidation type="list" allowBlank="1" showInputMessage="1" showErrorMessage="1" promptTitle="Criteria" prompt="For LDCs submitting Joint CDM Plan, select LDC name from drop down list" sqref="D13:L13" xr:uid="{00000000-0002-0000-0000-00000C000000}">
      <formula1>$B$65:$B$141</formula1>
    </dataValidation>
    <dataValidation type="list" allowBlank="1" showInputMessage="1" showErrorMessage="1" promptTitle="Note" prompt="LDCs may amend CDM Plan once per calendar year of the term [ECA, Schedule B, section 2(a)]" sqref="F40" xr:uid="{00000000-0002-0000-0000-00000D00000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xr:uid="{00000000-0002-0000-0000-00000E000000}"/>
    <dataValidation type="list" allowBlank="1" showInputMessage="1" showErrorMessage="1" promptTitle="Note" prompt="As a result of a request for an adjustment to CDM Plan Budget [ECA, Schedule B, section 2(b)]" sqref="F41" xr:uid="{00000000-0002-0000-0000-00000F000000}">
      <formula1>$D$65</formula1>
    </dataValidation>
    <dataValidation type="list" allowBlank="1" showInputMessage="1" showErrorMessage="1" promptTitle="Note" prompt="As a result of an amendment to the ECA or any Rules which impacts the CDM Plan [ECA, Schedule B, section 2(c)]" sqref="F42" xr:uid="{00000000-0002-0000-0000-000010000000}">
      <formula1>$D$65</formula1>
    </dataValidation>
    <dataValidation type="list" allowBlank="1" showInputMessage="1" showErrorMessage="1" promptTitle="Note" prompt="LDC actual spending exceeds (or expected to exceed) the CDM Plan Budget allocated to a given year [ECA, Schedule B, section 2(d)]" sqref="F43" xr:uid="{00000000-0002-0000-0000-000011000000}">
      <formula1>$D$65</formula1>
    </dataValidation>
    <dataValidation type="list" allowBlank="1" showInputMessage="1" showErrorMessage="1" promptTitle="Note" prompt="Result of reallocation of CDM Plan Budget or CDM Plan Target  [ECA, section 2.5 and ECA, Schedule B, section 2(d)] " sqref="F44" xr:uid="{00000000-0002-0000-0000-000012000000}">
      <formula1>$D$65</formula1>
    </dataValidation>
    <dataValidation type="list" allowBlank="1" showInputMessage="1" showErrorMessage="1" promptTitle="Note" prompt="As a result of a remedy triggered as per the ECA [ECA, Schedule B, section 2(f)]" sqref="F45" xr:uid="{00000000-0002-0000-0000-000013000000}">
      <formula1>$D$65</formula1>
    </dataValidation>
    <dataValidation type="list" allowBlank="1" showInputMessage="1" showErrorMessage="1" promptTitle="Note" prompt="Other reason(s) for CDM Plan Amendment" sqref="F47" xr:uid="{00000000-0002-0000-0000-000014000000}">
      <formula1>$D$65</formula1>
    </dataValidation>
    <dataValidation type="list" allowBlank="1" showInputMessage="1" showErrorMessage="1" promptTitle="Note" prompt="As a result of changing program funding type (e.g., full cost recovery to pay for performance) [ECA, section 4.1]" sqref="F46" xr:uid="{00000000-0002-0000-0000-000015000000}">
      <formula1>$D$65</formula1>
    </dataValidation>
    <dataValidation allowBlank="1" showInputMessage="1" showErrorMessage="1" promptTitle="Criteria" prompt="Specify other reason for CDM Plan Amendment" sqref="C47:E47" xr:uid="{00000000-0002-0000-0000-000016000000}"/>
    <dataValidation type="list" allowBlank="1" showInputMessage="1" showErrorMessage="1" promptTitle="Criteria" prompt="Select Invoicing Frequency" sqref="F36" xr:uid="{00000000-0002-0000-0000-000017000000}">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12"/>
  <sheetViews>
    <sheetView zoomScale="80" zoomScaleNormal="80" workbookViewId="0">
      <selection activeCell="C8" sqref="C8"/>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8" t="s">
        <v>377</v>
      </c>
      <c r="B1" s="77" t="s">
        <v>358</v>
      </c>
    </row>
    <row r="3" spans="1:3" ht="18.75" x14ac:dyDescent="0.25">
      <c r="B3" s="160" t="s">
        <v>378</v>
      </c>
      <c r="C3" s="161"/>
    </row>
    <row r="4" spans="1:3" ht="28.9" customHeight="1" x14ac:dyDescent="0.25">
      <c r="B4" s="180" t="s">
        <v>435</v>
      </c>
      <c r="C4" s="181"/>
    </row>
    <row r="6" spans="1:3" ht="18.75" x14ac:dyDescent="0.25">
      <c r="B6" s="160" t="s">
        <v>434</v>
      </c>
      <c r="C6" s="161"/>
    </row>
    <row r="7" spans="1:3" ht="69" customHeight="1" x14ac:dyDescent="0.25">
      <c r="B7" s="182" t="s">
        <v>502</v>
      </c>
      <c r="C7" s="183"/>
    </row>
    <row r="8" spans="1:3" ht="21" customHeight="1" x14ac:dyDescent="0.25">
      <c r="B8" s="33" t="s">
        <v>376</v>
      </c>
      <c r="C8" s="40"/>
    </row>
    <row r="9" spans="1:3" ht="26.45" customHeight="1" x14ac:dyDescent="0.25">
      <c r="B9" s="33" t="s">
        <v>1</v>
      </c>
      <c r="C9" s="40"/>
    </row>
    <row r="10" spans="1:3" ht="31.15" customHeight="1" x14ac:dyDescent="0.25">
      <c r="B10" s="33" t="s">
        <v>334</v>
      </c>
      <c r="C10" s="40"/>
    </row>
    <row r="11" spans="1:3" ht="22.15" customHeight="1" x14ac:dyDescent="0.25">
      <c r="B11" s="33"/>
      <c r="C11" s="91" t="s">
        <v>379</v>
      </c>
    </row>
    <row r="12" spans="1:3" ht="21" customHeight="1" x14ac:dyDescent="0.25">
      <c r="B12" s="33" t="s">
        <v>452</v>
      </c>
      <c r="C12" s="139"/>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21"/>
  <sheetViews>
    <sheetView showGridLines="0" zoomScale="70" zoomScaleNormal="70" workbookViewId="0">
      <selection activeCell="D18" sqref="D18:K20"/>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14" width="15.7109375" style="3" customWidth="1"/>
    <col min="15" max="16384" width="9.140625" style="3"/>
  </cols>
  <sheetData>
    <row r="1" spans="1:18" ht="23.25" x14ac:dyDescent="0.35">
      <c r="A1" s="4" t="s">
        <v>390</v>
      </c>
      <c r="B1" s="4" t="s">
        <v>2</v>
      </c>
    </row>
    <row r="2" spans="1:18" ht="13.15" customHeight="1" x14ac:dyDescent="0.35">
      <c r="C2" s="4"/>
    </row>
    <row r="3" spans="1:18" ht="22.15" customHeight="1" x14ac:dyDescent="0.25">
      <c r="B3" s="186" t="s">
        <v>304</v>
      </c>
      <c r="C3" s="187"/>
      <c r="D3" s="187"/>
      <c r="E3" s="187"/>
      <c r="F3" s="187"/>
      <c r="G3" s="187"/>
      <c r="H3" s="187"/>
      <c r="I3" s="187"/>
      <c r="J3" s="187"/>
      <c r="K3" s="187"/>
      <c r="L3" s="187"/>
      <c r="M3" s="187"/>
      <c r="N3" s="187"/>
    </row>
    <row r="4" spans="1:18" ht="22.15" customHeight="1" x14ac:dyDescent="0.25">
      <c r="B4" s="184"/>
      <c r="C4" s="185"/>
      <c r="D4" s="23" t="s">
        <v>310</v>
      </c>
      <c r="E4" s="23" t="s">
        <v>315</v>
      </c>
      <c r="F4" s="23" t="s">
        <v>316</v>
      </c>
      <c r="G4" s="23" t="s">
        <v>317</v>
      </c>
      <c r="H4" s="23" t="s">
        <v>318</v>
      </c>
      <c r="I4" s="23" t="s">
        <v>319</v>
      </c>
      <c r="J4" s="23" t="s">
        <v>320</v>
      </c>
      <c r="K4" s="14" t="s">
        <v>321</v>
      </c>
      <c r="L4" s="14" t="s">
        <v>461</v>
      </c>
      <c r="M4" s="14" t="s">
        <v>462</v>
      </c>
      <c r="N4" s="14" t="s">
        <v>463</v>
      </c>
    </row>
    <row r="5" spans="1:18" ht="31.9" customHeight="1" x14ac:dyDescent="0.25">
      <c r="B5" s="92" t="s">
        <v>5</v>
      </c>
      <c r="C5" s="93" t="s">
        <v>382</v>
      </c>
      <c r="D5" s="59">
        <f>SUM(E5:K5)</f>
        <v>11070</v>
      </c>
      <c r="E5" s="65">
        <v>7920</v>
      </c>
      <c r="F5" s="65">
        <v>1790</v>
      </c>
      <c r="G5" s="65">
        <v>1360</v>
      </c>
      <c r="H5" s="65"/>
      <c r="I5" s="65"/>
      <c r="J5" s="65"/>
      <c r="K5" s="65"/>
      <c r="L5" s="65"/>
      <c r="M5" s="65"/>
      <c r="N5" s="65"/>
    </row>
    <row r="6" spans="1:18" ht="29.45" customHeight="1" x14ac:dyDescent="0.25">
      <c r="B6" s="92" t="s">
        <v>6</v>
      </c>
      <c r="C6" s="94" t="s">
        <v>436</v>
      </c>
      <c r="D6" s="59">
        <f>SUM(E6:K6)</f>
        <v>11069.996187119132</v>
      </c>
      <c r="E6" s="60">
        <f>'D. CDM Plan Milestone LDC 1'!$AA$80</f>
        <v>7919.9991907046842</v>
      </c>
      <c r="F6" s="60">
        <f>'D. CDM Plan Milestone LDC 2'!$AA$80</f>
        <v>1789.9958127978421</v>
      </c>
      <c r="G6" s="60">
        <f>'D. CDM Plan Milestone LDC 3'!$AA$80</f>
        <v>1360.0011836166045</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x14ac:dyDescent="0.25">
      <c r="B7" s="92" t="s">
        <v>7</v>
      </c>
      <c r="C7" s="94" t="s">
        <v>380</v>
      </c>
      <c r="D7" s="61">
        <f>SUM(E7:K7)</f>
        <v>3059653</v>
      </c>
      <c r="E7" s="63">
        <v>2139160</v>
      </c>
      <c r="F7" s="63">
        <v>525743</v>
      </c>
      <c r="G7" s="63">
        <v>394750</v>
      </c>
      <c r="H7" s="63"/>
      <c r="I7" s="63"/>
      <c r="J7" s="63"/>
      <c r="K7" s="63"/>
      <c r="L7" s="63"/>
      <c r="M7" s="63"/>
      <c r="N7" s="63"/>
      <c r="O7" s="9"/>
      <c r="P7" s="9"/>
      <c r="Q7" s="9"/>
      <c r="R7" s="9"/>
    </row>
    <row r="8" spans="1:18" ht="34.15" customHeight="1" x14ac:dyDescent="0.25">
      <c r="B8" s="95" t="s">
        <v>8</v>
      </c>
      <c r="C8" s="96" t="s">
        <v>330</v>
      </c>
      <c r="D8" s="61">
        <f>SUM(E8:K8)</f>
        <v>3056652.9967369102</v>
      </c>
      <c r="E8" s="62">
        <f>'D. CDM Plan Milestone LDC 1'!$Z$80</f>
        <v>2136159.9970405856</v>
      </c>
      <c r="F8" s="60">
        <f>'D. CDM Plan Milestone LDC 2'!$Z$80</f>
        <v>525742.99674924708</v>
      </c>
      <c r="G8" s="60">
        <f>'D. CDM Plan Milestone LDC 3'!$Z$80</f>
        <v>394750.00294707785</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x14ac:dyDescent="0.25">
      <c r="B9" s="194" t="s">
        <v>9</v>
      </c>
      <c r="C9" s="197" t="s">
        <v>381</v>
      </c>
      <c r="D9" s="200" t="s">
        <v>3</v>
      </c>
      <c r="E9" s="191" t="s">
        <v>406</v>
      </c>
      <c r="F9" s="192"/>
      <c r="G9" s="193"/>
      <c r="H9" s="191" t="s">
        <v>405</v>
      </c>
      <c r="I9" s="192"/>
      <c r="J9" s="193"/>
      <c r="K9" s="97" t="s">
        <v>253</v>
      </c>
      <c r="L9" s="85"/>
      <c r="M9" s="86"/>
      <c r="N9" s="9"/>
      <c r="O9" s="9"/>
      <c r="P9" s="9"/>
      <c r="Q9" s="9"/>
      <c r="R9" s="9"/>
    </row>
    <row r="10" spans="1:18" ht="17.45" customHeight="1" x14ac:dyDescent="0.25">
      <c r="B10" s="195"/>
      <c r="C10" s="198"/>
      <c r="D10" s="201"/>
      <c r="E10" s="98" t="s">
        <v>35</v>
      </c>
      <c r="F10" s="98" t="s">
        <v>132</v>
      </c>
      <c r="G10" s="98" t="s">
        <v>4</v>
      </c>
      <c r="H10" s="98" t="s">
        <v>35</v>
      </c>
      <c r="I10" s="98" t="s">
        <v>132</v>
      </c>
      <c r="J10" s="98" t="s">
        <v>4</v>
      </c>
      <c r="K10" s="99" t="s">
        <v>254</v>
      </c>
      <c r="L10" s="85"/>
      <c r="M10" s="86"/>
      <c r="N10" s="9"/>
      <c r="O10" s="9"/>
      <c r="P10" s="9"/>
      <c r="Q10" s="9"/>
      <c r="R10" s="9"/>
    </row>
    <row r="11" spans="1:18" x14ac:dyDescent="0.25">
      <c r="B11" s="195"/>
      <c r="C11" s="198"/>
      <c r="D11" s="100">
        <v>2015</v>
      </c>
      <c r="E11" s="63">
        <v>1052072.4525529009</v>
      </c>
      <c r="F11" s="63">
        <v>495833.66371161724</v>
      </c>
      <c r="G11" s="20">
        <f>IF(E11="","",E11/F11)</f>
        <v>2.1218253812730206</v>
      </c>
      <c r="H11" s="63">
        <v>914845.61091556621</v>
      </c>
      <c r="I11" s="63">
        <v>2.9999999999999975E-2</v>
      </c>
      <c r="J11" s="20">
        <f>IF(H11="","",H11/I11)</f>
        <v>30494853.697185565</v>
      </c>
      <c r="K11" s="68">
        <v>2.463103524014417E-9</v>
      </c>
      <c r="L11" s="87" t="str">
        <f>IF(OR(G11&lt;1,J11&lt;1),"CDM Plan does not pass Annual Cost Effectiveness test","")</f>
        <v/>
      </c>
      <c r="M11" s="85"/>
    </row>
    <row r="12" spans="1:18" x14ac:dyDescent="0.25">
      <c r="B12" s="195"/>
      <c r="C12" s="198"/>
      <c r="D12" s="100">
        <v>2016</v>
      </c>
      <c r="E12" s="63">
        <v>1344860.9049666661</v>
      </c>
      <c r="F12" s="63">
        <v>665384.46047333605</v>
      </c>
      <c r="G12" s="20">
        <f t="shared" ref="G12:G16" si="0">IF(E12="","",E12/F12)</f>
        <v>2.0211787092382192</v>
      </c>
      <c r="H12" s="63">
        <v>1169444.2651884055</v>
      </c>
      <c r="I12" s="63">
        <v>263253.46163980407</v>
      </c>
      <c r="J12" s="20">
        <f t="shared" ref="J12:J16" si="1">IF(H12="","",H12/I12)</f>
        <v>4.4422749767617296</v>
      </c>
      <c r="K12" s="68">
        <v>1.6003526579210902E-2</v>
      </c>
      <c r="L12" s="87" t="str">
        <f t="shared" ref="L12:L16" si="2">IF(OR(G12&lt;1,J12&lt;1),"CDM Plan does not pass Annual Cost Effectiveness test","")</f>
        <v/>
      </c>
      <c r="M12" s="85"/>
    </row>
    <row r="13" spans="1:18" x14ac:dyDescent="0.25">
      <c r="B13" s="195"/>
      <c r="C13" s="198"/>
      <c r="D13" s="100">
        <v>2017</v>
      </c>
      <c r="E13" s="63">
        <v>1697436.8378708423</v>
      </c>
      <c r="F13" s="63">
        <v>972949.45460399904</v>
      </c>
      <c r="G13" s="20">
        <f t="shared" si="0"/>
        <v>1.7446300317437533</v>
      </c>
      <c r="H13" s="63">
        <v>1476032.0329311674</v>
      </c>
      <c r="I13" s="63">
        <v>671272.7887747318</v>
      </c>
      <c r="J13" s="20">
        <f t="shared" si="1"/>
        <v>2.1988557522573728</v>
      </c>
      <c r="K13" s="68">
        <v>3.8217538369945757E-2</v>
      </c>
      <c r="L13" s="87" t="str">
        <f t="shared" si="2"/>
        <v/>
      </c>
      <c r="M13" s="85"/>
    </row>
    <row r="14" spans="1:18" x14ac:dyDescent="0.25">
      <c r="B14" s="195"/>
      <c r="C14" s="198"/>
      <c r="D14" s="100">
        <v>2018</v>
      </c>
      <c r="E14" s="63">
        <v>1458287.3617986641</v>
      </c>
      <c r="F14" s="63">
        <v>937235.68269420636</v>
      </c>
      <c r="G14" s="20">
        <f t="shared" si="0"/>
        <v>1.5559452000446958</v>
      </c>
      <c r="H14" s="63">
        <v>1268075.9667814472</v>
      </c>
      <c r="I14" s="63">
        <v>677594.60048975062</v>
      </c>
      <c r="J14" s="20">
        <f t="shared" si="1"/>
        <v>1.8714375319179188</v>
      </c>
      <c r="K14" s="68">
        <v>4.4053600253888152E-2</v>
      </c>
      <c r="L14" s="87" t="str">
        <f t="shared" si="2"/>
        <v/>
      </c>
      <c r="M14" s="85"/>
    </row>
    <row r="15" spans="1:18" x14ac:dyDescent="0.25">
      <c r="B15" s="195"/>
      <c r="C15" s="198"/>
      <c r="D15" s="100">
        <v>2019</v>
      </c>
      <c r="E15" s="63">
        <v>1399311.40863443</v>
      </c>
      <c r="F15" s="63">
        <v>859139.07094806549</v>
      </c>
      <c r="G15" s="20">
        <f t="shared" si="0"/>
        <v>1.6287367854080723</v>
      </c>
      <c r="H15" s="63">
        <v>1216792.5292473303</v>
      </c>
      <c r="I15" s="63">
        <v>623550.96832158894</v>
      </c>
      <c r="J15" s="20">
        <f t="shared" si="1"/>
        <v>1.9513922535034605</v>
      </c>
      <c r="K15" s="68">
        <v>4.3465901783737201E-2</v>
      </c>
      <c r="L15" s="87" t="str">
        <f t="shared" si="2"/>
        <v/>
      </c>
      <c r="M15" s="85"/>
    </row>
    <row r="16" spans="1:18" x14ac:dyDescent="0.25">
      <c r="B16" s="195"/>
      <c r="C16" s="198"/>
      <c r="D16" s="100">
        <v>2020</v>
      </c>
      <c r="E16" s="63">
        <v>1462379.5218735288</v>
      </c>
      <c r="F16" s="63">
        <v>889095.26032816386</v>
      </c>
      <c r="G16" s="20">
        <f t="shared" si="0"/>
        <v>1.6447950935356088</v>
      </c>
      <c r="H16" s="63">
        <v>1271634.366846547</v>
      </c>
      <c r="I16" s="63">
        <v>632853.88914775394</v>
      </c>
      <c r="J16" s="20">
        <f t="shared" si="1"/>
        <v>2.0093648607564383</v>
      </c>
      <c r="K16" s="68">
        <v>4.3281417846554981E-2</v>
      </c>
      <c r="L16" s="87" t="str">
        <f t="shared" si="2"/>
        <v/>
      </c>
      <c r="M16" s="85"/>
    </row>
    <row r="17" spans="2:23" x14ac:dyDescent="0.25">
      <c r="B17" s="196"/>
      <c r="C17" s="199"/>
      <c r="D17" s="101" t="s">
        <v>335</v>
      </c>
      <c r="E17" s="61">
        <f>SUM(E11:E16)</f>
        <v>8414348.4876970313</v>
      </c>
      <c r="F17" s="61">
        <f>SUM(F11:F16)</f>
        <v>4819637.5927593876</v>
      </c>
      <c r="G17" s="20">
        <f>IF(E17=0,"",E17/F17)</f>
        <v>1.7458467209937176</v>
      </c>
      <c r="H17" s="61">
        <f>SUM(H11:H16)</f>
        <v>7316824.7719104625</v>
      </c>
      <c r="I17" s="61">
        <f>SUM(I11:I16)</f>
        <v>2868525.7383736293</v>
      </c>
      <c r="J17" s="20">
        <f>IF(H17=0,"",H17/I17)</f>
        <v>2.5507265540726469</v>
      </c>
      <c r="K17" s="69">
        <v>3.1681461208208681E-2</v>
      </c>
      <c r="L17" s="87" t="str">
        <f>IF(OR(G17&lt;1,J17&lt;1),"CDM Plan does not pass Overall Cost Effectiveness test","")</f>
        <v/>
      </c>
      <c r="M17" s="85"/>
    </row>
    <row r="18" spans="2:23" ht="54" customHeight="1" x14ac:dyDescent="0.25">
      <c r="B18" s="188" t="s">
        <v>302</v>
      </c>
      <c r="C18" s="211" t="s">
        <v>383</v>
      </c>
      <c r="D18" s="202"/>
      <c r="E18" s="203"/>
      <c r="F18" s="203"/>
      <c r="G18" s="203"/>
      <c r="H18" s="203"/>
      <c r="I18" s="203"/>
      <c r="J18" s="203"/>
      <c r="K18" s="204"/>
      <c r="L18" s="88"/>
      <c r="M18" s="88"/>
      <c r="N18" s="5"/>
      <c r="O18" s="5"/>
      <c r="P18" s="5"/>
      <c r="Q18" s="5"/>
      <c r="R18" s="5"/>
      <c r="S18" s="5"/>
      <c r="T18" s="5"/>
      <c r="U18" s="5"/>
      <c r="V18" s="5"/>
      <c r="W18" s="5"/>
    </row>
    <row r="19" spans="2:23" x14ac:dyDescent="0.25">
      <c r="B19" s="189"/>
      <c r="C19" s="212"/>
      <c r="D19" s="205"/>
      <c r="E19" s="206"/>
      <c r="F19" s="206"/>
      <c r="G19" s="206"/>
      <c r="H19" s="206"/>
      <c r="I19" s="206"/>
      <c r="J19" s="206"/>
      <c r="K19" s="207"/>
      <c r="L19" s="89"/>
      <c r="M19" s="89"/>
      <c r="N19" s="5"/>
      <c r="O19" s="5"/>
      <c r="P19" s="5"/>
      <c r="Q19" s="5"/>
      <c r="R19" s="5"/>
      <c r="S19" s="5"/>
      <c r="T19" s="5"/>
      <c r="U19" s="5"/>
      <c r="V19" s="5"/>
      <c r="W19" s="5"/>
    </row>
    <row r="20" spans="2:23" ht="19.5" customHeight="1" x14ac:dyDescent="0.25">
      <c r="B20" s="190"/>
      <c r="C20" s="213"/>
      <c r="D20" s="208"/>
      <c r="E20" s="209"/>
      <c r="F20" s="209"/>
      <c r="G20" s="209"/>
      <c r="H20" s="209"/>
      <c r="I20" s="209"/>
      <c r="J20" s="209"/>
      <c r="K20" s="210"/>
      <c r="L20" s="89"/>
      <c r="M20" s="89"/>
      <c r="N20" s="5"/>
      <c r="O20" s="5"/>
      <c r="P20" s="5"/>
      <c r="Q20" s="5"/>
      <c r="R20" s="5"/>
      <c r="S20" s="5"/>
      <c r="T20" s="5"/>
      <c r="U20" s="5"/>
      <c r="V20" s="5"/>
      <c r="W20" s="5"/>
    </row>
    <row r="21" spans="2:23" x14ac:dyDescent="0.25">
      <c r="L21" s="90"/>
      <c r="M21" s="90"/>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conditionalFormatting sqref="G11:G17">
    <cfRule type="cellIs" dxfId="85" priority="7" operator="between">
      <formula>1</formula>
      <formula>1.3</formula>
    </cfRule>
    <cfRule type="cellIs" dxfId="84" priority="8" operator="lessThan">
      <formula>1</formula>
    </cfRule>
    <cfRule type="cellIs" dxfId="83" priority="9" operator="greaterThan">
      <formula>1.3</formula>
    </cfRule>
  </conditionalFormatting>
  <conditionalFormatting sqref="J11:J17">
    <cfRule type="cellIs" dxfId="82" priority="1" operator="between">
      <formula>1</formula>
      <formula>1.3</formula>
    </cfRule>
    <cfRule type="cellIs" dxfId="81" priority="2" operator="lessThan">
      <formula>1</formula>
    </cfRule>
    <cfRule type="cellIs" dxfId="80" priority="3" operator="greaterThan">
      <formula>1.3</formula>
    </cfRule>
  </conditionalFormatting>
  <dataValidations xWindow="1180" yWindow="389" count="24">
    <dataValidation allowBlank="1" showInputMessage="1" showErrorMessage="1" promptTitle="Criteria" prompt="Input LDC 1 CDM Target" sqref="E5" xr:uid="{00000000-0002-0000-0200-000000000000}"/>
    <dataValidation allowBlank="1" showInputMessage="1" showErrorMessage="1" promptTitle="Criteria" prompt="Input LDC 1 CDM Budget" sqref="E7" xr:uid="{00000000-0002-0000-0200-000001000000}"/>
    <dataValidation allowBlank="1" showInputMessage="1" showErrorMessage="1" promptTitle="Criteria" prompt="Input LDC 2 CDM Target" sqref="F5" xr:uid="{00000000-0002-0000-0200-000002000000}"/>
    <dataValidation allowBlank="1" showInputMessage="1" showErrorMessage="1" promptTitle="Criteria" prompt="Input LDC 3 CDM Target" sqref="G5" xr:uid="{00000000-0002-0000-0200-000003000000}"/>
    <dataValidation allowBlank="1" showInputMessage="1" showErrorMessage="1" promptTitle="Criteria" prompt="Input LDC 4 CDM Target" sqref="H5" xr:uid="{00000000-0002-0000-0200-000004000000}"/>
    <dataValidation allowBlank="1" showInputMessage="1" showErrorMessage="1" promptTitle="Criteria" prompt="Input LDC 5 CDM Target" sqref="I5" xr:uid="{00000000-0002-0000-0200-000005000000}"/>
    <dataValidation allowBlank="1" showInputMessage="1" showErrorMessage="1" promptTitle="Criteria" prompt="Input LDC 6 CDM Target" sqref="J5" xr:uid="{00000000-0002-0000-0200-000006000000}"/>
    <dataValidation allowBlank="1" showInputMessage="1" showErrorMessage="1" promptTitle="Criteria" prompt="Input LDC 7 CDM Target" sqref="K5" xr:uid="{00000000-0002-0000-0200-000007000000}"/>
    <dataValidation allowBlank="1" showInputMessage="1" showErrorMessage="1" promptTitle="Criteria" prompt="Input LDC 2 CDM Budget" sqref="F7" xr:uid="{00000000-0002-0000-0200-000008000000}"/>
    <dataValidation allowBlank="1" showInputMessage="1" showErrorMessage="1" promptTitle="Criteria" prompt="Input LDC 3 CDM Budget" sqref="G7" xr:uid="{00000000-0002-0000-0200-000009000000}"/>
    <dataValidation allowBlank="1" showInputMessage="1" showErrorMessage="1" promptTitle="Criteria" prompt="Input LDC 4 CDM Budget" sqref="H7" xr:uid="{00000000-0002-0000-0200-00000A000000}"/>
    <dataValidation allowBlank="1" showInputMessage="1" showErrorMessage="1" promptTitle="Criteria" prompt="Input LDC 5 CDM Budget" sqref="I7" xr:uid="{00000000-0002-0000-0200-00000B000000}"/>
    <dataValidation allowBlank="1" showInputMessage="1" showErrorMessage="1" promptTitle="Criteria" prompt="Input LDC 6 CDM Budget" sqref="J7" xr:uid="{00000000-0002-0000-0200-00000C000000}"/>
    <dataValidation allowBlank="1" showInputMessage="1" showErrorMessage="1" promptTitle="Criteria" prompt="Input LDC 7 CDM Budget" sqref="K7" xr:uid="{00000000-0002-0000-0200-00000D000000}"/>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xr:uid="{00000000-0002-0000-0200-00000E000000}"/>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xr:uid="{00000000-0002-0000-0200-00000F000000}"/>
    <dataValidation allowBlank="1" showInputMessage="1" showErrorMessage="1" promptTitle="Criteria" prompt="Annual Levelized Cost of CDM Plan" sqref="K9" xr:uid="{00000000-0002-0000-0200-000010000000}"/>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xr:uid="{00000000-0002-0000-0200-000011000000}"/>
    <dataValidation allowBlank="1" showInputMessage="1" showErrorMessage="1" promptTitle="Criteria" prompt="Input LDC 8 CDM Target" sqref="L5" xr:uid="{00000000-0002-0000-0200-000012000000}"/>
    <dataValidation allowBlank="1" showInputMessage="1" showErrorMessage="1" promptTitle="Criteria" prompt="Input LDC 9 CDM Target" sqref="M5" xr:uid="{00000000-0002-0000-0200-000013000000}"/>
    <dataValidation allowBlank="1" showInputMessage="1" showErrorMessage="1" promptTitle="Criteria" prompt="Input LDC 10 CDM Target" sqref="N5" xr:uid="{00000000-0002-0000-0200-000014000000}"/>
    <dataValidation allowBlank="1" showInputMessage="1" showErrorMessage="1" promptTitle="Criteria" prompt="Input LDC 10 CDM Budget" sqref="N7" xr:uid="{00000000-0002-0000-0200-000015000000}"/>
    <dataValidation allowBlank="1" showInputMessage="1" showErrorMessage="1" promptTitle="Criteria" prompt="Input LDC 9 CDM Budget" sqref="M7" xr:uid="{00000000-0002-0000-0200-000016000000}"/>
    <dataValidation allowBlank="1" showInputMessage="1" showErrorMessage="1" promptTitle="Criteria" prompt="Input LDC 8 CDM Budget" sqref="L7" xr:uid="{00000000-0002-0000-0200-000017000000}"/>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39"/>
  <sheetViews>
    <sheetView showGridLines="0" topLeftCell="E9" zoomScale="80" zoomScaleNormal="80" workbookViewId="0">
      <selection activeCell="AD26" sqref="AD26"/>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29" width="9.140625" style="3"/>
    <col min="30" max="30" width="14.85546875" style="148" customWidth="1"/>
    <col min="31" max="31" width="14.85546875" style="149" customWidth="1"/>
    <col min="32" max="32" width="14.85546875" style="148" customWidth="1"/>
    <col min="33" max="33" width="9.140625" style="3"/>
    <col min="34" max="34" width="13" style="3" bestFit="1" customWidth="1"/>
    <col min="35" max="35" width="13.85546875" style="3" customWidth="1"/>
    <col min="36" max="36" width="13.28515625" style="3" customWidth="1"/>
    <col min="37" max="16384" width="9.140625" style="3"/>
  </cols>
  <sheetData>
    <row r="1" spans="1:36" ht="23.25" x14ac:dyDescent="0.35">
      <c r="A1" s="4" t="s">
        <v>391</v>
      </c>
      <c r="B1" s="4" t="s">
        <v>385</v>
      </c>
    </row>
    <row r="2" spans="1:36" ht="17.45" customHeight="1" x14ac:dyDescent="0.25">
      <c r="A2" s="102"/>
      <c r="B2" s="218"/>
      <c r="C2" s="218"/>
      <c r="D2" s="218"/>
      <c r="E2" s="218"/>
      <c r="F2" s="103"/>
      <c r="G2" s="104"/>
      <c r="H2" s="105"/>
      <c r="I2" s="105"/>
      <c r="J2" s="105"/>
      <c r="K2" s="105"/>
      <c r="L2" s="105"/>
      <c r="M2" s="105"/>
      <c r="N2" s="102"/>
      <c r="O2" s="102"/>
      <c r="P2" s="102"/>
      <c r="Q2" s="102"/>
      <c r="R2" s="102"/>
      <c r="S2" s="102"/>
      <c r="T2" s="102"/>
      <c r="U2" s="102"/>
      <c r="V2" s="102"/>
      <c r="W2" s="102"/>
      <c r="X2" s="102"/>
      <c r="Y2" s="102"/>
      <c r="Z2" s="102"/>
      <c r="AA2" s="102"/>
    </row>
    <row r="3" spans="1:36"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36"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36"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36"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36" ht="41.45" customHeight="1" x14ac:dyDescent="0.25">
      <c r="A7" s="102"/>
      <c r="B7" s="107" t="s">
        <v>337</v>
      </c>
      <c r="C7" s="243" t="s">
        <v>503</v>
      </c>
      <c r="D7" s="244"/>
      <c r="E7" s="244"/>
      <c r="F7" s="244"/>
      <c r="G7" s="244"/>
      <c r="H7" s="244"/>
      <c r="I7" s="244"/>
      <c r="J7" s="244"/>
      <c r="K7" s="244"/>
      <c r="L7" s="245"/>
      <c r="M7" s="108"/>
      <c r="N7" s="109"/>
      <c r="O7" s="109"/>
      <c r="P7" s="109"/>
      <c r="Q7" s="109"/>
      <c r="R7" s="109"/>
      <c r="S7" s="109"/>
      <c r="T7" s="109"/>
      <c r="U7" s="109"/>
      <c r="V7" s="109"/>
      <c r="W7" s="102"/>
      <c r="X7" s="102"/>
      <c r="Y7" s="102"/>
      <c r="Z7" s="102"/>
      <c r="AA7" s="102"/>
    </row>
    <row r="8" spans="1:36"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36" ht="18.75" x14ac:dyDescent="0.3">
      <c r="A9" s="102"/>
      <c r="B9" s="106" t="s">
        <v>331</v>
      </c>
      <c r="C9" s="79" t="str">
        <f>IF('A. General Information'!C13="","",'A. General Information'!C13)</f>
        <v>Hydro Hawkesbury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36"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36"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36"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36"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36"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36"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c r="AD15" s="148" t="s">
        <v>541</v>
      </c>
      <c r="AE15" s="149" t="s">
        <v>543</v>
      </c>
      <c r="AF15" s="148" t="s">
        <v>542</v>
      </c>
    </row>
    <row r="16" spans="1:36" ht="14.45" customHeight="1" x14ac:dyDescent="0.25">
      <c r="B16" s="272" t="s">
        <v>300</v>
      </c>
      <c r="C16" s="16" t="s">
        <v>264</v>
      </c>
      <c r="D16" s="56"/>
      <c r="E16" s="56"/>
      <c r="F16" s="119">
        <v>42370</v>
      </c>
      <c r="G16" s="48"/>
      <c r="H16" s="48"/>
      <c r="I16" s="48" t="s">
        <v>296</v>
      </c>
      <c r="J16" s="48" t="s">
        <v>296</v>
      </c>
      <c r="K16" s="48" t="s">
        <v>296</v>
      </c>
      <c r="L16" s="48" t="s">
        <v>296</v>
      </c>
      <c r="M16" s="48" t="s">
        <v>296</v>
      </c>
      <c r="N16" s="64">
        <v>0</v>
      </c>
      <c r="O16" s="65">
        <v>0</v>
      </c>
      <c r="P16" s="64">
        <v>113189.6</v>
      </c>
      <c r="Q16" s="65">
        <v>723</v>
      </c>
      <c r="R16" s="64">
        <v>285736.65941641096</v>
      </c>
      <c r="S16" s="145">
        <v>1281.9000000000001</v>
      </c>
      <c r="T16" s="64">
        <v>277257.07999999996</v>
      </c>
      <c r="U16" s="145">
        <v>919.14</v>
      </c>
      <c r="V16" s="64">
        <v>265231.29000000004</v>
      </c>
      <c r="W16" s="65">
        <v>873.18299999999999</v>
      </c>
      <c r="X16" s="64">
        <v>265231.28000000003</v>
      </c>
      <c r="Y16" s="65">
        <v>873.18299999999999</v>
      </c>
      <c r="Z16" s="61">
        <f>IF(SUM(N16,P16,R16,T16,V16,X16)=0,"",SUM(N16,P16,R16,T16,V16,X16))</f>
        <v>1206645.9094164111</v>
      </c>
      <c r="AA16" s="67">
        <f>SUM(Y16,W16,U16,S16,Q16,O16)</f>
        <v>4670.4059999999999</v>
      </c>
      <c r="AB16" s="147"/>
      <c r="AC16" s="147">
        <f>S16+U16</f>
        <v>2201.04</v>
      </c>
      <c r="AD16" s="150"/>
      <c r="AE16" s="150">
        <f>AC16/2</f>
        <v>1100.52</v>
      </c>
      <c r="AF16" s="150">
        <f>AC16/2</f>
        <v>1100.52</v>
      </c>
      <c r="AH16" s="3">
        <f>AD16*1000</f>
        <v>0</v>
      </c>
      <c r="AI16" s="3">
        <f t="shared" ref="AI16:AJ16" si="0">AE16*1000</f>
        <v>1100520</v>
      </c>
      <c r="AJ16" s="3">
        <f t="shared" si="0"/>
        <v>1100520</v>
      </c>
    </row>
    <row r="17" spans="2:36" ht="14.45" customHeight="1" x14ac:dyDescent="0.25">
      <c r="B17" s="273"/>
      <c r="C17" s="16" t="s">
        <v>522</v>
      </c>
      <c r="D17" s="56" t="s">
        <v>355</v>
      </c>
      <c r="E17" s="56"/>
      <c r="F17" s="119">
        <v>42658</v>
      </c>
      <c r="G17" s="48"/>
      <c r="H17" s="48"/>
      <c r="I17" s="48" t="s">
        <v>296</v>
      </c>
      <c r="J17" s="48"/>
      <c r="K17" s="48"/>
      <c r="L17" s="48"/>
      <c r="M17" s="48"/>
      <c r="N17" s="64">
        <v>0</v>
      </c>
      <c r="O17" s="65">
        <v>0</v>
      </c>
      <c r="P17" s="64">
        <v>0</v>
      </c>
      <c r="Q17" s="65">
        <v>0</v>
      </c>
      <c r="R17" s="64">
        <v>30238</v>
      </c>
      <c r="S17" s="145">
        <v>102.65176</v>
      </c>
      <c r="T17" s="64">
        <v>46058</v>
      </c>
      <c r="U17" s="145">
        <v>102.65176</v>
      </c>
      <c r="V17" s="64">
        <v>46058</v>
      </c>
      <c r="W17" s="65">
        <v>102.65176</v>
      </c>
      <c r="X17" s="64">
        <v>46058</v>
      </c>
      <c r="Y17" s="65">
        <v>102.65</v>
      </c>
      <c r="Z17" s="61">
        <f t="shared" ref="Z17:Z46" si="1">IF(SUM(N17,P17,R17,T17,V17,X17)=0,"",SUM(N17,P17,R17,T17,V17,X17))</f>
        <v>168412</v>
      </c>
      <c r="AA17" s="67">
        <f t="shared" ref="AA17:AA33" si="2">SUM(Y17,W17,U17,S17,Q17,O17)</f>
        <v>410.60527999999999</v>
      </c>
      <c r="AB17" s="9"/>
      <c r="AC17" s="147">
        <f t="shared" ref="AC17:AC34" si="3">S17+U17</f>
        <v>205.30351999999999</v>
      </c>
      <c r="AD17" s="150"/>
      <c r="AE17" s="150">
        <f>AC17</f>
        <v>205.30351999999999</v>
      </c>
      <c r="AH17" s="3">
        <f t="shared" ref="AH17:AH34" si="4">AD17*1000</f>
        <v>0</v>
      </c>
      <c r="AI17" s="3">
        <f t="shared" ref="AI17:AI34" si="5">AE17*1000</f>
        <v>205303.52</v>
      </c>
      <c r="AJ17" s="3">
        <f t="shared" ref="AJ17:AJ34" si="6">AF17*1000</f>
        <v>0</v>
      </c>
    </row>
    <row r="18" spans="2:36" x14ac:dyDescent="0.25">
      <c r="B18" s="273"/>
      <c r="C18" s="16" t="s">
        <v>418</v>
      </c>
      <c r="D18" s="56"/>
      <c r="E18" s="56"/>
      <c r="F18" s="119">
        <v>42370</v>
      </c>
      <c r="G18" s="48"/>
      <c r="H18" s="48"/>
      <c r="I18" s="48"/>
      <c r="J18" s="48" t="s">
        <v>296</v>
      </c>
      <c r="K18" s="48" t="s">
        <v>296</v>
      </c>
      <c r="L18" s="48" t="s">
        <v>296</v>
      </c>
      <c r="M18" s="48" t="s">
        <v>296</v>
      </c>
      <c r="N18" s="64">
        <v>0</v>
      </c>
      <c r="O18" s="65">
        <v>0</v>
      </c>
      <c r="P18" s="64">
        <v>0</v>
      </c>
      <c r="Q18" s="65">
        <v>0</v>
      </c>
      <c r="R18" s="64">
        <v>20458.333333333332</v>
      </c>
      <c r="S18" s="145">
        <v>65.5</v>
      </c>
      <c r="T18" s="64">
        <v>20445.066666666666</v>
      </c>
      <c r="U18" s="145">
        <v>65.340800000000002</v>
      </c>
      <c r="V18" s="64">
        <v>20445.066666666666</v>
      </c>
      <c r="W18" s="65">
        <v>65.340800000000002</v>
      </c>
      <c r="X18" s="64">
        <v>20445.066666666666</v>
      </c>
      <c r="Y18" s="65">
        <v>65.34</v>
      </c>
      <c r="Z18" s="61">
        <f t="shared" si="1"/>
        <v>81793.533333333326</v>
      </c>
      <c r="AA18" s="67">
        <f>SUM(Y18,W18,U18,S18)</f>
        <v>261.52160000000003</v>
      </c>
      <c r="AB18" s="9"/>
      <c r="AC18" s="147">
        <f t="shared" si="3"/>
        <v>130.8408</v>
      </c>
      <c r="AD18" s="150"/>
      <c r="AE18" s="150"/>
      <c r="AF18" s="150">
        <f>AC18</f>
        <v>130.8408</v>
      </c>
      <c r="AH18" s="3">
        <f t="shared" si="4"/>
        <v>0</v>
      </c>
      <c r="AI18" s="3">
        <f t="shared" si="5"/>
        <v>0</v>
      </c>
      <c r="AJ18" s="3">
        <f t="shared" si="6"/>
        <v>130840.8</v>
      </c>
    </row>
    <row r="19" spans="2:36" ht="28.5" x14ac:dyDescent="0.25">
      <c r="B19" s="273"/>
      <c r="C19" s="16" t="s">
        <v>266</v>
      </c>
      <c r="D19" s="56"/>
      <c r="E19" s="56"/>
      <c r="F19" s="119">
        <v>42736</v>
      </c>
      <c r="G19" s="48"/>
      <c r="H19" s="48"/>
      <c r="I19" s="48" t="s">
        <v>296</v>
      </c>
      <c r="J19" s="48" t="s">
        <v>296</v>
      </c>
      <c r="K19" s="48" t="s">
        <v>296</v>
      </c>
      <c r="L19" s="48" t="s">
        <v>296</v>
      </c>
      <c r="M19" s="48" t="s">
        <v>296</v>
      </c>
      <c r="N19" s="64">
        <v>0</v>
      </c>
      <c r="O19" s="65">
        <v>0</v>
      </c>
      <c r="P19" s="64">
        <v>0</v>
      </c>
      <c r="Q19" s="65">
        <v>0</v>
      </c>
      <c r="R19" s="64">
        <v>21718</v>
      </c>
      <c r="S19" s="145">
        <v>56.999964600000006</v>
      </c>
      <c r="T19" s="64">
        <v>1</v>
      </c>
      <c r="U19" s="145">
        <v>0.1</v>
      </c>
      <c r="V19" s="64">
        <v>1</v>
      </c>
      <c r="W19" s="65">
        <v>0.1</v>
      </c>
      <c r="X19" s="64">
        <v>1</v>
      </c>
      <c r="Y19" s="65">
        <v>0.1</v>
      </c>
      <c r="Z19" s="61">
        <f t="shared" si="1"/>
        <v>21721</v>
      </c>
      <c r="AA19" s="67">
        <f t="shared" si="2"/>
        <v>57.299964600000003</v>
      </c>
      <c r="AB19" s="147"/>
      <c r="AC19" s="147">
        <f t="shared" si="3"/>
        <v>57.099964600000007</v>
      </c>
      <c r="AD19" s="150"/>
      <c r="AE19" s="150">
        <f>AC19/2</f>
        <v>28.549982300000003</v>
      </c>
      <c r="AF19" s="150">
        <f>AC19/2</f>
        <v>28.549982300000003</v>
      </c>
      <c r="AH19" s="3">
        <f t="shared" si="4"/>
        <v>0</v>
      </c>
      <c r="AI19" s="3">
        <f t="shared" si="5"/>
        <v>28549.982300000003</v>
      </c>
      <c r="AJ19" s="3">
        <f t="shared" si="6"/>
        <v>28549.982300000003</v>
      </c>
    </row>
    <row r="20" spans="2:36" x14ac:dyDescent="0.25">
      <c r="B20" s="273"/>
      <c r="C20" s="16" t="s">
        <v>415</v>
      </c>
      <c r="D20" s="56"/>
      <c r="E20" s="56"/>
      <c r="F20" s="119">
        <v>42370</v>
      </c>
      <c r="G20" s="48"/>
      <c r="H20" s="48"/>
      <c r="I20" s="48" t="s">
        <v>296</v>
      </c>
      <c r="J20" s="48" t="s">
        <v>296</v>
      </c>
      <c r="K20" s="48" t="s">
        <v>296</v>
      </c>
      <c r="L20" s="48" t="s">
        <v>296</v>
      </c>
      <c r="M20" s="48" t="s">
        <v>296</v>
      </c>
      <c r="N20" s="64">
        <v>0</v>
      </c>
      <c r="O20" s="65">
        <v>0</v>
      </c>
      <c r="P20" s="64">
        <v>0</v>
      </c>
      <c r="Q20" s="65">
        <v>0</v>
      </c>
      <c r="R20" s="64">
        <v>6000</v>
      </c>
      <c r="S20" s="145">
        <v>12</v>
      </c>
      <c r="T20" s="64">
        <v>6000</v>
      </c>
      <c r="U20" s="145">
        <v>12</v>
      </c>
      <c r="V20" s="64">
        <v>6000</v>
      </c>
      <c r="W20" s="65">
        <v>12</v>
      </c>
      <c r="X20" s="64">
        <v>6000</v>
      </c>
      <c r="Y20" s="65">
        <v>12</v>
      </c>
      <c r="Z20" s="61">
        <f t="shared" si="1"/>
        <v>24000</v>
      </c>
      <c r="AA20" s="67">
        <f>SUM(Y20,W20,U20,S20)</f>
        <v>48</v>
      </c>
      <c r="AB20" s="147"/>
      <c r="AC20" s="147">
        <f t="shared" si="3"/>
        <v>24</v>
      </c>
      <c r="AD20" s="150"/>
      <c r="AE20" s="150">
        <f>AC20/2</f>
        <v>12</v>
      </c>
      <c r="AF20" s="150">
        <f>AC20/2</f>
        <v>12</v>
      </c>
      <c r="AH20" s="3">
        <f t="shared" si="4"/>
        <v>0</v>
      </c>
      <c r="AI20" s="3">
        <f t="shared" si="5"/>
        <v>12000</v>
      </c>
      <c r="AJ20" s="3">
        <f t="shared" si="6"/>
        <v>12000</v>
      </c>
    </row>
    <row r="21" spans="2:36" ht="28.5" x14ac:dyDescent="0.25">
      <c r="B21" s="273"/>
      <c r="C21" s="16" t="s">
        <v>428</v>
      </c>
      <c r="D21" s="56"/>
      <c r="E21" s="56"/>
      <c r="F21" s="119">
        <v>42658</v>
      </c>
      <c r="G21" s="48"/>
      <c r="H21" s="48"/>
      <c r="I21" s="48"/>
      <c r="J21" s="48"/>
      <c r="K21" s="48"/>
      <c r="L21" s="48"/>
      <c r="M21" s="48" t="s">
        <v>296</v>
      </c>
      <c r="N21" s="64">
        <v>0</v>
      </c>
      <c r="O21" s="65">
        <v>0</v>
      </c>
      <c r="P21" s="64">
        <v>0</v>
      </c>
      <c r="Q21" s="65">
        <v>0</v>
      </c>
      <c r="R21" s="64">
        <v>14584.333333333332</v>
      </c>
      <c r="S21" s="145">
        <v>17.5</v>
      </c>
      <c r="T21" s="64">
        <v>1</v>
      </c>
      <c r="U21" s="145">
        <v>0.1</v>
      </c>
      <c r="V21" s="64">
        <v>1</v>
      </c>
      <c r="W21" s="65">
        <v>0.1</v>
      </c>
      <c r="X21" s="64">
        <v>1</v>
      </c>
      <c r="Y21" s="65">
        <v>0.1</v>
      </c>
      <c r="Z21" s="61">
        <f t="shared" si="1"/>
        <v>14587.333333333332</v>
      </c>
      <c r="AA21" s="67">
        <f t="shared" si="2"/>
        <v>17.8</v>
      </c>
      <c r="AB21" s="147"/>
      <c r="AC21" s="147">
        <f t="shared" si="3"/>
        <v>17.600000000000001</v>
      </c>
      <c r="AD21" s="149"/>
      <c r="AF21" s="150">
        <f>AC21</f>
        <v>17.600000000000001</v>
      </c>
      <c r="AH21" s="3">
        <f t="shared" si="4"/>
        <v>0</v>
      </c>
      <c r="AI21" s="3">
        <f t="shared" si="5"/>
        <v>0</v>
      </c>
      <c r="AJ21" s="3">
        <f t="shared" si="6"/>
        <v>17600</v>
      </c>
    </row>
    <row r="22" spans="2:36" ht="28.5" x14ac:dyDescent="0.25">
      <c r="B22" s="273"/>
      <c r="C22" s="16" t="s">
        <v>529</v>
      </c>
      <c r="D22" s="56"/>
      <c r="E22" s="56"/>
      <c r="F22" s="144">
        <v>42950</v>
      </c>
      <c r="G22" s="48"/>
      <c r="H22" s="48"/>
      <c r="I22" s="48" t="s">
        <v>296</v>
      </c>
      <c r="J22" s="48"/>
      <c r="K22" s="48"/>
      <c r="L22" s="48"/>
      <c r="M22" s="48"/>
      <c r="N22" s="64">
        <v>0</v>
      </c>
      <c r="O22" s="65">
        <v>0</v>
      </c>
      <c r="P22" s="64">
        <v>0</v>
      </c>
      <c r="Q22" s="65">
        <v>0</v>
      </c>
      <c r="R22" s="64">
        <v>21388.37909810284</v>
      </c>
      <c r="S22" s="145">
        <v>9.6975282583162219</v>
      </c>
      <c r="T22" s="64">
        <v>19165.137294308515</v>
      </c>
      <c r="U22" s="145">
        <v>29.092584774948673</v>
      </c>
      <c r="V22" s="64">
        <v>19166.227742983632</v>
      </c>
      <c r="W22" s="65">
        <v>29.1</v>
      </c>
      <c r="X22" s="64">
        <v>19166.227742983632</v>
      </c>
      <c r="Y22" s="65">
        <v>29.1</v>
      </c>
      <c r="Z22" s="61">
        <f t="shared" si="1"/>
        <v>78885.971878378623</v>
      </c>
      <c r="AA22" s="67">
        <f t="shared" si="2"/>
        <v>96.990113033264905</v>
      </c>
      <c r="AB22" s="9"/>
      <c r="AC22" s="147">
        <f t="shared" si="3"/>
        <v>38.790113033264895</v>
      </c>
      <c r="AD22" s="149"/>
      <c r="AE22" s="150">
        <f>AC22</f>
        <v>38.790113033264895</v>
      </c>
      <c r="AH22" s="3">
        <f t="shared" si="4"/>
        <v>0</v>
      </c>
      <c r="AI22" s="3">
        <f t="shared" si="5"/>
        <v>38790.113033264897</v>
      </c>
      <c r="AJ22" s="3">
        <f t="shared" si="6"/>
        <v>0</v>
      </c>
    </row>
    <row r="23" spans="2:36" ht="28.5" x14ac:dyDescent="0.25">
      <c r="B23" s="273"/>
      <c r="C23" s="16" t="s">
        <v>450</v>
      </c>
      <c r="D23" s="56"/>
      <c r="E23" s="56"/>
      <c r="F23" s="144">
        <v>42950</v>
      </c>
      <c r="G23" s="48"/>
      <c r="H23" s="48"/>
      <c r="I23" s="48"/>
      <c r="J23" s="48" t="s">
        <v>296</v>
      </c>
      <c r="K23" s="48" t="s">
        <v>296</v>
      </c>
      <c r="L23" s="48" t="s">
        <v>296</v>
      </c>
      <c r="M23" s="48"/>
      <c r="N23" s="64">
        <v>0</v>
      </c>
      <c r="O23" s="65">
        <v>0</v>
      </c>
      <c r="P23" s="64">
        <v>0</v>
      </c>
      <c r="Q23" s="65">
        <v>0</v>
      </c>
      <c r="R23" s="64">
        <v>1</v>
      </c>
      <c r="S23" s="145">
        <v>9.7000000000000003E-2</v>
      </c>
      <c r="T23" s="64">
        <v>1</v>
      </c>
      <c r="U23" s="145">
        <v>9.7000000000000003E-2</v>
      </c>
      <c r="V23" s="64">
        <v>1</v>
      </c>
      <c r="W23" s="65">
        <v>9.7000000000000003E-2</v>
      </c>
      <c r="X23" s="64">
        <v>1</v>
      </c>
      <c r="Y23" s="65">
        <v>9.7000000000000003E-2</v>
      </c>
      <c r="Z23" s="61">
        <f t="shared" si="1"/>
        <v>4</v>
      </c>
      <c r="AA23" s="67">
        <f t="shared" si="2"/>
        <v>0.38800000000000001</v>
      </c>
      <c r="AB23" s="9"/>
      <c r="AC23" s="147">
        <f t="shared" si="3"/>
        <v>0.19400000000000001</v>
      </c>
      <c r="AD23" s="150"/>
      <c r="AF23" s="150">
        <f>AC23</f>
        <v>0.19400000000000001</v>
      </c>
      <c r="AH23" s="3">
        <f t="shared" si="4"/>
        <v>0</v>
      </c>
      <c r="AI23" s="3">
        <f t="shared" si="5"/>
        <v>0</v>
      </c>
      <c r="AJ23" s="3">
        <f t="shared" si="6"/>
        <v>194</v>
      </c>
    </row>
    <row r="24" spans="2:36" ht="28.5" x14ac:dyDescent="0.25">
      <c r="B24" s="273"/>
      <c r="C24" s="16" t="s">
        <v>419</v>
      </c>
      <c r="D24" s="56"/>
      <c r="E24" s="56"/>
      <c r="F24" s="144">
        <v>42950</v>
      </c>
      <c r="G24" s="48"/>
      <c r="H24" s="48"/>
      <c r="I24" s="48"/>
      <c r="J24" s="48"/>
      <c r="K24" s="48"/>
      <c r="L24" s="48"/>
      <c r="M24" s="48" t="s">
        <v>296</v>
      </c>
      <c r="N24" s="64">
        <v>0</v>
      </c>
      <c r="O24" s="65">
        <v>0</v>
      </c>
      <c r="P24" s="64">
        <v>0</v>
      </c>
      <c r="Q24" s="65">
        <v>0</v>
      </c>
      <c r="R24" s="64">
        <v>1</v>
      </c>
      <c r="S24" s="145">
        <v>9.7000000000000003E-2</v>
      </c>
      <c r="T24" s="64">
        <v>1</v>
      </c>
      <c r="U24" s="145">
        <v>9.7000000000000003E-2</v>
      </c>
      <c r="V24" s="64">
        <v>1</v>
      </c>
      <c r="W24" s="65">
        <v>9.7000000000000003E-2</v>
      </c>
      <c r="X24" s="64">
        <v>1</v>
      </c>
      <c r="Y24" s="65">
        <v>9.7000000000000003E-2</v>
      </c>
      <c r="Z24" s="61">
        <f t="shared" si="1"/>
        <v>4</v>
      </c>
      <c r="AA24" s="67">
        <f t="shared" si="2"/>
        <v>0.38800000000000001</v>
      </c>
      <c r="AB24" s="9"/>
      <c r="AC24" s="147">
        <f t="shared" si="3"/>
        <v>0.19400000000000001</v>
      </c>
      <c r="AD24" s="150"/>
      <c r="AE24" s="150"/>
      <c r="AF24" s="150">
        <f>AC24</f>
        <v>0.19400000000000001</v>
      </c>
      <c r="AH24" s="3">
        <f t="shared" si="4"/>
        <v>0</v>
      </c>
      <c r="AI24" s="3">
        <f t="shared" si="5"/>
        <v>0</v>
      </c>
      <c r="AJ24" s="3">
        <f t="shared" si="6"/>
        <v>194</v>
      </c>
    </row>
    <row r="25" spans="2:36" x14ac:dyDescent="0.25">
      <c r="B25" s="273"/>
      <c r="C25" s="16" t="s">
        <v>448</v>
      </c>
      <c r="D25" s="56"/>
      <c r="E25" s="56"/>
      <c r="F25" s="119">
        <v>42370</v>
      </c>
      <c r="G25" s="48" t="s">
        <v>296</v>
      </c>
      <c r="H25" s="48"/>
      <c r="I25" s="48"/>
      <c r="J25" s="48"/>
      <c r="K25" s="48"/>
      <c r="L25" s="48"/>
      <c r="M25" s="48"/>
      <c r="N25" s="64">
        <v>0</v>
      </c>
      <c r="O25" s="65">
        <v>0</v>
      </c>
      <c r="P25" s="64">
        <v>41819.79</v>
      </c>
      <c r="Q25" s="65">
        <v>283</v>
      </c>
      <c r="R25" s="64">
        <v>13336.099585062238</v>
      </c>
      <c r="S25" s="145">
        <v>40</v>
      </c>
      <c r="T25" s="64">
        <v>13308.558091286306</v>
      </c>
      <c r="U25" s="145">
        <v>39.881999999999998</v>
      </c>
      <c r="V25" s="64">
        <v>13308.558091286306</v>
      </c>
      <c r="W25" s="65">
        <v>39.881999999999998</v>
      </c>
      <c r="X25" s="64">
        <v>13308.558091286306</v>
      </c>
      <c r="Y25" s="65">
        <v>39.881999999999998</v>
      </c>
      <c r="Z25" s="61">
        <f t="shared" si="1"/>
        <v>95081.563858921159</v>
      </c>
      <c r="AA25" s="67">
        <f t="shared" si="2"/>
        <v>442.64599999999996</v>
      </c>
      <c r="AB25" s="147"/>
      <c r="AC25" s="147">
        <f t="shared" si="3"/>
        <v>79.882000000000005</v>
      </c>
      <c r="AD25" s="150">
        <f>AC25</f>
        <v>79.882000000000005</v>
      </c>
      <c r="AH25" s="3">
        <f t="shared" si="4"/>
        <v>79882</v>
      </c>
      <c r="AI25" s="3">
        <f t="shared" si="5"/>
        <v>0</v>
      </c>
      <c r="AJ25" s="3">
        <f t="shared" si="6"/>
        <v>0</v>
      </c>
    </row>
    <row r="26" spans="2:36" x14ac:dyDescent="0.25">
      <c r="B26" s="273"/>
      <c r="C26" s="16" t="s">
        <v>295</v>
      </c>
      <c r="D26" s="56"/>
      <c r="E26" s="56"/>
      <c r="F26" s="119">
        <v>42370</v>
      </c>
      <c r="G26" s="48" t="s">
        <v>296</v>
      </c>
      <c r="H26" s="48" t="s">
        <v>296</v>
      </c>
      <c r="I26" s="48"/>
      <c r="J26" s="48"/>
      <c r="K26" s="48"/>
      <c r="L26" s="48"/>
      <c r="M26" s="48"/>
      <c r="N26" s="64">
        <v>0</v>
      </c>
      <c r="O26" s="65">
        <v>0</v>
      </c>
      <c r="P26" s="64">
        <v>13557.25</v>
      </c>
      <c r="Q26" s="65">
        <v>2</v>
      </c>
      <c r="R26" s="64">
        <v>44896.331396405731</v>
      </c>
      <c r="S26" s="145">
        <v>58.829631249813609</v>
      </c>
      <c r="T26" s="64">
        <v>44896.331396405731</v>
      </c>
      <c r="U26" s="145">
        <v>58.829631249813609</v>
      </c>
      <c r="V26" s="64">
        <v>44896.331396405731</v>
      </c>
      <c r="W26" s="65">
        <v>58.829631249813609</v>
      </c>
      <c r="X26" s="64">
        <v>44896.331396405731</v>
      </c>
      <c r="Y26" s="65">
        <v>58.829631249813609</v>
      </c>
      <c r="Z26" s="61">
        <f t="shared" si="1"/>
        <v>193142.57558562292</v>
      </c>
      <c r="AA26" s="67">
        <f t="shared" si="2"/>
        <v>237.31852499925444</v>
      </c>
      <c r="AB26" s="147"/>
      <c r="AC26" s="147">
        <f t="shared" si="3"/>
        <v>117.65926249962722</v>
      </c>
      <c r="AD26" s="150">
        <f t="shared" ref="AD26:AD34" si="7">AC26</f>
        <v>117.65926249962722</v>
      </c>
      <c r="AH26" s="3">
        <f t="shared" si="4"/>
        <v>117659.26249962722</v>
      </c>
      <c r="AI26" s="3">
        <f t="shared" si="5"/>
        <v>0</v>
      </c>
      <c r="AJ26" s="3">
        <f t="shared" si="6"/>
        <v>0</v>
      </c>
    </row>
    <row r="27" spans="2:36" ht="28.5" x14ac:dyDescent="0.25">
      <c r="B27" s="273"/>
      <c r="C27" s="16" t="s">
        <v>429</v>
      </c>
      <c r="D27" s="56"/>
      <c r="E27" s="56"/>
      <c r="F27" s="119">
        <v>42370</v>
      </c>
      <c r="G27" s="48" t="s">
        <v>296</v>
      </c>
      <c r="H27" s="48"/>
      <c r="I27" s="48"/>
      <c r="J27" s="48"/>
      <c r="K27" s="48"/>
      <c r="L27" s="48"/>
      <c r="M27" s="48"/>
      <c r="N27" s="64">
        <v>0</v>
      </c>
      <c r="O27" s="65">
        <v>0</v>
      </c>
      <c r="P27" s="64">
        <v>4358</v>
      </c>
      <c r="Q27" s="65">
        <v>23</v>
      </c>
      <c r="R27" s="64">
        <v>10302.313624678663</v>
      </c>
      <c r="S27" s="145">
        <v>10</v>
      </c>
      <c r="T27" s="64">
        <v>1</v>
      </c>
      <c r="U27" s="145">
        <v>0.1</v>
      </c>
      <c r="V27" s="64">
        <v>1</v>
      </c>
      <c r="W27" s="65">
        <v>0.1</v>
      </c>
      <c r="X27" s="64">
        <v>1</v>
      </c>
      <c r="Y27" s="65">
        <v>0.1</v>
      </c>
      <c r="Z27" s="61">
        <f t="shared" si="1"/>
        <v>14663.313624678663</v>
      </c>
      <c r="AA27" s="67">
        <f t="shared" si="2"/>
        <v>33.299999999999997</v>
      </c>
      <c r="AB27" s="147"/>
      <c r="AC27" s="147">
        <f t="shared" si="3"/>
        <v>10.1</v>
      </c>
      <c r="AD27" s="150">
        <f t="shared" si="7"/>
        <v>10.1</v>
      </c>
      <c r="AH27" s="3">
        <f t="shared" si="4"/>
        <v>10100</v>
      </c>
      <c r="AI27" s="3">
        <f t="shared" si="5"/>
        <v>0</v>
      </c>
      <c r="AJ27" s="3">
        <f t="shared" si="6"/>
        <v>0</v>
      </c>
    </row>
    <row r="28" spans="2:36" ht="28.5" x14ac:dyDescent="0.25">
      <c r="B28" s="273"/>
      <c r="C28" s="16" t="s">
        <v>449</v>
      </c>
      <c r="D28" s="56"/>
      <c r="E28" s="56"/>
      <c r="F28" s="119">
        <v>42658</v>
      </c>
      <c r="G28" s="48" t="s">
        <v>296</v>
      </c>
      <c r="H28" s="48"/>
      <c r="I28" s="48"/>
      <c r="J28" s="48"/>
      <c r="K28" s="48"/>
      <c r="L28" s="48"/>
      <c r="M28" s="48"/>
      <c r="N28" s="64">
        <v>0</v>
      </c>
      <c r="O28" s="65">
        <v>0</v>
      </c>
      <c r="P28" s="64">
        <v>0</v>
      </c>
      <c r="Q28" s="65">
        <v>0</v>
      </c>
      <c r="R28" s="64">
        <v>1115.5642318360269</v>
      </c>
      <c r="S28" s="145">
        <v>1.9999999999999996</v>
      </c>
      <c r="T28" s="64">
        <v>1050</v>
      </c>
      <c r="U28" s="145">
        <v>1.8392174907219101</v>
      </c>
      <c r="V28" s="64">
        <v>1050</v>
      </c>
      <c r="W28" s="65">
        <v>1.8392174907219101</v>
      </c>
      <c r="X28" s="64">
        <v>1050</v>
      </c>
      <c r="Y28" s="65">
        <v>1.8392174907219101</v>
      </c>
      <c r="Z28" s="61">
        <f t="shared" si="1"/>
        <v>4265.5642318360269</v>
      </c>
      <c r="AA28" s="67">
        <f t="shared" si="2"/>
        <v>7.5176524721657305</v>
      </c>
      <c r="AB28" s="147"/>
      <c r="AC28" s="147">
        <f t="shared" si="3"/>
        <v>3.8392174907219099</v>
      </c>
      <c r="AD28" s="150">
        <f t="shared" si="7"/>
        <v>3.8392174907219099</v>
      </c>
      <c r="AH28" s="3">
        <f t="shared" si="4"/>
        <v>3839.2174907219101</v>
      </c>
      <c r="AI28" s="3">
        <f t="shared" si="5"/>
        <v>0</v>
      </c>
      <c r="AJ28" s="3">
        <f t="shared" si="6"/>
        <v>0</v>
      </c>
    </row>
    <row r="29" spans="2:36" x14ac:dyDescent="0.25">
      <c r="B29" s="273"/>
      <c r="C29" s="16"/>
      <c r="D29" s="56"/>
      <c r="E29" s="56"/>
      <c r="F29" s="119"/>
      <c r="G29" s="48"/>
      <c r="H29" s="48"/>
      <c r="I29" s="48"/>
      <c r="J29" s="48"/>
      <c r="K29" s="48"/>
      <c r="L29" s="48"/>
      <c r="M29" s="48"/>
      <c r="N29" s="64"/>
      <c r="O29" s="65"/>
      <c r="P29" s="64"/>
      <c r="Q29" s="65"/>
      <c r="R29" s="64"/>
      <c r="S29" s="145"/>
      <c r="T29" s="64"/>
      <c r="U29" s="145"/>
      <c r="V29" s="64"/>
      <c r="W29" s="65"/>
      <c r="X29" s="64"/>
      <c r="Y29" s="65"/>
      <c r="Z29" s="61" t="str">
        <f t="shared" si="1"/>
        <v/>
      </c>
      <c r="AA29" s="67"/>
      <c r="AB29" s="147"/>
      <c r="AC29" s="147">
        <f t="shared" si="3"/>
        <v>0</v>
      </c>
      <c r="AD29" s="150">
        <f t="shared" si="7"/>
        <v>0</v>
      </c>
      <c r="AH29" s="3">
        <f t="shared" si="4"/>
        <v>0</v>
      </c>
      <c r="AI29" s="3">
        <f t="shared" si="5"/>
        <v>0</v>
      </c>
      <c r="AJ29" s="3">
        <f t="shared" si="6"/>
        <v>0</v>
      </c>
    </row>
    <row r="30" spans="2:36" x14ac:dyDescent="0.25">
      <c r="B30" s="273"/>
      <c r="C30" s="16"/>
      <c r="D30" s="56"/>
      <c r="E30" s="56"/>
      <c r="F30" s="119"/>
      <c r="G30" s="48"/>
      <c r="H30" s="48"/>
      <c r="I30" s="48"/>
      <c r="J30" s="48"/>
      <c r="K30" s="48"/>
      <c r="L30" s="48"/>
      <c r="M30" s="48"/>
      <c r="N30" s="64"/>
      <c r="O30" s="65"/>
      <c r="P30" s="64"/>
      <c r="Q30" s="65"/>
      <c r="R30" s="64"/>
      <c r="S30" s="145"/>
      <c r="T30" s="64"/>
      <c r="U30" s="145"/>
      <c r="V30" s="64"/>
      <c r="W30" s="65"/>
      <c r="X30" s="64"/>
      <c r="Y30" s="65"/>
      <c r="Z30" s="61" t="str">
        <f t="shared" si="1"/>
        <v/>
      </c>
      <c r="AA30" s="67"/>
      <c r="AB30" s="147"/>
      <c r="AC30" s="147">
        <f t="shared" si="3"/>
        <v>0</v>
      </c>
      <c r="AD30" s="150">
        <f t="shared" si="7"/>
        <v>0</v>
      </c>
      <c r="AH30" s="3">
        <f t="shared" si="4"/>
        <v>0</v>
      </c>
      <c r="AI30" s="3">
        <f t="shared" si="5"/>
        <v>0</v>
      </c>
      <c r="AJ30" s="3">
        <f t="shared" si="6"/>
        <v>0</v>
      </c>
    </row>
    <row r="31" spans="2:36" x14ac:dyDescent="0.25">
      <c r="B31" s="273"/>
      <c r="C31" s="16"/>
      <c r="D31" s="56"/>
      <c r="E31" s="56"/>
      <c r="F31" s="119"/>
      <c r="G31" s="48"/>
      <c r="H31" s="48"/>
      <c r="I31" s="48"/>
      <c r="J31" s="48"/>
      <c r="K31" s="48"/>
      <c r="L31" s="48"/>
      <c r="M31" s="48"/>
      <c r="N31" s="64"/>
      <c r="O31" s="65"/>
      <c r="P31" s="64"/>
      <c r="Q31" s="65"/>
      <c r="R31" s="64"/>
      <c r="S31" s="145"/>
      <c r="T31" s="64"/>
      <c r="U31" s="145"/>
      <c r="V31" s="64"/>
      <c r="W31" s="65"/>
      <c r="X31" s="64"/>
      <c r="Y31" s="65"/>
      <c r="Z31" s="61" t="str">
        <f t="shared" si="1"/>
        <v/>
      </c>
      <c r="AA31" s="67"/>
      <c r="AB31" s="147"/>
      <c r="AC31" s="147">
        <f t="shared" si="3"/>
        <v>0</v>
      </c>
      <c r="AD31" s="150">
        <f t="shared" si="7"/>
        <v>0</v>
      </c>
      <c r="AH31" s="3">
        <f t="shared" si="4"/>
        <v>0</v>
      </c>
      <c r="AI31" s="3">
        <f t="shared" si="5"/>
        <v>0</v>
      </c>
      <c r="AJ31" s="3">
        <f t="shared" si="6"/>
        <v>0</v>
      </c>
    </row>
    <row r="32" spans="2:36" ht="28.5" x14ac:dyDescent="0.25">
      <c r="B32" s="273"/>
      <c r="C32" s="16"/>
      <c r="D32" s="56"/>
      <c r="E32" s="56" t="s">
        <v>530</v>
      </c>
      <c r="F32" s="119">
        <v>43101</v>
      </c>
      <c r="G32" s="48"/>
      <c r="H32" s="48"/>
      <c r="I32" s="48" t="s">
        <v>296</v>
      </c>
      <c r="J32" s="48" t="s">
        <v>296</v>
      </c>
      <c r="K32" s="48" t="s">
        <v>296</v>
      </c>
      <c r="L32" s="48" t="s">
        <v>296</v>
      </c>
      <c r="M32" s="48" t="s">
        <v>296</v>
      </c>
      <c r="N32" s="64">
        <v>0</v>
      </c>
      <c r="O32" s="65">
        <v>0</v>
      </c>
      <c r="P32" s="64">
        <v>0</v>
      </c>
      <c r="Q32" s="65">
        <v>0</v>
      </c>
      <c r="R32" s="64">
        <v>0</v>
      </c>
      <c r="S32" s="145">
        <v>0</v>
      </c>
      <c r="T32" s="64">
        <v>28754.107368627192</v>
      </c>
      <c r="U32" s="145">
        <v>85.26</v>
      </c>
      <c r="V32" s="64">
        <v>28754.107368627192</v>
      </c>
      <c r="W32" s="65">
        <v>85.26</v>
      </c>
      <c r="X32" s="64">
        <v>29205.54</v>
      </c>
      <c r="Y32" s="65">
        <v>88.238</v>
      </c>
      <c r="Z32" s="61">
        <f t="shared" si="1"/>
        <v>86713.754737254378</v>
      </c>
      <c r="AA32" s="67">
        <f t="shared" si="2"/>
        <v>258.75799999999998</v>
      </c>
      <c r="AB32" s="147"/>
      <c r="AC32" s="147">
        <f t="shared" si="3"/>
        <v>85.26</v>
      </c>
      <c r="AD32" s="150">
        <f t="shared" si="7"/>
        <v>85.26</v>
      </c>
      <c r="AH32" s="3">
        <f t="shared" si="4"/>
        <v>85260</v>
      </c>
      <c r="AI32" s="3">
        <f t="shared" si="5"/>
        <v>0</v>
      </c>
      <c r="AJ32" s="3">
        <f t="shared" si="6"/>
        <v>0</v>
      </c>
    </row>
    <row r="33" spans="2:36" ht="28.5" x14ac:dyDescent="0.25">
      <c r="B33" s="273"/>
      <c r="C33" s="16"/>
      <c r="D33" s="56"/>
      <c r="E33" s="56" t="s">
        <v>531</v>
      </c>
      <c r="F33" s="119">
        <v>43101</v>
      </c>
      <c r="G33" s="48" t="s">
        <v>296</v>
      </c>
      <c r="H33" s="48" t="s">
        <v>296</v>
      </c>
      <c r="I33" s="48"/>
      <c r="J33" s="48"/>
      <c r="K33" s="48"/>
      <c r="L33" s="48"/>
      <c r="M33" s="48"/>
      <c r="N33" s="64">
        <v>0</v>
      </c>
      <c r="O33" s="65">
        <v>0</v>
      </c>
      <c r="P33" s="64">
        <v>0</v>
      </c>
      <c r="Q33" s="65">
        <v>0</v>
      </c>
      <c r="R33" s="64">
        <v>0</v>
      </c>
      <c r="S33" s="145">
        <v>0</v>
      </c>
      <c r="T33" s="64">
        <v>48746.492346938772</v>
      </c>
      <c r="U33" s="145">
        <v>70.55</v>
      </c>
      <c r="V33" s="64">
        <v>48746.492346938772</v>
      </c>
      <c r="W33" s="65">
        <v>70.55</v>
      </c>
      <c r="X33" s="64">
        <v>48746.492346938772</v>
      </c>
      <c r="Y33" s="65">
        <v>70.55</v>
      </c>
      <c r="Z33" s="61">
        <f t="shared" si="1"/>
        <v>146239.47704081633</v>
      </c>
      <c r="AA33" s="67">
        <f t="shared" si="2"/>
        <v>211.64999999999998</v>
      </c>
      <c r="AB33" s="147"/>
      <c r="AC33" s="147">
        <f t="shared" si="3"/>
        <v>70.55</v>
      </c>
      <c r="AD33" s="150">
        <f t="shared" si="7"/>
        <v>70.55</v>
      </c>
      <c r="AH33" s="3">
        <f t="shared" si="4"/>
        <v>70550</v>
      </c>
      <c r="AI33" s="3">
        <f t="shared" si="5"/>
        <v>0</v>
      </c>
      <c r="AJ33" s="3">
        <f t="shared" si="6"/>
        <v>0</v>
      </c>
    </row>
    <row r="34" spans="2:36"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1"/>
        <v/>
      </c>
      <c r="AA34" s="67"/>
      <c r="AB34" s="147"/>
      <c r="AC34" s="147">
        <f t="shared" si="3"/>
        <v>0</v>
      </c>
      <c r="AD34" s="150">
        <f t="shared" si="7"/>
        <v>0</v>
      </c>
      <c r="AH34" s="3">
        <f t="shared" si="4"/>
        <v>0</v>
      </c>
      <c r="AI34" s="3">
        <f t="shared" si="5"/>
        <v>0</v>
      </c>
      <c r="AJ34" s="3">
        <f t="shared" si="6"/>
        <v>0</v>
      </c>
    </row>
    <row r="35" spans="2:36"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1"/>
        <v/>
      </c>
      <c r="AA35" s="67"/>
    </row>
    <row r="36" spans="2:36"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1"/>
        <v/>
      </c>
      <c r="AA36" s="67"/>
    </row>
    <row r="37" spans="2:36"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1"/>
        <v/>
      </c>
      <c r="AA37" s="67"/>
    </row>
    <row r="38" spans="2:36"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1"/>
        <v/>
      </c>
      <c r="AA38" s="67"/>
    </row>
    <row r="39" spans="2:36"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1"/>
        <v/>
      </c>
      <c r="AA39" s="67"/>
    </row>
    <row r="40" spans="2:36"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1"/>
        <v/>
      </c>
      <c r="AA40" s="67"/>
    </row>
    <row r="41" spans="2:36"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1"/>
        <v/>
      </c>
      <c r="AA41" s="67"/>
    </row>
    <row r="42" spans="2:36"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1"/>
        <v/>
      </c>
      <c r="AA42" s="67"/>
    </row>
    <row r="43" spans="2:36"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1"/>
        <v/>
      </c>
      <c r="AA43" s="67"/>
    </row>
    <row r="44" spans="2:36"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1"/>
        <v/>
      </c>
      <c r="AA44" s="67"/>
    </row>
    <row r="45" spans="2:36"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1"/>
        <v/>
      </c>
      <c r="AA45" s="67"/>
    </row>
    <row r="46" spans="2:36"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1"/>
        <v/>
      </c>
      <c r="AA46" s="67"/>
    </row>
    <row r="47" spans="2:36" ht="22.9" customHeight="1" x14ac:dyDescent="0.25">
      <c r="B47" s="113" t="s">
        <v>308</v>
      </c>
      <c r="C47" s="34"/>
      <c r="D47" s="34"/>
      <c r="E47" s="34"/>
      <c r="F47" s="34"/>
      <c r="G47" s="34"/>
      <c r="H47" s="34"/>
      <c r="I47" s="34"/>
      <c r="J47" s="34"/>
      <c r="K47" s="34"/>
      <c r="L47" s="34"/>
      <c r="M47" s="35"/>
      <c r="N47" s="61">
        <f>SUM(N16:N46)</f>
        <v>0</v>
      </c>
      <c r="O47" s="66">
        <f>SUM(O16:O46)</f>
        <v>0</v>
      </c>
      <c r="P47" s="61">
        <f>SUM(P16:P46)</f>
        <v>172924.64</v>
      </c>
      <c r="Q47" s="66">
        <f t="shared" ref="Q47:Z47" si="8">SUM(Q16:Q46)</f>
        <v>1031</v>
      </c>
      <c r="R47" s="61">
        <f>SUM(R16:R46)</f>
        <v>469776.01401916309</v>
      </c>
      <c r="S47" s="66">
        <f t="shared" si="8"/>
        <v>1657.27288410813</v>
      </c>
      <c r="T47" s="61">
        <f t="shared" si="8"/>
        <v>505685.77316423313</v>
      </c>
      <c r="U47" s="66">
        <f t="shared" si="8"/>
        <v>1385.0799935154839</v>
      </c>
      <c r="V47" s="61">
        <f t="shared" si="8"/>
        <v>493661.07361290831</v>
      </c>
      <c r="W47" s="66">
        <f t="shared" si="8"/>
        <v>1339.1304087405351</v>
      </c>
      <c r="X47" s="61">
        <f t="shared" si="8"/>
        <v>494112.49624428106</v>
      </c>
      <c r="Y47" s="66">
        <f t="shared" si="8"/>
        <v>1342.1058487405353</v>
      </c>
      <c r="Z47" s="61">
        <f t="shared" si="8"/>
        <v>2136159.9970405856</v>
      </c>
      <c r="AA47" s="66">
        <f>SUM(AA16:AA46)</f>
        <v>6754.5891351046839</v>
      </c>
      <c r="AC47" s="146">
        <f>SUM(AC16:AC46)</f>
        <v>3042.3528776236139</v>
      </c>
      <c r="AD47" s="146">
        <f>SUM(AD16:AD46)</f>
        <v>367.29047999034918</v>
      </c>
      <c r="AE47" s="146">
        <f t="shared" ref="AE47:AH47" si="9">SUM(AE16:AE46)</f>
        <v>1385.1636153332647</v>
      </c>
      <c r="AF47" s="146">
        <f t="shared" si="9"/>
        <v>1289.8987822999998</v>
      </c>
      <c r="AG47" s="146">
        <f>SUM(AD47:AF47)</f>
        <v>3042.3528776236135</v>
      </c>
      <c r="AH47" s="146">
        <f t="shared" si="9"/>
        <v>367290.47999034915</v>
      </c>
      <c r="AI47" s="146">
        <f t="shared" ref="AI47" si="10">SUM(AI16:AI46)</f>
        <v>1385163.6153332649</v>
      </c>
      <c r="AJ47" s="146">
        <f t="shared" ref="AJ47" si="11">SUM(AJ16:AJ46)</f>
        <v>1289898.7823000001</v>
      </c>
    </row>
    <row r="48" spans="2:36"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c r="AD48" s="151"/>
      <c r="AE48" s="152"/>
      <c r="AF48" s="151"/>
    </row>
    <row r="49" spans="2:32"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12">IF(SUM(N49,P49,R49,T49,V49,X49)=0,"",SUM(N49,P49,R49,T49,V49,X49))</f>
        <v/>
      </c>
      <c r="AA49" s="67"/>
    </row>
    <row r="50" spans="2:32"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12"/>
        <v/>
      </c>
      <c r="AA50" s="67"/>
    </row>
    <row r="51" spans="2:32"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12"/>
        <v/>
      </c>
      <c r="AA51" s="67"/>
    </row>
    <row r="52" spans="2:32"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12"/>
        <v/>
      </c>
      <c r="AA52" s="67"/>
    </row>
    <row r="53" spans="2:32"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12"/>
        <v/>
      </c>
      <c r="AA53" s="67"/>
    </row>
    <row r="54" spans="2:32"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12"/>
        <v/>
      </c>
      <c r="AA54" s="67"/>
    </row>
    <row r="55" spans="2:32"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12"/>
        <v/>
      </c>
      <c r="AA55" s="67"/>
    </row>
    <row r="56" spans="2:32"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12"/>
        <v/>
      </c>
      <c r="AA56" s="67"/>
    </row>
    <row r="57" spans="2:32"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12"/>
        <v/>
      </c>
      <c r="AA57" s="67"/>
    </row>
    <row r="58" spans="2:32" ht="22.9" customHeight="1" x14ac:dyDescent="0.25">
      <c r="B58" s="269" t="s">
        <v>309</v>
      </c>
      <c r="C58" s="270"/>
      <c r="D58" s="270"/>
      <c r="E58" s="270"/>
      <c r="F58" s="270"/>
      <c r="G58" s="270"/>
      <c r="H58" s="270"/>
      <c r="I58" s="270"/>
      <c r="J58" s="270"/>
      <c r="K58" s="270"/>
      <c r="L58" s="270"/>
      <c r="M58" s="271"/>
      <c r="N58" s="61">
        <f t="shared" ref="N58:AA58" si="13">SUM(N49:N57)</f>
        <v>0</v>
      </c>
      <c r="O58" s="66">
        <f t="shared" si="13"/>
        <v>0</v>
      </c>
      <c r="P58" s="61">
        <f t="shared" si="13"/>
        <v>0</v>
      </c>
      <c r="Q58" s="66">
        <f t="shared" si="13"/>
        <v>0</v>
      </c>
      <c r="R58" s="61">
        <f t="shared" si="13"/>
        <v>0</v>
      </c>
      <c r="S58" s="66">
        <f t="shared" si="13"/>
        <v>0</v>
      </c>
      <c r="T58" s="61">
        <f t="shared" si="13"/>
        <v>0</v>
      </c>
      <c r="U58" s="66">
        <f t="shared" si="13"/>
        <v>0</v>
      </c>
      <c r="V58" s="61">
        <f t="shared" si="13"/>
        <v>0</v>
      </c>
      <c r="W58" s="66">
        <f t="shared" si="13"/>
        <v>0</v>
      </c>
      <c r="X58" s="61">
        <f t="shared" si="13"/>
        <v>0</v>
      </c>
      <c r="Y58" s="66">
        <f t="shared" si="13"/>
        <v>0</v>
      </c>
      <c r="Z58" s="61">
        <f t="shared" si="13"/>
        <v>0</v>
      </c>
      <c r="AA58" s="66">
        <f t="shared" si="13"/>
        <v>0</v>
      </c>
    </row>
    <row r="59" spans="2:32"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c r="AD59" s="151"/>
      <c r="AE59" s="152"/>
      <c r="AF59" s="151"/>
    </row>
    <row r="60" spans="2:32" x14ac:dyDescent="0.25">
      <c r="B60" s="275" t="s">
        <v>400</v>
      </c>
      <c r="C60" s="16" t="s">
        <v>421</v>
      </c>
      <c r="D60" s="229"/>
      <c r="E60" s="230"/>
      <c r="F60" s="230"/>
      <c r="G60" s="230"/>
      <c r="H60" s="230"/>
      <c r="I60" s="230"/>
      <c r="J60" s="230"/>
      <c r="K60" s="230"/>
      <c r="L60" s="230"/>
      <c r="M60" s="231"/>
      <c r="N60" s="57"/>
      <c r="O60" s="65">
        <v>804.29600000000005</v>
      </c>
      <c r="P60" s="57"/>
      <c r="Q60" s="57"/>
      <c r="R60" s="57"/>
      <c r="S60" s="57"/>
      <c r="T60" s="57"/>
      <c r="U60" s="57"/>
      <c r="V60" s="57"/>
      <c r="W60" s="57"/>
      <c r="X60" s="57"/>
      <c r="Y60" s="57"/>
      <c r="Z60" s="70"/>
      <c r="AA60" s="67">
        <f>O60</f>
        <v>804.29600000000005</v>
      </c>
    </row>
    <row r="61" spans="2:32" x14ac:dyDescent="0.25">
      <c r="B61" s="276"/>
      <c r="C61" s="16" t="s">
        <v>424</v>
      </c>
      <c r="D61" s="232"/>
      <c r="E61" s="233"/>
      <c r="F61" s="233"/>
      <c r="G61" s="233"/>
      <c r="H61" s="233"/>
      <c r="I61" s="233"/>
      <c r="J61" s="233"/>
      <c r="K61" s="233"/>
      <c r="L61" s="233"/>
      <c r="M61" s="234"/>
      <c r="N61" s="57"/>
      <c r="O61" s="65">
        <v>26.702000000000002</v>
      </c>
      <c r="P61" s="57"/>
      <c r="Q61" s="57"/>
      <c r="R61" s="57"/>
      <c r="S61" s="57"/>
      <c r="T61" s="57"/>
      <c r="U61" s="57"/>
      <c r="V61" s="57"/>
      <c r="W61" s="57"/>
      <c r="X61" s="57"/>
      <c r="Y61" s="57"/>
      <c r="Z61" s="70"/>
      <c r="AA61" s="67">
        <f t="shared" ref="AA61:AA66" si="14">O61</f>
        <v>26.702000000000002</v>
      </c>
    </row>
    <row r="62" spans="2:32" ht="28.5" x14ac:dyDescent="0.25">
      <c r="B62" s="276"/>
      <c r="C62" s="16" t="s">
        <v>262</v>
      </c>
      <c r="D62" s="232"/>
      <c r="E62" s="233"/>
      <c r="F62" s="233"/>
      <c r="G62" s="233"/>
      <c r="H62" s="233"/>
      <c r="I62" s="233"/>
      <c r="J62" s="233"/>
      <c r="K62" s="233"/>
      <c r="L62" s="233"/>
      <c r="M62" s="234"/>
      <c r="N62" s="57"/>
      <c r="O62" s="65">
        <v>201.68605560000003</v>
      </c>
      <c r="P62" s="57"/>
      <c r="Q62" s="57"/>
      <c r="R62" s="57"/>
      <c r="S62" s="57"/>
      <c r="T62" s="57"/>
      <c r="U62" s="57"/>
      <c r="V62" s="57"/>
      <c r="W62" s="57"/>
      <c r="X62" s="57"/>
      <c r="Y62" s="57"/>
      <c r="Z62" s="70"/>
      <c r="AA62" s="67">
        <f t="shared" si="14"/>
        <v>201.68605560000003</v>
      </c>
    </row>
    <row r="63" spans="2:32" ht="28.5" x14ac:dyDescent="0.25">
      <c r="B63" s="276"/>
      <c r="C63" s="16" t="s">
        <v>420</v>
      </c>
      <c r="D63" s="232"/>
      <c r="E63" s="233"/>
      <c r="F63" s="233"/>
      <c r="G63" s="233"/>
      <c r="H63" s="233"/>
      <c r="I63" s="233"/>
      <c r="J63" s="233"/>
      <c r="K63" s="233"/>
      <c r="L63" s="233"/>
      <c r="M63" s="234"/>
      <c r="N63" s="57"/>
      <c r="O63" s="65">
        <v>37.146000000000001</v>
      </c>
      <c r="P63" s="57"/>
      <c r="Q63" s="57"/>
      <c r="R63" s="57"/>
      <c r="S63" s="57"/>
      <c r="T63" s="57"/>
      <c r="U63" s="57"/>
      <c r="V63" s="57"/>
      <c r="W63" s="57"/>
      <c r="X63" s="57"/>
      <c r="Y63" s="57"/>
      <c r="Z63" s="70"/>
      <c r="AA63" s="67">
        <f t="shared" si="14"/>
        <v>37.146000000000001</v>
      </c>
    </row>
    <row r="64" spans="2:32" x14ac:dyDescent="0.25">
      <c r="B64" s="276"/>
      <c r="C64" s="16" t="s">
        <v>532</v>
      </c>
      <c r="D64" s="232"/>
      <c r="E64" s="233"/>
      <c r="F64" s="233"/>
      <c r="G64" s="233"/>
      <c r="H64" s="233"/>
      <c r="I64" s="233"/>
      <c r="J64" s="233"/>
      <c r="K64" s="233"/>
      <c r="L64" s="233"/>
      <c r="M64" s="234"/>
      <c r="N64" s="57"/>
      <c r="O64" s="65">
        <v>0.50900000000000001</v>
      </c>
      <c r="P64" s="57"/>
      <c r="Q64" s="57"/>
      <c r="R64" s="57"/>
      <c r="S64" s="57"/>
      <c r="T64" s="57"/>
      <c r="U64" s="57"/>
      <c r="V64" s="57"/>
      <c r="W64" s="57"/>
      <c r="X64" s="57"/>
      <c r="Y64" s="57"/>
      <c r="Z64" s="70"/>
      <c r="AA64" s="67">
        <v>0</v>
      </c>
    </row>
    <row r="65" spans="2:32" ht="28.5" x14ac:dyDescent="0.25">
      <c r="B65" s="276"/>
      <c r="C65" s="16" t="s">
        <v>428</v>
      </c>
      <c r="D65" s="232"/>
      <c r="E65" s="233"/>
      <c r="F65" s="233"/>
      <c r="G65" s="233"/>
      <c r="H65" s="233"/>
      <c r="I65" s="233"/>
      <c r="J65" s="233"/>
      <c r="K65" s="233"/>
      <c r="L65" s="233"/>
      <c r="M65" s="234"/>
      <c r="N65" s="57"/>
      <c r="O65" s="65">
        <v>11.096</v>
      </c>
      <c r="P65" s="57"/>
      <c r="Q65" s="57"/>
      <c r="R65" s="57"/>
      <c r="S65" s="57"/>
      <c r="T65" s="57"/>
      <c r="U65" s="57"/>
      <c r="V65" s="57"/>
      <c r="W65" s="57"/>
      <c r="X65" s="57"/>
      <c r="Y65" s="57"/>
      <c r="Z65" s="70"/>
      <c r="AA65" s="67">
        <f t="shared" si="14"/>
        <v>11.096</v>
      </c>
    </row>
    <row r="66" spans="2:32" ht="28.5" x14ac:dyDescent="0.25">
      <c r="B66" s="276"/>
      <c r="C66" s="16" t="s">
        <v>416</v>
      </c>
      <c r="D66" s="232"/>
      <c r="E66" s="233"/>
      <c r="F66" s="233"/>
      <c r="G66" s="233"/>
      <c r="H66" s="233"/>
      <c r="I66" s="233"/>
      <c r="J66" s="233"/>
      <c r="K66" s="233"/>
      <c r="L66" s="233"/>
      <c r="M66" s="234"/>
      <c r="N66" s="57"/>
      <c r="O66" s="65">
        <v>84.483999999999995</v>
      </c>
      <c r="P66" s="57"/>
      <c r="Q66" s="57"/>
      <c r="R66" s="57"/>
      <c r="S66" s="57"/>
      <c r="T66" s="57"/>
      <c r="U66" s="57"/>
      <c r="V66" s="57"/>
      <c r="W66" s="57"/>
      <c r="X66" s="57"/>
      <c r="Y66" s="57"/>
      <c r="Z66" s="70"/>
      <c r="AA66" s="67">
        <f t="shared" si="14"/>
        <v>84.483999999999995</v>
      </c>
    </row>
    <row r="67" spans="2:32"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32"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32"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32"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32"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32"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32"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32"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32"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32" ht="22.9" customHeight="1" x14ac:dyDescent="0.25">
      <c r="B76" s="278" t="s">
        <v>401</v>
      </c>
      <c r="C76" s="279"/>
      <c r="D76" s="279"/>
      <c r="E76" s="279"/>
      <c r="F76" s="279"/>
      <c r="G76" s="279"/>
      <c r="H76" s="279"/>
      <c r="I76" s="279"/>
      <c r="J76" s="279"/>
      <c r="K76" s="279"/>
      <c r="L76" s="279"/>
      <c r="M76" s="280"/>
      <c r="N76" s="61">
        <f>SUM(N60:N75)</f>
        <v>0</v>
      </c>
      <c r="O76" s="66">
        <f>SUM(O60:O75)</f>
        <v>1165.9190556000001</v>
      </c>
      <c r="P76" s="57"/>
      <c r="Q76" s="57"/>
      <c r="R76" s="57"/>
      <c r="S76" s="57"/>
      <c r="T76" s="57"/>
      <c r="U76" s="57"/>
      <c r="V76" s="57"/>
      <c r="W76" s="57"/>
      <c r="X76" s="57"/>
      <c r="Y76" s="57"/>
      <c r="Z76" s="21">
        <f>SUM(Z60:Z75)</f>
        <v>0</v>
      </c>
      <c r="AA76" s="66">
        <f>SUM(AA60:AA75)</f>
        <v>1165.4100556000001</v>
      </c>
    </row>
    <row r="77" spans="2:32" ht="22.9" customHeight="1" x14ac:dyDescent="0.25">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32"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32"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c r="AD79" s="152"/>
      <c r="AE79" s="152"/>
      <c r="AF79" s="152"/>
    </row>
    <row r="80" spans="2:32" ht="24" customHeight="1" x14ac:dyDescent="0.25">
      <c r="B80" s="262" t="s">
        <v>310</v>
      </c>
      <c r="C80" s="263"/>
      <c r="D80" s="263"/>
      <c r="E80" s="263"/>
      <c r="F80" s="263"/>
      <c r="G80" s="263"/>
      <c r="H80" s="263"/>
      <c r="I80" s="263"/>
      <c r="J80" s="263"/>
      <c r="K80" s="263"/>
      <c r="L80" s="263"/>
      <c r="M80" s="264"/>
      <c r="N80" s="61">
        <f>N78+N58+N47</f>
        <v>0</v>
      </c>
      <c r="O80" s="66">
        <f>O78+O76+O47+O58</f>
        <v>1165.9190556000001</v>
      </c>
      <c r="P80" s="61">
        <f>P78+P58+P47</f>
        <v>172924.64</v>
      </c>
      <c r="Q80" s="66">
        <f>Q78+Q47+Q58</f>
        <v>1031</v>
      </c>
      <c r="R80" s="61">
        <f>R78+R58+R47</f>
        <v>469776.01401916309</v>
      </c>
      <c r="S80" s="66">
        <f>S78+S47+S58</f>
        <v>1657.27288410813</v>
      </c>
      <c r="T80" s="61">
        <f>T78+T58+T47</f>
        <v>505685.77316423313</v>
      </c>
      <c r="U80" s="66">
        <f>U78+U47+U58</f>
        <v>1385.0799935154839</v>
      </c>
      <c r="V80" s="61">
        <f>V78+V58+V47</f>
        <v>493661.07361290831</v>
      </c>
      <c r="W80" s="66">
        <f>W78+W47+W58</f>
        <v>1339.1304087405351</v>
      </c>
      <c r="X80" s="61">
        <f>X78+X58+X47</f>
        <v>494112.49624428106</v>
      </c>
      <c r="Y80" s="66">
        <f>Y78+Y47+Y58</f>
        <v>1342.1058487405353</v>
      </c>
      <c r="Z80" s="142">
        <f>Z78+Z58+Z47</f>
        <v>2136159.9970405856</v>
      </c>
      <c r="AA80" s="142">
        <f>AA78+AA76+AA47+AA58</f>
        <v>7919.9991907046842</v>
      </c>
    </row>
    <row r="82" spans="2:25" ht="23.45" customHeight="1" x14ac:dyDescent="0.25">
      <c r="B82" s="262" t="s">
        <v>354</v>
      </c>
      <c r="C82" s="263"/>
      <c r="D82" s="263"/>
      <c r="E82" s="263"/>
      <c r="F82" s="263"/>
      <c r="G82" s="263"/>
      <c r="H82" s="263"/>
      <c r="I82" s="263"/>
      <c r="J82" s="263"/>
      <c r="K82" s="263"/>
      <c r="L82" s="263"/>
      <c r="M82" s="264"/>
      <c r="O82" s="71" t="str">
        <f>IF('C. CDM Plan Summary'!$E5=0,"",IF((O80-O78)/'C. CDM Plan Summary'!$E5&gt;0.083,"True","False"))</f>
        <v>True</v>
      </c>
      <c r="Q82" s="71" t="str">
        <f>IF('C. CDM Plan Summary'!$E5=0,"",IF((Q80-Q78)/'C. CDM Plan Summary'!$E5&gt;0.083,"True","False"))</f>
        <v>True</v>
      </c>
      <c r="S82" s="71" t="str">
        <f>IF('C. CDM Plan Summary'!$E5=0,"",IF((S80-S78)/'C. CDM Plan Summary'!$E5&gt;0.083,"True","False"))</f>
        <v>True</v>
      </c>
      <c r="U82" s="71" t="str">
        <f>IF('C. CDM Plan Summary'!$E5=0,"",IF((U80-U78)/'C. CDM Plan Summary'!$E5&gt;0.083,"True","False"))</f>
        <v>True</v>
      </c>
      <c r="W82" s="71" t="str">
        <f>IF('C. CDM Plan Summary'!$E5=0,"",IF((W80-W78)/'C. CDM Plan Summary'!$E5&gt;0.083,"True","False"))</f>
        <v>True</v>
      </c>
      <c r="Y82" s="71" t="str">
        <f>IF('C. CDM Plan Summary'!$E5=0,"",IF((Y80-Y78)/'C. CDM Plan Summary'!$E5&gt;0.083,"True","False"))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B123" s="3" t="s">
        <v>532</v>
      </c>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row r="139" spans="2:4" x14ac:dyDescent="0.25">
      <c r="B139" s="3" t="s">
        <v>529</v>
      </c>
    </row>
  </sheetData>
  <sheetProtection formatCells="0" insertColumns="0" insertRows="0" insertHyperlinks="0" deleteColumns="0" deleteRows="0" sort="0" autoFilter="0"/>
  <sortState xmlns:xlrd2="http://schemas.microsoft.com/office/spreadsheetml/2017/richdata2" ref="B101:B117">
    <sortCondition ref="B101:B117"/>
  </sortState>
  <dataConsolidate/>
  <mergeCells count="40">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2 Q82 S82 U82 W82 Y82">
    <cfRule type="containsText" dxfId="79" priority="15" operator="containsText" text="TRUE">
      <formula>NOT(ISERROR(SEARCH("TRUE",O82)))</formula>
    </cfRule>
    <cfRule type="containsText" dxfId="78" priority="16" operator="containsText" text="FALSE">
      <formula>NOT(ISERROR(SEARCH("FALSE",O82)))</formula>
    </cfRule>
  </conditionalFormatting>
  <dataValidations disablePrompts="1" xWindow="206" yWindow="669" count="26">
    <dataValidation allowBlank="1" showInputMessage="1" showErrorMessage="1" promptTitle="Criteria" prompt="Automatic summation of total 2015-2020 budget by Program." sqref="Z15" xr:uid="{00000000-0002-0000-0300-000000000000}"/>
    <dataValidation allowBlank="1" showInputMessage="1" showErrorMessage="1" promptTitle="Criteria" prompt="Input total persisting energy savings in 2020 for Program.  Refer to Table 3 in CDM Cost Effectiveness Tool &quot;CDM Plan Summary&quot; tab." sqref="AA15" xr:uid="{00000000-0002-0000-0300-000001000000}"/>
    <dataValidation allowBlank="1" showInputMessage="1" showErrorMessage="1" promptTitle="Note" prompt="All funding should be part of the 2011-2014/2015 CDM Framework and not apply to the new 2015-2020 CDM Framwork" sqref="Z60:Z75 N60:N76" xr:uid="{00000000-0002-0000-0300-000002000000}"/>
    <dataValidation allowBlank="1" showInputMessage="1" showErrorMessage="1" promptTitle="Criteria" prompt="Input additional annual funding requirements to acheive Target Gap" sqref="Y78 W78 S78 O78 Q78 U78" xr:uid="{00000000-0002-0000-0300-000003000000}"/>
    <dataValidation allowBlank="1" showInputMessage="1" showErrorMessage="1" promptTitle="Criteria" prompt="Input annual Target Gap" sqref="X78 V78 R78 N78 P78 T78" xr:uid="{00000000-0002-0000-0300-000004000000}"/>
    <dataValidation allowBlank="1" showInputMessage="1" showErrorMessage="1" promptTitle="Criteria" prompt="Input annual energy savings (MWh) for Program.  Refer to Table 3 in CDM Cost Effectiveness Tool &quot;CDM Plan Summary&quot; tab." sqref="Y15 W15 S15 O15 Q15 U15" xr:uid="{00000000-0002-0000-0300-000005000000}"/>
    <dataValidation allowBlank="1" showInputMessage="1" showErrorMessage="1" promptTitle="Criteria" prompt="Input total annual budget for Program.  Refer to Table 3 in CDM Cost Effectiveness Tool &quot;CDM Plan Summary&quot; tab." sqref="X15 V15 R15 N15 P15 T15" xr:uid="{00000000-0002-0000-0300-000006000000}"/>
    <dataValidation allowBlank="1" showInputMessage="1" showErrorMessage="1" promptTitle="Note" prompt="Represents total savings from 2011-2014/15 CDM Framework which have in service dates after Jan 1, 2015" sqref="O76" xr:uid="{00000000-0002-0000-0300-000007000000}"/>
    <dataValidation allowBlank="1" showInputMessage="1" showErrorMessage="1" promptTitle="Criteria" prompt="Indicate segment(s) targetted by Program" sqref="G12:M13" xr:uid="{00000000-0002-0000-0300-000008000000}"/>
    <dataValidation type="list" allowBlank="1" showInputMessage="1" showErrorMessage="1" sqref="G59:M59 D59" xr:uid="{00000000-0002-0000-0300-000009000000}">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xr:uid="{00000000-0002-0000-0300-00000A000000}"/>
    <dataValidation type="list" allowBlank="1" showInputMessage="1" showErrorMessage="1" sqref="G49:M57 G16:M46" xr:uid="{00000000-0002-0000-0300-00000B000000}">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300-00000C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300-00000D000000}"/>
    <dataValidation allowBlank="1" showInputMessage="1" showErrorMessage="1" promptTitle="Criteria" prompt="Input proposed Program or Pilot name for which a business case has not been approved by the IESO and being considered by the LDC._x000a_" sqref="E12:E15" xr:uid="{00000000-0002-0000-0300-00000E000000}"/>
    <dataValidation allowBlank="1" showInputMessage="1" showErrorMessage="1" promptTitle="Criteria" prompt="Input estimated start date of Program (e.g., 01-Jan-2016)" sqref="F12:F15" xr:uid="{00000000-0002-0000-0300-00000F000000}"/>
    <dataValidation allowBlank="1" showInputMessage="1" showErrorMessage="1" promptTitle="Criteria" prompt="Input Local, Regional or Pilot Program for which a business case has been approved by the IESO." sqref="D12:D15" xr:uid="{00000000-0002-0000-0300-000010000000}"/>
    <dataValidation allowBlank="1" showInputMessage="1" showErrorMessage="1" promptTitle="Criteria" prompt="Select Program Name for each Approved Province Wide Program." sqref="C12:C15" xr:uid="{00000000-0002-0000-0300-000011000000}"/>
    <dataValidation allowBlank="1" showInputMessage="1" showErrorMessage="1" promptTitle="Critera" prompt="Input programs by funding mechanism (Full Cost Recovery and Pay for Performance)" sqref="B12:B15" xr:uid="{00000000-0002-0000-0300-000012000000}"/>
    <dataValidation type="list" allowBlank="1" showInputMessage="1" showErrorMessage="1" sqref="C59 C50:C57" xr:uid="{00000000-0002-0000-0300-000013000000}">
      <formula1>$B$106:$B$124</formula1>
    </dataValidation>
    <dataValidation type="list" allowBlank="1" showInputMessage="1" showErrorMessage="1" sqref="E59" xr:uid="{00000000-0002-0000-0300-000014000000}">
      <formula1>#REF!</formula1>
    </dataValidation>
    <dataValidation allowBlank="1" showInputMessage="1" showErrorMessage="1" promptTitle="Criteria" prompt="For projects to be completed in 2015, yet funded from the 2011-2014 (and 2015 of 2011-2014 Master CDM Agreement) CDM Framework" sqref="B60:B75" xr:uid="{00000000-0002-0000-0300-000015000000}"/>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300-000016000000}"/>
    <dataValidation type="list" allowBlank="1" showInputMessage="1" showErrorMessage="1" sqref="C49 C16:C46" xr:uid="{00000000-0002-0000-0300-000017000000}">
      <formula1>$B$127:$B$139</formula1>
    </dataValidation>
    <dataValidation type="list" allowBlank="1" showInputMessage="1" showErrorMessage="1" promptTitle="Criteria" prompt="Select Program Name for each 2011-2014/15 Tier 1 Program for which projects will be completed in 2015." sqref="C60:C75" xr:uid="{00000000-0002-0000-0300-000018000000}">
      <formula1>$B$106:$B$123</formula1>
    </dataValidation>
    <dataValidation allowBlank="1" showInputMessage="1" showErrorMessage="1" promptTitle="Criteria" prompt="Input total CDM Plan Target Gap" sqref="AA78" xr:uid="{00000000-0002-0000-03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39"/>
  <sheetViews>
    <sheetView showGridLines="0" topLeftCell="A7" zoomScale="80" zoomScaleNormal="80" workbookViewId="0">
      <selection activeCell="F22" sqref="F22:F2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18"/>
      <c r="C2" s="218"/>
      <c r="D2" s="218"/>
      <c r="E2" s="218"/>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27"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27"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27"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27" ht="41.45" customHeight="1" x14ac:dyDescent="0.25">
      <c r="A7" s="102"/>
      <c r="B7" s="107" t="s">
        <v>337</v>
      </c>
      <c r="C7" s="243" t="s">
        <v>504</v>
      </c>
      <c r="D7" s="244"/>
      <c r="E7" s="244"/>
      <c r="F7" s="244"/>
      <c r="G7" s="244"/>
      <c r="H7" s="244"/>
      <c r="I7" s="244"/>
      <c r="J7" s="244"/>
      <c r="K7" s="244"/>
      <c r="L7" s="245"/>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441</v>
      </c>
      <c r="C9" s="79" t="str">
        <f>IF('A. General Information'!D13="","",'A. General Information'!D13)</f>
        <v>Cooperative Hydro Embrun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7"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27"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27"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27"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72" t="s">
        <v>300</v>
      </c>
      <c r="C16" s="16" t="s">
        <v>264</v>
      </c>
      <c r="D16" s="56"/>
      <c r="E16" s="56"/>
      <c r="F16" s="119">
        <v>42370</v>
      </c>
      <c r="G16" s="48"/>
      <c r="H16" s="48"/>
      <c r="I16" s="48" t="s">
        <v>296</v>
      </c>
      <c r="J16" s="48" t="s">
        <v>296</v>
      </c>
      <c r="K16" s="48" t="s">
        <v>296</v>
      </c>
      <c r="L16" s="48" t="s">
        <v>296</v>
      </c>
      <c r="M16" s="48" t="s">
        <v>296</v>
      </c>
      <c r="N16" s="64">
        <v>0</v>
      </c>
      <c r="O16" s="65">
        <v>0</v>
      </c>
      <c r="P16" s="64">
        <v>11420</v>
      </c>
      <c r="Q16" s="65">
        <v>529</v>
      </c>
      <c r="R16" s="64">
        <v>104814.75</v>
      </c>
      <c r="S16" s="65">
        <v>153.72450000000001</v>
      </c>
      <c r="T16" s="64">
        <v>42366.86</v>
      </c>
      <c r="U16" s="65">
        <v>120</v>
      </c>
      <c r="V16" s="64">
        <v>26942.95</v>
      </c>
      <c r="W16" s="65">
        <v>88</v>
      </c>
      <c r="X16" s="64">
        <v>25245.69</v>
      </c>
      <c r="Y16" s="65">
        <v>78</v>
      </c>
      <c r="Z16" s="61">
        <f>IF(SUM(N16,P16,R16,T16,V16,X16)=0,"",SUM(N16,P16,R16,T16,V16,X16))</f>
        <v>210790.25</v>
      </c>
      <c r="AA16" s="67">
        <f>SUM(Y16,W16,U16,S16,Q16,O16)</f>
        <v>968.72450000000003</v>
      </c>
    </row>
    <row r="17" spans="2:27" ht="14.45" customHeight="1" x14ac:dyDescent="0.25">
      <c r="B17" s="273"/>
      <c r="C17" s="16" t="s">
        <v>522</v>
      </c>
      <c r="D17" s="56" t="s">
        <v>355</v>
      </c>
      <c r="E17" s="56"/>
      <c r="F17" s="119">
        <v>42658</v>
      </c>
      <c r="G17" s="48"/>
      <c r="H17" s="48"/>
      <c r="I17" s="48" t="s">
        <v>296</v>
      </c>
      <c r="J17" s="48"/>
      <c r="K17" s="48"/>
      <c r="L17" s="48"/>
      <c r="M17" s="48"/>
      <c r="N17" s="64">
        <v>0</v>
      </c>
      <c r="O17" s="65">
        <v>0</v>
      </c>
      <c r="P17" s="64">
        <v>4720</v>
      </c>
      <c r="Q17" s="65">
        <v>0</v>
      </c>
      <c r="R17" s="64">
        <v>23828</v>
      </c>
      <c r="S17" s="65">
        <v>80.336160000000007</v>
      </c>
      <c r="T17" s="64">
        <v>23543.873577945473</v>
      </c>
      <c r="U17" s="65">
        <v>40.299999999999997</v>
      </c>
      <c r="V17" s="64">
        <v>26008.517145673879</v>
      </c>
      <c r="W17" s="65">
        <v>50.3</v>
      </c>
      <c r="X17" s="64">
        <v>25018.365719944792</v>
      </c>
      <c r="Y17" s="65">
        <v>50.34</v>
      </c>
      <c r="Z17" s="61">
        <f t="shared" ref="Z17:Z46" si="0">IF(SUM(N17,P17,R17,T17,V17,X17)=0,"",SUM(N17,P17,R17,T17,V17,X17))</f>
        <v>103118.75644356414</v>
      </c>
      <c r="AA17" s="67">
        <f t="shared" ref="AA17:AA33" si="1">SUM(Y17,W17,U17,S17,Q17,O17)</f>
        <v>221.27616</v>
      </c>
    </row>
    <row r="18" spans="2:27" x14ac:dyDescent="0.25">
      <c r="B18" s="273"/>
      <c r="C18" s="16" t="s">
        <v>418</v>
      </c>
      <c r="D18" s="56"/>
      <c r="E18" s="56"/>
      <c r="F18" s="119">
        <v>42370</v>
      </c>
      <c r="G18" s="48"/>
      <c r="H18" s="48"/>
      <c r="I18" s="48"/>
      <c r="J18" s="48" t="s">
        <v>296</v>
      </c>
      <c r="K18" s="48" t="s">
        <v>296</v>
      </c>
      <c r="L18" s="48" t="s">
        <v>296</v>
      </c>
      <c r="M18" s="48" t="s">
        <v>296</v>
      </c>
      <c r="N18" s="64">
        <v>0</v>
      </c>
      <c r="O18" s="65">
        <v>0</v>
      </c>
      <c r="P18" s="64">
        <v>1200</v>
      </c>
      <c r="Q18" s="65">
        <v>2.4</v>
      </c>
      <c r="R18" s="64">
        <v>1</v>
      </c>
      <c r="S18" s="65">
        <v>0.1</v>
      </c>
      <c r="T18" s="64">
        <v>5000</v>
      </c>
      <c r="U18" s="65">
        <v>30</v>
      </c>
      <c r="V18" s="64">
        <v>1</v>
      </c>
      <c r="W18" s="65">
        <v>0.1</v>
      </c>
      <c r="X18" s="64">
        <v>3700</v>
      </c>
      <c r="Y18" s="65">
        <v>30</v>
      </c>
      <c r="Z18" s="61">
        <f t="shared" si="0"/>
        <v>9902</v>
      </c>
      <c r="AA18" s="67">
        <f>SUM(Y18,W18,U18,S18)</f>
        <v>60.2</v>
      </c>
    </row>
    <row r="19" spans="2:27" ht="28.5" x14ac:dyDescent="0.25">
      <c r="B19" s="273"/>
      <c r="C19" s="16" t="s">
        <v>266</v>
      </c>
      <c r="D19" s="56"/>
      <c r="E19" s="56"/>
      <c r="F19" s="119">
        <v>42736</v>
      </c>
      <c r="G19" s="48"/>
      <c r="H19" s="48"/>
      <c r="I19" s="48" t="s">
        <v>296</v>
      </c>
      <c r="J19" s="48" t="s">
        <v>296</v>
      </c>
      <c r="K19" s="48" t="s">
        <v>296</v>
      </c>
      <c r="L19" s="48" t="s">
        <v>296</v>
      </c>
      <c r="M19" s="48" t="s">
        <v>296</v>
      </c>
      <c r="N19" s="64">
        <v>0</v>
      </c>
      <c r="O19" s="65">
        <v>0</v>
      </c>
      <c r="P19" s="64">
        <v>0</v>
      </c>
      <c r="Q19" s="65">
        <v>0</v>
      </c>
      <c r="R19" s="64">
        <v>1</v>
      </c>
      <c r="S19" s="65">
        <v>0.1</v>
      </c>
      <c r="T19" s="64">
        <v>1</v>
      </c>
      <c r="U19" s="65">
        <v>0.1</v>
      </c>
      <c r="V19" s="64">
        <v>1</v>
      </c>
      <c r="W19" s="65">
        <v>0.1</v>
      </c>
      <c r="X19" s="64">
        <v>1</v>
      </c>
      <c r="Y19" s="65">
        <v>0.1</v>
      </c>
      <c r="Z19" s="61">
        <f t="shared" si="0"/>
        <v>4</v>
      </c>
      <c r="AA19" s="67">
        <f t="shared" si="1"/>
        <v>0.4</v>
      </c>
    </row>
    <row r="20" spans="2:27" x14ac:dyDescent="0.25">
      <c r="B20" s="273"/>
      <c r="C20" s="16" t="s">
        <v>415</v>
      </c>
      <c r="D20" s="56"/>
      <c r="E20" s="56"/>
      <c r="F20" s="119">
        <v>42370</v>
      </c>
      <c r="G20" s="48"/>
      <c r="H20" s="48"/>
      <c r="I20" s="48" t="s">
        <v>296</v>
      </c>
      <c r="J20" s="48" t="s">
        <v>296</v>
      </c>
      <c r="K20" s="48" t="s">
        <v>296</v>
      </c>
      <c r="L20" s="48" t="s">
        <v>296</v>
      </c>
      <c r="M20" s="48" t="s">
        <v>296</v>
      </c>
      <c r="N20" s="64">
        <v>0</v>
      </c>
      <c r="O20" s="65">
        <v>0</v>
      </c>
      <c r="P20" s="64">
        <v>500</v>
      </c>
      <c r="Q20" s="65">
        <v>0</v>
      </c>
      <c r="R20" s="64">
        <v>6000</v>
      </c>
      <c r="S20" s="65">
        <v>12</v>
      </c>
      <c r="T20" s="64">
        <v>1</v>
      </c>
      <c r="U20" s="65">
        <v>0.1</v>
      </c>
      <c r="V20" s="64">
        <v>1</v>
      </c>
      <c r="W20" s="65">
        <v>0.1</v>
      </c>
      <c r="X20" s="64">
        <v>7500</v>
      </c>
      <c r="Y20" s="65">
        <v>12</v>
      </c>
      <c r="Z20" s="61">
        <f t="shared" si="0"/>
        <v>14002</v>
      </c>
      <c r="AA20" s="67">
        <f>SUM(Y20,W20,U20,S20)</f>
        <v>24.2</v>
      </c>
    </row>
    <row r="21" spans="2:27" ht="28.5" x14ac:dyDescent="0.25">
      <c r="B21" s="273"/>
      <c r="C21" s="16" t="s">
        <v>428</v>
      </c>
      <c r="D21" s="56"/>
      <c r="E21" s="56"/>
      <c r="F21" s="119">
        <v>42658</v>
      </c>
      <c r="G21" s="48"/>
      <c r="H21" s="48"/>
      <c r="I21" s="48"/>
      <c r="J21" s="48"/>
      <c r="K21" s="48"/>
      <c r="L21" s="48"/>
      <c r="M21" s="48" t="s">
        <v>296</v>
      </c>
      <c r="N21" s="64">
        <v>0</v>
      </c>
      <c r="O21" s="65">
        <v>0</v>
      </c>
      <c r="P21" s="64">
        <v>0</v>
      </c>
      <c r="Q21" s="65">
        <v>0</v>
      </c>
      <c r="R21" s="64">
        <v>1</v>
      </c>
      <c r="S21" s="65">
        <v>0.1</v>
      </c>
      <c r="T21" s="64">
        <v>1</v>
      </c>
      <c r="U21" s="65">
        <v>0.1</v>
      </c>
      <c r="V21" s="64">
        <v>1</v>
      </c>
      <c r="W21" s="65">
        <v>0.1</v>
      </c>
      <c r="X21" s="64">
        <v>1</v>
      </c>
      <c r="Y21" s="65">
        <v>0.1</v>
      </c>
      <c r="Z21" s="61">
        <f t="shared" si="0"/>
        <v>4</v>
      </c>
      <c r="AA21" s="67">
        <f t="shared" si="1"/>
        <v>0.4</v>
      </c>
    </row>
    <row r="22" spans="2:27" ht="28.5" x14ac:dyDescent="0.25">
      <c r="B22" s="273"/>
      <c r="C22" s="16" t="s">
        <v>529</v>
      </c>
      <c r="D22" s="56"/>
      <c r="E22" s="56"/>
      <c r="F22" s="144">
        <v>42950</v>
      </c>
      <c r="G22" s="48"/>
      <c r="H22" s="48"/>
      <c r="I22" s="48" t="s">
        <v>296</v>
      </c>
      <c r="J22" s="48"/>
      <c r="K22" s="48"/>
      <c r="L22" s="48"/>
      <c r="M22" s="48"/>
      <c r="N22" s="64">
        <v>0</v>
      </c>
      <c r="O22" s="65">
        <v>0</v>
      </c>
      <c r="P22" s="64">
        <v>0</v>
      </c>
      <c r="Q22" s="65">
        <v>0</v>
      </c>
      <c r="R22" s="64">
        <v>2856.5098887250642</v>
      </c>
      <c r="S22" s="65">
        <v>3.4637580000000003</v>
      </c>
      <c r="T22" s="64">
        <v>6069.5296661751918</v>
      </c>
      <c r="U22" s="65">
        <v>10.391274000000001</v>
      </c>
      <c r="V22" s="64">
        <v>6569.5296661751918</v>
      </c>
      <c r="W22" s="65">
        <v>10.391274000000001</v>
      </c>
      <c r="X22" s="64">
        <v>6569.5296661751918</v>
      </c>
      <c r="Y22" s="65">
        <v>10.391274000000001</v>
      </c>
      <c r="Z22" s="61">
        <f t="shared" si="0"/>
        <v>22065.098887250642</v>
      </c>
      <c r="AA22" s="67">
        <f t="shared" si="1"/>
        <v>34.63758</v>
      </c>
    </row>
    <row r="23" spans="2:27" ht="28.5" x14ac:dyDescent="0.25">
      <c r="B23" s="273"/>
      <c r="C23" s="16" t="s">
        <v>450</v>
      </c>
      <c r="D23" s="56"/>
      <c r="E23" s="56"/>
      <c r="F23" s="144">
        <v>42950</v>
      </c>
      <c r="G23" s="48"/>
      <c r="H23" s="48"/>
      <c r="I23" s="48"/>
      <c r="J23" s="48" t="s">
        <v>296</v>
      </c>
      <c r="K23" s="48" t="s">
        <v>296</v>
      </c>
      <c r="L23" s="48" t="s">
        <v>296</v>
      </c>
      <c r="M23" s="48"/>
      <c r="N23" s="64">
        <v>0</v>
      </c>
      <c r="O23" s="65">
        <v>0</v>
      </c>
      <c r="P23" s="64">
        <v>0</v>
      </c>
      <c r="Q23" s="65">
        <v>0</v>
      </c>
      <c r="R23" s="64">
        <v>1</v>
      </c>
      <c r="S23" s="65">
        <v>9.7333333333333327E-2</v>
      </c>
      <c r="T23" s="64">
        <v>1</v>
      </c>
      <c r="U23" s="65">
        <v>9.7333333333333327E-2</v>
      </c>
      <c r="V23" s="64">
        <v>1</v>
      </c>
      <c r="W23" s="65">
        <v>9.7333333333333327E-2</v>
      </c>
      <c r="X23" s="64">
        <v>1</v>
      </c>
      <c r="Y23" s="65">
        <v>9.7333333333333327E-2</v>
      </c>
      <c r="Z23" s="61">
        <f t="shared" si="0"/>
        <v>4</v>
      </c>
      <c r="AA23" s="67">
        <f t="shared" si="1"/>
        <v>0.38933333333333331</v>
      </c>
    </row>
    <row r="24" spans="2:27" ht="28.5" x14ac:dyDescent="0.25">
      <c r="B24" s="273"/>
      <c r="C24" s="16" t="s">
        <v>419</v>
      </c>
      <c r="D24" s="56"/>
      <c r="E24" s="56"/>
      <c r="F24" s="144">
        <v>42950</v>
      </c>
      <c r="G24" s="48"/>
      <c r="H24" s="48"/>
      <c r="I24" s="48"/>
      <c r="J24" s="48"/>
      <c r="K24" s="48"/>
      <c r="L24" s="48"/>
      <c r="M24" s="48" t="s">
        <v>296</v>
      </c>
      <c r="N24" s="64">
        <v>0</v>
      </c>
      <c r="O24" s="65">
        <v>0</v>
      </c>
      <c r="P24" s="64">
        <v>0</v>
      </c>
      <c r="Q24" s="65">
        <v>0</v>
      </c>
      <c r="R24" s="64">
        <v>1</v>
      </c>
      <c r="S24" s="65">
        <v>9.7333333333333327E-2</v>
      </c>
      <c r="T24" s="64">
        <v>1</v>
      </c>
      <c r="U24" s="65">
        <v>9.7333333333333327E-2</v>
      </c>
      <c r="V24" s="64">
        <v>1</v>
      </c>
      <c r="W24" s="65">
        <v>9.7333333333333327E-2</v>
      </c>
      <c r="X24" s="64">
        <v>1</v>
      </c>
      <c r="Y24" s="65">
        <v>9.7333333333333327E-2</v>
      </c>
      <c r="Z24" s="61">
        <f t="shared" si="0"/>
        <v>4</v>
      </c>
      <c r="AA24" s="67">
        <f t="shared" si="1"/>
        <v>0.38933333333333331</v>
      </c>
    </row>
    <row r="25" spans="2:27" x14ac:dyDescent="0.25">
      <c r="B25" s="273"/>
      <c r="C25" s="16" t="s">
        <v>448</v>
      </c>
      <c r="D25" s="56"/>
      <c r="E25" s="56"/>
      <c r="F25" s="119">
        <v>42370</v>
      </c>
      <c r="G25" s="48" t="s">
        <v>296</v>
      </c>
      <c r="H25" s="48"/>
      <c r="I25" s="48"/>
      <c r="J25" s="48"/>
      <c r="K25" s="48"/>
      <c r="L25" s="48"/>
      <c r="M25" s="48"/>
      <c r="N25" s="64">
        <v>0</v>
      </c>
      <c r="O25" s="65">
        <v>0</v>
      </c>
      <c r="P25" s="64">
        <v>16671.89</v>
      </c>
      <c r="Q25" s="65">
        <v>78</v>
      </c>
      <c r="R25" s="64">
        <v>9981.4185684647309</v>
      </c>
      <c r="S25" s="65">
        <v>29.911500000000004</v>
      </c>
      <c r="T25" s="64">
        <v>9044.7095435684641</v>
      </c>
      <c r="U25" s="65">
        <v>19.899999999999999</v>
      </c>
      <c r="V25" s="64">
        <v>9044.7095435684641</v>
      </c>
      <c r="W25" s="65">
        <v>19.899999999999999</v>
      </c>
      <c r="X25" s="64">
        <v>9044.7095435684641</v>
      </c>
      <c r="Y25" s="65">
        <v>19.899999999999999</v>
      </c>
      <c r="Z25" s="61">
        <f t="shared" si="0"/>
        <v>53787.437199170119</v>
      </c>
      <c r="AA25" s="67">
        <f t="shared" si="1"/>
        <v>167.61150000000001</v>
      </c>
    </row>
    <row r="26" spans="2:27" x14ac:dyDescent="0.25">
      <c r="B26" s="273"/>
      <c r="C26" s="16" t="s">
        <v>295</v>
      </c>
      <c r="D26" s="56"/>
      <c r="E26" s="56"/>
      <c r="F26" s="119">
        <v>42370</v>
      </c>
      <c r="G26" s="48" t="s">
        <v>296</v>
      </c>
      <c r="H26" s="48" t="s">
        <v>296</v>
      </c>
      <c r="I26" s="48"/>
      <c r="J26" s="48"/>
      <c r="K26" s="48"/>
      <c r="L26" s="48"/>
      <c r="M26" s="48"/>
      <c r="N26" s="64">
        <v>0</v>
      </c>
      <c r="O26" s="65">
        <v>0</v>
      </c>
      <c r="P26" s="64">
        <v>3164</v>
      </c>
      <c r="Q26" s="65">
        <v>8</v>
      </c>
      <c r="R26" s="64">
        <v>5947.1414255777727</v>
      </c>
      <c r="S26" s="65">
        <v>7.8439508333084804</v>
      </c>
      <c r="T26" s="64">
        <v>7447.1414255777727</v>
      </c>
      <c r="U26" s="65">
        <v>7.8439508333084804</v>
      </c>
      <c r="V26" s="64">
        <v>7947.1414255777727</v>
      </c>
      <c r="W26" s="65">
        <v>7.8439508333084804</v>
      </c>
      <c r="X26" s="64">
        <v>7947.1414255777727</v>
      </c>
      <c r="Y26" s="65">
        <v>7.8439508333084804</v>
      </c>
      <c r="Z26" s="61">
        <f t="shared" si="0"/>
        <v>32452.565702311091</v>
      </c>
      <c r="AA26" s="67">
        <f t="shared" si="1"/>
        <v>39.375803333233918</v>
      </c>
    </row>
    <row r="27" spans="2:27" ht="28.5" x14ac:dyDescent="0.25">
      <c r="B27" s="273"/>
      <c r="C27" s="16" t="s">
        <v>429</v>
      </c>
      <c r="D27" s="56"/>
      <c r="E27" s="56"/>
      <c r="F27" s="119">
        <v>42370</v>
      </c>
      <c r="G27" s="48" t="s">
        <v>296</v>
      </c>
      <c r="H27" s="48"/>
      <c r="I27" s="48"/>
      <c r="J27" s="48"/>
      <c r="K27" s="48"/>
      <c r="L27" s="48"/>
      <c r="M27" s="48"/>
      <c r="N27" s="64">
        <v>0</v>
      </c>
      <c r="O27" s="65">
        <v>0</v>
      </c>
      <c r="P27" s="64">
        <v>19800</v>
      </c>
      <c r="Q27" s="65">
        <v>53</v>
      </c>
      <c r="R27" s="64">
        <v>7965.2600000000011</v>
      </c>
      <c r="S27" s="65">
        <v>8.1690000000000023</v>
      </c>
      <c r="T27" s="64">
        <v>1</v>
      </c>
      <c r="U27" s="65">
        <v>0.1</v>
      </c>
      <c r="V27" s="64">
        <v>1</v>
      </c>
      <c r="W27" s="65">
        <v>0.1</v>
      </c>
      <c r="X27" s="64">
        <v>1</v>
      </c>
      <c r="Y27" s="65">
        <v>0.1</v>
      </c>
      <c r="Z27" s="61">
        <f t="shared" si="0"/>
        <v>27768.260000000002</v>
      </c>
      <c r="AA27" s="67">
        <f t="shared" si="1"/>
        <v>61.469000000000001</v>
      </c>
    </row>
    <row r="28" spans="2:27" ht="28.5" x14ac:dyDescent="0.25">
      <c r="B28" s="273"/>
      <c r="C28" s="16" t="s">
        <v>449</v>
      </c>
      <c r="D28" s="56"/>
      <c r="E28" s="56"/>
      <c r="F28" s="119">
        <v>42658</v>
      </c>
      <c r="G28" s="48" t="s">
        <v>296</v>
      </c>
      <c r="H28" s="48"/>
      <c r="I28" s="48"/>
      <c r="J28" s="48"/>
      <c r="K28" s="48"/>
      <c r="L28" s="48"/>
      <c r="M28" s="48"/>
      <c r="N28" s="64">
        <v>0</v>
      </c>
      <c r="O28" s="65">
        <v>0</v>
      </c>
      <c r="P28" s="64">
        <v>150</v>
      </c>
      <c r="Q28" s="65">
        <v>0</v>
      </c>
      <c r="R28" s="64">
        <v>1399.9999999999998</v>
      </c>
      <c r="S28" s="65">
        <v>1.8392174907219094</v>
      </c>
      <c r="T28" s="64">
        <v>2799.9999999999995</v>
      </c>
      <c r="U28" s="65">
        <v>3.6784349814438189</v>
      </c>
      <c r="V28" s="64">
        <v>4207.3399999999992</v>
      </c>
      <c r="W28" s="65">
        <v>5.5176524721657279</v>
      </c>
      <c r="X28" s="64">
        <v>7499.9999999999982</v>
      </c>
      <c r="Y28" s="65">
        <v>9.1960874536095467</v>
      </c>
      <c r="Z28" s="61">
        <f t="shared" si="0"/>
        <v>16057.339999999997</v>
      </c>
      <c r="AA28" s="67">
        <f t="shared" si="1"/>
        <v>20.231392397941004</v>
      </c>
    </row>
    <row r="29" spans="2:27"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ht="28.5" x14ac:dyDescent="0.25">
      <c r="B32" s="273"/>
      <c r="C32" s="16"/>
      <c r="D32" s="56"/>
      <c r="E32" s="56" t="s">
        <v>530</v>
      </c>
      <c r="F32" s="119">
        <v>43101</v>
      </c>
      <c r="G32" s="48"/>
      <c r="H32" s="48"/>
      <c r="I32" s="48" t="s">
        <v>296</v>
      </c>
      <c r="J32" s="48" t="s">
        <v>296</v>
      </c>
      <c r="K32" s="48" t="s">
        <v>296</v>
      </c>
      <c r="L32" s="48" t="s">
        <v>296</v>
      </c>
      <c r="M32" s="48" t="s">
        <v>296</v>
      </c>
      <c r="N32" s="64">
        <v>0</v>
      </c>
      <c r="O32" s="65">
        <v>0</v>
      </c>
      <c r="P32" s="64">
        <v>0</v>
      </c>
      <c r="Q32" s="65">
        <v>0</v>
      </c>
      <c r="R32" s="64">
        <v>0</v>
      </c>
      <c r="S32" s="65">
        <v>0</v>
      </c>
      <c r="T32" s="64">
        <v>7846.0531105163536</v>
      </c>
      <c r="U32" s="65">
        <v>16.768726000000008</v>
      </c>
      <c r="V32" s="64">
        <v>7846.0531105163536</v>
      </c>
      <c r="W32" s="65">
        <v>16.768726000000008</v>
      </c>
      <c r="X32" s="64">
        <v>8590.1299999999992</v>
      </c>
      <c r="Y32" s="65">
        <v>19.970726000000013</v>
      </c>
      <c r="Z32" s="61">
        <f t="shared" si="0"/>
        <v>24282.236221032705</v>
      </c>
      <c r="AA32" s="67">
        <f t="shared" si="1"/>
        <v>53.508178000000029</v>
      </c>
    </row>
    <row r="33" spans="2:27" ht="28.5" x14ac:dyDescent="0.25">
      <c r="B33" s="273"/>
      <c r="C33" s="16"/>
      <c r="D33" s="56"/>
      <c r="E33" s="56" t="s">
        <v>531</v>
      </c>
      <c r="F33" s="119">
        <v>43101</v>
      </c>
      <c r="G33" s="48" t="s">
        <v>296</v>
      </c>
      <c r="H33" s="48" t="s">
        <v>296</v>
      </c>
      <c r="I33" s="48"/>
      <c r="J33" s="48"/>
      <c r="K33" s="48"/>
      <c r="L33" s="48"/>
      <c r="M33" s="48"/>
      <c r="N33" s="64">
        <v>0</v>
      </c>
      <c r="O33" s="65">
        <v>0</v>
      </c>
      <c r="P33" s="64">
        <v>0</v>
      </c>
      <c r="Q33" s="65">
        <v>0</v>
      </c>
      <c r="R33" s="64">
        <v>0</v>
      </c>
      <c r="S33" s="65">
        <v>0</v>
      </c>
      <c r="T33" s="64">
        <v>3867.1237244897961</v>
      </c>
      <c r="U33" s="65">
        <v>5.3230000000000013</v>
      </c>
      <c r="V33" s="64">
        <v>3816.9642857142853</v>
      </c>
      <c r="W33" s="65">
        <v>5.18</v>
      </c>
      <c r="X33" s="64">
        <v>3816.9642857142853</v>
      </c>
      <c r="Y33" s="65">
        <v>5.18</v>
      </c>
      <c r="Z33" s="61">
        <f t="shared" si="0"/>
        <v>11501.052295918365</v>
      </c>
      <c r="AA33" s="67">
        <f t="shared" si="1"/>
        <v>15.683</v>
      </c>
    </row>
    <row r="34" spans="2:27"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57625.89</v>
      </c>
      <c r="Q47" s="66">
        <f t="shared" ref="Q47:AA47" si="2">SUM(Q16:Q46)</f>
        <v>670.4</v>
      </c>
      <c r="R47" s="61">
        <f>SUM(R16:R46)</f>
        <v>162798.07988276758</v>
      </c>
      <c r="S47" s="66">
        <f t="shared" si="2"/>
        <v>297.78275299069708</v>
      </c>
      <c r="T47" s="61">
        <f t="shared" si="2"/>
        <v>107991.29104827305</v>
      </c>
      <c r="U47" s="66">
        <f t="shared" si="2"/>
        <v>254.80005248141896</v>
      </c>
      <c r="V47" s="61">
        <f t="shared" si="2"/>
        <v>92390.205177225958</v>
      </c>
      <c r="W47" s="66">
        <f t="shared" si="2"/>
        <v>204.59626997214087</v>
      </c>
      <c r="X47" s="61">
        <f t="shared" si="2"/>
        <v>104937.53064098052</v>
      </c>
      <c r="Y47" s="66">
        <f t="shared" si="2"/>
        <v>243.31670495358469</v>
      </c>
      <c r="Z47" s="61">
        <f t="shared" si="2"/>
        <v>525742.99674924708</v>
      </c>
      <c r="AA47" s="66">
        <f t="shared" si="2"/>
        <v>1668.4957803978421</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69" t="s">
        <v>309</v>
      </c>
      <c r="C58" s="270"/>
      <c r="D58" s="270"/>
      <c r="E58" s="270"/>
      <c r="F58" s="270"/>
      <c r="G58" s="270"/>
      <c r="H58" s="270"/>
      <c r="I58" s="270"/>
      <c r="J58" s="270"/>
      <c r="K58" s="270"/>
      <c r="L58" s="270"/>
      <c r="M58" s="271"/>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t="s">
        <v>421</v>
      </c>
      <c r="D60" s="229"/>
      <c r="E60" s="230"/>
      <c r="F60" s="230"/>
      <c r="G60" s="230"/>
      <c r="H60" s="230"/>
      <c r="I60" s="230"/>
      <c r="J60" s="230"/>
      <c r="K60" s="230"/>
      <c r="L60" s="230"/>
      <c r="M60" s="231"/>
      <c r="N60" s="57"/>
      <c r="O60" s="65">
        <v>24.816780000000001</v>
      </c>
      <c r="P60" s="57"/>
      <c r="Q60" s="57"/>
      <c r="R60" s="57"/>
      <c r="S60" s="57"/>
      <c r="T60" s="57"/>
      <c r="U60" s="57"/>
      <c r="V60" s="57"/>
      <c r="W60" s="57"/>
      <c r="X60" s="57"/>
      <c r="Y60" s="57"/>
      <c r="Z60" s="70"/>
      <c r="AA60" s="67">
        <v>24.816780000000001</v>
      </c>
    </row>
    <row r="61" spans="2:27" ht="28.5" x14ac:dyDescent="0.25">
      <c r="B61" s="276"/>
      <c r="C61" s="16" t="s">
        <v>262</v>
      </c>
      <c r="D61" s="232"/>
      <c r="E61" s="233"/>
      <c r="F61" s="233"/>
      <c r="G61" s="233"/>
      <c r="H61" s="233"/>
      <c r="I61" s="233"/>
      <c r="J61" s="233"/>
      <c r="K61" s="233"/>
      <c r="L61" s="233"/>
      <c r="M61" s="234"/>
      <c r="N61" s="57"/>
      <c r="O61" s="65">
        <v>71.5110624</v>
      </c>
      <c r="P61" s="57"/>
      <c r="Q61" s="57"/>
      <c r="R61" s="57"/>
      <c r="S61" s="57"/>
      <c r="T61" s="57"/>
      <c r="U61" s="57"/>
      <c r="V61" s="57"/>
      <c r="W61" s="57"/>
      <c r="X61" s="57"/>
      <c r="Y61" s="57"/>
      <c r="Z61" s="70"/>
      <c r="AA61" s="67">
        <v>71.5110624</v>
      </c>
    </row>
    <row r="62" spans="2:27" ht="28.5" x14ac:dyDescent="0.25">
      <c r="B62" s="276"/>
      <c r="C62" s="16" t="s">
        <v>420</v>
      </c>
      <c r="D62" s="232"/>
      <c r="E62" s="233"/>
      <c r="F62" s="233"/>
      <c r="G62" s="233"/>
      <c r="H62" s="233"/>
      <c r="I62" s="233"/>
      <c r="J62" s="233"/>
      <c r="K62" s="233"/>
      <c r="L62" s="233"/>
      <c r="M62" s="234"/>
      <c r="N62" s="57"/>
      <c r="O62" s="65">
        <v>25.172189999999997</v>
      </c>
      <c r="P62" s="57"/>
      <c r="Q62" s="57"/>
      <c r="R62" s="57"/>
      <c r="S62" s="57"/>
      <c r="T62" s="57"/>
      <c r="U62" s="57"/>
      <c r="V62" s="57"/>
      <c r="W62" s="57"/>
      <c r="X62" s="57"/>
      <c r="Y62" s="57"/>
      <c r="Z62" s="70"/>
      <c r="AA62" s="67">
        <v>25.172189999999997</v>
      </c>
    </row>
    <row r="63" spans="2:27" x14ac:dyDescent="0.25">
      <c r="B63" s="276"/>
      <c r="C63" s="16" t="s">
        <v>532</v>
      </c>
      <c r="D63" s="232"/>
      <c r="E63" s="233"/>
      <c r="F63" s="233"/>
      <c r="G63" s="233"/>
      <c r="H63" s="233"/>
      <c r="I63" s="233"/>
      <c r="J63" s="233"/>
      <c r="K63" s="233"/>
      <c r="L63" s="233"/>
      <c r="M63" s="234"/>
      <c r="N63" s="57"/>
      <c r="O63" s="65">
        <v>1.0168984000000001</v>
      </c>
      <c r="P63" s="57"/>
      <c r="Q63" s="57"/>
      <c r="R63" s="57"/>
      <c r="S63" s="57"/>
      <c r="T63" s="57"/>
      <c r="U63" s="57"/>
      <c r="V63" s="57"/>
      <c r="W63" s="57"/>
      <c r="X63" s="57"/>
      <c r="Y63" s="57"/>
      <c r="Z63" s="70"/>
      <c r="AA63" s="67">
        <v>0</v>
      </c>
    </row>
    <row r="64" spans="2:27" x14ac:dyDescent="0.25">
      <c r="B64" s="276"/>
      <c r="C64" s="16"/>
      <c r="D64" s="232"/>
      <c r="E64" s="233"/>
      <c r="F64" s="233"/>
      <c r="G64" s="233"/>
      <c r="H64" s="233"/>
      <c r="I64" s="233"/>
      <c r="J64" s="233"/>
      <c r="K64" s="233"/>
      <c r="L64" s="233"/>
      <c r="M64" s="234"/>
      <c r="N64" s="57"/>
      <c r="O64" s="65"/>
      <c r="P64" s="57"/>
      <c r="Q64" s="57"/>
      <c r="R64" s="57"/>
      <c r="S64" s="57"/>
      <c r="T64" s="57"/>
      <c r="U64" s="57"/>
      <c r="V64" s="57"/>
      <c r="W64" s="57"/>
      <c r="X64" s="57"/>
      <c r="Y64" s="57"/>
      <c r="Z64" s="70"/>
      <c r="AA64" s="67"/>
    </row>
    <row r="65" spans="2:27" x14ac:dyDescent="0.25">
      <c r="B65" s="276"/>
      <c r="C65" s="16"/>
      <c r="D65" s="232"/>
      <c r="E65" s="233"/>
      <c r="F65" s="233"/>
      <c r="G65" s="233"/>
      <c r="H65" s="233"/>
      <c r="I65" s="233"/>
      <c r="J65" s="233"/>
      <c r="K65" s="233"/>
      <c r="L65" s="233"/>
      <c r="M65" s="234"/>
      <c r="N65" s="57"/>
      <c r="O65" s="65"/>
      <c r="P65" s="57"/>
      <c r="Q65" s="57"/>
      <c r="R65" s="57"/>
      <c r="S65" s="57"/>
      <c r="T65" s="57"/>
      <c r="U65" s="57"/>
      <c r="V65" s="57"/>
      <c r="W65" s="57"/>
      <c r="X65" s="57"/>
      <c r="Y65" s="57"/>
      <c r="Z65" s="70"/>
      <c r="AA65" s="67"/>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122.51693080000001</v>
      </c>
      <c r="P76" s="57"/>
      <c r="Q76" s="57"/>
      <c r="R76" s="57"/>
      <c r="S76" s="57"/>
      <c r="T76" s="57"/>
      <c r="U76" s="57"/>
      <c r="V76" s="57"/>
      <c r="W76" s="57"/>
      <c r="X76" s="57"/>
      <c r="Y76" s="57"/>
      <c r="Z76" s="21">
        <f>SUM(Z60:Z75)</f>
        <v>0</v>
      </c>
      <c r="AA76" s="66">
        <f>SUM(AA60:AA75)</f>
        <v>121.50003240000001</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122.51693080000001</v>
      </c>
      <c r="P80" s="61">
        <f>P78+P58+P47</f>
        <v>57625.89</v>
      </c>
      <c r="Q80" s="66">
        <f>Q78+Q47+Q58</f>
        <v>670.4</v>
      </c>
      <c r="R80" s="61">
        <f>R78+R58+R47</f>
        <v>162798.07988276758</v>
      </c>
      <c r="S80" s="66">
        <f>S78+S47+S58</f>
        <v>297.78275299069708</v>
      </c>
      <c r="T80" s="61">
        <f>T78+T58+T47</f>
        <v>107991.29104827305</v>
      </c>
      <c r="U80" s="66">
        <f>U78+U47+U58</f>
        <v>254.80005248141896</v>
      </c>
      <c r="V80" s="61">
        <f>V78+V58+V47</f>
        <v>92390.205177225958</v>
      </c>
      <c r="W80" s="66">
        <f>W78+W47+W58</f>
        <v>204.59626997214087</v>
      </c>
      <c r="X80" s="61">
        <f>X78+X58+X47</f>
        <v>104937.53064098052</v>
      </c>
      <c r="Y80" s="66">
        <f>Y78+Y47+Y58</f>
        <v>243.31670495358469</v>
      </c>
      <c r="Z80" s="142">
        <f>Z78+Z58+Z47</f>
        <v>525742.99674924708</v>
      </c>
      <c r="AA80" s="142">
        <f>AA78+AA76+AA47+AA58</f>
        <v>1789.9958127978421</v>
      </c>
    </row>
    <row r="82" spans="2:25" ht="23.45" customHeight="1" x14ac:dyDescent="0.25">
      <c r="B82" s="262" t="s">
        <v>354</v>
      </c>
      <c r="C82" s="263"/>
      <c r="D82" s="263"/>
      <c r="E82" s="263"/>
      <c r="F82" s="263"/>
      <c r="G82" s="263"/>
      <c r="H82" s="263"/>
      <c r="I82" s="263"/>
      <c r="J82" s="263"/>
      <c r="K82" s="263"/>
      <c r="L82" s="263"/>
      <c r="M82" s="264"/>
      <c r="O82" s="71" t="str">
        <f>IF('C. CDM Plan Summary'!$F5=0,"",IF((O80-O78)/'C. CDM Plan Summary'!$F5&gt;0.083,"True","False"))</f>
        <v>False</v>
      </c>
      <c r="Q82" s="71" t="str">
        <f>IF('C. CDM Plan Summary'!$F5=0,"",IF((Q80-Q78)/'C. CDM Plan Summary'!$F5&gt;0.083,"True","False"))</f>
        <v>True</v>
      </c>
      <c r="S82" s="71" t="str">
        <f>IF('C. CDM Plan Summary'!$F5=0,"",IF((S80-S78)/'C. CDM Plan Summary'!$F5&gt;0.083,"True","False"))</f>
        <v>True</v>
      </c>
      <c r="U82" s="71" t="str">
        <f>IF('C. CDM Plan Summary'!$F5=0,"",IF((U80-U78)/'C. CDM Plan Summary'!$F5&gt;0.083,"True","False"))</f>
        <v>True</v>
      </c>
      <c r="W82" s="71" t="str">
        <f>IF('C. CDM Plan Summary'!$F5=0,"",IF((W80-W78)/'C. CDM Plan Summary'!$F5&gt;0.083,"True","False"))</f>
        <v>True</v>
      </c>
      <c r="Y82" s="71" t="str">
        <f>IF('C. CDM Plan Summary'!$F5=0,"",IF((Y80-Y78)/'C. CDM Plan Summary'!$F5&gt;0.083,"True","False"))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B123" s="3" t="s">
        <v>532</v>
      </c>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row r="139" spans="2:4" x14ac:dyDescent="0.25">
      <c r="B139" s="3" t="s">
        <v>529</v>
      </c>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7" priority="1" operator="containsText" text="TRUE">
      <formula>NOT(ISERROR(SEARCH("TRUE",O82)))</formula>
    </cfRule>
    <cfRule type="containsText" dxfId="76" priority="2" operator="containsText" text="FALSE">
      <formula>NOT(ISERROR(SEARCH("FALSE",O82)))</formula>
    </cfRule>
  </conditionalFormatting>
  <dataValidations count="26">
    <dataValidation allowBlank="1" showInputMessage="1" showErrorMessage="1" promptTitle="Criteria" prompt="Input total CDM Plan Target Gap" sqref="AA78" xr:uid="{00000000-0002-0000-0400-000000000000}"/>
    <dataValidation type="list" allowBlank="1" showInputMessage="1" showErrorMessage="1" promptTitle="Criteria" prompt="Select Program Name for each 2011-2014/15 Tier 1 Program for which projects will be completed in 2015." sqref="C60:C75" xr:uid="{00000000-0002-0000-0400-000001000000}">
      <formula1>$B$106:$B$123</formula1>
    </dataValidation>
    <dataValidation type="list" allowBlank="1" showInputMessage="1" showErrorMessage="1" sqref="C16:C46 C49" xr:uid="{00000000-0002-0000-0400-000002000000}">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400-000003000000}"/>
    <dataValidation allowBlank="1" showInputMessage="1" showErrorMessage="1" promptTitle="Criteria" prompt="For projects to be completed in 2015, yet funded from the 2011-2014 (and 2015 of 2011-2014 Master CDM Agreement) CDM Framework" sqref="B60:B75" xr:uid="{00000000-0002-0000-0400-000004000000}"/>
    <dataValidation type="list" allowBlank="1" showInputMessage="1" showErrorMessage="1" sqref="E59" xr:uid="{00000000-0002-0000-0400-000005000000}">
      <formula1>#REF!</formula1>
    </dataValidation>
    <dataValidation type="list" allowBlank="1" showInputMessage="1" showErrorMessage="1" sqref="C59 C50:C57" xr:uid="{00000000-0002-0000-0400-000006000000}">
      <formula1>$B$106:$B$124</formula1>
    </dataValidation>
    <dataValidation allowBlank="1" showInputMessage="1" showErrorMessage="1" promptTitle="Critera" prompt="Input programs by funding mechanism (Full Cost Recovery and Pay for Performance)" sqref="B12:B15" xr:uid="{00000000-0002-0000-0400-000007000000}"/>
    <dataValidation allowBlank="1" showInputMessage="1" showErrorMessage="1" promptTitle="Criteria" prompt="Select Program Name for each Approved Province Wide Program." sqref="C12:C15" xr:uid="{00000000-0002-0000-0400-000008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400-000009000000}"/>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400-00000A000000}"/>
    <dataValidation type="list" allowBlank="1" showInputMessage="1" showErrorMessage="1" sqref="G16:M46 G49:M57" xr:uid="{00000000-0002-0000-0400-00000B000000}">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xr:uid="{00000000-0002-0000-0400-00000C000000}"/>
    <dataValidation type="list" allowBlank="1" showInputMessage="1" showErrorMessage="1" sqref="G59:M59 D59" xr:uid="{00000000-0002-0000-0400-00000D000000}">
      <formula1>$B$102:$B$103</formula1>
    </dataValidation>
    <dataValidation allowBlank="1" showInputMessage="1" showErrorMessage="1" promptTitle="Criteria" prompt="Indicate segment(s) targetted by Program" sqref="G12:M13" xr:uid="{00000000-0002-0000-0400-00000E000000}"/>
    <dataValidation allowBlank="1" showInputMessage="1" showErrorMessage="1" promptTitle="Note" prompt="Represents total savings from 2011-2014/15 CDM Framework which have in service dates after Jan 1, 2015" sqref="O76" xr:uid="{00000000-0002-0000-0400-00000F000000}"/>
    <dataValidation allowBlank="1" showInputMessage="1" showErrorMessage="1" promptTitle="Criteria" prompt="Input total annual budget for Program.  Refer to Table 3 in CDM Cost Effectiveness Tool &quot;CDM Plan Summary&quot; tab." sqref="X15 V15 R15 N15 P15 T15" xr:uid="{00000000-0002-0000-0400-000010000000}"/>
    <dataValidation allowBlank="1" showInputMessage="1" showErrorMessage="1" promptTitle="Criteria" prompt="Input annual energy savings (MWh) for Program.  Refer to Table 3 in CDM Cost Effectiveness Tool &quot;CDM Plan Summary&quot; tab." sqref="Y15 W15 S15 O15 Q15 U15" xr:uid="{00000000-0002-0000-0400-000011000000}"/>
    <dataValidation allowBlank="1" showInputMessage="1" showErrorMessage="1" promptTitle="Criteria" prompt="Input annual Target Gap" sqref="X78 V78 R78 N78 P78 T78" xr:uid="{00000000-0002-0000-0400-000012000000}"/>
    <dataValidation allowBlank="1" showInputMessage="1" showErrorMessage="1" promptTitle="Criteria" prompt="Input additional annual funding requirements to acheive Target Gap" sqref="Y78 W78 S78 O78 Q78 U78" xr:uid="{00000000-0002-0000-0400-000013000000}"/>
    <dataValidation allowBlank="1" showInputMessage="1" showErrorMessage="1" promptTitle="Note" prompt="All funding should be part of the 2011-2014/2015 CDM Framework and not apply to the new 2015-2020 CDM Framwork" sqref="Z60:Z75 N60:N76" xr:uid="{00000000-0002-0000-0400-000014000000}"/>
    <dataValidation allowBlank="1" showInputMessage="1" showErrorMessage="1" promptTitle="Criteria" prompt="Input total persisting energy savings in 2020 for Program.  Refer to Table 3 in CDM Cost Effectiveness Tool &quot;CDM Plan Summary&quot; tab." sqref="AA15" xr:uid="{00000000-0002-0000-0400-000015000000}"/>
    <dataValidation allowBlank="1" showInputMessage="1" showErrorMessage="1" promptTitle="Criteria" prompt="Automatic summation of total 2015-2020 budget by Program." sqref="Z15" xr:uid="{00000000-0002-0000-0400-000016000000}"/>
    <dataValidation allowBlank="1" showInputMessage="1" showErrorMessage="1" promptTitle="Criteria" prompt="Input Local, Regional or Pilot Program for which a business case has been approved by the IESO." sqref="D12:D15" xr:uid="{00000000-0002-0000-0400-000017000000}"/>
    <dataValidation allowBlank="1" showInputMessage="1" showErrorMessage="1" promptTitle="Criteria" prompt="Input estimated start date of Program (e.g., 01-Jan-2016)" sqref="F12:F15" xr:uid="{00000000-0002-0000-0400-000018000000}"/>
    <dataValidation allowBlank="1" showInputMessage="1" showErrorMessage="1" promptTitle="Criteria" prompt="Input proposed Program or Pilot name for which a business case has not been approved by the IESO and being considered by the LDC._x000a_" sqref="E12:E15" xr:uid="{00000000-0002-0000-04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39"/>
  <sheetViews>
    <sheetView showGridLines="0" tabSelected="1" topLeftCell="AI23" zoomScale="80" zoomScaleNormal="80" workbookViewId="0">
      <selection activeCell="BI47" sqref="BI47"/>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33" width="9.140625" style="3"/>
    <col min="34" max="34" width="12.140625" style="3" customWidth="1"/>
    <col min="35" max="35" width="10.7109375" style="3" customWidth="1"/>
    <col min="36" max="36" width="13" style="3" bestFit="1" customWidth="1"/>
    <col min="37" max="37" width="10.140625" style="3" customWidth="1"/>
    <col min="38" max="43" width="9.140625" style="3"/>
    <col min="44" max="44" width="12.140625" style="3" customWidth="1"/>
    <col min="45" max="45" width="10.7109375" style="3" customWidth="1"/>
    <col min="46" max="46" width="13" style="3" bestFit="1" customWidth="1"/>
    <col min="47" max="47" width="10.140625" style="3" customWidth="1"/>
    <col min="48" max="53" width="9.140625" style="3"/>
    <col min="54" max="54" width="10.85546875" style="3" bestFit="1" customWidth="1"/>
    <col min="55" max="55" width="9.85546875" style="3" bestFit="1" customWidth="1"/>
    <col min="56" max="56" width="13" style="3" bestFit="1" customWidth="1"/>
    <col min="57" max="57" width="10.85546875" style="3" bestFit="1" customWidth="1"/>
    <col min="58" max="58" width="9.140625" style="3"/>
    <col min="59" max="59" width="10.85546875" style="3" bestFit="1" customWidth="1"/>
    <col min="60" max="60" width="14.42578125" style="3" customWidth="1"/>
    <col min="61" max="61" width="13" style="3" bestFit="1" customWidth="1"/>
    <col min="62" max="16384" width="9.140625" style="3"/>
  </cols>
  <sheetData>
    <row r="1" spans="1:61" ht="23.25" x14ac:dyDescent="0.35">
      <c r="A1" s="4" t="s">
        <v>391</v>
      </c>
      <c r="B1" s="4" t="s">
        <v>385</v>
      </c>
    </row>
    <row r="2" spans="1:61" ht="17.45" customHeight="1" x14ac:dyDescent="0.25">
      <c r="A2" s="102"/>
      <c r="B2" s="218"/>
      <c r="C2" s="218"/>
      <c r="D2" s="218"/>
      <c r="E2" s="218"/>
      <c r="F2" s="103"/>
      <c r="G2" s="121"/>
      <c r="H2" s="105"/>
      <c r="I2" s="105"/>
      <c r="J2" s="105"/>
      <c r="K2" s="105"/>
      <c r="L2" s="105"/>
      <c r="M2" s="105"/>
      <c r="N2" s="102"/>
      <c r="O2" s="102"/>
      <c r="P2" s="102"/>
      <c r="Q2" s="102"/>
      <c r="R2" s="102"/>
      <c r="S2" s="102"/>
      <c r="T2" s="102"/>
      <c r="U2" s="102"/>
      <c r="V2" s="102"/>
      <c r="W2" s="102"/>
      <c r="X2" s="102"/>
      <c r="Y2" s="102"/>
      <c r="Z2" s="102"/>
      <c r="AA2" s="102"/>
    </row>
    <row r="3" spans="1:61"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61"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61"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61"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61" ht="41.45" customHeight="1" x14ac:dyDescent="0.25">
      <c r="A7" s="102"/>
      <c r="B7" s="107" t="s">
        <v>337</v>
      </c>
      <c r="C7" s="243" t="s">
        <v>504</v>
      </c>
      <c r="D7" s="244"/>
      <c r="E7" s="244"/>
      <c r="F7" s="244"/>
      <c r="G7" s="244"/>
      <c r="H7" s="244"/>
      <c r="I7" s="244"/>
      <c r="J7" s="244"/>
      <c r="K7" s="244"/>
      <c r="L7" s="245"/>
      <c r="M7" s="122"/>
      <c r="N7" s="123"/>
      <c r="O7" s="123"/>
      <c r="P7" s="123"/>
      <c r="Q7" s="123"/>
      <c r="R7" s="123"/>
      <c r="S7" s="123"/>
      <c r="T7" s="123"/>
      <c r="U7" s="123"/>
      <c r="V7" s="123"/>
      <c r="W7" s="102"/>
      <c r="X7" s="102"/>
      <c r="Y7" s="102"/>
      <c r="Z7" s="102"/>
      <c r="AA7" s="102"/>
    </row>
    <row r="8" spans="1:61"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61" ht="18.75" x14ac:dyDescent="0.3">
      <c r="A9" s="102"/>
      <c r="B9" s="106" t="s">
        <v>442</v>
      </c>
      <c r="C9" s="79" t="str">
        <f>IF('A. General Information'!E13="","",'A. General Information'!E13)</f>
        <v>Hydro 2000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61"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61"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61"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61"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61"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c r="BH14" s="3" t="s">
        <v>545</v>
      </c>
    </row>
    <row r="15" spans="1:61"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c r="AC15" s="322"/>
      <c r="AD15" s="323" t="s">
        <v>541</v>
      </c>
      <c r="AE15" s="324" t="s">
        <v>543</v>
      </c>
      <c r="AF15" s="323" t="s">
        <v>542</v>
      </c>
      <c r="AG15" s="322"/>
      <c r="AH15" s="323" t="s">
        <v>541</v>
      </c>
      <c r="AI15" s="324" t="s">
        <v>543</v>
      </c>
      <c r="AJ15" s="323" t="s">
        <v>542</v>
      </c>
      <c r="AK15" s="323" t="s">
        <v>544</v>
      </c>
      <c r="AM15" s="322"/>
      <c r="AN15" s="323" t="s">
        <v>541</v>
      </c>
      <c r="AO15" s="324" t="s">
        <v>543</v>
      </c>
      <c r="AP15" s="323" t="s">
        <v>542</v>
      </c>
      <c r="AQ15" s="322"/>
      <c r="AR15" s="323" t="s">
        <v>541</v>
      </c>
      <c r="AS15" s="324" t="s">
        <v>543</v>
      </c>
      <c r="AT15" s="323" t="s">
        <v>542</v>
      </c>
      <c r="AU15" s="323" t="s">
        <v>544</v>
      </c>
      <c r="AW15" s="322"/>
      <c r="AX15" s="323" t="s">
        <v>541</v>
      </c>
      <c r="AY15" s="324" t="s">
        <v>543</v>
      </c>
      <c r="AZ15" s="323" t="s">
        <v>542</v>
      </c>
      <c r="BA15" s="322"/>
      <c r="BB15" s="323" t="s">
        <v>541</v>
      </c>
      <c r="BC15" s="324" t="s">
        <v>543</v>
      </c>
      <c r="BD15" s="323" t="s">
        <v>542</v>
      </c>
      <c r="BE15" s="323" t="s">
        <v>544</v>
      </c>
      <c r="BG15" s="323" t="s">
        <v>541</v>
      </c>
      <c r="BH15" s="324" t="s">
        <v>543</v>
      </c>
      <c r="BI15" s="323" t="s">
        <v>542</v>
      </c>
    </row>
    <row r="16" spans="1:61" ht="14.45" customHeight="1" x14ac:dyDescent="0.25">
      <c r="B16" s="272" t="s">
        <v>300</v>
      </c>
      <c r="C16" s="16" t="s">
        <v>264</v>
      </c>
      <c r="D16" s="56"/>
      <c r="E16" s="56"/>
      <c r="F16" s="119">
        <v>42370</v>
      </c>
      <c r="G16" s="48"/>
      <c r="H16" s="48"/>
      <c r="I16" s="48" t="s">
        <v>296</v>
      </c>
      <c r="J16" s="48" t="s">
        <v>296</v>
      </c>
      <c r="K16" s="48" t="s">
        <v>296</v>
      </c>
      <c r="L16" s="48" t="s">
        <v>296</v>
      </c>
      <c r="M16" s="48" t="s">
        <v>296</v>
      </c>
      <c r="N16" s="64">
        <v>0</v>
      </c>
      <c r="O16" s="65">
        <v>0</v>
      </c>
      <c r="P16" s="64">
        <v>10005</v>
      </c>
      <c r="Q16" s="65">
        <v>81</v>
      </c>
      <c r="R16" s="64">
        <v>15434.134081859129</v>
      </c>
      <c r="S16" s="65">
        <v>55.372500000000002</v>
      </c>
      <c r="T16" s="64">
        <v>15596.557651717911</v>
      </c>
      <c r="U16" s="65">
        <v>82.7</v>
      </c>
      <c r="V16" s="64">
        <v>16997.867571860654</v>
      </c>
      <c r="W16" s="65">
        <v>91.9</v>
      </c>
      <c r="X16" s="64">
        <v>26999.847683704331</v>
      </c>
      <c r="Y16" s="65">
        <v>137.87</v>
      </c>
      <c r="Z16" s="61">
        <f>IF(SUM(N16,P16,R16,T16,V16,X16)=0,"",SUM(N16,P16,R16,T16,V16,X16))</f>
        <v>85033.406989142022</v>
      </c>
      <c r="AA16" s="67">
        <f>SUM(Y16,W16,U16,S16,Q16,O16)</f>
        <v>448.84250000000003</v>
      </c>
      <c r="AC16" s="326">
        <f>U16</f>
        <v>82.7</v>
      </c>
      <c r="AD16" s="325"/>
      <c r="AE16" s="329">
        <f>AC16/2</f>
        <v>41.35</v>
      </c>
      <c r="AF16" s="330">
        <f>AC16/2</f>
        <v>41.35</v>
      </c>
      <c r="AG16" s="327"/>
      <c r="AH16" s="322">
        <f>AD16*1000</f>
        <v>0</v>
      </c>
      <c r="AI16" s="322">
        <f t="shared" ref="AI16:AI46" si="0">AE16*1000</f>
        <v>41350</v>
      </c>
      <c r="AJ16" s="322">
        <f t="shared" ref="AJ16:AJ46" si="1">AF16*1000</f>
        <v>41350</v>
      </c>
      <c r="AK16" s="322">
        <f>SUM(AH16:AJ16)</f>
        <v>82700</v>
      </c>
      <c r="AM16" s="326">
        <f>W16</f>
        <v>91.9</v>
      </c>
      <c r="AN16" s="325"/>
      <c r="AO16" s="329">
        <f>AM16/2</f>
        <v>45.95</v>
      </c>
      <c r="AP16" s="330">
        <f>AM16/2</f>
        <v>45.95</v>
      </c>
      <c r="AQ16" s="327"/>
      <c r="AR16" s="322">
        <f>AN16*1000</f>
        <v>0</v>
      </c>
      <c r="AS16" s="322">
        <f t="shared" ref="AS16:AT31" si="2">AO16*1000</f>
        <v>45950</v>
      </c>
      <c r="AT16" s="322">
        <f t="shared" si="2"/>
        <v>45950</v>
      </c>
      <c r="AU16" s="322">
        <f>SUM(AR16:AT16)</f>
        <v>91900</v>
      </c>
      <c r="AW16" s="326">
        <f>Y16</f>
        <v>137.87</v>
      </c>
      <c r="AX16" s="325"/>
      <c r="AY16" s="329">
        <f>AW16/2</f>
        <v>68.935000000000002</v>
      </c>
      <c r="AZ16" s="330">
        <f>AW16/2</f>
        <v>68.935000000000002</v>
      </c>
      <c r="BA16" s="322"/>
      <c r="BB16" s="322">
        <f>AW16*1000</f>
        <v>137870</v>
      </c>
      <c r="BC16" s="322">
        <f>AY16*1000</f>
        <v>68935</v>
      </c>
      <c r="BD16" s="322">
        <f>AZ16*1000</f>
        <v>68935</v>
      </c>
      <c r="BE16" s="322">
        <f>SUM(BB16:BD16)</f>
        <v>275740</v>
      </c>
      <c r="BG16" s="322">
        <f>AR16+BB16</f>
        <v>137870</v>
      </c>
      <c r="BH16" s="322">
        <f t="shared" ref="BH16:BI16" si="3">AS16+BC16</f>
        <v>114885</v>
      </c>
      <c r="BI16" s="322">
        <f t="shared" si="3"/>
        <v>114885</v>
      </c>
    </row>
    <row r="17" spans="2:61" ht="14.45" customHeight="1" x14ac:dyDescent="0.25">
      <c r="B17" s="273"/>
      <c r="C17" s="16" t="s">
        <v>522</v>
      </c>
      <c r="D17" s="56" t="s">
        <v>355</v>
      </c>
      <c r="E17" s="56"/>
      <c r="F17" s="119">
        <v>42658</v>
      </c>
      <c r="G17" s="48"/>
      <c r="H17" s="48"/>
      <c r="I17" s="48" t="s">
        <v>296</v>
      </c>
      <c r="J17" s="48"/>
      <c r="K17" s="48"/>
      <c r="L17" s="48"/>
      <c r="M17" s="48"/>
      <c r="N17" s="64">
        <v>0</v>
      </c>
      <c r="O17" s="65">
        <v>0</v>
      </c>
      <c r="P17" s="64">
        <v>3800</v>
      </c>
      <c r="Q17" s="65">
        <v>0</v>
      </c>
      <c r="R17" s="64">
        <v>9322</v>
      </c>
      <c r="S17" s="65">
        <v>31.24184</v>
      </c>
      <c r="T17" s="64">
        <v>12823.912420011115</v>
      </c>
      <c r="U17" s="65">
        <v>31.25</v>
      </c>
      <c r="V17" s="64">
        <v>12823.912420011115</v>
      </c>
      <c r="W17" s="65">
        <v>31.25</v>
      </c>
      <c r="X17" s="64">
        <v>12823.912420011115</v>
      </c>
      <c r="Y17" s="65">
        <v>31.25</v>
      </c>
      <c r="Z17" s="61">
        <f t="shared" ref="Z17:Z46" si="4">IF(SUM(N17,P17,R17,T17,V17,X17)=0,"",SUM(N17,P17,R17,T17,V17,X17))</f>
        <v>51593.737260033347</v>
      </c>
      <c r="AA17" s="67">
        <f t="shared" ref="AA17:AA33" si="5">SUM(Y17,W17,U17,S17,Q17,O17)</f>
        <v>124.99184</v>
      </c>
      <c r="AC17" s="326">
        <f t="shared" ref="AC17:AC46" si="6">U17</f>
        <v>31.25</v>
      </c>
      <c r="AD17" s="325"/>
      <c r="AE17" s="329">
        <f>AC17</f>
        <v>31.25</v>
      </c>
      <c r="AF17" s="323"/>
      <c r="AG17" s="327"/>
      <c r="AH17" s="322">
        <f t="shared" ref="AH17:AH46" si="7">AD17*1000</f>
        <v>0</v>
      </c>
      <c r="AI17" s="322">
        <f t="shared" si="0"/>
        <v>31250</v>
      </c>
      <c r="AJ17" s="322">
        <f t="shared" si="1"/>
        <v>0</v>
      </c>
      <c r="AK17" s="322">
        <f t="shared" ref="AK17:AK46" si="8">SUM(AH17:AJ17)</f>
        <v>31250</v>
      </c>
      <c r="AM17" s="326">
        <f t="shared" ref="AM17:AM46" si="9">W17</f>
        <v>31.25</v>
      </c>
      <c r="AN17" s="325"/>
      <c r="AO17" s="329">
        <f>AM17</f>
        <v>31.25</v>
      </c>
      <c r="AP17" s="323"/>
      <c r="AQ17" s="327"/>
      <c r="AR17" s="322">
        <f t="shared" ref="AR17:AR46" si="10">AN17*1000</f>
        <v>0</v>
      </c>
      <c r="AS17" s="322">
        <f t="shared" si="2"/>
        <v>31250</v>
      </c>
      <c r="AT17" s="322">
        <f t="shared" si="2"/>
        <v>0</v>
      </c>
      <c r="AU17" s="322">
        <f t="shared" ref="AU17:AU46" si="11">SUM(AR17:AT17)</f>
        <v>31250</v>
      </c>
      <c r="AW17" s="326">
        <f t="shared" ref="AW17:AW34" si="12">Y17</f>
        <v>31.25</v>
      </c>
      <c r="AX17" s="325"/>
      <c r="AY17" s="329">
        <f>AW17</f>
        <v>31.25</v>
      </c>
      <c r="AZ17" s="323"/>
      <c r="BA17" s="322"/>
      <c r="BB17" s="322">
        <f t="shared" ref="BB17:BB34" si="13">AW17*1000</f>
        <v>31250</v>
      </c>
      <c r="BC17" s="322">
        <f t="shared" ref="BC17:BC34" si="14">AY17*1000</f>
        <v>31250</v>
      </c>
      <c r="BD17" s="322">
        <f t="shared" ref="BD17:BD34" si="15">AZ17*1000</f>
        <v>0</v>
      </c>
      <c r="BE17" s="322">
        <f t="shared" ref="BE17:BE46" si="16">SUM(BB17:BD17)</f>
        <v>62500</v>
      </c>
      <c r="BG17" s="322">
        <f t="shared" ref="BG17:BG46" si="17">AR17+BB17</f>
        <v>31250</v>
      </c>
      <c r="BH17" s="322">
        <f t="shared" ref="BH17:BH46" si="18">AS17+BC17</f>
        <v>62500</v>
      </c>
      <c r="BI17" s="322">
        <f t="shared" ref="BI17:BI46" si="19">AT17+BD17</f>
        <v>0</v>
      </c>
    </row>
    <row r="18" spans="2:61" x14ac:dyDescent="0.25">
      <c r="B18" s="273"/>
      <c r="C18" s="16" t="s">
        <v>418</v>
      </c>
      <c r="D18" s="56"/>
      <c r="E18" s="56"/>
      <c r="F18" s="119">
        <v>42370</v>
      </c>
      <c r="G18" s="48"/>
      <c r="H18" s="48"/>
      <c r="I18" s="48"/>
      <c r="J18" s="48" t="s">
        <v>296</v>
      </c>
      <c r="K18" s="48" t="s">
        <v>296</v>
      </c>
      <c r="L18" s="48" t="s">
        <v>296</v>
      </c>
      <c r="M18" s="48" t="s">
        <v>296</v>
      </c>
      <c r="N18" s="64">
        <v>0</v>
      </c>
      <c r="O18" s="65">
        <v>0</v>
      </c>
      <c r="P18" s="64">
        <v>860</v>
      </c>
      <c r="Q18" s="65">
        <v>1.72</v>
      </c>
      <c r="R18" s="64">
        <v>1</v>
      </c>
      <c r="S18" s="65">
        <v>0.1</v>
      </c>
      <c r="T18" s="64">
        <v>1000</v>
      </c>
      <c r="U18" s="65">
        <v>0.1</v>
      </c>
      <c r="V18" s="64">
        <v>1</v>
      </c>
      <c r="W18" s="65">
        <v>0.1</v>
      </c>
      <c r="X18" s="64">
        <v>1</v>
      </c>
      <c r="Y18" s="65">
        <v>0.1</v>
      </c>
      <c r="Z18" s="61">
        <f t="shared" si="4"/>
        <v>1863</v>
      </c>
      <c r="AA18" s="67">
        <f>SUM(Y18,W18,U18,S18)</f>
        <v>0.4</v>
      </c>
      <c r="AC18" s="326">
        <f t="shared" si="6"/>
        <v>0.1</v>
      </c>
      <c r="AD18" s="325"/>
      <c r="AE18" s="325"/>
      <c r="AF18" s="330">
        <f>AC18</f>
        <v>0.1</v>
      </c>
      <c r="AG18" s="327"/>
      <c r="AH18" s="322">
        <f t="shared" si="7"/>
        <v>0</v>
      </c>
      <c r="AI18" s="322">
        <f t="shared" si="0"/>
        <v>0</v>
      </c>
      <c r="AJ18" s="322">
        <f t="shared" si="1"/>
        <v>100</v>
      </c>
      <c r="AK18" s="322">
        <f t="shared" si="8"/>
        <v>100</v>
      </c>
      <c r="AM18" s="326">
        <f t="shared" si="9"/>
        <v>0.1</v>
      </c>
      <c r="AN18" s="325"/>
      <c r="AO18" s="325"/>
      <c r="AP18" s="330">
        <f>AM18</f>
        <v>0.1</v>
      </c>
      <c r="AQ18" s="327"/>
      <c r="AR18" s="322">
        <f t="shared" si="10"/>
        <v>0</v>
      </c>
      <c r="AS18" s="322">
        <f t="shared" si="2"/>
        <v>0</v>
      </c>
      <c r="AT18" s="322">
        <f t="shared" si="2"/>
        <v>100</v>
      </c>
      <c r="AU18" s="322">
        <f t="shared" si="11"/>
        <v>100</v>
      </c>
      <c r="AW18" s="326">
        <f t="shared" si="12"/>
        <v>0.1</v>
      </c>
      <c r="AX18" s="325"/>
      <c r="AY18" s="325"/>
      <c r="AZ18" s="330">
        <f>AW18</f>
        <v>0.1</v>
      </c>
      <c r="BA18" s="322"/>
      <c r="BB18" s="322">
        <f t="shared" si="13"/>
        <v>100</v>
      </c>
      <c r="BC18" s="322">
        <f t="shared" si="14"/>
        <v>0</v>
      </c>
      <c r="BD18" s="322">
        <f t="shared" si="15"/>
        <v>100</v>
      </c>
      <c r="BE18" s="322">
        <f t="shared" si="16"/>
        <v>200</v>
      </c>
      <c r="BG18" s="322">
        <f t="shared" si="17"/>
        <v>100</v>
      </c>
      <c r="BH18" s="322">
        <f t="shared" si="18"/>
        <v>0</v>
      </c>
      <c r="BI18" s="322">
        <f t="shared" si="19"/>
        <v>200</v>
      </c>
    </row>
    <row r="19" spans="2:61" ht="28.5" x14ac:dyDescent="0.25">
      <c r="B19" s="273"/>
      <c r="C19" s="16" t="s">
        <v>266</v>
      </c>
      <c r="D19" s="56"/>
      <c r="E19" s="56"/>
      <c r="F19" s="119">
        <v>42736</v>
      </c>
      <c r="G19" s="48"/>
      <c r="H19" s="48"/>
      <c r="I19" s="48" t="s">
        <v>296</v>
      </c>
      <c r="J19" s="48" t="s">
        <v>296</v>
      </c>
      <c r="K19" s="48" t="s">
        <v>296</v>
      </c>
      <c r="L19" s="48" t="s">
        <v>296</v>
      </c>
      <c r="M19" s="48" t="s">
        <v>296</v>
      </c>
      <c r="N19" s="64">
        <v>0</v>
      </c>
      <c r="O19" s="65">
        <v>0</v>
      </c>
      <c r="P19" s="64">
        <v>0</v>
      </c>
      <c r="Q19" s="65">
        <v>0</v>
      </c>
      <c r="R19" s="64">
        <v>1</v>
      </c>
      <c r="S19" s="65">
        <v>0.1</v>
      </c>
      <c r="T19" s="64">
        <v>1</v>
      </c>
      <c r="U19" s="65">
        <v>0.1</v>
      </c>
      <c r="V19" s="64">
        <v>1</v>
      </c>
      <c r="W19" s="65">
        <v>0.1</v>
      </c>
      <c r="X19" s="64">
        <v>1</v>
      </c>
      <c r="Y19" s="65">
        <v>0.1</v>
      </c>
      <c r="Z19" s="61">
        <f t="shared" si="4"/>
        <v>4</v>
      </c>
      <c r="AA19" s="67">
        <f t="shared" si="5"/>
        <v>0.4</v>
      </c>
      <c r="AC19" s="326">
        <f t="shared" si="6"/>
        <v>0.1</v>
      </c>
      <c r="AD19" s="325"/>
      <c r="AE19" s="329">
        <f>AC19/2</f>
        <v>0.05</v>
      </c>
      <c r="AF19" s="330">
        <f>AC19/2</f>
        <v>0.05</v>
      </c>
      <c r="AG19" s="327"/>
      <c r="AH19" s="322">
        <f t="shared" si="7"/>
        <v>0</v>
      </c>
      <c r="AI19" s="322">
        <f t="shared" si="0"/>
        <v>50</v>
      </c>
      <c r="AJ19" s="322">
        <f t="shared" si="1"/>
        <v>50</v>
      </c>
      <c r="AK19" s="322">
        <f t="shared" si="8"/>
        <v>100</v>
      </c>
      <c r="AM19" s="326">
        <f t="shared" si="9"/>
        <v>0.1</v>
      </c>
      <c r="AN19" s="325"/>
      <c r="AO19" s="329">
        <f>AM19/2</f>
        <v>0.05</v>
      </c>
      <c r="AP19" s="330">
        <f>AM19/2</f>
        <v>0.05</v>
      </c>
      <c r="AQ19" s="327"/>
      <c r="AR19" s="322">
        <f t="shared" si="10"/>
        <v>0</v>
      </c>
      <c r="AS19" s="322">
        <f t="shared" si="2"/>
        <v>50</v>
      </c>
      <c r="AT19" s="322">
        <f t="shared" si="2"/>
        <v>50</v>
      </c>
      <c r="AU19" s="322">
        <f t="shared" si="11"/>
        <v>100</v>
      </c>
      <c r="AW19" s="326">
        <f t="shared" si="12"/>
        <v>0.1</v>
      </c>
      <c r="AX19" s="325"/>
      <c r="AY19" s="329">
        <f>AW19/2</f>
        <v>0.05</v>
      </c>
      <c r="AZ19" s="330">
        <f>AW19/2</f>
        <v>0.05</v>
      </c>
      <c r="BA19" s="322"/>
      <c r="BB19" s="322">
        <f t="shared" si="13"/>
        <v>100</v>
      </c>
      <c r="BC19" s="322">
        <f t="shared" si="14"/>
        <v>50</v>
      </c>
      <c r="BD19" s="322">
        <f t="shared" si="15"/>
        <v>50</v>
      </c>
      <c r="BE19" s="322">
        <f t="shared" si="16"/>
        <v>200</v>
      </c>
      <c r="BG19" s="322">
        <f t="shared" si="17"/>
        <v>100</v>
      </c>
      <c r="BH19" s="322">
        <f t="shared" si="18"/>
        <v>100</v>
      </c>
      <c r="BI19" s="322">
        <f t="shared" si="19"/>
        <v>100</v>
      </c>
    </row>
    <row r="20" spans="2:61" x14ac:dyDescent="0.25">
      <c r="B20" s="273"/>
      <c r="C20" s="16" t="s">
        <v>415</v>
      </c>
      <c r="D20" s="56"/>
      <c r="E20" s="56"/>
      <c r="F20" s="119">
        <v>42370</v>
      </c>
      <c r="G20" s="48"/>
      <c r="H20" s="48"/>
      <c r="I20" s="48" t="s">
        <v>296</v>
      </c>
      <c r="J20" s="48" t="s">
        <v>296</v>
      </c>
      <c r="K20" s="48" t="s">
        <v>296</v>
      </c>
      <c r="L20" s="48" t="s">
        <v>296</v>
      </c>
      <c r="M20" s="48" t="s">
        <v>296</v>
      </c>
      <c r="N20" s="64">
        <v>0</v>
      </c>
      <c r="O20" s="65">
        <v>0</v>
      </c>
      <c r="P20" s="64">
        <v>0</v>
      </c>
      <c r="Q20" s="65">
        <v>0</v>
      </c>
      <c r="R20" s="64">
        <v>1</v>
      </c>
      <c r="S20" s="65">
        <v>0.1</v>
      </c>
      <c r="T20" s="64">
        <v>1</v>
      </c>
      <c r="U20" s="65">
        <v>0.1</v>
      </c>
      <c r="V20" s="64">
        <v>1</v>
      </c>
      <c r="W20" s="65">
        <v>0.1</v>
      </c>
      <c r="X20" s="64">
        <v>1</v>
      </c>
      <c r="Y20" s="65">
        <v>0.1</v>
      </c>
      <c r="Z20" s="61">
        <f t="shared" si="4"/>
        <v>4</v>
      </c>
      <c r="AA20" s="67">
        <f>SUM(Y20,W20,U20,S20)</f>
        <v>0.4</v>
      </c>
      <c r="AC20" s="326">
        <f t="shared" si="6"/>
        <v>0.1</v>
      </c>
      <c r="AD20" s="325"/>
      <c r="AE20" s="329">
        <f t="shared" ref="AE20:AE34" si="20">AC20/2</f>
        <v>0.05</v>
      </c>
      <c r="AF20" s="330">
        <f>AC20/2</f>
        <v>0.05</v>
      </c>
      <c r="AG20" s="327"/>
      <c r="AH20" s="322">
        <f t="shared" si="7"/>
        <v>0</v>
      </c>
      <c r="AI20" s="322">
        <f t="shared" si="0"/>
        <v>50</v>
      </c>
      <c r="AJ20" s="322">
        <f t="shared" si="1"/>
        <v>50</v>
      </c>
      <c r="AK20" s="322">
        <f t="shared" si="8"/>
        <v>100</v>
      </c>
      <c r="AM20" s="326">
        <f t="shared" si="9"/>
        <v>0.1</v>
      </c>
      <c r="AN20" s="325"/>
      <c r="AO20" s="329">
        <f t="shared" ref="AO20:AO34" si="21">AM20/2</f>
        <v>0.05</v>
      </c>
      <c r="AP20" s="330">
        <f>AM20/2</f>
        <v>0.05</v>
      </c>
      <c r="AQ20" s="327"/>
      <c r="AR20" s="322">
        <f t="shared" si="10"/>
        <v>0</v>
      </c>
      <c r="AS20" s="322">
        <f t="shared" si="2"/>
        <v>50</v>
      </c>
      <c r="AT20" s="322">
        <f t="shared" si="2"/>
        <v>50</v>
      </c>
      <c r="AU20" s="322">
        <f t="shared" si="11"/>
        <v>100</v>
      </c>
      <c r="AW20" s="326">
        <f t="shared" si="12"/>
        <v>0.1</v>
      </c>
      <c r="AX20" s="325"/>
      <c r="AY20" s="329">
        <f t="shared" ref="AY20:AY37" si="22">AW20/2</f>
        <v>0.05</v>
      </c>
      <c r="AZ20" s="330">
        <f>AW20/2</f>
        <v>0.05</v>
      </c>
      <c r="BA20" s="322"/>
      <c r="BB20" s="322">
        <f t="shared" si="13"/>
        <v>100</v>
      </c>
      <c r="BC20" s="322">
        <f t="shared" si="14"/>
        <v>50</v>
      </c>
      <c r="BD20" s="322">
        <f t="shared" si="15"/>
        <v>50</v>
      </c>
      <c r="BE20" s="322">
        <f t="shared" si="16"/>
        <v>200</v>
      </c>
      <c r="BG20" s="322">
        <f t="shared" si="17"/>
        <v>100</v>
      </c>
      <c r="BH20" s="322">
        <f t="shared" si="18"/>
        <v>100</v>
      </c>
      <c r="BI20" s="322">
        <f t="shared" si="19"/>
        <v>100</v>
      </c>
    </row>
    <row r="21" spans="2:61" ht="28.5" x14ac:dyDescent="0.25">
      <c r="B21" s="273"/>
      <c r="C21" s="16" t="s">
        <v>428</v>
      </c>
      <c r="D21" s="56"/>
      <c r="E21" s="56"/>
      <c r="F21" s="119">
        <v>42658</v>
      </c>
      <c r="G21" s="48"/>
      <c r="H21" s="48"/>
      <c r="I21" s="48"/>
      <c r="J21" s="48"/>
      <c r="K21" s="48"/>
      <c r="L21" s="48"/>
      <c r="M21" s="48" t="s">
        <v>296</v>
      </c>
      <c r="N21" s="64">
        <v>0</v>
      </c>
      <c r="O21" s="65">
        <v>0</v>
      </c>
      <c r="P21" s="64">
        <v>0</v>
      </c>
      <c r="Q21" s="65">
        <v>0</v>
      </c>
      <c r="R21" s="64">
        <v>1</v>
      </c>
      <c r="S21" s="65">
        <v>0.1</v>
      </c>
      <c r="T21" s="64">
        <v>1</v>
      </c>
      <c r="U21" s="65">
        <v>0.1</v>
      </c>
      <c r="V21" s="64">
        <v>1</v>
      </c>
      <c r="W21" s="65">
        <v>0.1</v>
      </c>
      <c r="X21" s="64">
        <v>1</v>
      </c>
      <c r="Y21" s="65">
        <v>0.1</v>
      </c>
      <c r="Z21" s="61">
        <f t="shared" si="4"/>
        <v>4</v>
      </c>
      <c r="AA21" s="67">
        <f t="shared" si="5"/>
        <v>0.4</v>
      </c>
      <c r="AC21" s="326">
        <f t="shared" si="6"/>
        <v>0.1</v>
      </c>
      <c r="AD21" s="324"/>
      <c r="AE21" s="325"/>
      <c r="AF21" s="330">
        <f>AC21</f>
        <v>0.1</v>
      </c>
      <c r="AG21" s="327"/>
      <c r="AH21" s="322">
        <f t="shared" si="7"/>
        <v>0</v>
      </c>
      <c r="AI21" s="322">
        <f t="shared" si="0"/>
        <v>0</v>
      </c>
      <c r="AJ21" s="322">
        <f t="shared" si="1"/>
        <v>100</v>
      </c>
      <c r="AK21" s="322">
        <f t="shared" si="8"/>
        <v>100</v>
      </c>
      <c r="AM21" s="326">
        <f t="shared" si="9"/>
        <v>0.1</v>
      </c>
      <c r="AN21" s="324"/>
      <c r="AO21" s="325"/>
      <c r="AP21" s="330">
        <f>AM21</f>
        <v>0.1</v>
      </c>
      <c r="AQ21" s="327"/>
      <c r="AR21" s="322">
        <f t="shared" si="10"/>
        <v>0</v>
      </c>
      <c r="AS21" s="322">
        <f t="shared" si="2"/>
        <v>0</v>
      </c>
      <c r="AT21" s="322">
        <f t="shared" si="2"/>
        <v>100</v>
      </c>
      <c r="AU21" s="322">
        <f t="shared" si="11"/>
        <v>100</v>
      </c>
      <c r="AW21" s="326">
        <f t="shared" si="12"/>
        <v>0.1</v>
      </c>
      <c r="AX21" s="324"/>
      <c r="AY21" s="325"/>
      <c r="AZ21" s="330">
        <f>AW21</f>
        <v>0.1</v>
      </c>
      <c r="BA21" s="322"/>
      <c r="BB21" s="322">
        <f t="shared" si="13"/>
        <v>100</v>
      </c>
      <c r="BC21" s="322">
        <f t="shared" si="14"/>
        <v>0</v>
      </c>
      <c r="BD21" s="322">
        <f t="shared" si="15"/>
        <v>100</v>
      </c>
      <c r="BE21" s="322">
        <f t="shared" si="16"/>
        <v>200</v>
      </c>
      <c r="BG21" s="322">
        <f t="shared" si="17"/>
        <v>100</v>
      </c>
      <c r="BH21" s="322">
        <f t="shared" si="18"/>
        <v>0</v>
      </c>
      <c r="BI21" s="322">
        <f t="shared" si="19"/>
        <v>200</v>
      </c>
    </row>
    <row r="22" spans="2:61" ht="28.5" x14ac:dyDescent="0.25">
      <c r="B22" s="273"/>
      <c r="C22" s="16" t="s">
        <v>529</v>
      </c>
      <c r="D22" s="56"/>
      <c r="E22" s="56"/>
      <c r="F22" s="144">
        <v>42950</v>
      </c>
      <c r="G22" s="48"/>
      <c r="H22" s="48"/>
      <c r="I22" s="48" t="s">
        <v>296</v>
      </c>
      <c r="J22" s="48"/>
      <c r="K22" s="48"/>
      <c r="L22" s="48"/>
      <c r="M22" s="48"/>
      <c r="N22" s="64">
        <v>0</v>
      </c>
      <c r="O22" s="65">
        <v>0</v>
      </c>
      <c r="P22" s="64">
        <v>0</v>
      </c>
      <c r="Q22" s="65">
        <v>0</v>
      </c>
      <c r="R22" s="64">
        <v>7047.7474883677296</v>
      </c>
      <c r="S22" s="65">
        <v>4.2371300000000005</v>
      </c>
      <c r="T22" s="64">
        <v>7597.3421261115946</v>
      </c>
      <c r="U22" s="65">
        <v>14.547786000000002</v>
      </c>
      <c r="V22" s="64">
        <v>7597.3421261115946</v>
      </c>
      <c r="W22" s="65">
        <v>14.547786000000002</v>
      </c>
      <c r="X22" s="64">
        <v>7597.3421261115946</v>
      </c>
      <c r="Y22" s="65">
        <v>14.547786000000002</v>
      </c>
      <c r="Z22" s="61">
        <f t="shared" si="4"/>
        <v>29839.773866702511</v>
      </c>
      <c r="AA22" s="67">
        <f t="shared" si="5"/>
        <v>47.880488000000007</v>
      </c>
      <c r="AC22" s="326">
        <f t="shared" si="6"/>
        <v>14.547786000000002</v>
      </c>
      <c r="AD22" s="324"/>
      <c r="AE22" s="329">
        <f>AC22</f>
        <v>14.547786000000002</v>
      </c>
      <c r="AF22" s="323"/>
      <c r="AG22" s="327"/>
      <c r="AH22" s="322">
        <f t="shared" si="7"/>
        <v>0</v>
      </c>
      <c r="AI22" s="322">
        <f t="shared" si="0"/>
        <v>14547.786000000002</v>
      </c>
      <c r="AJ22" s="322">
        <f t="shared" si="1"/>
        <v>0</v>
      </c>
      <c r="AK22" s="322">
        <f t="shared" si="8"/>
        <v>14547.786000000002</v>
      </c>
      <c r="AM22" s="326">
        <f t="shared" si="9"/>
        <v>14.547786000000002</v>
      </c>
      <c r="AN22" s="324"/>
      <c r="AO22" s="329">
        <f>AM22</f>
        <v>14.547786000000002</v>
      </c>
      <c r="AP22" s="323"/>
      <c r="AQ22" s="327"/>
      <c r="AR22" s="322">
        <f t="shared" si="10"/>
        <v>0</v>
      </c>
      <c r="AS22" s="322">
        <f t="shared" si="2"/>
        <v>14547.786000000002</v>
      </c>
      <c r="AT22" s="322">
        <f t="shared" si="2"/>
        <v>0</v>
      </c>
      <c r="AU22" s="322">
        <f t="shared" si="11"/>
        <v>14547.786000000002</v>
      </c>
      <c r="AW22" s="326">
        <f t="shared" si="12"/>
        <v>14.547786000000002</v>
      </c>
      <c r="AX22" s="324"/>
      <c r="AY22" s="329">
        <f>AW22</f>
        <v>14.547786000000002</v>
      </c>
      <c r="AZ22" s="323"/>
      <c r="BA22" s="322"/>
      <c r="BB22" s="322">
        <f t="shared" si="13"/>
        <v>14547.786000000002</v>
      </c>
      <c r="BC22" s="322">
        <f t="shared" si="14"/>
        <v>14547.786000000002</v>
      </c>
      <c r="BD22" s="322">
        <f t="shared" si="15"/>
        <v>0</v>
      </c>
      <c r="BE22" s="322">
        <f t="shared" si="16"/>
        <v>29095.572000000004</v>
      </c>
      <c r="BG22" s="322">
        <f t="shared" si="17"/>
        <v>14547.786000000002</v>
      </c>
      <c r="BH22" s="322">
        <f t="shared" si="18"/>
        <v>29095.572000000004</v>
      </c>
      <c r="BI22" s="322">
        <f t="shared" si="19"/>
        <v>0</v>
      </c>
    </row>
    <row r="23" spans="2:61" ht="28.5" x14ac:dyDescent="0.25">
      <c r="B23" s="273"/>
      <c r="C23" s="16" t="s">
        <v>450</v>
      </c>
      <c r="D23" s="56"/>
      <c r="E23" s="56"/>
      <c r="F23" s="144">
        <v>42950</v>
      </c>
      <c r="G23" s="48"/>
      <c r="H23" s="48"/>
      <c r="I23" s="48"/>
      <c r="J23" s="48" t="s">
        <v>296</v>
      </c>
      <c r="K23" s="48" t="s">
        <v>296</v>
      </c>
      <c r="L23" s="48" t="s">
        <v>296</v>
      </c>
      <c r="M23" s="48"/>
      <c r="N23" s="64">
        <v>0</v>
      </c>
      <c r="O23" s="65">
        <v>0</v>
      </c>
      <c r="P23" s="64">
        <v>0</v>
      </c>
      <c r="Q23" s="65">
        <v>0</v>
      </c>
      <c r="R23" s="64">
        <v>1</v>
      </c>
      <c r="S23" s="65">
        <v>0.1</v>
      </c>
      <c r="T23" s="64">
        <v>1</v>
      </c>
      <c r="U23" s="65">
        <v>9.7333333333333327E-2</v>
      </c>
      <c r="V23" s="64">
        <v>1</v>
      </c>
      <c r="W23" s="65">
        <v>9.7333333333333327E-2</v>
      </c>
      <c r="X23" s="64">
        <v>1</v>
      </c>
      <c r="Y23" s="65">
        <v>9.7000000000000003E-2</v>
      </c>
      <c r="Z23" s="61">
        <f t="shared" si="4"/>
        <v>4</v>
      </c>
      <c r="AA23" s="67">
        <f t="shared" si="5"/>
        <v>0.39166666666666661</v>
      </c>
      <c r="AC23" s="326">
        <f t="shared" si="6"/>
        <v>9.7333333333333327E-2</v>
      </c>
      <c r="AD23" s="325"/>
      <c r="AE23" s="325"/>
      <c r="AF23" s="330">
        <f>AC23</f>
        <v>9.7333333333333327E-2</v>
      </c>
      <c r="AG23" s="327"/>
      <c r="AH23" s="322">
        <f t="shared" si="7"/>
        <v>0</v>
      </c>
      <c r="AI23" s="322">
        <f t="shared" si="0"/>
        <v>0</v>
      </c>
      <c r="AJ23" s="322">
        <f t="shared" si="1"/>
        <v>97.333333333333329</v>
      </c>
      <c r="AK23" s="322">
        <f t="shared" si="8"/>
        <v>97.333333333333329</v>
      </c>
      <c r="AM23" s="326">
        <f t="shared" si="9"/>
        <v>9.7333333333333327E-2</v>
      </c>
      <c r="AN23" s="325"/>
      <c r="AO23" s="325"/>
      <c r="AP23" s="330">
        <f>AM23</f>
        <v>9.7333333333333327E-2</v>
      </c>
      <c r="AQ23" s="327"/>
      <c r="AR23" s="322">
        <f t="shared" si="10"/>
        <v>0</v>
      </c>
      <c r="AS23" s="322">
        <f t="shared" si="2"/>
        <v>0</v>
      </c>
      <c r="AT23" s="322">
        <f t="shared" si="2"/>
        <v>97.333333333333329</v>
      </c>
      <c r="AU23" s="322">
        <f t="shared" si="11"/>
        <v>97.333333333333329</v>
      </c>
      <c r="AW23" s="326">
        <f t="shared" si="12"/>
        <v>9.7000000000000003E-2</v>
      </c>
      <c r="AX23" s="325"/>
      <c r="AY23" s="325"/>
      <c r="AZ23" s="330">
        <f>AW23</f>
        <v>9.7000000000000003E-2</v>
      </c>
      <c r="BA23" s="322"/>
      <c r="BB23" s="322">
        <f t="shared" si="13"/>
        <v>97</v>
      </c>
      <c r="BC23" s="322">
        <f t="shared" si="14"/>
        <v>0</v>
      </c>
      <c r="BD23" s="322">
        <f t="shared" si="15"/>
        <v>97</v>
      </c>
      <c r="BE23" s="322">
        <f t="shared" si="16"/>
        <v>194</v>
      </c>
      <c r="BG23" s="322">
        <f t="shared" si="17"/>
        <v>97</v>
      </c>
      <c r="BH23" s="322">
        <f t="shared" si="18"/>
        <v>0</v>
      </c>
      <c r="BI23" s="322">
        <f t="shared" si="19"/>
        <v>194.33333333333331</v>
      </c>
    </row>
    <row r="24" spans="2:61" ht="28.5" x14ac:dyDescent="0.25">
      <c r="B24" s="273"/>
      <c r="C24" s="16" t="s">
        <v>419</v>
      </c>
      <c r="D24" s="56"/>
      <c r="E24" s="56"/>
      <c r="F24" s="144">
        <v>42950</v>
      </c>
      <c r="G24" s="48"/>
      <c r="H24" s="48"/>
      <c r="I24" s="48"/>
      <c r="J24" s="48"/>
      <c r="K24" s="48"/>
      <c r="L24" s="48"/>
      <c r="M24" s="48" t="s">
        <v>296</v>
      </c>
      <c r="N24" s="64">
        <v>0</v>
      </c>
      <c r="O24" s="65">
        <v>0</v>
      </c>
      <c r="P24" s="64">
        <v>0</v>
      </c>
      <c r="Q24" s="65">
        <v>0</v>
      </c>
      <c r="R24" s="64">
        <v>1</v>
      </c>
      <c r="S24" s="65">
        <v>0.1</v>
      </c>
      <c r="T24" s="64">
        <v>1</v>
      </c>
      <c r="U24" s="65">
        <v>9.7333333333333327E-2</v>
      </c>
      <c r="V24" s="64">
        <v>1</v>
      </c>
      <c r="W24" s="65">
        <v>9.7333333333333327E-2</v>
      </c>
      <c r="X24" s="64">
        <v>1</v>
      </c>
      <c r="Y24" s="65">
        <v>9.7000000000000003E-2</v>
      </c>
      <c r="Z24" s="61">
        <f t="shared" si="4"/>
        <v>4</v>
      </c>
      <c r="AA24" s="67">
        <f t="shared" si="5"/>
        <v>0.39166666666666661</v>
      </c>
      <c r="AC24" s="326">
        <f t="shared" si="6"/>
        <v>9.7333333333333327E-2</v>
      </c>
      <c r="AD24" s="325"/>
      <c r="AE24" s="325"/>
      <c r="AF24" s="330">
        <f>AC24</f>
        <v>9.7333333333333327E-2</v>
      </c>
      <c r="AG24" s="327"/>
      <c r="AH24" s="322">
        <f t="shared" si="7"/>
        <v>0</v>
      </c>
      <c r="AI24" s="322">
        <f t="shared" si="0"/>
        <v>0</v>
      </c>
      <c r="AJ24" s="322">
        <f t="shared" si="1"/>
        <v>97.333333333333329</v>
      </c>
      <c r="AK24" s="322">
        <f t="shared" si="8"/>
        <v>97.333333333333329</v>
      </c>
      <c r="AM24" s="326">
        <f t="shared" si="9"/>
        <v>9.7333333333333327E-2</v>
      </c>
      <c r="AN24" s="325"/>
      <c r="AO24" s="325"/>
      <c r="AP24" s="330">
        <f>AM24</f>
        <v>9.7333333333333327E-2</v>
      </c>
      <c r="AQ24" s="327"/>
      <c r="AR24" s="322">
        <f t="shared" si="10"/>
        <v>0</v>
      </c>
      <c r="AS24" s="322">
        <f t="shared" si="2"/>
        <v>0</v>
      </c>
      <c r="AT24" s="322">
        <f t="shared" si="2"/>
        <v>97.333333333333329</v>
      </c>
      <c r="AU24" s="322">
        <f t="shared" si="11"/>
        <v>97.333333333333329</v>
      </c>
      <c r="AW24" s="326">
        <f t="shared" si="12"/>
        <v>9.7000000000000003E-2</v>
      </c>
      <c r="AX24" s="325"/>
      <c r="AY24" s="325"/>
      <c r="AZ24" s="330">
        <f>AW24</f>
        <v>9.7000000000000003E-2</v>
      </c>
      <c r="BA24" s="322"/>
      <c r="BB24" s="322">
        <f t="shared" si="13"/>
        <v>97</v>
      </c>
      <c r="BC24" s="322">
        <f t="shared" si="14"/>
        <v>0</v>
      </c>
      <c r="BD24" s="322">
        <f t="shared" si="15"/>
        <v>97</v>
      </c>
      <c r="BE24" s="322">
        <f t="shared" si="16"/>
        <v>194</v>
      </c>
      <c r="BG24" s="322">
        <f t="shared" si="17"/>
        <v>97</v>
      </c>
      <c r="BH24" s="322">
        <f t="shared" si="18"/>
        <v>0</v>
      </c>
      <c r="BI24" s="322">
        <f t="shared" si="19"/>
        <v>194.33333333333331</v>
      </c>
    </row>
    <row r="25" spans="2:61" x14ac:dyDescent="0.25">
      <c r="B25" s="273"/>
      <c r="C25" s="16" t="s">
        <v>448</v>
      </c>
      <c r="D25" s="56"/>
      <c r="E25" s="56"/>
      <c r="F25" s="119">
        <v>42370</v>
      </c>
      <c r="G25" s="48" t="s">
        <v>296</v>
      </c>
      <c r="H25" s="48"/>
      <c r="I25" s="48"/>
      <c r="J25" s="48"/>
      <c r="K25" s="48"/>
      <c r="L25" s="48"/>
      <c r="M25" s="48"/>
      <c r="N25" s="64">
        <v>0</v>
      </c>
      <c r="O25" s="65">
        <v>0</v>
      </c>
      <c r="P25" s="64">
        <v>11965</v>
      </c>
      <c r="Q25" s="65">
        <v>76</v>
      </c>
      <c r="R25" s="64">
        <v>9824.5850622406633</v>
      </c>
      <c r="S25" s="65">
        <v>33.524000000000001</v>
      </c>
      <c r="T25" s="64">
        <v>9318.9834024896263</v>
      </c>
      <c r="U25" s="65">
        <v>33.5</v>
      </c>
      <c r="V25" s="64">
        <v>9318.9834024896263</v>
      </c>
      <c r="W25" s="65">
        <v>33.5</v>
      </c>
      <c r="X25" s="64">
        <v>9318.9834024896263</v>
      </c>
      <c r="Y25" s="65">
        <v>33.5</v>
      </c>
      <c r="Z25" s="61">
        <f t="shared" si="4"/>
        <v>49746.535269709544</v>
      </c>
      <c r="AA25" s="67">
        <f t="shared" si="5"/>
        <v>210.024</v>
      </c>
      <c r="AC25" s="326">
        <f t="shared" si="6"/>
        <v>33.5</v>
      </c>
      <c r="AD25" s="328">
        <f>AC25</f>
        <v>33.5</v>
      </c>
      <c r="AE25" s="325"/>
      <c r="AF25" s="323"/>
      <c r="AG25" s="327"/>
      <c r="AH25" s="322">
        <f t="shared" si="7"/>
        <v>33500</v>
      </c>
      <c r="AI25" s="322">
        <f t="shared" si="0"/>
        <v>0</v>
      </c>
      <c r="AJ25" s="322">
        <f t="shared" si="1"/>
        <v>0</v>
      </c>
      <c r="AK25" s="322">
        <f t="shared" si="8"/>
        <v>33500</v>
      </c>
      <c r="AM25" s="326">
        <f t="shared" si="9"/>
        <v>33.5</v>
      </c>
      <c r="AN25" s="328">
        <f>AM25</f>
        <v>33.5</v>
      </c>
      <c r="AO25" s="325"/>
      <c r="AP25" s="323"/>
      <c r="AQ25" s="327"/>
      <c r="AR25" s="322">
        <f t="shared" si="10"/>
        <v>33500</v>
      </c>
      <c r="AS25" s="322">
        <f t="shared" si="2"/>
        <v>0</v>
      </c>
      <c r="AT25" s="322">
        <f t="shared" si="2"/>
        <v>0</v>
      </c>
      <c r="AU25" s="322">
        <f t="shared" si="11"/>
        <v>33500</v>
      </c>
      <c r="AW25" s="326">
        <f t="shared" si="12"/>
        <v>33.5</v>
      </c>
      <c r="AX25" s="328">
        <f>AW25</f>
        <v>33.5</v>
      </c>
      <c r="AY25" s="325"/>
      <c r="AZ25" s="323"/>
      <c r="BA25" s="322"/>
      <c r="BB25" s="322">
        <f t="shared" si="13"/>
        <v>33500</v>
      </c>
      <c r="BC25" s="322">
        <f t="shared" si="14"/>
        <v>0</v>
      </c>
      <c r="BD25" s="322">
        <f t="shared" si="15"/>
        <v>0</v>
      </c>
      <c r="BE25" s="322">
        <f t="shared" si="16"/>
        <v>33500</v>
      </c>
      <c r="BG25" s="322">
        <f t="shared" si="17"/>
        <v>67000</v>
      </c>
      <c r="BH25" s="322">
        <f t="shared" si="18"/>
        <v>0</v>
      </c>
      <c r="BI25" s="322">
        <f t="shared" si="19"/>
        <v>0</v>
      </c>
    </row>
    <row r="26" spans="2:61" ht="28.5" x14ac:dyDescent="0.25">
      <c r="B26" s="273"/>
      <c r="C26" s="16" t="s">
        <v>295</v>
      </c>
      <c r="D26" s="56"/>
      <c r="E26" s="56"/>
      <c r="F26" s="119">
        <v>42370</v>
      </c>
      <c r="G26" s="48" t="s">
        <v>296</v>
      </c>
      <c r="H26" s="48" t="s">
        <v>296</v>
      </c>
      <c r="I26" s="48"/>
      <c r="J26" s="48"/>
      <c r="K26" s="48"/>
      <c r="L26" s="48"/>
      <c r="M26" s="48"/>
      <c r="N26" s="64">
        <v>0</v>
      </c>
      <c r="O26" s="65">
        <v>0</v>
      </c>
      <c r="P26" s="64">
        <v>9849.0008726003489</v>
      </c>
      <c r="Q26" s="65">
        <v>7</v>
      </c>
      <c r="R26" s="64">
        <v>16894.691490226876</v>
      </c>
      <c r="S26" s="65">
        <v>19.60988</v>
      </c>
      <c r="T26" s="64">
        <v>16894.689869775328</v>
      </c>
      <c r="U26" s="65">
        <v>19.609877083271204</v>
      </c>
      <c r="V26" s="64">
        <v>1</v>
      </c>
      <c r="W26" s="65">
        <v>0.1</v>
      </c>
      <c r="X26" s="64">
        <v>1</v>
      </c>
      <c r="Y26" s="65">
        <v>0.1</v>
      </c>
      <c r="Z26" s="61">
        <f t="shared" si="4"/>
        <v>43640.382232602555</v>
      </c>
      <c r="AA26" s="67">
        <f t="shared" si="5"/>
        <v>46.419757083271207</v>
      </c>
      <c r="AC26" s="326">
        <f t="shared" si="6"/>
        <v>19.609877083271204</v>
      </c>
      <c r="AD26" s="328">
        <f t="shared" ref="AD26:AD34" si="23">AC26</f>
        <v>19.609877083271204</v>
      </c>
      <c r="AE26" s="325"/>
      <c r="AF26" s="323"/>
      <c r="AG26" s="327"/>
      <c r="AH26" s="322">
        <f t="shared" si="7"/>
        <v>19609.877083271203</v>
      </c>
      <c r="AI26" s="322">
        <f t="shared" si="0"/>
        <v>0</v>
      </c>
      <c r="AJ26" s="322">
        <f t="shared" si="1"/>
        <v>0</v>
      </c>
      <c r="AK26" s="322">
        <f t="shared" si="8"/>
        <v>19609.877083271203</v>
      </c>
      <c r="AM26" s="326">
        <f t="shared" si="9"/>
        <v>0.1</v>
      </c>
      <c r="AN26" s="328">
        <f t="shared" ref="AN26:AN34" si="24">AM26</f>
        <v>0.1</v>
      </c>
      <c r="AO26" s="325"/>
      <c r="AP26" s="323"/>
      <c r="AQ26" s="327"/>
      <c r="AR26" s="322">
        <f t="shared" si="10"/>
        <v>100</v>
      </c>
      <c r="AS26" s="322">
        <f t="shared" si="2"/>
        <v>0</v>
      </c>
      <c r="AT26" s="322">
        <f t="shared" si="2"/>
        <v>0</v>
      </c>
      <c r="AU26" s="322">
        <f t="shared" si="11"/>
        <v>100</v>
      </c>
      <c r="AW26" s="326">
        <f t="shared" si="12"/>
        <v>0.1</v>
      </c>
      <c r="AX26" s="328">
        <f t="shared" ref="AX26:AX34" si="25">AW26</f>
        <v>0.1</v>
      </c>
      <c r="AY26" s="325"/>
      <c r="AZ26" s="323"/>
      <c r="BA26" s="322"/>
      <c r="BB26" s="322">
        <f t="shared" si="13"/>
        <v>100</v>
      </c>
      <c r="BC26" s="322">
        <f t="shared" si="14"/>
        <v>0</v>
      </c>
      <c r="BD26" s="322">
        <f t="shared" si="15"/>
        <v>0</v>
      </c>
      <c r="BE26" s="322">
        <f t="shared" si="16"/>
        <v>100</v>
      </c>
      <c r="BG26" s="322">
        <f t="shared" si="17"/>
        <v>200</v>
      </c>
      <c r="BH26" s="322">
        <f t="shared" si="18"/>
        <v>0</v>
      </c>
      <c r="BI26" s="322">
        <f t="shared" si="19"/>
        <v>0</v>
      </c>
    </row>
    <row r="27" spans="2:61" ht="28.5" x14ac:dyDescent="0.25">
      <c r="B27" s="273"/>
      <c r="C27" s="16" t="s">
        <v>429</v>
      </c>
      <c r="D27" s="56"/>
      <c r="E27" s="56"/>
      <c r="F27" s="119">
        <v>42370</v>
      </c>
      <c r="G27" s="48" t="s">
        <v>296</v>
      </c>
      <c r="H27" s="48"/>
      <c r="I27" s="48"/>
      <c r="J27" s="48"/>
      <c r="K27" s="48"/>
      <c r="L27" s="48"/>
      <c r="M27" s="48"/>
      <c r="N27" s="64">
        <v>0</v>
      </c>
      <c r="O27" s="65">
        <v>0</v>
      </c>
      <c r="P27" s="64">
        <v>1489</v>
      </c>
      <c r="Q27" s="65">
        <v>4</v>
      </c>
      <c r="R27" s="64">
        <v>6388.96</v>
      </c>
      <c r="S27" s="65">
        <v>6.2240000000000002</v>
      </c>
      <c r="T27" s="64">
        <v>1</v>
      </c>
      <c r="U27" s="65">
        <v>0.1</v>
      </c>
      <c r="V27" s="64">
        <v>1</v>
      </c>
      <c r="W27" s="65">
        <v>0.1</v>
      </c>
      <c r="X27" s="64">
        <v>1</v>
      </c>
      <c r="Y27" s="65">
        <v>0.1</v>
      </c>
      <c r="Z27" s="61">
        <f t="shared" si="4"/>
        <v>7880.96</v>
      </c>
      <c r="AA27" s="67">
        <f t="shared" si="5"/>
        <v>10.524000000000001</v>
      </c>
      <c r="AC27" s="326">
        <f t="shared" si="6"/>
        <v>0.1</v>
      </c>
      <c r="AD27" s="328">
        <f t="shared" si="23"/>
        <v>0.1</v>
      </c>
      <c r="AE27" s="325"/>
      <c r="AF27" s="323"/>
      <c r="AG27" s="327"/>
      <c r="AH27" s="322">
        <f t="shared" si="7"/>
        <v>100</v>
      </c>
      <c r="AI27" s="322">
        <f t="shared" si="0"/>
        <v>0</v>
      </c>
      <c r="AJ27" s="322">
        <f t="shared" si="1"/>
        <v>0</v>
      </c>
      <c r="AK27" s="322">
        <f t="shared" si="8"/>
        <v>100</v>
      </c>
      <c r="AM27" s="326">
        <f t="shared" si="9"/>
        <v>0.1</v>
      </c>
      <c r="AN27" s="328">
        <f t="shared" si="24"/>
        <v>0.1</v>
      </c>
      <c r="AO27" s="325"/>
      <c r="AP27" s="323"/>
      <c r="AQ27" s="327"/>
      <c r="AR27" s="322">
        <f t="shared" si="10"/>
        <v>100</v>
      </c>
      <c r="AS27" s="322">
        <f t="shared" si="2"/>
        <v>0</v>
      </c>
      <c r="AT27" s="322">
        <f t="shared" si="2"/>
        <v>0</v>
      </c>
      <c r="AU27" s="322">
        <f t="shared" si="11"/>
        <v>100</v>
      </c>
      <c r="AW27" s="326">
        <f t="shared" si="12"/>
        <v>0.1</v>
      </c>
      <c r="AX27" s="328">
        <f t="shared" si="25"/>
        <v>0.1</v>
      </c>
      <c r="AY27" s="325"/>
      <c r="AZ27" s="323"/>
      <c r="BA27" s="322"/>
      <c r="BB27" s="322">
        <f t="shared" si="13"/>
        <v>100</v>
      </c>
      <c r="BC27" s="322">
        <f t="shared" si="14"/>
        <v>0</v>
      </c>
      <c r="BD27" s="322">
        <f t="shared" si="15"/>
        <v>0</v>
      </c>
      <c r="BE27" s="322">
        <f t="shared" si="16"/>
        <v>100</v>
      </c>
      <c r="BG27" s="322">
        <f t="shared" si="17"/>
        <v>200</v>
      </c>
      <c r="BH27" s="322">
        <f t="shared" si="18"/>
        <v>0</v>
      </c>
      <c r="BI27" s="322">
        <f t="shared" si="19"/>
        <v>0</v>
      </c>
    </row>
    <row r="28" spans="2:61" ht="28.5" x14ac:dyDescent="0.25">
      <c r="B28" s="273"/>
      <c r="C28" s="16" t="s">
        <v>449</v>
      </c>
      <c r="D28" s="56"/>
      <c r="E28" s="56"/>
      <c r="F28" s="119">
        <v>42658</v>
      </c>
      <c r="G28" s="48" t="s">
        <v>296</v>
      </c>
      <c r="H28" s="48"/>
      <c r="I28" s="48"/>
      <c r="J28" s="48"/>
      <c r="K28" s="48"/>
      <c r="L28" s="48"/>
      <c r="M28" s="48"/>
      <c r="N28" s="64">
        <v>0</v>
      </c>
      <c r="O28" s="65">
        <v>0</v>
      </c>
      <c r="P28" s="64">
        <v>0</v>
      </c>
      <c r="Q28" s="65">
        <v>0</v>
      </c>
      <c r="R28" s="64">
        <v>900.00102323872875</v>
      </c>
      <c r="S28" s="65">
        <v>1.8392199999999996</v>
      </c>
      <c r="T28" s="64">
        <v>884.00780865242416</v>
      </c>
      <c r="U28" s="65">
        <v>1.7999999999999994</v>
      </c>
      <c r="V28" s="64">
        <v>884.00780865242416</v>
      </c>
      <c r="W28" s="65">
        <v>1.7999999999999994</v>
      </c>
      <c r="X28" s="64">
        <v>884.00780865242416</v>
      </c>
      <c r="Y28" s="65">
        <v>1.7999999999999994</v>
      </c>
      <c r="Z28" s="61">
        <f t="shared" si="4"/>
        <v>3552.0244491960011</v>
      </c>
      <c r="AA28" s="67">
        <f t="shared" si="5"/>
        <v>7.2392199999999978</v>
      </c>
      <c r="AC28" s="326">
        <f t="shared" si="6"/>
        <v>1.7999999999999994</v>
      </c>
      <c r="AD28" s="328">
        <f t="shared" si="23"/>
        <v>1.7999999999999994</v>
      </c>
      <c r="AE28" s="325"/>
      <c r="AF28" s="323"/>
      <c r="AG28" s="327"/>
      <c r="AH28" s="322">
        <f t="shared" si="7"/>
        <v>1799.9999999999993</v>
      </c>
      <c r="AI28" s="322">
        <f t="shared" si="0"/>
        <v>0</v>
      </c>
      <c r="AJ28" s="322">
        <f t="shared" si="1"/>
        <v>0</v>
      </c>
      <c r="AK28" s="322">
        <f t="shared" si="8"/>
        <v>1799.9999999999993</v>
      </c>
      <c r="AM28" s="326">
        <f t="shared" si="9"/>
        <v>1.7999999999999994</v>
      </c>
      <c r="AN28" s="328">
        <f t="shared" si="24"/>
        <v>1.7999999999999994</v>
      </c>
      <c r="AO28" s="325"/>
      <c r="AP28" s="323"/>
      <c r="AQ28" s="327"/>
      <c r="AR28" s="322">
        <f t="shared" si="10"/>
        <v>1799.9999999999993</v>
      </c>
      <c r="AS28" s="322">
        <f t="shared" si="2"/>
        <v>0</v>
      </c>
      <c r="AT28" s="322">
        <f t="shared" si="2"/>
        <v>0</v>
      </c>
      <c r="AU28" s="322">
        <f t="shared" si="11"/>
        <v>1799.9999999999993</v>
      </c>
      <c r="AW28" s="326">
        <f t="shared" si="12"/>
        <v>1.7999999999999994</v>
      </c>
      <c r="AX28" s="328">
        <f t="shared" si="25"/>
        <v>1.7999999999999994</v>
      </c>
      <c r="AY28" s="325"/>
      <c r="AZ28" s="323"/>
      <c r="BA28" s="322"/>
      <c r="BB28" s="322">
        <f t="shared" si="13"/>
        <v>1799.9999999999993</v>
      </c>
      <c r="BC28" s="322">
        <f t="shared" si="14"/>
        <v>0</v>
      </c>
      <c r="BD28" s="322">
        <f t="shared" si="15"/>
        <v>0</v>
      </c>
      <c r="BE28" s="322">
        <f t="shared" si="16"/>
        <v>1799.9999999999993</v>
      </c>
      <c r="BG28" s="322">
        <f t="shared" si="17"/>
        <v>3599.9999999999986</v>
      </c>
      <c r="BH28" s="322">
        <f t="shared" si="18"/>
        <v>0</v>
      </c>
      <c r="BI28" s="322">
        <f t="shared" si="19"/>
        <v>0</v>
      </c>
    </row>
    <row r="29" spans="2:61"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4"/>
        <v/>
      </c>
      <c r="AA29" s="67"/>
      <c r="AC29" s="326">
        <f t="shared" si="6"/>
        <v>0</v>
      </c>
      <c r="AD29" s="325"/>
      <c r="AE29" s="325"/>
      <c r="AF29" s="323"/>
      <c r="AG29" s="327"/>
      <c r="AH29" s="322">
        <f t="shared" si="7"/>
        <v>0</v>
      </c>
      <c r="AI29" s="322">
        <f t="shared" si="0"/>
        <v>0</v>
      </c>
      <c r="AJ29" s="322">
        <f t="shared" si="1"/>
        <v>0</v>
      </c>
      <c r="AK29" s="322">
        <f t="shared" si="8"/>
        <v>0</v>
      </c>
      <c r="AM29" s="326">
        <f t="shared" si="9"/>
        <v>0</v>
      </c>
      <c r="AN29" s="325"/>
      <c r="AO29" s="325"/>
      <c r="AP29" s="323"/>
      <c r="AQ29" s="327"/>
      <c r="AR29" s="322">
        <f t="shared" si="10"/>
        <v>0</v>
      </c>
      <c r="AS29" s="322">
        <f t="shared" si="2"/>
        <v>0</v>
      </c>
      <c r="AT29" s="322">
        <f t="shared" si="2"/>
        <v>0</v>
      </c>
      <c r="AU29" s="322">
        <f t="shared" si="11"/>
        <v>0</v>
      </c>
      <c r="AW29" s="326">
        <f t="shared" si="12"/>
        <v>0</v>
      </c>
      <c r="AX29" s="325"/>
      <c r="AY29" s="325"/>
      <c r="AZ29" s="323"/>
      <c r="BA29" s="322"/>
      <c r="BB29" s="322">
        <f t="shared" si="13"/>
        <v>0</v>
      </c>
      <c r="BC29" s="322">
        <f t="shared" si="14"/>
        <v>0</v>
      </c>
      <c r="BD29" s="322">
        <f t="shared" si="15"/>
        <v>0</v>
      </c>
      <c r="BE29" s="322">
        <f t="shared" si="16"/>
        <v>0</v>
      </c>
      <c r="BG29" s="322">
        <f t="shared" si="17"/>
        <v>0</v>
      </c>
      <c r="BH29" s="322">
        <f t="shared" si="18"/>
        <v>0</v>
      </c>
      <c r="BI29" s="322">
        <f t="shared" si="19"/>
        <v>0</v>
      </c>
    </row>
    <row r="30" spans="2:61"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4"/>
        <v/>
      </c>
      <c r="AA30" s="67"/>
      <c r="AC30" s="326">
        <f t="shared" si="6"/>
        <v>0</v>
      </c>
      <c r="AD30" s="325"/>
      <c r="AE30" s="325"/>
      <c r="AF30" s="323"/>
      <c r="AG30" s="327"/>
      <c r="AH30" s="322">
        <f t="shared" si="7"/>
        <v>0</v>
      </c>
      <c r="AI30" s="322">
        <f t="shared" si="0"/>
        <v>0</v>
      </c>
      <c r="AJ30" s="322">
        <f t="shared" si="1"/>
        <v>0</v>
      </c>
      <c r="AK30" s="322">
        <f t="shared" si="8"/>
        <v>0</v>
      </c>
      <c r="AM30" s="326">
        <f t="shared" si="9"/>
        <v>0</v>
      </c>
      <c r="AN30" s="325"/>
      <c r="AO30" s="325"/>
      <c r="AP30" s="323"/>
      <c r="AQ30" s="327"/>
      <c r="AR30" s="322">
        <f t="shared" si="10"/>
        <v>0</v>
      </c>
      <c r="AS30" s="322">
        <f t="shared" si="2"/>
        <v>0</v>
      </c>
      <c r="AT30" s="322">
        <f t="shared" si="2"/>
        <v>0</v>
      </c>
      <c r="AU30" s="322">
        <f t="shared" si="11"/>
        <v>0</v>
      </c>
      <c r="AW30" s="326">
        <f t="shared" si="12"/>
        <v>0</v>
      </c>
      <c r="AX30" s="325"/>
      <c r="AY30" s="325"/>
      <c r="AZ30" s="323"/>
      <c r="BA30" s="322"/>
      <c r="BB30" s="322">
        <f t="shared" si="13"/>
        <v>0</v>
      </c>
      <c r="BC30" s="322">
        <f t="shared" si="14"/>
        <v>0</v>
      </c>
      <c r="BD30" s="322">
        <f t="shared" si="15"/>
        <v>0</v>
      </c>
      <c r="BE30" s="322">
        <f t="shared" si="16"/>
        <v>0</v>
      </c>
      <c r="BG30" s="322">
        <f t="shared" si="17"/>
        <v>0</v>
      </c>
      <c r="BH30" s="322">
        <f t="shared" si="18"/>
        <v>0</v>
      </c>
      <c r="BI30" s="322">
        <f t="shared" si="19"/>
        <v>0</v>
      </c>
    </row>
    <row r="31" spans="2:61"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4"/>
        <v/>
      </c>
      <c r="AA31" s="67"/>
      <c r="AC31" s="326">
        <f t="shared" si="6"/>
        <v>0</v>
      </c>
      <c r="AD31" s="325"/>
      <c r="AE31" s="325"/>
      <c r="AF31" s="323"/>
      <c r="AG31" s="327"/>
      <c r="AH31" s="322">
        <f t="shared" si="7"/>
        <v>0</v>
      </c>
      <c r="AI31" s="322">
        <f t="shared" si="0"/>
        <v>0</v>
      </c>
      <c r="AJ31" s="322">
        <f t="shared" si="1"/>
        <v>0</v>
      </c>
      <c r="AK31" s="322">
        <f t="shared" si="8"/>
        <v>0</v>
      </c>
      <c r="AM31" s="326">
        <f t="shared" si="9"/>
        <v>0</v>
      </c>
      <c r="AN31" s="325"/>
      <c r="AO31" s="325"/>
      <c r="AP31" s="323"/>
      <c r="AQ31" s="327"/>
      <c r="AR31" s="322">
        <f t="shared" si="10"/>
        <v>0</v>
      </c>
      <c r="AS31" s="322">
        <f t="shared" si="2"/>
        <v>0</v>
      </c>
      <c r="AT31" s="322">
        <f t="shared" si="2"/>
        <v>0</v>
      </c>
      <c r="AU31" s="322">
        <f t="shared" si="11"/>
        <v>0</v>
      </c>
      <c r="AW31" s="326">
        <f t="shared" si="12"/>
        <v>0</v>
      </c>
      <c r="AX31" s="325"/>
      <c r="AY31" s="325"/>
      <c r="AZ31" s="323"/>
      <c r="BA31" s="322"/>
      <c r="BB31" s="322">
        <f t="shared" si="13"/>
        <v>0</v>
      </c>
      <c r="BC31" s="322">
        <f t="shared" si="14"/>
        <v>0</v>
      </c>
      <c r="BD31" s="322">
        <f t="shared" si="15"/>
        <v>0</v>
      </c>
      <c r="BE31" s="322">
        <f t="shared" si="16"/>
        <v>0</v>
      </c>
      <c r="BG31" s="322">
        <f t="shared" si="17"/>
        <v>0</v>
      </c>
      <c r="BH31" s="322">
        <f t="shared" si="18"/>
        <v>0</v>
      </c>
      <c r="BI31" s="322">
        <f t="shared" si="19"/>
        <v>0</v>
      </c>
    </row>
    <row r="32" spans="2:61" ht="28.5" x14ac:dyDescent="0.25">
      <c r="B32" s="273"/>
      <c r="C32" s="16"/>
      <c r="D32" s="56"/>
      <c r="E32" s="56" t="s">
        <v>530</v>
      </c>
      <c r="F32" s="119">
        <v>43101</v>
      </c>
      <c r="G32" s="48"/>
      <c r="H32" s="48"/>
      <c r="I32" s="48" t="s">
        <v>296</v>
      </c>
      <c r="J32" s="48" t="s">
        <v>296</v>
      </c>
      <c r="K32" s="48" t="s">
        <v>296</v>
      </c>
      <c r="L32" s="48" t="s">
        <v>296</v>
      </c>
      <c r="M32" s="48" t="s">
        <v>296</v>
      </c>
      <c r="N32" s="64">
        <v>0</v>
      </c>
      <c r="O32" s="65">
        <v>0</v>
      </c>
      <c r="P32" s="64">
        <v>0</v>
      </c>
      <c r="Q32" s="65">
        <v>0</v>
      </c>
      <c r="R32" s="64">
        <v>0</v>
      </c>
      <c r="S32" s="65">
        <v>0</v>
      </c>
      <c r="T32" s="64">
        <v>15629.66862741258</v>
      </c>
      <c r="U32" s="65">
        <v>74.23</v>
      </c>
      <c r="V32" s="64">
        <v>15629.66862741258</v>
      </c>
      <c r="W32" s="65">
        <v>74.23</v>
      </c>
      <c r="X32" s="64">
        <v>16399.125624866723</v>
      </c>
      <c r="Y32" s="65">
        <v>78.28</v>
      </c>
      <c r="Z32" s="61">
        <f t="shared" si="4"/>
        <v>47658.462879691884</v>
      </c>
      <c r="AA32" s="67">
        <f t="shared" si="5"/>
        <v>226.74</v>
      </c>
      <c r="AC32" s="326">
        <f t="shared" si="6"/>
        <v>74.23</v>
      </c>
      <c r="AD32" s="325"/>
      <c r="AE32" s="329">
        <f t="shared" ref="AE32:AE46" si="26">AC32/2</f>
        <v>37.115000000000002</v>
      </c>
      <c r="AF32" s="330">
        <f>AC32/2</f>
        <v>37.115000000000002</v>
      </c>
      <c r="AG32" s="327"/>
      <c r="AH32" s="322">
        <f t="shared" si="7"/>
        <v>0</v>
      </c>
      <c r="AI32" s="322">
        <f t="shared" si="0"/>
        <v>37115</v>
      </c>
      <c r="AJ32" s="322">
        <f t="shared" si="1"/>
        <v>37115</v>
      </c>
      <c r="AK32" s="322">
        <f t="shared" si="8"/>
        <v>74230</v>
      </c>
      <c r="AM32" s="326">
        <f t="shared" si="9"/>
        <v>74.23</v>
      </c>
      <c r="AN32" s="325"/>
      <c r="AO32" s="329">
        <f t="shared" si="21"/>
        <v>37.115000000000002</v>
      </c>
      <c r="AP32" s="330">
        <f>AM32/2</f>
        <v>37.115000000000002</v>
      </c>
      <c r="AQ32" s="327"/>
      <c r="AR32" s="322">
        <f t="shared" si="10"/>
        <v>0</v>
      </c>
      <c r="AS32" s="322">
        <f t="shared" ref="AS32:AS46" si="27">AO32*1000</f>
        <v>37115</v>
      </c>
      <c r="AT32" s="322">
        <f t="shared" ref="AT32:AT46" si="28">AP32*1000</f>
        <v>37115</v>
      </c>
      <c r="AU32" s="322">
        <f t="shared" si="11"/>
        <v>74230</v>
      </c>
      <c r="AW32" s="326">
        <f t="shared" si="12"/>
        <v>78.28</v>
      </c>
      <c r="AX32" s="325"/>
      <c r="AY32" s="329">
        <f t="shared" ref="AY32:AY46" si="29">AW32/2</f>
        <v>39.14</v>
      </c>
      <c r="AZ32" s="330">
        <f>AW32/2</f>
        <v>39.14</v>
      </c>
      <c r="BA32" s="322"/>
      <c r="BB32" s="322">
        <f t="shared" si="13"/>
        <v>78280</v>
      </c>
      <c r="BC32" s="322">
        <f t="shared" si="14"/>
        <v>39140</v>
      </c>
      <c r="BD32" s="322">
        <f t="shared" si="15"/>
        <v>39140</v>
      </c>
      <c r="BE32" s="322">
        <f t="shared" si="16"/>
        <v>156560</v>
      </c>
      <c r="BG32" s="322">
        <f t="shared" si="17"/>
        <v>78280</v>
      </c>
      <c r="BH32" s="322">
        <f t="shared" si="18"/>
        <v>76255</v>
      </c>
      <c r="BI32" s="322">
        <f t="shared" si="19"/>
        <v>76255</v>
      </c>
    </row>
    <row r="33" spans="2:61" ht="28.5" x14ac:dyDescent="0.25">
      <c r="B33" s="273"/>
      <c r="C33" s="16"/>
      <c r="D33" s="56"/>
      <c r="E33" s="56" t="s">
        <v>531</v>
      </c>
      <c r="F33" s="119">
        <v>43101</v>
      </c>
      <c r="G33" s="48" t="s">
        <v>296</v>
      </c>
      <c r="H33" s="48" t="s">
        <v>296</v>
      </c>
      <c r="I33" s="48"/>
      <c r="J33" s="48"/>
      <c r="K33" s="48"/>
      <c r="L33" s="48"/>
      <c r="M33" s="48"/>
      <c r="N33" s="64">
        <v>0</v>
      </c>
      <c r="O33" s="65">
        <v>0</v>
      </c>
      <c r="P33" s="64">
        <v>0</v>
      </c>
      <c r="Q33" s="65">
        <v>0</v>
      </c>
      <c r="R33" s="64">
        <v>0</v>
      </c>
      <c r="S33" s="65">
        <v>0</v>
      </c>
      <c r="T33" s="64">
        <v>24640.57</v>
      </c>
      <c r="U33" s="65">
        <v>50.96</v>
      </c>
      <c r="V33" s="64">
        <v>24640.57</v>
      </c>
      <c r="W33" s="65">
        <v>50.96</v>
      </c>
      <c r="X33" s="64">
        <v>24640.579999999998</v>
      </c>
      <c r="Y33" s="65">
        <v>50.96</v>
      </c>
      <c r="Z33" s="61">
        <f t="shared" si="4"/>
        <v>73921.72</v>
      </c>
      <c r="AA33" s="67">
        <f t="shared" si="5"/>
        <v>152.88</v>
      </c>
      <c r="AC33" s="326">
        <f t="shared" si="6"/>
        <v>50.96</v>
      </c>
      <c r="AD33" s="328">
        <f t="shared" si="23"/>
        <v>50.96</v>
      </c>
      <c r="AE33" s="325"/>
      <c r="AF33" s="323"/>
      <c r="AG33" s="327"/>
      <c r="AH33" s="322">
        <f t="shared" si="7"/>
        <v>50960</v>
      </c>
      <c r="AI33" s="322">
        <f t="shared" si="0"/>
        <v>0</v>
      </c>
      <c r="AJ33" s="322">
        <f t="shared" si="1"/>
        <v>0</v>
      </c>
      <c r="AK33" s="322">
        <f t="shared" si="8"/>
        <v>50960</v>
      </c>
      <c r="AM33" s="326">
        <f t="shared" si="9"/>
        <v>50.96</v>
      </c>
      <c r="AN33" s="328">
        <f t="shared" si="24"/>
        <v>50.96</v>
      </c>
      <c r="AO33" s="325"/>
      <c r="AP33" s="323"/>
      <c r="AQ33" s="327"/>
      <c r="AR33" s="322">
        <f t="shared" si="10"/>
        <v>50960</v>
      </c>
      <c r="AS33" s="322">
        <f t="shared" si="27"/>
        <v>0</v>
      </c>
      <c r="AT33" s="322">
        <f t="shared" si="28"/>
        <v>0</v>
      </c>
      <c r="AU33" s="322">
        <f t="shared" si="11"/>
        <v>50960</v>
      </c>
      <c r="AW33" s="326">
        <f t="shared" si="12"/>
        <v>50.96</v>
      </c>
      <c r="AX33" s="328">
        <f t="shared" si="25"/>
        <v>50.96</v>
      </c>
      <c r="AY33" s="325"/>
      <c r="AZ33" s="323"/>
      <c r="BA33" s="322"/>
      <c r="BB33" s="322">
        <f t="shared" si="13"/>
        <v>50960</v>
      </c>
      <c r="BC33" s="322">
        <f t="shared" si="14"/>
        <v>0</v>
      </c>
      <c r="BD33" s="322">
        <f t="shared" si="15"/>
        <v>0</v>
      </c>
      <c r="BE33" s="322">
        <f t="shared" si="16"/>
        <v>50960</v>
      </c>
      <c r="BG33" s="322">
        <f t="shared" si="17"/>
        <v>101920</v>
      </c>
      <c r="BH33" s="322">
        <f t="shared" si="18"/>
        <v>0</v>
      </c>
      <c r="BI33" s="322">
        <f t="shared" si="19"/>
        <v>0</v>
      </c>
    </row>
    <row r="34" spans="2:61"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4"/>
        <v/>
      </c>
      <c r="AA34" s="67"/>
      <c r="AC34" s="326">
        <f t="shared" si="6"/>
        <v>0</v>
      </c>
      <c r="AD34" s="325">
        <f t="shared" si="23"/>
        <v>0</v>
      </c>
      <c r="AE34" s="325">
        <f t="shared" ref="AE34:AE48" si="30">AC34/2</f>
        <v>0</v>
      </c>
      <c r="AF34" s="323"/>
      <c r="AG34" s="327"/>
      <c r="AH34" s="322">
        <f t="shared" si="7"/>
        <v>0</v>
      </c>
      <c r="AI34" s="322">
        <f t="shared" si="0"/>
        <v>0</v>
      </c>
      <c r="AJ34" s="322">
        <f t="shared" si="1"/>
        <v>0</v>
      </c>
      <c r="AK34" s="322">
        <f t="shared" si="8"/>
        <v>0</v>
      </c>
      <c r="AM34" s="326">
        <f t="shared" si="9"/>
        <v>0</v>
      </c>
      <c r="AN34" s="325">
        <f t="shared" si="24"/>
        <v>0</v>
      </c>
      <c r="AO34" s="325">
        <f t="shared" si="21"/>
        <v>0</v>
      </c>
      <c r="AP34" s="323"/>
      <c r="AQ34" s="327"/>
      <c r="AR34" s="322">
        <f t="shared" si="10"/>
        <v>0</v>
      </c>
      <c r="AS34" s="322">
        <f t="shared" si="27"/>
        <v>0</v>
      </c>
      <c r="AT34" s="322">
        <f t="shared" si="28"/>
        <v>0</v>
      </c>
      <c r="AU34" s="322">
        <f t="shared" si="11"/>
        <v>0</v>
      </c>
      <c r="AW34" s="326">
        <f t="shared" si="12"/>
        <v>0</v>
      </c>
      <c r="AX34" s="325">
        <f t="shared" si="25"/>
        <v>0</v>
      </c>
      <c r="AY34" s="325">
        <f t="shared" ref="AY34:AY46" si="31">AW34/2</f>
        <v>0</v>
      </c>
      <c r="AZ34" s="323"/>
      <c r="BA34" s="322"/>
      <c r="BB34" s="322">
        <f t="shared" si="13"/>
        <v>0</v>
      </c>
      <c r="BC34" s="322">
        <f t="shared" si="14"/>
        <v>0</v>
      </c>
      <c r="BD34" s="322">
        <f t="shared" si="15"/>
        <v>0</v>
      </c>
      <c r="BE34" s="322">
        <f t="shared" si="16"/>
        <v>0</v>
      </c>
      <c r="BG34" s="322">
        <f t="shared" si="17"/>
        <v>0</v>
      </c>
      <c r="BH34" s="322">
        <f t="shared" si="18"/>
        <v>0</v>
      </c>
      <c r="BI34" s="322">
        <f t="shared" si="19"/>
        <v>0</v>
      </c>
    </row>
    <row r="35" spans="2:61"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4"/>
        <v/>
      </c>
      <c r="AA35" s="67"/>
      <c r="AC35" s="326">
        <f t="shared" si="6"/>
        <v>0</v>
      </c>
      <c r="AD35" s="323"/>
      <c r="AE35" s="324"/>
      <c r="AF35" s="323"/>
      <c r="AG35" s="327"/>
      <c r="AH35" s="322">
        <f t="shared" si="7"/>
        <v>0</v>
      </c>
      <c r="AI35" s="322">
        <f t="shared" si="0"/>
        <v>0</v>
      </c>
      <c r="AJ35" s="322">
        <f t="shared" si="1"/>
        <v>0</v>
      </c>
      <c r="AK35" s="322">
        <f t="shared" si="8"/>
        <v>0</v>
      </c>
      <c r="AM35" s="326">
        <f t="shared" si="9"/>
        <v>0</v>
      </c>
      <c r="AN35" s="323"/>
      <c r="AO35" s="324"/>
      <c r="AP35" s="323"/>
      <c r="AQ35" s="327"/>
      <c r="AR35" s="322">
        <f t="shared" si="10"/>
        <v>0</v>
      </c>
      <c r="AS35" s="322">
        <f t="shared" si="27"/>
        <v>0</v>
      </c>
      <c r="AT35" s="322">
        <f t="shared" si="28"/>
        <v>0</v>
      </c>
      <c r="AU35" s="322">
        <f t="shared" si="11"/>
        <v>0</v>
      </c>
      <c r="AW35" s="322"/>
      <c r="AX35" s="323"/>
      <c r="AY35" s="324"/>
      <c r="AZ35" s="323"/>
      <c r="BA35" s="322"/>
      <c r="BB35" s="322"/>
      <c r="BC35" s="322"/>
      <c r="BD35" s="322"/>
      <c r="BE35" s="322">
        <f t="shared" si="16"/>
        <v>0</v>
      </c>
      <c r="BG35" s="322">
        <f t="shared" si="17"/>
        <v>0</v>
      </c>
      <c r="BH35" s="322">
        <f t="shared" si="18"/>
        <v>0</v>
      </c>
      <c r="BI35" s="322">
        <f t="shared" si="19"/>
        <v>0</v>
      </c>
    </row>
    <row r="36" spans="2:61"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4"/>
        <v/>
      </c>
      <c r="AA36" s="67"/>
      <c r="AC36" s="326">
        <f t="shared" si="6"/>
        <v>0</v>
      </c>
      <c r="AD36" s="323"/>
      <c r="AE36" s="324"/>
      <c r="AF36" s="323"/>
      <c r="AG36" s="327"/>
      <c r="AH36" s="322">
        <f t="shared" si="7"/>
        <v>0</v>
      </c>
      <c r="AI36" s="322">
        <f t="shared" si="0"/>
        <v>0</v>
      </c>
      <c r="AJ36" s="322">
        <f t="shared" si="1"/>
        <v>0</v>
      </c>
      <c r="AK36" s="322">
        <f t="shared" si="8"/>
        <v>0</v>
      </c>
      <c r="AM36" s="326">
        <f t="shared" si="9"/>
        <v>0</v>
      </c>
      <c r="AN36" s="323"/>
      <c r="AO36" s="324"/>
      <c r="AP36" s="323"/>
      <c r="AQ36" s="327"/>
      <c r="AR36" s="322">
        <f t="shared" si="10"/>
        <v>0</v>
      </c>
      <c r="AS36" s="322">
        <f t="shared" si="27"/>
        <v>0</v>
      </c>
      <c r="AT36" s="322">
        <f t="shared" si="28"/>
        <v>0</v>
      </c>
      <c r="AU36" s="322">
        <f t="shared" si="11"/>
        <v>0</v>
      </c>
      <c r="AW36" s="322"/>
      <c r="AX36" s="323"/>
      <c r="AY36" s="324"/>
      <c r="AZ36" s="323"/>
      <c r="BA36" s="322"/>
      <c r="BB36" s="322"/>
      <c r="BC36" s="322"/>
      <c r="BD36" s="322"/>
      <c r="BE36" s="322">
        <f t="shared" si="16"/>
        <v>0</v>
      </c>
      <c r="BG36" s="322">
        <f t="shared" si="17"/>
        <v>0</v>
      </c>
      <c r="BH36" s="322">
        <f t="shared" si="18"/>
        <v>0</v>
      </c>
      <c r="BI36" s="322">
        <f t="shared" si="19"/>
        <v>0</v>
      </c>
    </row>
    <row r="37" spans="2:61"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4"/>
        <v/>
      </c>
      <c r="AA37" s="67"/>
      <c r="AC37" s="326">
        <f t="shared" si="6"/>
        <v>0</v>
      </c>
      <c r="AD37" s="323"/>
      <c r="AE37" s="324"/>
      <c r="AF37" s="323"/>
      <c r="AG37" s="327"/>
      <c r="AH37" s="322">
        <f t="shared" si="7"/>
        <v>0</v>
      </c>
      <c r="AI37" s="322">
        <f t="shared" si="0"/>
        <v>0</v>
      </c>
      <c r="AJ37" s="322">
        <f t="shared" si="1"/>
        <v>0</v>
      </c>
      <c r="AK37" s="322">
        <f t="shared" si="8"/>
        <v>0</v>
      </c>
      <c r="AM37" s="326">
        <f t="shared" si="9"/>
        <v>0</v>
      </c>
      <c r="AN37" s="323"/>
      <c r="AO37" s="324"/>
      <c r="AP37" s="323"/>
      <c r="AQ37" s="327"/>
      <c r="AR37" s="322">
        <f t="shared" si="10"/>
        <v>0</v>
      </c>
      <c r="AS37" s="322">
        <f t="shared" si="27"/>
        <v>0</v>
      </c>
      <c r="AT37" s="322">
        <f t="shared" si="28"/>
        <v>0</v>
      </c>
      <c r="AU37" s="322">
        <f t="shared" si="11"/>
        <v>0</v>
      </c>
      <c r="AW37" s="322"/>
      <c r="AX37" s="323"/>
      <c r="AY37" s="324"/>
      <c r="AZ37" s="323"/>
      <c r="BA37" s="322"/>
      <c r="BB37" s="322"/>
      <c r="BC37" s="322"/>
      <c r="BD37" s="322"/>
      <c r="BE37" s="322">
        <f t="shared" si="16"/>
        <v>0</v>
      </c>
      <c r="BG37" s="322">
        <f t="shared" si="17"/>
        <v>0</v>
      </c>
      <c r="BH37" s="322">
        <f t="shared" si="18"/>
        <v>0</v>
      </c>
      <c r="BI37" s="322">
        <f t="shared" si="19"/>
        <v>0</v>
      </c>
    </row>
    <row r="38" spans="2:61"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4"/>
        <v/>
      </c>
      <c r="AA38" s="67"/>
      <c r="AC38" s="326">
        <f t="shared" si="6"/>
        <v>0</v>
      </c>
      <c r="AD38" s="323"/>
      <c r="AE38" s="324"/>
      <c r="AF38" s="323"/>
      <c r="AG38" s="327"/>
      <c r="AH38" s="322">
        <f t="shared" si="7"/>
        <v>0</v>
      </c>
      <c r="AI38" s="322">
        <f t="shared" si="0"/>
        <v>0</v>
      </c>
      <c r="AJ38" s="322">
        <f t="shared" si="1"/>
        <v>0</v>
      </c>
      <c r="AK38" s="322">
        <f t="shared" si="8"/>
        <v>0</v>
      </c>
      <c r="AM38" s="326">
        <f t="shared" si="9"/>
        <v>0</v>
      </c>
      <c r="AN38" s="323"/>
      <c r="AO38" s="324"/>
      <c r="AP38" s="323"/>
      <c r="AQ38" s="327"/>
      <c r="AR38" s="322">
        <f t="shared" si="10"/>
        <v>0</v>
      </c>
      <c r="AS38" s="322">
        <f t="shared" si="27"/>
        <v>0</v>
      </c>
      <c r="AT38" s="322">
        <f t="shared" si="28"/>
        <v>0</v>
      </c>
      <c r="AU38" s="322">
        <f t="shared" si="11"/>
        <v>0</v>
      </c>
      <c r="AW38" s="322"/>
      <c r="AX38" s="323"/>
      <c r="AY38" s="324"/>
      <c r="AZ38" s="323"/>
      <c r="BA38" s="322"/>
      <c r="BB38" s="322"/>
      <c r="BC38" s="322"/>
      <c r="BD38" s="322"/>
      <c r="BE38" s="322">
        <f t="shared" si="16"/>
        <v>0</v>
      </c>
      <c r="BG38" s="322">
        <f t="shared" si="17"/>
        <v>0</v>
      </c>
      <c r="BH38" s="322">
        <f t="shared" si="18"/>
        <v>0</v>
      </c>
      <c r="BI38" s="322">
        <f t="shared" si="19"/>
        <v>0</v>
      </c>
    </row>
    <row r="39" spans="2:61"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4"/>
        <v/>
      </c>
      <c r="AA39" s="67"/>
      <c r="AC39" s="326">
        <f t="shared" si="6"/>
        <v>0</v>
      </c>
      <c r="AD39" s="323"/>
      <c r="AE39" s="324"/>
      <c r="AF39" s="323"/>
      <c r="AG39" s="327"/>
      <c r="AH39" s="322">
        <f t="shared" si="7"/>
        <v>0</v>
      </c>
      <c r="AI39" s="322">
        <f t="shared" si="0"/>
        <v>0</v>
      </c>
      <c r="AJ39" s="322">
        <f t="shared" si="1"/>
        <v>0</v>
      </c>
      <c r="AK39" s="322">
        <f t="shared" si="8"/>
        <v>0</v>
      </c>
      <c r="AM39" s="326">
        <f t="shared" si="9"/>
        <v>0</v>
      </c>
      <c r="AN39" s="323"/>
      <c r="AO39" s="324"/>
      <c r="AP39" s="323"/>
      <c r="AQ39" s="327"/>
      <c r="AR39" s="322">
        <f t="shared" si="10"/>
        <v>0</v>
      </c>
      <c r="AS39" s="322">
        <f t="shared" si="27"/>
        <v>0</v>
      </c>
      <c r="AT39" s="322">
        <f t="shared" si="28"/>
        <v>0</v>
      </c>
      <c r="AU39" s="322">
        <f t="shared" si="11"/>
        <v>0</v>
      </c>
      <c r="AW39" s="322"/>
      <c r="AX39" s="323"/>
      <c r="AY39" s="324"/>
      <c r="AZ39" s="323"/>
      <c r="BA39" s="322"/>
      <c r="BB39" s="322"/>
      <c r="BC39" s="322"/>
      <c r="BD39" s="322"/>
      <c r="BE39" s="322">
        <f t="shared" si="16"/>
        <v>0</v>
      </c>
      <c r="BG39" s="322">
        <f t="shared" si="17"/>
        <v>0</v>
      </c>
      <c r="BH39" s="322">
        <f t="shared" si="18"/>
        <v>0</v>
      </c>
      <c r="BI39" s="322">
        <f t="shared" si="19"/>
        <v>0</v>
      </c>
    </row>
    <row r="40" spans="2:61"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4"/>
        <v/>
      </c>
      <c r="AA40" s="67"/>
      <c r="AC40" s="326">
        <f t="shared" si="6"/>
        <v>0</v>
      </c>
      <c r="AD40" s="323"/>
      <c r="AE40" s="324"/>
      <c r="AF40" s="323"/>
      <c r="AG40" s="327"/>
      <c r="AH40" s="322">
        <f t="shared" si="7"/>
        <v>0</v>
      </c>
      <c r="AI40" s="322">
        <f t="shared" si="0"/>
        <v>0</v>
      </c>
      <c r="AJ40" s="322">
        <f t="shared" si="1"/>
        <v>0</v>
      </c>
      <c r="AK40" s="322">
        <f t="shared" si="8"/>
        <v>0</v>
      </c>
      <c r="AM40" s="326">
        <f t="shared" si="9"/>
        <v>0</v>
      </c>
      <c r="AN40" s="323"/>
      <c r="AO40" s="324"/>
      <c r="AP40" s="323"/>
      <c r="AQ40" s="327"/>
      <c r="AR40" s="322">
        <f t="shared" si="10"/>
        <v>0</v>
      </c>
      <c r="AS40" s="322">
        <f t="shared" si="27"/>
        <v>0</v>
      </c>
      <c r="AT40" s="322">
        <f t="shared" si="28"/>
        <v>0</v>
      </c>
      <c r="AU40" s="322">
        <f t="shared" si="11"/>
        <v>0</v>
      </c>
      <c r="AW40" s="322"/>
      <c r="AX40" s="323"/>
      <c r="AY40" s="324"/>
      <c r="AZ40" s="323"/>
      <c r="BA40" s="322"/>
      <c r="BB40" s="322"/>
      <c r="BC40" s="322"/>
      <c r="BD40" s="322"/>
      <c r="BE40" s="322">
        <f t="shared" si="16"/>
        <v>0</v>
      </c>
      <c r="BG40" s="322">
        <f t="shared" si="17"/>
        <v>0</v>
      </c>
      <c r="BH40" s="322">
        <f t="shared" si="18"/>
        <v>0</v>
      </c>
      <c r="BI40" s="322">
        <f t="shared" si="19"/>
        <v>0</v>
      </c>
    </row>
    <row r="41" spans="2:61"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4"/>
        <v/>
      </c>
      <c r="AA41" s="67"/>
      <c r="AC41" s="326">
        <f t="shared" si="6"/>
        <v>0</v>
      </c>
      <c r="AD41" s="323"/>
      <c r="AE41" s="324"/>
      <c r="AF41" s="323"/>
      <c r="AG41" s="327"/>
      <c r="AH41" s="322">
        <f t="shared" si="7"/>
        <v>0</v>
      </c>
      <c r="AI41" s="322">
        <f t="shared" si="0"/>
        <v>0</v>
      </c>
      <c r="AJ41" s="322">
        <f t="shared" si="1"/>
        <v>0</v>
      </c>
      <c r="AK41" s="322">
        <f t="shared" si="8"/>
        <v>0</v>
      </c>
      <c r="AM41" s="326">
        <f t="shared" si="9"/>
        <v>0</v>
      </c>
      <c r="AN41" s="323"/>
      <c r="AO41" s="324"/>
      <c r="AP41" s="323"/>
      <c r="AQ41" s="327"/>
      <c r="AR41" s="322">
        <f t="shared" si="10"/>
        <v>0</v>
      </c>
      <c r="AS41" s="322">
        <f t="shared" si="27"/>
        <v>0</v>
      </c>
      <c r="AT41" s="322">
        <f t="shared" si="28"/>
        <v>0</v>
      </c>
      <c r="AU41" s="322">
        <f t="shared" si="11"/>
        <v>0</v>
      </c>
      <c r="AW41" s="322"/>
      <c r="AX41" s="323"/>
      <c r="AY41" s="324"/>
      <c r="AZ41" s="323"/>
      <c r="BA41" s="322"/>
      <c r="BB41" s="322"/>
      <c r="BC41" s="322"/>
      <c r="BD41" s="322"/>
      <c r="BE41" s="322">
        <f t="shared" si="16"/>
        <v>0</v>
      </c>
      <c r="BG41" s="322">
        <f t="shared" si="17"/>
        <v>0</v>
      </c>
      <c r="BH41" s="322">
        <f t="shared" si="18"/>
        <v>0</v>
      </c>
      <c r="BI41" s="322">
        <f t="shared" si="19"/>
        <v>0</v>
      </c>
    </row>
    <row r="42" spans="2:61"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4"/>
        <v/>
      </c>
      <c r="AA42" s="67"/>
      <c r="AC42" s="326">
        <f t="shared" si="6"/>
        <v>0</v>
      </c>
      <c r="AD42" s="323"/>
      <c r="AE42" s="324"/>
      <c r="AF42" s="323"/>
      <c r="AG42" s="327"/>
      <c r="AH42" s="322">
        <f t="shared" si="7"/>
        <v>0</v>
      </c>
      <c r="AI42" s="322">
        <f t="shared" si="0"/>
        <v>0</v>
      </c>
      <c r="AJ42" s="322">
        <f t="shared" si="1"/>
        <v>0</v>
      </c>
      <c r="AK42" s="322">
        <f t="shared" si="8"/>
        <v>0</v>
      </c>
      <c r="AM42" s="326">
        <f t="shared" si="9"/>
        <v>0</v>
      </c>
      <c r="AN42" s="323"/>
      <c r="AO42" s="324"/>
      <c r="AP42" s="323"/>
      <c r="AQ42" s="327"/>
      <c r="AR42" s="322">
        <f t="shared" si="10"/>
        <v>0</v>
      </c>
      <c r="AS42" s="322">
        <f t="shared" si="27"/>
        <v>0</v>
      </c>
      <c r="AT42" s="322">
        <f t="shared" si="28"/>
        <v>0</v>
      </c>
      <c r="AU42" s="322">
        <f t="shared" si="11"/>
        <v>0</v>
      </c>
      <c r="AW42" s="322"/>
      <c r="AX42" s="323"/>
      <c r="AY42" s="324"/>
      <c r="AZ42" s="323"/>
      <c r="BA42" s="322"/>
      <c r="BB42" s="322"/>
      <c r="BC42" s="322"/>
      <c r="BD42" s="322"/>
      <c r="BE42" s="322">
        <f t="shared" si="16"/>
        <v>0</v>
      </c>
      <c r="BG42" s="322">
        <f t="shared" si="17"/>
        <v>0</v>
      </c>
      <c r="BH42" s="322">
        <f t="shared" si="18"/>
        <v>0</v>
      </c>
      <c r="BI42" s="322">
        <f t="shared" si="19"/>
        <v>0</v>
      </c>
    </row>
    <row r="43" spans="2:61"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4"/>
        <v/>
      </c>
      <c r="AA43" s="67"/>
      <c r="AC43" s="326">
        <f t="shared" si="6"/>
        <v>0</v>
      </c>
      <c r="AD43" s="323"/>
      <c r="AE43" s="324"/>
      <c r="AF43" s="323"/>
      <c r="AG43" s="327"/>
      <c r="AH43" s="322">
        <f t="shared" si="7"/>
        <v>0</v>
      </c>
      <c r="AI43" s="322">
        <f t="shared" si="0"/>
        <v>0</v>
      </c>
      <c r="AJ43" s="322">
        <f t="shared" si="1"/>
        <v>0</v>
      </c>
      <c r="AK43" s="322">
        <f t="shared" si="8"/>
        <v>0</v>
      </c>
      <c r="AM43" s="326">
        <f t="shared" si="9"/>
        <v>0</v>
      </c>
      <c r="AN43" s="323"/>
      <c r="AO43" s="324"/>
      <c r="AP43" s="323"/>
      <c r="AQ43" s="327"/>
      <c r="AR43" s="322">
        <f t="shared" si="10"/>
        <v>0</v>
      </c>
      <c r="AS43" s="322">
        <f t="shared" si="27"/>
        <v>0</v>
      </c>
      <c r="AT43" s="322">
        <f t="shared" si="28"/>
        <v>0</v>
      </c>
      <c r="AU43" s="322">
        <f t="shared" si="11"/>
        <v>0</v>
      </c>
      <c r="AW43" s="322"/>
      <c r="AX43" s="323"/>
      <c r="AY43" s="324"/>
      <c r="AZ43" s="323"/>
      <c r="BA43" s="322"/>
      <c r="BB43" s="322"/>
      <c r="BC43" s="322"/>
      <c r="BD43" s="322"/>
      <c r="BE43" s="322">
        <f t="shared" si="16"/>
        <v>0</v>
      </c>
      <c r="BG43" s="322">
        <f t="shared" si="17"/>
        <v>0</v>
      </c>
      <c r="BH43" s="322">
        <f t="shared" si="18"/>
        <v>0</v>
      </c>
      <c r="BI43" s="322">
        <f t="shared" si="19"/>
        <v>0</v>
      </c>
    </row>
    <row r="44" spans="2:61"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4"/>
        <v/>
      </c>
      <c r="AA44" s="67"/>
      <c r="AC44" s="326">
        <f t="shared" si="6"/>
        <v>0</v>
      </c>
      <c r="AD44" s="323"/>
      <c r="AE44" s="324"/>
      <c r="AF44" s="323"/>
      <c r="AG44" s="327"/>
      <c r="AH44" s="322">
        <f t="shared" si="7"/>
        <v>0</v>
      </c>
      <c r="AI44" s="322">
        <f t="shared" si="0"/>
        <v>0</v>
      </c>
      <c r="AJ44" s="322">
        <f t="shared" si="1"/>
        <v>0</v>
      </c>
      <c r="AK44" s="322">
        <f t="shared" si="8"/>
        <v>0</v>
      </c>
      <c r="AM44" s="326">
        <f t="shared" si="9"/>
        <v>0</v>
      </c>
      <c r="AN44" s="323"/>
      <c r="AO44" s="324"/>
      <c r="AP44" s="323"/>
      <c r="AQ44" s="327"/>
      <c r="AR44" s="322">
        <f t="shared" si="10"/>
        <v>0</v>
      </c>
      <c r="AS44" s="322">
        <f t="shared" si="27"/>
        <v>0</v>
      </c>
      <c r="AT44" s="322">
        <f t="shared" si="28"/>
        <v>0</v>
      </c>
      <c r="AU44" s="322">
        <f t="shared" si="11"/>
        <v>0</v>
      </c>
      <c r="AW44" s="322"/>
      <c r="AX44" s="323"/>
      <c r="AY44" s="324"/>
      <c r="AZ44" s="323"/>
      <c r="BA44" s="322"/>
      <c r="BB44" s="322"/>
      <c r="BC44" s="322"/>
      <c r="BD44" s="322"/>
      <c r="BE44" s="322">
        <f t="shared" si="16"/>
        <v>0</v>
      </c>
      <c r="BG44" s="322">
        <f t="shared" si="17"/>
        <v>0</v>
      </c>
      <c r="BH44" s="322">
        <f t="shared" si="18"/>
        <v>0</v>
      </c>
      <c r="BI44" s="322">
        <f t="shared" si="19"/>
        <v>0</v>
      </c>
    </row>
    <row r="45" spans="2:61"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4"/>
        <v/>
      </c>
      <c r="AA45" s="67"/>
      <c r="AC45" s="326">
        <f t="shared" si="6"/>
        <v>0</v>
      </c>
      <c r="AD45" s="323"/>
      <c r="AE45" s="324"/>
      <c r="AF45" s="323"/>
      <c r="AG45" s="327"/>
      <c r="AH45" s="322">
        <f t="shared" si="7"/>
        <v>0</v>
      </c>
      <c r="AI45" s="322">
        <f t="shared" si="0"/>
        <v>0</v>
      </c>
      <c r="AJ45" s="322">
        <f t="shared" si="1"/>
        <v>0</v>
      </c>
      <c r="AK45" s="322">
        <f t="shared" si="8"/>
        <v>0</v>
      </c>
      <c r="AM45" s="326">
        <f t="shared" si="9"/>
        <v>0</v>
      </c>
      <c r="AN45" s="323"/>
      <c r="AO45" s="324"/>
      <c r="AP45" s="323"/>
      <c r="AQ45" s="327"/>
      <c r="AR45" s="322">
        <f t="shared" si="10"/>
        <v>0</v>
      </c>
      <c r="AS45" s="322">
        <f t="shared" si="27"/>
        <v>0</v>
      </c>
      <c r="AT45" s="322">
        <f t="shared" si="28"/>
        <v>0</v>
      </c>
      <c r="AU45" s="322">
        <f t="shared" si="11"/>
        <v>0</v>
      </c>
      <c r="AW45" s="322"/>
      <c r="AX45" s="323"/>
      <c r="AY45" s="324"/>
      <c r="AZ45" s="323"/>
      <c r="BA45" s="322"/>
      <c r="BB45" s="322"/>
      <c r="BC45" s="322"/>
      <c r="BD45" s="322"/>
      <c r="BE45" s="322">
        <f t="shared" si="16"/>
        <v>0</v>
      </c>
      <c r="BG45" s="322">
        <f t="shared" si="17"/>
        <v>0</v>
      </c>
      <c r="BH45" s="322">
        <f t="shared" si="18"/>
        <v>0</v>
      </c>
      <c r="BI45" s="322">
        <f t="shared" si="19"/>
        <v>0</v>
      </c>
    </row>
    <row r="46" spans="2:61"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4"/>
        <v/>
      </c>
      <c r="AA46" s="67"/>
      <c r="AC46" s="326">
        <f t="shared" si="6"/>
        <v>0</v>
      </c>
      <c r="AD46" s="323"/>
      <c r="AE46" s="324"/>
      <c r="AF46" s="323"/>
      <c r="AG46" s="327"/>
      <c r="AH46" s="322">
        <f t="shared" si="7"/>
        <v>0</v>
      </c>
      <c r="AI46" s="322">
        <f t="shared" si="0"/>
        <v>0</v>
      </c>
      <c r="AJ46" s="322">
        <f t="shared" si="1"/>
        <v>0</v>
      </c>
      <c r="AK46" s="322">
        <f t="shared" si="8"/>
        <v>0</v>
      </c>
      <c r="AM46" s="326">
        <f t="shared" si="9"/>
        <v>0</v>
      </c>
      <c r="AN46" s="323"/>
      <c r="AO46" s="324"/>
      <c r="AP46" s="323"/>
      <c r="AQ46" s="327"/>
      <c r="AR46" s="322">
        <f t="shared" si="10"/>
        <v>0</v>
      </c>
      <c r="AS46" s="322">
        <f t="shared" si="27"/>
        <v>0</v>
      </c>
      <c r="AT46" s="322">
        <f t="shared" si="28"/>
        <v>0</v>
      </c>
      <c r="AU46" s="322">
        <f t="shared" si="11"/>
        <v>0</v>
      </c>
      <c r="AW46" s="322"/>
      <c r="AX46" s="323"/>
      <c r="AY46" s="324"/>
      <c r="AZ46" s="323"/>
      <c r="BA46" s="322"/>
      <c r="BB46" s="322"/>
      <c r="BC46" s="322"/>
      <c r="BD46" s="322"/>
      <c r="BE46" s="322">
        <f t="shared" si="16"/>
        <v>0</v>
      </c>
      <c r="BG46" s="322">
        <f t="shared" si="17"/>
        <v>0</v>
      </c>
      <c r="BH46" s="322">
        <f t="shared" si="18"/>
        <v>0</v>
      </c>
      <c r="BI46" s="322">
        <f t="shared" si="19"/>
        <v>0</v>
      </c>
    </row>
    <row r="47" spans="2:61" ht="22.9" customHeight="1" x14ac:dyDescent="0.25">
      <c r="B47" s="113" t="s">
        <v>308</v>
      </c>
      <c r="C47" s="34"/>
      <c r="D47" s="34"/>
      <c r="E47" s="34"/>
      <c r="F47" s="34"/>
      <c r="G47" s="34"/>
      <c r="H47" s="34"/>
      <c r="I47" s="34"/>
      <c r="J47" s="34"/>
      <c r="K47" s="34"/>
      <c r="L47" s="34"/>
      <c r="M47" s="35"/>
      <c r="N47" s="61">
        <f>SUM(N16:N46)</f>
        <v>0</v>
      </c>
      <c r="O47" s="66">
        <f>SUM(O16:O46)</f>
        <v>0</v>
      </c>
      <c r="P47" s="61">
        <f>SUM(P16:P46)</f>
        <v>37968.000872600351</v>
      </c>
      <c r="Q47" s="66">
        <f t="shared" ref="Q47:AA47" si="32">SUM(Q16:Q46)</f>
        <v>169.72</v>
      </c>
      <c r="R47" s="61">
        <f>SUM(R16:R46)</f>
        <v>65818.119145933131</v>
      </c>
      <c r="S47" s="66">
        <f t="shared" si="32"/>
        <v>152.64856999999998</v>
      </c>
      <c r="T47" s="61">
        <f t="shared" si="32"/>
        <v>104391.73190617058</v>
      </c>
      <c r="U47" s="66">
        <f t="shared" si="32"/>
        <v>309.29232974993784</v>
      </c>
      <c r="V47" s="61">
        <f t="shared" si="32"/>
        <v>87900.351956537997</v>
      </c>
      <c r="W47" s="66">
        <f t="shared" si="32"/>
        <v>298.98245266666663</v>
      </c>
      <c r="X47" s="61">
        <f t="shared" si="32"/>
        <v>98671.799065835818</v>
      </c>
      <c r="Y47" s="66">
        <f t="shared" si="32"/>
        <v>349.00178599999998</v>
      </c>
      <c r="Z47" s="61">
        <f t="shared" si="32"/>
        <v>394750.00294707785</v>
      </c>
      <c r="AA47" s="66">
        <f t="shared" si="32"/>
        <v>1277.9251384166046</v>
      </c>
      <c r="AC47" s="327">
        <f>SUM(AC16:AC46)</f>
        <v>309.29232974993784</v>
      </c>
      <c r="AD47" s="327">
        <f>SUM(AD16:AD46)</f>
        <v>105.9698770832712</v>
      </c>
      <c r="AE47" s="327">
        <f t="shared" ref="AE47:AK47" si="33">SUM(AE16:AE46)</f>
        <v>124.362786</v>
      </c>
      <c r="AF47" s="327">
        <f t="shared" si="33"/>
        <v>78.959666666666664</v>
      </c>
      <c r="AG47" s="327">
        <f>SUM(AD47:AF47)</f>
        <v>309.29232974993784</v>
      </c>
      <c r="AH47" s="327">
        <f>SUM(AH16:AH37)</f>
        <v>105969.8770832712</v>
      </c>
      <c r="AI47" s="327">
        <f t="shared" ref="AI47:AK47" si="34">SUM(AI16:AI46)</f>
        <v>124362.78600000001</v>
      </c>
      <c r="AJ47" s="327">
        <f t="shared" si="34"/>
        <v>78959.666666666672</v>
      </c>
      <c r="AK47" s="327">
        <f t="shared" si="34"/>
        <v>309292.32974993787</v>
      </c>
      <c r="AM47" s="327">
        <f>SUM(AM16:AM46)</f>
        <v>298.98245266666663</v>
      </c>
      <c r="AN47" s="327">
        <f>SUM(AN16:AN46)</f>
        <v>86.460000000000008</v>
      </c>
      <c r="AO47" s="327">
        <f t="shared" ref="AO47:AU47" si="35">SUM(AO16:AO46)</f>
        <v>128.96278599999999</v>
      </c>
      <c r="AP47" s="327">
        <f t="shared" si="35"/>
        <v>83.559666666666658</v>
      </c>
      <c r="AQ47" s="327">
        <f>SUM(AN47:AP47)</f>
        <v>298.98245266666663</v>
      </c>
      <c r="AR47" s="327">
        <f>SUM(AR16:AR37)</f>
        <v>86460</v>
      </c>
      <c r="AS47" s="327">
        <f t="shared" si="35"/>
        <v>128962.78600000001</v>
      </c>
      <c r="AT47" s="327">
        <f t="shared" si="35"/>
        <v>83559.666666666672</v>
      </c>
      <c r="AU47" s="327">
        <f t="shared" si="35"/>
        <v>298982.45266666671</v>
      </c>
      <c r="AW47" s="327">
        <f>SUM(AW16:AW46)</f>
        <v>349.00178599999998</v>
      </c>
      <c r="AX47" s="327">
        <f>SUM(AX16:AX46)</f>
        <v>86.460000000000008</v>
      </c>
      <c r="AY47" s="327">
        <f t="shared" ref="AY47:BI47" si="36">SUM(AY16:AY46)</f>
        <v>153.97278599999999</v>
      </c>
      <c r="AZ47" s="327">
        <f t="shared" si="36"/>
        <v>108.56899999999997</v>
      </c>
      <c r="BA47" s="327">
        <f>SUM(AX47:AZ47)</f>
        <v>349.00178599999998</v>
      </c>
      <c r="BB47" s="327">
        <f>SUM(BB16:BB37)</f>
        <v>349001.78599999996</v>
      </c>
      <c r="BC47" s="327">
        <f t="shared" si="36"/>
        <v>153972.78600000002</v>
      </c>
      <c r="BD47" s="327">
        <f t="shared" si="36"/>
        <v>108569</v>
      </c>
      <c r="BE47" s="327">
        <f t="shared" si="36"/>
        <v>611543.57199999993</v>
      </c>
      <c r="BG47" s="327">
        <f t="shared" si="36"/>
        <v>435461.78599999996</v>
      </c>
      <c r="BH47" s="327">
        <f t="shared" si="36"/>
        <v>282935.57200000004</v>
      </c>
      <c r="BI47" s="327">
        <f t="shared" si="36"/>
        <v>192128.66666666666</v>
      </c>
    </row>
    <row r="48" spans="2:61"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c r="AD48" s="151"/>
      <c r="AE48" s="152"/>
      <c r="AF48" s="151"/>
      <c r="AN48" s="151"/>
      <c r="AO48" s="152"/>
      <c r="AP48" s="151"/>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7">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7"/>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7"/>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7"/>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7"/>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7"/>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7"/>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7"/>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7"/>
        <v/>
      </c>
      <c r="AA57" s="67"/>
    </row>
    <row r="58" spans="2:27" ht="22.9" customHeight="1" x14ac:dyDescent="0.25">
      <c r="B58" s="269" t="s">
        <v>309</v>
      </c>
      <c r="C58" s="270"/>
      <c r="D58" s="270"/>
      <c r="E58" s="270"/>
      <c r="F58" s="270"/>
      <c r="G58" s="270"/>
      <c r="H58" s="270"/>
      <c r="I58" s="270"/>
      <c r="J58" s="270"/>
      <c r="K58" s="270"/>
      <c r="L58" s="270"/>
      <c r="M58" s="271"/>
      <c r="N58" s="61">
        <f t="shared" ref="N58:AA58" si="38">SUM(N49:N57)</f>
        <v>0</v>
      </c>
      <c r="O58" s="66">
        <f t="shared" si="38"/>
        <v>0</v>
      </c>
      <c r="P58" s="61">
        <f t="shared" si="38"/>
        <v>0</v>
      </c>
      <c r="Q58" s="66">
        <f t="shared" si="38"/>
        <v>0</v>
      </c>
      <c r="R58" s="61">
        <f t="shared" si="38"/>
        <v>0</v>
      </c>
      <c r="S58" s="66">
        <f t="shared" si="38"/>
        <v>0</v>
      </c>
      <c r="T58" s="61">
        <f t="shared" si="38"/>
        <v>0</v>
      </c>
      <c r="U58" s="66">
        <f t="shared" si="38"/>
        <v>0</v>
      </c>
      <c r="V58" s="61">
        <f t="shared" si="38"/>
        <v>0</v>
      </c>
      <c r="W58" s="66">
        <f t="shared" si="38"/>
        <v>0</v>
      </c>
      <c r="X58" s="61">
        <f t="shared" si="38"/>
        <v>0</v>
      </c>
      <c r="Y58" s="66">
        <f t="shared" si="38"/>
        <v>0</v>
      </c>
      <c r="Z58" s="61">
        <f t="shared" si="38"/>
        <v>0</v>
      </c>
      <c r="AA58" s="66">
        <f t="shared" si="38"/>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t="s">
        <v>421</v>
      </c>
      <c r="D60" s="229"/>
      <c r="E60" s="230"/>
      <c r="F60" s="230"/>
      <c r="G60" s="230"/>
      <c r="H60" s="230"/>
      <c r="I60" s="230"/>
      <c r="J60" s="230"/>
      <c r="K60" s="230"/>
      <c r="L60" s="230"/>
      <c r="M60" s="231"/>
      <c r="N60" s="57"/>
      <c r="O60" s="65">
        <v>19.344000000000001</v>
      </c>
      <c r="P60" s="57"/>
      <c r="Q60" s="57"/>
      <c r="R60" s="57"/>
      <c r="S60" s="57"/>
      <c r="T60" s="57"/>
      <c r="U60" s="57"/>
      <c r="V60" s="57"/>
      <c r="W60" s="57"/>
      <c r="X60" s="57"/>
      <c r="Y60" s="57"/>
      <c r="Z60" s="70"/>
      <c r="AA60" s="67">
        <v>19.344000000000001</v>
      </c>
    </row>
    <row r="61" spans="2:27" x14ac:dyDescent="0.25">
      <c r="B61" s="276"/>
      <c r="C61" s="16" t="s">
        <v>424</v>
      </c>
      <c r="D61" s="232"/>
      <c r="E61" s="233"/>
      <c r="F61" s="233"/>
      <c r="G61" s="233"/>
      <c r="H61" s="233"/>
      <c r="I61" s="233"/>
      <c r="J61" s="233"/>
      <c r="K61" s="233"/>
      <c r="L61" s="233"/>
      <c r="M61" s="234"/>
      <c r="N61" s="57"/>
      <c r="O61" s="65">
        <v>2.8010000000000002</v>
      </c>
      <c r="P61" s="57"/>
      <c r="Q61" s="57"/>
      <c r="R61" s="57"/>
      <c r="S61" s="57"/>
      <c r="T61" s="57"/>
      <c r="U61" s="57"/>
      <c r="V61" s="57"/>
      <c r="W61" s="57"/>
      <c r="X61" s="57"/>
      <c r="Y61" s="57"/>
      <c r="Z61" s="70"/>
      <c r="AA61" s="67">
        <v>2.8010000000000002</v>
      </c>
    </row>
    <row r="62" spans="2:27" ht="28.5" x14ac:dyDescent="0.25">
      <c r="B62" s="276"/>
      <c r="C62" s="16" t="s">
        <v>262</v>
      </c>
      <c r="D62" s="232"/>
      <c r="E62" s="233"/>
      <c r="F62" s="233"/>
      <c r="G62" s="233"/>
      <c r="H62" s="233"/>
      <c r="I62" s="233"/>
      <c r="J62" s="233"/>
      <c r="K62" s="233"/>
      <c r="L62" s="233"/>
      <c r="M62" s="234"/>
      <c r="N62" s="57"/>
      <c r="O62" s="65">
        <v>56.374045199999998</v>
      </c>
      <c r="P62" s="57"/>
      <c r="Q62" s="57"/>
      <c r="R62" s="57"/>
      <c r="S62" s="57"/>
      <c r="T62" s="57"/>
      <c r="U62" s="57"/>
      <c r="V62" s="57"/>
      <c r="W62" s="57"/>
      <c r="X62" s="57"/>
      <c r="Y62" s="57"/>
      <c r="Z62" s="70"/>
      <c r="AA62" s="67">
        <v>56.374045199999998</v>
      </c>
    </row>
    <row r="63" spans="2:27" ht="28.5" x14ac:dyDescent="0.25">
      <c r="B63" s="276"/>
      <c r="C63" s="16" t="s">
        <v>416</v>
      </c>
      <c r="D63" s="232"/>
      <c r="E63" s="233"/>
      <c r="F63" s="233"/>
      <c r="G63" s="233"/>
      <c r="H63" s="233"/>
      <c r="I63" s="233"/>
      <c r="J63" s="233"/>
      <c r="K63" s="233"/>
      <c r="L63" s="233"/>
      <c r="M63" s="234"/>
      <c r="N63" s="57"/>
      <c r="O63" s="65">
        <v>0.33800000000000002</v>
      </c>
      <c r="P63" s="57"/>
      <c r="Q63" s="57"/>
      <c r="R63" s="57"/>
      <c r="S63" s="57"/>
      <c r="T63" s="57"/>
      <c r="U63" s="57"/>
      <c r="V63" s="57"/>
      <c r="W63" s="57"/>
      <c r="X63" s="57"/>
      <c r="Y63" s="57"/>
      <c r="Z63" s="70"/>
      <c r="AA63" s="67">
        <v>0.33800000000000002</v>
      </c>
    </row>
    <row r="64" spans="2:27" ht="28.5" x14ac:dyDescent="0.25">
      <c r="B64" s="276"/>
      <c r="C64" s="16" t="s">
        <v>420</v>
      </c>
      <c r="D64" s="232"/>
      <c r="E64" s="233"/>
      <c r="F64" s="233"/>
      <c r="G64" s="233"/>
      <c r="H64" s="233"/>
      <c r="I64" s="233"/>
      <c r="J64" s="233"/>
      <c r="K64" s="233"/>
      <c r="L64" s="233"/>
      <c r="M64" s="234"/>
      <c r="N64" s="57"/>
      <c r="O64" s="65">
        <v>3.2189999999999999</v>
      </c>
      <c r="P64" s="57"/>
      <c r="Q64" s="57"/>
      <c r="R64" s="57"/>
      <c r="S64" s="57"/>
      <c r="T64" s="57"/>
      <c r="U64" s="57"/>
      <c r="V64" s="57"/>
      <c r="W64" s="57"/>
      <c r="X64" s="57"/>
      <c r="Y64" s="57"/>
      <c r="Z64" s="70"/>
      <c r="AA64" s="67">
        <v>3.2189999999999999</v>
      </c>
    </row>
    <row r="65" spans="2:27" x14ac:dyDescent="0.25">
      <c r="B65" s="276"/>
      <c r="C65" s="16" t="s">
        <v>532</v>
      </c>
      <c r="D65" s="232"/>
      <c r="E65" s="233"/>
      <c r="F65" s="233"/>
      <c r="G65" s="233"/>
      <c r="H65" s="233"/>
      <c r="I65" s="233"/>
      <c r="J65" s="233"/>
      <c r="K65" s="233"/>
      <c r="L65" s="233"/>
      <c r="M65" s="234"/>
      <c r="N65" s="57"/>
      <c r="O65" s="65">
        <v>2.5459999999999998</v>
      </c>
      <c r="P65" s="57"/>
      <c r="Q65" s="57"/>
      <c r="R65" s="57"/>
      <c r="S65" s="57"/>
      <c r="T65" s="57"/>
      <c r="U65" s="57"/>
      <c r="V65" s="57"/>
      <c r="W65" s="57"/>
      <c r="X65" s="57"/>
      <c r="Y65" s="57"/>
      <c r="Z65" s="70"/>
      <c r="AA65" s="67">
        <v>0</v>
      </c>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84.622045199999988</v>
      </c>
      <c r="P76" s="57"/>
      <c r="Q76" s="57"/>
      <c r="R76" s="57"/>
      <c r="S76" s="57"/>
      <c r="T76" s="57"/>
      <c r="U76" s="57"/>
      <c r="V76" s="57"/>
      <c r="W76" s="57"/>
      <c r="X76" s="57"/>
      <c r="Y76" s="57"/>
      <c r="Z76" s="21">
        <f>SUM(Z60:Z75)</f>
        <v>0</v>
      </c>
      <c r="AA76" s="66">
        <f>SUM(AA60:AA75)</f>
        <v>82.076045199999982</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84.622045199999988</v>
      </c>
      <c r="P80" s="61">
        <f>P78+P58+P47</f>
        <v>37968.000872600351</v>
      </c>
      <c r="Q80" s="66">
        <f>Q78+Q47+Q58</f>
        <v>169.72</v>
      </c>
      <c r="R80" s="61">
        <f>R78+R58+R47</f>
        <v>65818.119145933131</v>
      </c>
      <c r="S80" s="66">
        <f>S78+S47+S58</f>
        <v>152.64856999999998</v>
      </c>
      <c r="T80" s="61">
        <f>T78+T58+T47</f>
        <v>104391.73190617058</v>
      </c>
      <c r="U80" s="66">
        <f>U78+U47+U58</f>
        <v>309.29232974993784</v>
      </c>
      <c r="V80" s="61">
        <f>V78+V58+V47</f>
        <v>87900.351956537997</v>
      </c>
      <c r="W80" s="66">
        <f>W78+W47+W58</f>
        <v>298.98245266666663</v>
      </c>
      <c r="X80" s="61">
        <f>X78+X58+X47</f>
        <v>98671.799065835818</v>
      </c>
      <c r="Y80" s="66">
        <f>Y78+Y47+Y58</f>
        <v>349.00178599999998</v>
      </c>
      <c r="Z80" s="142">
        <f>Z78+Z58+Z47</f>
        <v>394750.00294707785</v>
      </c>
      <c r="AA80" s="143">
        <f>AA78+AA76+AA47+AA58</f>
        <v>1360.0011836166045</v>
      </c>
    </row>
    <row r="82" spans="2:25" ht="23.45" customHeight="1" x14ac:dyDescent="0.25">
      <c r="B82" s="262" t="s">
        <v>354</v>
      </c>
      <c r="C82" s="263"/>
      <c r="D82" s="263"/>
      <c r="E82" s="263"/>
      <c r="F82" s="263"/>
      <c r="G82" s="263"/>
      <c r="H82" s="263"/>
      <c r="I82" s="263"/>
      <c r="J82" s="263"/>
      <c r="K82" s="263"/>
      <c r="L82" s="263"/>
      <c r="M82" s="264"/>
      <c r="O82" s="71" t="str">
        <f>IF('C. CDM Plan Summary'!$G5=0,"",IF((O80-O78)/'C. CDM Plan Summary'!$G5&gt;0.083,"True","False"))</f>
        <v>False</v>
      </c>
      <c r="Q82" s="71" t="str">
        <f>IF('C. CDM Plan Summary'!$G5=0,"",IF((Q80-Q78)/'C. CDM Plan Summary'!$G5&gt;0.083,"True","False"))</f>
        <v>True</v>
      </c>
      <c r="S82" s="71" t="str">
        <f>IF('C. CDM Plan Summary'!$G5=0,"",IF((S80-S78)/'C. CDM Plan Summary'!$G5&gt;0.083,"True","False"))</f>
        <v>True</v>
      </c>
      <c r="U82" s="71" t="str">
        <f>IF('C. CDM Plan Summary'!$G5=0,"",IF((U80-U78)/'C. CDM Plan Summary'!$G5&gt;0.083,"True","False"))</f>
        <v>True</v>
      </c>
      <c r="W82" s="71" t="str">
        <f>IF('C. CDM Plan Summary'!$G5=0,"",IF((W80-W78)/'C. CDM Plan Summary'!$G5&gt;0.083,"True","False"))</f>
        <v>True</v>
      </c>
      <c r="Y82" s="71" t="str">
        <f>IF('C. CDM Plan Summary'!$G5=0,"",IF((Y80-Y78)/'C. CDM Plan Summary'!$G5&gt;0.083,"True","False"))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B123" s="3" t="s">
        <v>532</v>
      </c>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row r="139" spans="2:4" x14ac:dyDescent="0.25">
      <c r="B139" s="3" t="s">
        <v>529</v>
      </c>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5" priority="1" operator="containsText" text="TRUE">
      <formula>NOT(ISERROR(SEARCH("TRUE",O82)))</formula>
    </cfRule>
    <cfRule type="containsText" dxfId="74" priority="2" operator="containsText" text="FALSE">
      <formula>NOT(ISERROR(SEARCH("FALSE",O82)))</formula>
    </cfRule>
  </conditionalFormatting>
  <dataValidations disablePrompts="1" count="26">
    <dataValidation allowBlank="1" showInputMessage="1" showErrorMessage="1" promptTitle="Criteria" prompt="Automatic summation of total 2015-2020 budget by Program." sqref="Z15" xr:uid="{00000000-0002-0000-0500-000000000000}"/>
    <dataValidation allowBlank="1" showInputMessage="1" showErrorMessage="1" promptTitle="Criteria" prompt="Input total persisting energy savings in 2020 for Program.  Refer to Table 3 in CDM Cost Effectiveness Tool &quot;CDM Plan Summary&quot; tab." sqref="AA15" xr:uid="{00000000-0002-0000-0500-000001000000}"/>
    <dataValidation allowBlank="1" showInputMessage="1" showErrorMessage="1" promptTitle="Note" prompt="All funding should be part of the 2011-2014/2015 CDM Framework and not apply to the new 2015-2020 CDM Framwork" sqref="Z60:Z75 N60:N76" xr:uid="{00000000-0002-0000-0500-000002000000}"/>
    <dataValidation allowBlank="1" showInputMessage="1" showErrorMessage="1" promptTitle="Criteria" prompt="Input additional annual funding requirements to acheive Target Gap" sqref="Y78 W78 S78 O78 Q78 U78" xr:uid="{00000000-0002-0000-0500-000003000000}"/>
    <dataValidation allowBlank="1" showInputMessage="1" showErrorMessage="1" promptTitle="Criteria" prompt="Input annual Target Gap" sqref="X78 V78 R78 N78 P78 T78" xr:uid="{00000000-0002-0000-0500-000004000000}"/>
    <dataValidation allowBlank="1" showInputMessage="1" showErrorMessage="1" promptTitle="Criteria" prompt="Input annual energy savings (MWh) for Program.  Refer to Table 3 in CDM Cost Effectiveness Tool &quot;CDM Plan Summary&quot; tab." sqref="Y15 W15 S15 O15 Q15 U15" xr:uid="{00000000-0002-0000-0500-000005000000}"/>
    <dataValidation allowBlank="1" showInputMessage="1" showErrorMessage="1" promptTitle="Criteria" prompt="Input total annual budget for Program.  Refer to Table 3 in CDM Cost Effectiveness Tool &quot;CDM Plan Summary&quot; tab." sqref="X15 V15 R15 N15 P15 T15" xr:uid="{00000000-0002-0000-0500-000006000000}"/>
    <dataValidation allowBlank="1" showInputMessage="1" showErrorMessage="1" promptTitle="Note" prompt="Represents total savings from 2011-2014/15 CDM Framework which have in service dates after Jan 1, 2015" sqref="O76" xr:uid="{00000000-0002-0000-0500-000007000000}"/>
    <dataValidation allowBlank="1" showInputMessage="1" showErrorMessage="1" promptTitle="Criteria" prompt="Indicate segment(s) targetted by Program" sqref="G12:M13" xr:uid="{00000000-0002-0000-0500-000008000000}"/>
    <dataValidation type="list" allowBlank="1" showInputMessage="1" showErrorMessage="1" sqref="G59:M59 D59" xr:uid="{00000000-0002-0000-0500-000009000000}">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xr:uid="{00000000-0002-0000-0500-00000A000000}"/>
    <dataValidation type="list" allowBlank="1" showInputMessage="1" showErrorMessage="1" sqref="G16:M46 G49:M57" xr:uid="{00000000-0002-0000-0500-00000B000000}">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500-00000C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500-00000D000000}"/>
    <dataValidation allowBlank="1" showInputMessage="1" showErrorMessage="1" promptTitle="Criteria" prompt="Select Program Name for each Approved Province Wide Program." sqref="C12:C15" xr:uid="{00000000-0002-0000-0500-00000E000000}"/>
    <dataValidation allowBlank="1" showInputMessage="1" showErrorMessage="1" promptTitle="Critera" prompt="Input programs by funding mechanism (Full Cost Recovery and Pay for Performance)" sqref="B12:B15" xr:uid="{00000000-0002-0000-0500-00000F000000}"/>
    <dataValidation type="list" allowBlank="1" showInputMessage="1" showErrorMessage="1" sqref="C59 C50:C57" xr:uid="{00000000-0002-0000-0500-000010000000}">
      <formula1>$B$106:$B$124</formula1>
    </dataValidation>
    <dataValidation type="list" allowBlank="1" showInputMessage="1" showErrorMessage="1" sqref="E59" xr:uid="{00000000-0002-0000-0500-000011000000}">
      <formula1>#REF!</formula1>
    </dataValidation>
    <dataValidation allowBlank="1" showInputMessage="1" showErrorMessage="1" promptTitle="Criteria" prompt="For projects to be completed in 2015, yet funded from the 2011-2014 (and 2015 of 2011-2014 Master CDM Agreement) CDM Framework" sqref="B60:B75" xr:uid="{00000000-0002-0000-0500-000012000000}"/>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500-000013000000}"/>
    <dataValidation type="list" allowBlank="1" showInputMessage="1" showErrorMessage="1" sqref="C16:C46 C49" xr:uid="{00000000-0002-0000-0500-000014000000}">
      <formula1>$B$127:$B$139</formula1>
    </dataValidation>
    <dataValidation type="list" allowBlank="1" showInputMessage="1" showErrorMessage="1" promptTitle="Criteria" prompt="Select Program Name for each 2011-2014/15 Tier 1 Program for which projects will be completed in 2015." sqref="C60:C75" xr:uid="{00000000-0002-0000-0500-000015000000}">
      <formula1>$B$106:$B$123</formula1>
    </dataValidation>
    <dataValidation allowBlank="1" showInputMessage="1" showErrorMessage="1" promptTitle="Criteria" prompt="Input total CDM Plan Target Gap" sqref="AA78" xr:uid="{00000000-0002-0000-0500-000016000000}"/>
    <dataValidation allowBlank="1" showInputMessage="1" showErrorMessage="1" promptTitle="Criteria" prompt="Input Local, Regional or Pilot Program for which a business case has been approved by the IESO." sqref="D12:D15" xr:uid="{00000000-0002-0000-0500-000017000000}"/>
    <dataValidation allowBlank="1" showInputMessage="1" showErrorMessage="1" promptTitle="Criteria" prompt="Input estimated start date of Program (e.g., 01-Jan-2016)" sqref="F12:F15" xr:uid="{00000000-0002-0000-0500-000018000000}"/>
    <dataValidation allowBlank="1" showInputMessage="1" showErrorMessage="1" promptTitle="Criteria" prompt="Input proposed Program or Pilot name for which a business case has not been approved by the IESO and being considered by the LDC._x000a_" sqref="E12:E15" xr:uid="{00000000-0002-0000-05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38"/>
  <sheetViews>
    <sheetView showGridLines="0" topLeftCell="A4"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18"/>
      <c r="C2" s="218"/>
      <c r="D2" s="218"/>
      <c r="E2" s="218"/>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27"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27"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27"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27" ht="41.45" customHeight="1" x14ac:dyDescent="0.25">
      <c r="A7" s="102"/>
      <c r="B7" s="107" t="s">
        <v>337</v>
      </c>
      <c r="C7" s="243" t="s">
        <v>504</v>
      </c>
      <c r="D7" s="244"/>
      <c r="E7" s="244"/>
      <c r="F7" s="244"/>
      <c r="G7" s="244"/>
      <c r="H7" s="244"/>
      <c r="I7" s="244"/>
      <c r="J7" s="244"/>
      <c r="K7" s="244"/>
      <c r="L7" s="245"/>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7"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27"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27"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27"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72"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73"/>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73"/>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73"/>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73"/>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73"/>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73"/>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73"/>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73"/>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73"/>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73"/>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73"/>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73"/>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73"/>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73"/>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9" t="s">
        <v>309</v>
      </c>
      <c r="C58" s="270"/>
      <c r="D58" s="270"/>
      <c r="E58" s="270"/>
      <c r="F58" s="270"/>
      <c r="G58" s="270"/>
      <c r="H58" s="270"/>
      <c r="I58" s="270"/>
      <c r="J58" s="270"/>
      <c r="K58" s="270"/>
      <c r="L58" s="270"/>
      <c r="M58" s="271"/>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c r="D60" s="229"/>
      <c r="E60" s="230"/>
      <c r="F60" s="230"/>
      <c r="G60" s="230"/>
      <c r="H60" s="230"/>
      <c r="I60" s="230"/>
      <c r="J60" s="230"/>
      <c r="K60" s="230"/>
      <c r="L60" s="230"/>
      <c r="M60" s="231"/>
      <c r="N60" s="57"/>
      <c r="O60" s="65"/>
      <c r="P60" s="57"/>
      <c r="Q60" s="57"/>
      <c r="R60" s="57"/>
      <c r="S60" s="57"/>
      <c r="T60" s="57"/>
      <c r="U60" s="57"/>
      <c r="V60" s="57"/>
      <c r="W60" s="57"/>
      <c r="X60" s="57"/>
      <c r="Y60" s="57"/>
      <c r="Z60" s="70"/>
      <c r="AA60" s="67"/>
    </row>
    <row r="61" spans="2:27" x14ac:dyDescent="0.25">
      <c r="B61" s="276"/>
      <c r="C61" s="16"/>
      <c r="D61" s="232"/>
      <c r="E61" s="233"/>
      <c r="F61" s="233"/>
      <c r="G61" s="233"/>
      <c r="H61" s="233"/>
      <c r="I61" s="233"/>
      <c r="J61" s="233"/>
      <c r="K61" s="233"/>
      <c r="L61" s="233"/>
      <c r="M61" s="234"/>
      <c r="N61" s="57"/>
      <c r="O61" s="65"/>
      <c r="P61" s="57"/>
      <c r="Q61" s="57"/>
      <c r="R61" s="57"/>
      <c r="S61" s="57"/>
      <c r="T61" s="57"/>
      <c r="U61" s="57"/>
      <c r="V61" s="57"/>
      <c r="W61" s="57"/>
      <c r="X61" s="57"/>
      <c r="Y61" s="57"/>
      <c r="Z61" s="70"/>
      <c r="AA61" s="67"/>
    </row>
    <row r="62" spans="2:27" x14ac:dyDescent="0.25">
      <c r="B62" s="276"/>
      <c r="C62" s="16"/>
      <c r="D62" s="232"/>
      <c r="E62" s="233"/>
      <c r="F62" s="233"/>
      <c r="G62" s="233"/>
      <c r="H62" s="233"/>
      <c r="I62" s="233"/>
      <c r="J62" s="233"/>
      <c r="K62" s="233"/>
      <c r="L62" s="233"/>
      <c r="M62" s="234"/>
      <c r="N62" s="57"/>
      <c r="O62" s="65"/>
      <c r="P62" s="57"/>
      <c r="Q62" s="57"/>
      <c r="R62" s="57"/>
      <c r="S62" s="57"/>
      <c r="T62" s="57"/>
      <c r="U62" s="57"/>
      <c r="V62" s="57"/>
      <c r="W62" s="57"/>
      <c r="X62" s="57"/>
      <c r="Y62" s="57"/>
      <c r="Z62" s="70"/>
      <c r="AA62" s="67"/>
    </row>
    <row r="63" spans="2:27" x14ac:dyDescent="0.25">
      <c r="B63" s="276"/>
      <c r="C63" s="16"/>
      <c r="D63" s="232"/>
      <c r="E63" s="233"/>
      <c r="F63" s="233"/>
      <c r="G63" s="233"/>
      <c r="H63" s="233"/>
      <c r="I63" s="233"/>
      <c r="J63" s="233"/>
      <c r="K63" s="233"/>
      <c r="L63" s="233"/>
      <c r="M63" s="234"/>
      <c r="N63" s="57"/>
      <c r="O63" s="65"/>
      <c r="P63" s="57"/>
      <c r="Q63" s="57"/>
      <c r="R63" s="57"/>
      <c r="S63" s="57"/>
      <c r="T63" s="57"/>
      <c r="U63" s="57"/>
      <c r="V63" s="57"/>
      <c r="W63" s="57"/>
      <c r="X63" s="57"/>
      <c r="Y63" s="57"/>
      <c r="Z63" s="70"/>
      <c r="AA63" s="67"/>
    </row>
    <row r="64" spans="2:27" x14ac:dyDescent="0.25">
      <c r="B64" s="276"/>
      <c r="C64" s="16"/>
      <c r="D64" s="232"/>
      <c r="E64" s="233"/>
      <c r="F64" s="233"/>
      <c r="G64" s="233"/>
      <c r="H64" s="233"/>
      <c r="I64" s="233"/>
      <c r="J64" s="233"/>
      <c r="K64" s="233"/>
      <c r="L64" s="233"/>
      <c r="M64" s="234"/>
      <c r="N64" s="57"/>
      <c r="O64" s="65"/>
      <c r="P64" s="57"/>
      <c r="Q64" s="57"/>
      <c r="R64" s="57"/>
      <c r="S64" s="57"/>
      <c r="T64" s="57"/>
      <c r="U64" s="57"/>
      <c r="V64" s="57"/>
      <c r="W64" s="57"/>
      <c r="X64" s="57"/>
      <c r="Y64" s="57"/>
      <c r="Z64" s="70"/>
      <c r="AA64" s="67"/>
    </row>
    <row r="65" spans="2:27" x14ac:dyDescent="0.25">
      <c r="B65" s="276"/>
      <c r="C65" s="16"/>
      <c r="D65" s="232"/>
      <c r="E65" s="233"/>
      <c r="F65" s="233"/>
      <c r="G65" s="233"/>
      <c r="H65" s="233"/>
      <c r="I65" s="233"/>
      <c r="J65" s="233"/>
      <c r="K65" s="233"/>
      <c r="L65" s="233"/>
      <c r="M65" s="234"/>
      <c r="N65" s="57"/>
      <c r="O65" s="65"/>
      <c r="P65" s="57"/>
      <c r="Q65" s="57"/>
      <c r="R65" s="57"/>
      <c r="S65" s="57"/>
      <c r="T65" s="57"/>
      <c r="U65" s="57"/>
      <c r="V65" s="57"/>
      <c r="W65" s="57"/>
      <c r="X65" s="57"/>
      <c r="Y65" s="57"/>
      <c r="Z65" s="70"/>
      <c r="AA65" s="67"/>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62" t="s">
        <v>354</v>
      </c>
      <c r="C82" s="263"/>
      <c r="D82" s="263"/>
      <c r="E82" s="263"/>
      <c r="F82" s="263"/>
      <c r="G82" s="263"/>
      <c r="H82" s="263"/>
      <c r="I82" s="263"/>
      <c r="J82" s="263"/>
      <c r="K82" s="263"/>
      <c r="L82" s="263"/>
      <c r="M82" s="264"/>
      <c r="O82" s="71" t="str">
        <f>IF('C. CDM Plan Summary'!$H5=0,"",IF((O80-O78)/'C. CDM Plan Summary'!$H5&gt;0.083,"True","False"))</f>
        <v/>
      </c>
      <c r="Q82" s="71" t="str">
        <f>IF('C. CDM Plan Summary'!$H5=0,"",IF((Q80-Q78)/'C. CDM Plan Summary'!$H5&gt;0.083,"True","False"))</f>
        <v/>
      </c>
      <c r="S82" s="71" t="str">
        <f>IF('C. CDM Plan Summary'!$H5=0,"",IF((S80-S78)/'C. CDM Plan Summary'!$H5&gt;0.083,"True","False"))</f>
        <v/>
      </c>
      <c r="U82" s="71" t="str">
        <f>IF('C. CDM Plan Summary'!$H5=0,"",IF((U80-U78)/'C. CDM Plan Summary'!$H5&gt;0.083,"True","False"))</f>
        <v/>
      </c>
      <c r="W82" s="71" t="str">
        <f>IF('C. CDM Plan Summary'!$H5=0,"",IF((W80-W78)/'C. CDM Plan Summary'!$H5&gt;0.083,"True","False"))</f>
        <v/>
      </c>
      <c r="Y82" s="71" t="str">
        <f>IF('C. CDM Plan Summary'!$H5=0,"",IF((Y80-Y78)/'C. CDM Plan Summary'!$H5&gt;0.083,"True","False"))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3" priority="1" operator="containsText" text="TRUE">
      <formula>NOT(ISERROR(SEARCH("TRUE",O82)))</formula>
    </cfRule>
    <cfRule type="containsText" dxfId="72" priority="2" operator="containsText" text="FALSE">
      <formula>NOT(ISERROR(SEARCH("FALSE",O82)))</formula>
    </cfRule>
  </conditionalFormatting>
  <dataValidations count="26">
    <dataValidation allowBlank="1" showInputMessage="1" showErrorMessage="1" promptTitle="Criteria" prompt="Input total CDM Plan Target Gap" sqref="AA78" xr:uid="{00000000-0002-0000-0600-000000000000}"/>
    <dataValidation type="list" allowBlank="1" showInputMessage="1" showErrorMessage="1" promptTitle="Criteria" prompt="Select Program Name for each 2011-2014/15 Tier 1 Program for which projects will be completed in 2015." sqref="C60:C75" xr:uid="{00000000-0002-0000-0600-000001000000}">
      <formula1>$B$106:$B$123</formula1>
    </dataValidation>
    <dataValidation type="list" allowBlank="1" showInputMessage="1" showErrorMessage="1" sqref="C16:C46 C49" xr:uid="{00000000-0002-0000-0600-000002000000}">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600-000003000000}"/>
    <dataValidation allowBlank="1" showInputMessage="1" showErrorMessage="1" promptTitle="Criteria" prompt="For projects to be completed in 2015, yet funded from the 2011-2014 (and 2015 of 2011-2014 Master CDM Agreement) CDM Framework" sqref="B60:B75" xr:uid="{00000000-0002-0000-0600-000004000000}"/>
    <dataValidation type="list" allowBlank="1" showInputMessage="1" showErrorMessage="1" sqref="E59" xr:uid="{00000000-0002-0000-0600-000005000000}">
      <formula1>#REF!</formula1>
    </dataValidation>
    <dataValidation type="list" allowBlank="1" showInputMessage="1" showErrorMessage="1" sqref="C59 C50:C57" xr:uid="{00000000-0002-0000-0600-000006000000}">
      <formula1>$B$106:$B$124</formula1>
    </dataValidation>
    <dataValidation allowBlank="1" showInputMessage="1" showErrorMessage="1" promptTitle="Critera" prompt="Input programs by funding mechanism (Full Cost Recovery and Pay for Performance)" sqref="B12:B15" xr:uid="{00000000-0002-0000-0600-000007000000}"/>
    <dataValidation allowBlank="1" showInputMessage="1" showErrorMessage="1" promptTitle="Criteria" prompt="Select Program Name for each Approved Province Wide Program." sqref="C12:C15" xr:uid="{00000000-0002-0000-0600-000008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600-000009000000}"/>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600-00000A000000}"/>
    <dataValidation type="list" allowBlank="1" showInputMessage="1" showErrorMessage="1" sqref="G16:M46 G49:M57" xr:uid="{00000000-0002-0000-0600-00000B000000}">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xr:uid="{00000000-0002-0000-0600-00000C000000}"/>
    <dataValidation type="list" allowBlank="1" showInputMessage="1" showErrorMessage="1" sqref="G59:M59 D59" xr:uid="{00000000-0002-0000-0600-00000D000000}">
      <formula1>$B$102:$B$103</formula1>
    </dataValidation>
    <dataValidation allowBlank="1" showInputMessage="1" showErrorMessage="1" promptTitle="Criteria" prompt="Indicate segment(s) targetted by Program" sqref="G12:M13" xr:uid="{00000000-0002-0000-0600-00000E000000}"/>
    <dataValidation allowBlank="1" showInputMessage="1" showErrorMessage="1" promptTitle="Note" prompt="Represents total savings from 2011-2014/15 CDM Framework which have in service dates after Jan 1, 2015" sqref="O76" xr:uid="{00000000-0002-0000-0600-00000F000000}"/>
    <dataValidation allowBlank="1" showInputMessage="1" showErrorMessage="1" promptTitle="Criteria" prompt="Input total annual budget for Program.  Refer to Table 3 in CDM Cost Effectiveness Tool &quot;CDM Plan Summary&quot; tab." sqref="X15 V15 R15 N15 P15 T15" xr:uid="{00000000-0002-0000-0600-000010000000}"/>
    <dataValidation allowBlank="1" showInputMessage="1" showErrorMessage="1" promptTitle="Criteria" prompt="Input annual energy savings (MWh) for Program.  Refer to Table 3 in CDM Cost Effectiveness Tool &quot;CDM Plan Summary&quot; tab." sqref="Y15 W15 S15 O15 Q15 U15" xr:uid="{00000000-0002-0000-0600-000011000000}"/>
    <dataValidation allowBlank="1" showInputMessage="1" showErrorMessage="1" promptTitle="Criteria" prompt="Input annual Target Gap" sqref="X78 V78 R78 N78 P78 T78" xr:uid="{00000000-0002-0000-0600-000012000000}"/>
    <dataValidation allowBlank="1" showInputMessage="1" showErrorMessage="1" promptTitle="Criteria" prompt="Input additional annual funding requirements to acheive Target Gap" sqref="Y78 W78 S78 O78 Q78 U78" xr:uid="{00000000-0002-0000-0600-000013000000}"/>
    <dataValidation allowBlank="1" showInputMessage="1" showErrorMessage="1" promptTitle="Note" prompt="All funding should be part of the 2011-2014/2015 CDM Framework and not apply to the new 2015-2020 CDM Framwork" sqref="Z60:Z75 N60:N76" xr:uid="{00000000-0002-0000-0600-000014000000}"/>
    <dataValidation allowBlank="1" showInputMessage="1" showErrorMessage="1" promptTitle="Criteria" prompt="Input total persisting energy savings in 2020 for Program.  Refer to Table 3 in CDM Cost Effectiveness Tool &quot;CDM Plan Summary&quot; tab." sqref="AA15" xr:uid="{00000000-0002-0000-0600-000015000000}"/>
    <dataValidation allowBlank="1" showInputMessage="1" showErrorMessage="1" promptTitle="Criteria" prompt="Automatic summation of total 2015-2020 budget by Program." sqref="Z15" xr:uid="{00000000-0002-0000-0600-000016000000}"/>
    <dataValidation allowBlank="1" showInputMessage="1" showErrorMessage="1" promptTitle="Criteria" prompt="Input Local, Regional or Pilot Program for which a business case has been approved by the IESO." sqref="D12:D15" xr:uid="{00000000-0002-0000-0600-000017000000}"/>
    <dataValidation allowBlank="1" showInputMessage="1" showErrorMessage="1" promptTitle="Criteria" prompt="Input estimated start date of Program (e.g., 01-Jan-2016)" sqref="F12:F15" xr:uid="{00000000-0002-0000-0600-000018000000}"/>
    <dataValidation allowBlank="1" showInputMessage="1" showErrorMessage="1" promptTitle="Criteria" prompt="Input proposed Program or Pilot name for which a business case has not been approved by the IESO and being considered by the LDC._x000a_" sqref="E12:E15" xr:uid="{00000000-0002-0000-06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18"/>
      <c r="C2" s="218"/>
      <c r="D2" s="218"/>
      <c r="E2" s="218"/>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27"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27"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27"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27" ht="41.45" customHeight="1" x14ac:dyDescent="0.25">
      <c r="A7" s="102"/>
      <c r="B7" s="107" t="s">
        <v>337</v>
      </c>
      <c r="C7" s="243" t="s">
        <v>504</v>
      </c>
      <c r="D7" s="244"/>
      <c r="E7" s="244"/>
      <c r="F7" s="244"/>
      <c r="G7" s="244"/>
      <c r="H7" s="244"/>
      <c r="I7" s="244"/>
      <c r="J7" s="244"/>
      <c r="K7" s="244"/>
      <c r="L7" s="245"/>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7"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27"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27"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27"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72"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73"/>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73"/>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73"/>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73"/>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73"/>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73"/>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73"/>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73"/>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73"/>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73"/>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73"/>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73"/>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73"/>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73"/>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9" t="s">
        <v>309</v>
      </c>
      <c r="C58" s="270"/>
      <c r="D58" s="270"/>
      <c r="E58" s="270"/>
      <c r="F58" s="270"/>
      <c r="G58" s="270"/>
      <c r="H58" s="270"/>
      <c r="I58" s="270"/>
      <c r="J58" s="270"/>
      <c r="K58" s="270"/>
      <c r="L58" s="270"/>
      <c r="M58" s="271"/>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c r="D60" s="229"/>
      <c r="E60" s="230"/>
      <c r="F60" s="230"/>
      <c r="G60" s="230"/>
      <c r="H60" s="230"/>
      <c r="I60" s="230"/>
      <c r="J60" s="230"/>
      <c r="K60" s="230"/>
      <c r="L60" s="230"/>
      <c r="M60" s="231"/>
      <c r="N60" s="57"/>
      <c r="O60" s="65"/>
      <c r="P60" s="57"/>
      <c r="Q60" s="57"/>
      <c r="R60" s="57"/>
      <c r="S60" s="57"/>
      <c r="T60" s="57"/>
      <c r="U60" s="57"/>
      <c r="V60" s="57"/>
      <c r="W60" s="57"/>
      <c r="X60" s="57"/>
      <c r="Y60" s="57"/>
      <c r="Z60" s="70"/>
      <c r="AA60" s="67"/>
    </row>
    <row r="61" spans="2:27" x14ac:dyDescent="0.25">
      <c r="B61" s="276"/>
      <c r="C61" s="16"/>
      <c r="D61" s="232"/>
      <c r="E61" s="233"/>
      <c r="F61" s="233"/>
      <c r="G61" s="233"/>
      <c r="H61" s="233"/>
      <c r="I61" s="233"/>
      <c r="J61" s="233"/>
      <c r="K61" s="233"/>
      <c r="L61" s="233"/>
      <c r="M61" s="234"/>
      <c r="N61" s="57"/>
      <c r="O61" s="65"/>
      <c r="P61" s="57"/>
      <c r="Q61" s="57"/>
      <c r="R61" s="57"/>
      <c r="S61" s="57"/>
      <c r="T61" s="57"/>
      <c r="U61" s="57"/>
      <c r="V61" s="57"/>
      <c r="W61" s="57"/>
      <c r="X61" s="57"/>
      <c r="Y61" s="57"/>
      <c r="Z61" s="70"/>
      <c r="AA61" s="67"/>
    </row>
    <row r="62" spans="2:27" x14ac:dyDescent="0.25">
      <c r="B62" s="276"/>
      <c r="C62" s="16"/>
      <c r="D62" s="232"/>
      <c r="E62" s="233"/>
      <c r="F62" s="233"/>
      <c r="G62" s="233"/>
      <c r="H62" s="233"/>
      <c r="I62" s="233"/>
      <c r="J62" s="233"/>
      <c r="K62" s="233"/>
      <c r="L62" s="233"/>
      <c r="M62" s="234"/>
      <c r="N62" s="57"/>
      <c r="O62" s="65"/>
      <c r="P62" s="57"/>
      <c r="Q62" s="57"/>
      <c r="R62" s="57"/>
      <c r="S62" s="57"/>
      <c r="T62" s="57"/>
      <c r="U62" s="57"/>
      <c r="V62" s="57"/>
      <c r="W62" s="57"/>
      <c r="X62" s="57"/>
      <c r="Y62" s="57"/>
      <c r="Z62" s="70"/>
      <c r="AA62" s="67"/>
    </row>
    <row r="63" spans="2:27" x14ac:dyDescent="0.25">
      <c r="B63" s="276"/>
      <c r="C63" s="16"/>
      <c r="D63" s="232"/>
      <c r="E63" s="233"/>
      <c r="F63" s="233"/>
      <c r="G63" s="233"/>
      <c r="H63" s="233"/>
      <c r="I63" s="233"/>
      <c r="J63" s="233"/>
      <c r="K63" s="233"/>
      <c r="L63" s="233"/>
      <c r="M63" s="234"/>
      <c r="N63" s="57"/>
      <c r="O63" s="65"/>
      <c r="P63" s="57"/>
      <c r="Q63" s="57"/>
      <c r="R63" s="57"/>
      <c r="S63" s="57"/>
      <c r="T63" s="57"/>
      <c r="U63" s="57"/>
      <c r="V63" s="57"/>
      <c r="W63" s="57"/>
      <c r="X63" s="57"/>
      <c r="Y63" s="57"/>
      <c r="Z63" s="70"/>
      <c r="AA63" s="67"/>
    </row>
    <row r="64" spans="2:27" x14ac:dyDescent="0.25">
      <c r="B64" s="276"/>
      <c r="C64" s="16"/>
      <c r="D64" s="232"/>
      <c r="E64" s="233"/>
      <c r="F64" s="233"/>
      <c r="G64" s="233"/>
      <c r="H64" s="233"/>
      <c r="I64" s="233"/>
      <c r="J64" s="233"/>
      <c r="K64" s="233"/>
      <c r="L64" s="233"/>
      <c r="M64" s="234"/>
      <c r="N64" s="57"/>
      <c r="O64" s="65"/>
      <c r="P64" s="57"/>
      <c r="Q64" s="57"/>
      <c r="R64" s="57"/>
      <c r="S64" s="57"/>
      <c r="T64" s="57"/>
      <c r="U64" s="57"/>
      <c r="V64" s="57"/>
      <c r="W64" s="57"/>
      <c r="X64" s="57"/>
      <c r="Y64" s="57"/>
      <c r="Z64" s="70"/>
      <c r="AA64" s="67"/>
    </row>
    <row r="65" spans="2:27" x14ac:dyDescent="0.25">
      <c r="B65" s="276"/>
      <c r="C65" s="16"/>
      <c r="D65" s="232"/>
      <c r="E65" s="233"/>
      <c r="F65" s="233"/>
      <c r="G65" s="233"/>
      <c r="H65" s="233"/>
      <c r="I65" s="233"/>
      <c r="J65" s="233"/>
      <c r="K65" s="233"/>
      <c r="L65" s="233"/>
      <c r="M65" s="234"/>
      <c r="N65" s="57"/>
      <c r="O65" s="65"/>
      <c r="P65" s="57"/>
      <c r="Q65" s="57"/>
      <c r="R65" s="57"/>
      <c r="S65" s="57"/>
      <c r="T65" s="57"/>
      <c r="U65" s="57"/>
      <c r="V65" s="57"/>
      <c r="W65" s="57"/>
      <c r="X65" s="57"/>
      <c r="Y65" s="57"/>
      <c r="Z65" s="70"/>
      <c r="AA65" s="67"/>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62" t="s">
        <v>354</v>
      </c>
      <c r="C82" s="263"/>
      <c r="D82" s="263"/>
      <c r="E82" s="263"/>
      <c r="F82" s="263"/>
      <c r="G82" s="263"/>
      <c r="H82" s="263"/>
      <c r="I82" s="263"/>
      <c r="J82" s="263"/>
      <c r="K82" s="263"/>
      <c r="L82" s="263"/>
      <c r="M82" s="264"/>
      <c r="O82" s="71" t="str">
        <f>IF('C. CDM Plan Summary'!$I5=0,"",IF((O80-O78)/'C. CDM Plan Summary'!$I5&gt;0.083,"True","False"))</f>
        <v/>
      </c>
      <c r="Q82" s="71" t="str">
        <f>IF('C. CDM Plan Summary'!$I5=0,"",IF((Q80-Q78)/'C. CDM Plan Summary'!$I5&gt;0.083,"True","False"))</f>
        <v/>
      </c>
      <c r="S82" s="71" t="str">
        <f>IF('C. CDM Plan Summary'!$I5=0,"",IF((S80-S78)/'C. CDM Plan Summary'!$I5&gt;0.083,"True","False"))</f>
        <v/>
      </c>
      <c r="U82" s="71" t="str">
        <f>IF('C. CDM Plan Summary'!$I5=0,"",IF((U80-U78)/'C. CDM Plan Summary'!$I5&gt;0.083,"True","False"))</f>
        <v/>
      </c>
      <c r="W82" s="71" t="str">
        <f>IF('C. CDM Plan Summary'!$I5=0,"",IF((W80-W78)/'C. CDM Plan Summary'!$I5&gt;0.083,"True","False"))</f>
        <v/>
      </c>
      <c r="Y82" s="71" t="str">
        <f>IF('C. CDM Plan Summary'!$I5=0,"",IF((Y80-Y78)/'C. CDM Plan Summary'!$I5&gt;0.083,"True","False"))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71" priority="11" operator="containsText" text="TRUE">
      <formula>NOT(ISERROR(SEARCH("TRUE",O82)))</formula>
    </cfRule>
    <cfRule type="containsText" dxfId="70" priority="12" operator="containsText" text="FALSE">
      <formula>NOT(ISERROR(SEARCH("FALSE",O82)))</formula>
    </cfRule>
  </conditionalFormatting>
  <conditionalFormatting sqref="Q82">
    <cfRule type="containsText" dxfId="69" priority="9" operator="containsText" text="TRUE">
      <formula>NOT(ISERROR(SEARCH("TRUE",Q82)))</formula>
    </cfRule>
    <cfRule type="containsText" dxfId="68" priority="10" operator="containsText" text="FALSE">
      <formula>NOT(ISERROR(SEARCH("FALSE",Q82)))</formula>
    </cfRule>
  </conditionalFormatting>
  <conditionalFormatting sqref="S82">
    <cfRule type="containsText" dxfId="67" priority="7" operator="containsText" text="TRUE">
      <formula>NOT(ISERROR(SEARCH("TRUE",S82)))</formula>
    </cfRule>
    <cfRule type="containsText" dxfId="66" priority="8" operator="containsText" text="FALSE">
      <formula>NOT(ISERROR(SEARCH("FALSE",S82)))</formula>
    </cfRule>
  </conditionalFormatting>
  <conditionalFormatting sqref="U82">
    <cfRule type="containsText" dxfId="65" priority="5" operator="containsText" text="TRUE">
      <formula>NOT(ISERROR(SEARCH("TRUE",U82)))</formula>
    </cfRule>
    <cfRule type="containsText" dxfId="64" priority="6" operator="containsText" text="FALSE">
      <formula>NOT(ISERROR(SEARCH("FALSE",U82)))</formula>
    </cfRule>
  </conditionalFormatting>
  <conditionalFormatting sqref="W82">
    <cfRule type="containsText" dxfId="63" priority="3" operator="containsText" text="TRUE">
      <formula>NOT(ISERROR(SEARCH("TRUE",W82)))</formula>
    </cfRule>
    <cfRule type="containsText" dxfId="62" priority="4" operator="containsText" text="FALSE">
      <formula>NOT(ISERROR(SEARCH("FALSE",W82)))</formula>
    </cfRule>
  </conditionalFormatting>
  <conditionalFormatting sqref="Y82">
    <cfRule type="containsText" dxfId="61" priority="1" operator="containsText" text="TRUE">
      <formula>NOT(ISERROR(SEARCH("TRUE",Y82)))</formula>
    </cfRule>
    <cfRule type="containsText" dxfId="60"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xr:uid="{00000000-0002-0000-0700-000000000000}"/>
    <dataValidation allowBlank="1" showInputMessage="1" showErrorMessage="1" promptTitle="Criteria" prompt="Input total persisting energy savings in 2020 for Program.  Refer to Table 3 in CDM Cost Effectiveness Tool &quot;CDM Plan Summary&quot; tab." sqref="AA15" xr:uid="{00000000-0002-0000-0700-000001000000}"/>
    <dataValidation allowBlank="1" showInputMessage="1" showErrorMessage="1" promptTitle="Note" prompt="All funding should be part of the 2011-2014/2015 CDM Framework and not apply to the new 2015-2020 CDM Framwork" sqref="Z60:Z75 N60:N76" xr:uid="{00000000-0002-0000-0700-000002000000}"/>
    <dataValidation allowBlank="1" showInputMessage="1" showErrorMessage="1" promptTitle="Criteria" prompt="Input additional annual funding requirements to acheive Target Gap" sqref="Y78 W78 S78 O78 Q78 U78" xr:uid="{00000000-0002-0000-0700-000003000000}"/>
    <dataValidation allowBlank="1" showInputMessage="1" showErrorMessage="1" promptTitle="Criteria" prompt="Input annual Target Gap" sqref="X78 V78 R78 N78 P78 T78" xr:uid="{00000000-0002-0000-0700-000004000000}"/>
    <dataValidation allowBlank="1" showInputMessage="1" showErrorMessage="1" promptTitle="Criteria" prompt="Input annual energy savings (MWh) for Program.  Refer to Table 3 in CDM Cost Effectiveness Tool &quot;CDM Plan Summary&quot; tab." sqref="Y15 W15 S15 O15 Q15 U15" xr:uid="{00000000-0002-0000-0700-000005000000}"/>
    <dataValidation allowBlank="1" showInputMessage="1" showErrorMessage="1" promptTitle="Criteria" prompt="Input total annual budget for Program.  Refer to Table 3 in CDM Cost Effectiveness Tool &quot;CDM Plan Summary&quot; tab." sqref="X15 V15 R15 N15 P15 T15" xr:uid="{00000000-0002-0000-0700-000006000000}"/>
    <dataValidation allowBlank="1" showInputMessage="1" showErrorMessage="1" promptTitle="Note" prompt="Represents total savings from 2011-2014/15 CDM Framework which have in service dates after Jan 1, 2015" sqref="O76" xr:uid="{00000000-0002-0000-0700-000007000000}"/>
    <dataValidation allowBlank="1" showInputMessage="1" showErrorMessage="1" promptTitle="Criteria" prompt="Indicate segment(s) targetted by Program" sqref="G12:M13" xr:uid="{00000000-0002-0000-0700-000008000000}"/>
    <dataValidation type="list" allowBlank="1" showInputMessage="1" showErrorMessage="1" sqref="G59:M59 D59" xr:uid="{00000000-0002-0000-0700-000009000000}">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xr:uid="{00000000-0002-0000-0700-00000A000000}"/>
    <dataValidation type="list" allowBlank="1" showInputMessage="1" showErrorMessage="1" sqref="G16:M46 G49:M57" xr:uid="{00000000-0002-0000-0700-00000B000000}">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700-00000C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700-00000D000000}"/>
    <dataValidation allowBlank="1" showInputMessage="1" showErrorMessage="1" promptTitle="Criteria" prompt="Select Program Name for each Approved Province Wide Program." sqref="C12:C15" xr:uid="{00000000-0002-0000-0700-00000E000000}"/>
    <dataValidation allowBlank="1" showInputMessage="1" showErrorMessage="1" promptTitle="Critera" prompt="Input programs by funding mechanism (Full Cost Recovery and Pay for Performance)" sqref="B12:B15" xr:uid="{00000000-0002-0000-0700-00000F000000}"/>
    <dataValidation type="list" allowBlank="1" showInputMessage="1" showErrorMessage="1" sqref="C59 C50:C57" xr:uid="{00000000-0002-0000-0700-000010000000}">
      <formula1>$B$106:$B$124</formula1>
    </dataValidation>
    <dataValidation type="list" allowBlank="1" showInputMessage="1" showErrorMessage="1" sqref="E59" xr:uid="{00000000-0002-0000-0700-000011000000}">
      <formula1>#REF!</formula1>
    </dataValidation>
    <dataValidation allowBlank="1" showInputMessage="1" showErrorMessage="1" promptTitle="Criteria" prompt="For projects to be completed in 2015, yet funded from the 2011-2014 (and 2015 of 2011-2014 Master CDM Agreement) CDM Framework" sqref="B60:B75" xr:uid="{00000000-0002-0000-0700-000012000000}"/>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700-000013000000}"/>
    <dataValidation type="list" allowBlank="1" showInputMessage="1" showErrorMessage="1" sqref="C16:C46 C49" xr:uid="{00000000-0002-0000-0700-000014000000}">
      <formula1>$B$127:$B$139</formula1>
    </dataValidation>
    <dataValidation type="list" allowBlank="1" showInputMessage="1" showErrorMessage="1" promptTitle="Criteria" prompt="Select Program Name for each 2011-2014/15 Tier 1 Program for which projects will be completed in 2015." sqref="C60:C75" xr:uid="{00000000-0002-0000-0700-000015000000}">
      <formula1>$B$106:$B$123</formula1>
    </dataValidation>
    <dataValidation allowBlank="1" showInputMessage="1" showErrorMessage="1" promptTitle="Criteria" prompt="Input total CDM Plan Target Gap" sqref="AA78" xr:uid="{00000000-0002-0000-0700-000016000000}"/>
    <dataValidation allowBlank="1" showInputMessage="1" showErrorMessage="1" promptTitle="Criteria" prompt="Input Local, Regional or Pilot Program for which a business case has been approved by the IESO." sqref="D12:D15" xr:uid="{00000000-0002-0000-0700-000017000000}"/>
    <dataValidation allowBlank="1" showInputMessage="1" showErrorMessage="1" promptTitle="Criteria" prompt="Input estimated start date of Program (e.g., 01-Jan-2016)" sqref="F12:F15" xr:uid="{00000000-0002-0000-0700-000018000000}"/>
    <dataValidation allowBlank="1" showInputMessage="1" showErrorMessage="1" promptTitle="Criteria" prompt="Input proposed Program or Pilot name for which a business case has not been approved by the IESO and being considered by the LDC._x000a_" sqref="E12:E15" xr:uid="{00000000-0002-0000-07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18"/>
      <c r="C2" s="218"/>
      <c r="D2" s="218"/>
      <c r="E2" s="218"/>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27"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27"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27"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27" ht="41.45" customHeight="1" x14ac:dyDescent="0.25">
      <c r="A7" s="102"/>
      <c r="B7" s="107" t="s">
        <v>337</v>
      </c>
      <c r="C7" s="243" t="s">
        <v>504</v>
      </c>
      <c r="D7" s="244"/>
      <c r="E7" s="244"/>
      <c r="F7" s="244"/>
      <c r="G7" s="244"/>
      <c r="H7" s="244"/>
      <c r="I7" s="244"/>
      <c r="J7" s="244"/>
      <c r="K7" s="244"/>
      <c r="L7" s="245"/>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7"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27"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27"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27"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72"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73"/>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73"/>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73"/>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73"/>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73"/>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73"/>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73"/>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73"/>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73"/>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73"/>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73"/>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73"/>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73"/>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73"/>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9" t="s">
        <v>309</v>
      </c>
      <c r="C58" s="270"/>
      <c r="D58" s="270"/>
      <c r="E58" s="270"/>
      <c r="F58" s="270"/>
      <c r="G58" s="270"/>
      <c r="H58" s="270"/>
      <c r="I58" s="270"/>
      <c r="J58" s="270"/>
      <c r="K58" s="270"/>
      <c r="L58" s="270"/>
      <c r="M58" s="271"/>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c r="D60" s="229"/>
      <c r="E60" s="230"/>
      <c r="F60" s="230"/>
      <c r="G60" s="230"/>
      <c r="H60" s="230"/>
      <c r="I60" s="230"/>
      <c r="J60" s="230"/>
      <c r="K60" s="230"/>
      <c r="L60" s="230"/>
      <c r="M60" s="231"/>
      <c r="N60" s="57"/>
      <c r="O60" s="65"/>
      <c r="P60" s="57"/>
      <c r="Q60" s="57"/>
      <c r="R60" s="57"/>
      <c r="S60" s="57"/>
      <c r="T60" s="57"/>
      <c r="U60" s="57"/>
      <c r="V60" s="57"/>
      <c r="W60" s="57"/>
      <c r="X60" s="57"/>
      <c r="Y60" s="57"/>
      <c r="Z60" s="70"/>
      <c r="AA60" s="67"/>
    </row>
    <row r="61" spans="2:27" x14ac:dyDescent="0.25">
      <c r="B61" s="276"/>
      <c r="C61" s="16"/>
      <c r="D61" s="232"/>
      <c r="E61" s="233"/>
      <c r="F61" s="233"/>
      <c r="G61" s="233"/>
      <c r="H61" s="233"/>
      <c r="I61" s="233"/>
      <c r="J61" s="233"/>
      <c r="K61" s="233"/>
      <c r="L61" s="233"/>
      <c r="M61" s="234"/>
      <c r="N61" s="57"/>
      <c r="O61" s="65"/>
      <c r="P61" s="57"/>
      <c r="Q61" s="57"/>
      <c r="R61" s="57"/>
      <c r="S61" s="57"/>
      <c r="T61" s="57"/>
      <c r="U61" s="57"/>
      <c r="V61" s="57"/>
      <c r="W61" s="57"/>
      <c r="X61" s="57"/>
      <c r="Y61" s="57"/>
      <c r="Z61" s="70"/>
      <c r="AA61" s="67"/>
    </row>
    <row r="62" spans="2:27" x14ac:dyDescent="0.25">
      <c r="B62" s="276"/>
      <c r="C62" s="16"/>
      <c r="D62" s="232"/>
      <c r="E62" s="233"/>
      <c r="F62" s="233"/>
      <c r="G62" s="233"/>
      <c r="H62" s="233"/>
      <c r="I62" s="233"/>
      <c r="J62" s="233"/>
      <c r="K62" s="233"/>
      <c r="L62" s="233"/>
      <c r="M62" s="234"/>
      <c r="N62" s="57"/>
      <c r="O62" s="65"/>
      <c r="P62" s="57"/>
      <c r="Q62" s="57"/>
      <c r="R62" s="57"/>
      <c r="S62" s="57"/>
      <c r="T62" s="57"/>
      <c r="U62" s="57"/>
      <c r="V62" s="57"/>
      <c r="W62" s="57"/>
      <c r="X62" s="57"/>
      <c r="Y62" s="57"/>
      <c r="Z62" s="70"/>
      <c r="AA62" s="67"/>
    </row>
    <row r="63" spans="2:27" x14ac:dyDescent="0.25">
      <c r="B63" s="276"/>
      <c r="C63" s="16"/>
      <c r="D63" s="232"/>
      <c r="E63" s="233"/>
      <c r="F63" s="233"/>
      <c r="G63" s="233"/>
      <c r="H63" s="233"/>
      <c r="I63" s="233"/>
      <c r="J63" s="233"/>
      <c r="K63" s="233"/>
      <c r="L63" s="233"/>
      <c r="M63" s="234"/>
      <c r="N63" s="57"/>
      <c r="O63" s="65"/>
      <c r="P63" s="57"/>
      <c r="Q63" s="57"/>
      <c r="R63" s="57"/>
      <c r="S63" s="57"/>
      <c r="T63" s="57"/>
      <c r="U63" s="57"/>
      <c r="V63" s="57"/>
      <c r="W63" s="57"/>
      <c r="X63" s="57"/>
      <c r="Y63" s="57"/>
      <c r="Z63" s="70"/>
      <c r="AA63" s="67"/>
    </row>
    <row r="64" spans="2:27" x14ac:dyDescent="0.25">
      <c r="B64" s="276"/>
      <c r="C64" s="16"/>
      <c r="D64" s="232"/>
      <c r="E64" s="233"/>
      <c r="F64" s="233"/>
      <c r="G64" s="233"/>
      <c r="H64" s="233"/>
      <c r="I64" s="233"/>
      <c r="J64" s="233"/>
      <c r="K64" s="233"/>
      <c r="L64" s="233"/>
      <c r="M64" s="234"/>
      <c r="N64" s="57"/>
      <c r="O64" s="65"/>
      <c r="P64" s="57"/>
      <c r="Q64" s="57"/>
      <c r="R64" s="57"/>
      <c r="S64" s="57"/>
      <c r="T64" s="57"/>
      <c r="U64" s="57"/>
      <c r="V64" s="57"/>
      <c r="W64" s="57"/>
      <c r="X64" s="57"/>
      <c r="Y64" s="57"/>
      <c r="Z64" s="70"/>
      <c r="AA64" s="67"/>
    </row>
    <row r="65" spans="2:27" x14ac:dyDescent="0.25">
      <c r="B65" s="276"/>
      <c r="C65" s="16"/>
      <c r="D65" s="232"/>
      <c r="E65" s="233"/>
      <c r="F65" s="233"/>
      <c r="G65" s="233"/>
      <c r="H65" s="233"/>
      <c r="I65" s="233"/>
      <c r="J65" s="233"/>
      <c r="K65" s="233"/>
      <c r="L65" s="233"/>
      <c r="M65" s="234"/>
      <c r="N65" s="57"/>
      <c r="O65" s="65"/>
      <c r="P65" s="57"/>
      <c r="Q65" s="57"/>
      <c r="R65" s="57"/>
      <c r="S65" s="57"/>
      <c r="T65" s="57"/>
      <c r="U65" s="57"/>
      <c r="V65" s="57"/>
      <c r="W65" s="57"/>
      <c r="X65" s="57"/>
      <c r="Y65" s="57"/>
      <c r="Z65" s="70"/>
      <c r="AA65" s="67"/>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62" t="s">
        <v>354</v>
      </c>
      <c r="C82" s="263"/>
      <c r="D82" s="263"/>
      <c r="E82" s="263"/>
      <c r="F82" s="263"/>
      <c r="G82" s="263"/>
      <c r="H82" s="263"/>
      <c r="I82" s="263"/>
      <c r="J82" s="263"/>
      <c r="K82" s="263"/>
      <c r="L82" s="263"/>
      <c r="M82" s="264"/>
      <c r="O82" s="71" t="str">
        <f>IF('C. CDM Plan Summary'!$J5=0,"",IF((O80-O78)/'C. CDM Plan Summary'!$J5&gt;0.083,"True","False"))</f>
        <v/>
      </c>
      <c r="Q82" s="71" t="str">
        <f>IF('C. CDM Plan Summary'!$J5=0,"",IF((Q80-Q78)/'C. CDM Plan Summary'!$J5&gt;0.083,"True","False"))</f>
        <v/>
      </c>
      <c r="S82" s="71" t="str">
        <f>IF('C. CDM Plan Summary'!$J5=0,"",IF((S80-S78)/'C. CDM Plan Summary'!$J5&gt;0.083,"True","False"))</f>
        <v/>
      </c>
      <c r="U82" s="71" t="str">
        <f>IF('C. CDM Plan Summary'!$J5=0,"",IF((U80-U78)/'C. CDM Plan Summary'!$J5&gt;0.083,"True","False"))</f>
        <v/>
      </c>
      <c r="W82" s="71" t="str">
        <f>IF('C. CDM Plan Summary'!$J5=0,"",IF((W80-W78)/'C. CDM Plan Summary'!$J5&gt;0.083,"True","False"))</f>
        <v/>
      </c>
      <c r="Y82" s="71" t="str">
        <f>IF('C. CDM Plan Summary'!$J5=0,"",IF((Y80-Y78)/'C. CDM Plan Summary'!$J5&gt;0.083,"True","False"))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59" priority="11" operator="containsText" text="TRUE">
      <formula>NOT(ISERROR(SEARCH("TRUE",O82)))</formula>
    </cfRule>
    <cfRule type="containsText" dxfId="58" priority="12" operator="containsText" text="FALSE">
      <formula>NOT(ISERROR(SEARCH("FALSE",O82)))</formula>
    </cfRule>
  </conditionalFormatting>
  <conditionalFormatting sqref="Q82">
    <cfRule type="containsText" dxfId="57" priority="9" operator="containsText" text="TRUE">
      <formula>NOT(ISERROR(SEARCH("TRUE",Q82)))</formula>
    </cfRule>
    <cfRule type="containsText" dxfId="56" priority="10" operator="containsText" text="FALSE">
      <formula>NOT(ISERROR(SEARCH("FALSE",Q82)))</formula>
    </cfRule>
  </conditionalFormatting>
  <conditionalFormatting sqref="S82">
    <cfRule type="containsText" dxfId="55" priority="7" operator="containsText" text="TRUE">
      <formula>NOT(ISERROR(SEARCH("TRUE",S82)))</formula>
    </cfRule>
    <cfRule type="containsText" dxfId="54" priority="8" operator="containsText" text="FALSE">
      <formula>NOT(ISERROR(SEARCH("FALSE",S82)))</formula>
    </cfRule>
  </conditionalFormatting>
  <conditionalFormatting sqref="U82">
    <cfRule type="containsText" dxfId="53" priority="5" operator="containsText" text="TRUE">
      <formula>NOT(ISERROR(SEARCH("TRUE",U82)))</formula>
    </cfRule>
    <cfRule type="containsText" dxfId="52" priority="6" operator="containsText" text="FALSE">
      <formula>NOT(ISERROR(SEARCH("FALSE",U82)))</formula>
    </cfRule>
  </conditionalFormatting>
  <conditionalFormatting sqref="W82">
    <cfRule type="containsText" dxfId="51" priority="3" operator="containsText" text="TRUE">
      <formula>NOT(ISERROR(SEARCH("TRUE",W82)))</formula>
    </cfRule>
    <cfRule type="containsText" dxfId="50" priority="4" operator="containsText" text="FALSE">
      <formula>NOT(ISERROR(SEARCH("FALSE",W82)))</formula>
    </cfRule>
  </conditionalFormatting>
  <conditionalFormatting sqref="Y82">
    <cfRule type="containsText" dxfId="49" priority="1" operator="containsText" text="TRUE">
      <formula>NOT(ISERROR(SEARCH("TRUE",Y82)))</formula>
    </cfRule>
    <cfRule type="containsText" dxfId="48" priority="2" operator="containsText" text="FALSE">
      <formula>NOT(ISERROR(SEARCH("FALSE",Y82)))</formula>
    </cfRule>
  </conditionalFormatting>
  <dataValidations count="26">
    <dataValidation allowBlank="1" showInputMessage="1" showErrorMessage="1" promptTitle="Criteria" prompt="Input total CDM Plan Target Gap" sqref="AA78" xr:uid="{00000000-0002-0000-0800-000000000000}"/>
    <dataValidation type="list" allowBlank="1" showInputMessage="1" showErrorMessage="1" promptTitle="Criteria" prompt="Select Program Name for each 2011-2014/15 Tier 1 Program for which projects will be completed in 2015." sqref="C60:C75" xr:uid="{00000000-0002-0000-0800-000001000000}">
      <formula1>$B$106:$B$123</formula1>
    </dataValidation>
    <dataValidation type="list" allowBlank="1" showInputMessage="1" showErrorMessage="1" sqref="C16:C46 C49" xr:uid="{00000000-0002-0000-0800-000002000000}">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800-000003000000}"/>
    <dataValidation allowBlank="1" showInputMessage="1" showErrorMessage="1" promptTitle="Criteria" prompt="For projects to be completed in 2015, yet funded from the 2011-2014 (and 2015 of 2011-2014 Master CDM Agreement) CDM Framework" sqref="B60:B75" xr:uid="{00000000-0002-0000-0800-000004000000}"/>
    <dataValidation type="list" allowBlank="1" showInputMessage="1" showErrorMessage="1" sqref="E59" xr:uid="{00000000-0002-0000-0800-000005000000}">
      <formula1>#REF!</formula1>
    </dataValidation>
    <dataValidation type="list" allowBlank="1" showInputMessage="1" showErrorMessage="1" sqref="C59 C50:C57" xr:uid="{00000000-0002-0000-0800-000006000000}">
      <formula1>$B$106:$B$124</formula1>
    </dataValidation>
    <dataValidation allowBlank="1" showInputMessage="1" showErrorMessage="1" promptTitle="Critera" prompt="Input programs by funding mechanism (Full Cost Recovery and Pay for Performance)" sqref="B12:B15" xr:uid="{00000000-0002-0000-0800-000007000000}"/>
    <dataValidation allowBlank="1" showInputMessage="1" showErrorMessage="1" promptTitle="Criteria" prompt="Select Program Name for each Approved Province Wide Program." sqref="C12:C15" xr:uid="{00000000-0002-0000-0800-000008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800-000009000000}"/>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800-00000A000000}"/>
    <dataValidation type="list" allowBlank="1" showInputMessage="1" showErrorMessage="1" sqref="G16:M46 G49:M57" xr:uid="{00000000-0002-0000-0800-00000B000000}">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xr:uid="{00000000-0002-0000-0800-00000C000000}"/>
    <dataValidation type="list" allowBlank="1" showInputMessage="1" showErrorMessage="1" sqref="G59:M59 D59" xr:uid="{00000000-0002-0000-0800-00000D000000}">
      <formula1>$B$102:$B$103</formula1>
    </dataValidation>
    <dataValidation allowBlank="1" showInputMessage="1" showErrorMessage="1" promptTitle="Criteria" prompt="Indicate segment(s) targetted by Program" sqref="G12:M13" xr:uid="{00000000-0002-0000-0800-00000E000000}"/>
    <dataValidation allowBlank="1" showInputMessage="1" showErrorMessage="1" promptTitle="Note" prompt="Represents total savings from 2011-2014/15 CDM Framework which have in service dates after Jan 1, 2015" sqref="O76" xr:uid="{00000000-0002-0000-0800-00000F000000}"/>
    <dataValidation allowBlank="1" showInputMessage="1" showErrorMessage="1" promptTitle="Criteria" prompt="Input total annual budget for Program.  Refer to Table 3 in CDM Cost Effectiveness Tool &quot;CDM Plan Summary&quot; tab." sqref="X15 V15 R15 N15 P15 T15" xr:uid="{00000000-0002-0000-0800-000010000000}"/>
    <dataValidation allowBlank="1" showInputMessage="1" showErrorMessage="1" promptTitle="Criteria" prompt="Input annual energy savings (MWh) for Program.  Refer to Table 3 in CDM Cost Effectiveness Tool &quot;CDM Plan Summary&quot; tab." sqref="Y15 W15 S15 O15 Q15 U15" xr:uid="{00000000-0002-0000-0800-000011000000}"/>
    <dataValidation allowBlank="1" showInputMessage="1" showErrorMessage="1" promptTitle="Criteria" prompt="Input annual Target Gap" sqref="X78 V78 R78 N78 P78 T78" xr:uid="{00000000-0002-0000-0800-000012000000}"/>
    <dataValidation allowBlank="1" showInputMessage="1" showErrorMessage="1" promptTitle="Criteria" prompt="Input additional annual funding requirements to acheive Target Gap" sqref="Y78 W78 S78 O78 Q78 U78" xr:uid="{00000000-0002-0000-0800-000013000000}"/>
    <dataValidation allowBlank="1" showInputMessage="1" showErrorMessage="1" promptTitle="Note" prompt="All funding should be part of the 2011-2014/2015 CDM Framework and not apply to the new 2015-2020 CDM Framwork" sqref="Z60:Z75 N60:N76" xr:uid="{00000000-0002-0000-0800-000014000000}"/>
    <dataValidation allowBlank="1" showInputMessage="1" showErrorMessage="1" promptTitle="Criteria" prompt="Input total persisting energy savings in 2020 for Program.  Refer to Table 3 in CDM Cost Effectiveness Tool &quot;CDM Plan Summary&quot; tab." sqref="AA15" xr:uid="{00000000-0002-0000-0800-000015000000}"/>
    <dataValidation allowBlank="1" showInputMessage="1" showErrorMessage="1" promptTitle="Criteria" prompt="Automatic summation of total 2015-2020 budget by Program." sqref="Z15" xr:uid="{00000000-0002-0000-0800-000016000000}"/>
    <dataValidation allowBlank="1" showInputMessage="1" showErrorMessage="1" promptTitle="Criteria" prompt="Input Local, Regional or Pilot Program for which a business case has been approved by the IESO." sqref="D12:D15" xr:uid="{00000000-0002-0000-0800-000017000000}"/>
    <dataValidation allowBlank="1" showInputMessage="1" showErrorMessage="1" promptTitle="Criteria" prompt="Input estimated start date of Program (e.g., 01-Jan-2016)" sqref="F12:F15" xr:uid="{00000000-0002-0000-0800-000018000000}"/>
    <dataValidation allowBlank="1" showInputMessage="1" showErrorMessage="1" promptTitle="Criteria" prompt="Input proposed Program or Pilot name for which a business case has not been approved by the IESO and being considered by the LDC._x000a_" sqref="E12:E15" xr:uid="{00000000-0002-0000-08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18"/>
      <c r="C2" s="218"/>
      <c r="D2" s="218"/>
      <c r="E2" s="218"/>
      <c r="F2" s="103"/>
      <c r="G2" s="138"/>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27"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27"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27"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27" ht="41.45" customHeight="1" x14ac:dyDescent="0.25">
      <c r="A7" s="102"/>
      <c r="B7" s="107" t="s">
        <v>337</v>
      </c>
      <c r="C7" s="243" t="s">
        <v>504</v>
      </c>
      <c r="D7" s="244"/>
      <c r="E7" s="244"/>
      <c r="F7" s="244"/>
      <c r="G7" s="244"/>
      <c r="H7" s="244"/>
      <c r="I7" s="244"/>
      <c r="J7" s="244"/>
      <c r="K7" s="244"/>
      <c r="L7" s="245"/>
      <c r="M7" s="136"/>
      <c r="N7" s="137"/>
      <c r="O7" s="137"/>
      <c r="P7" s="137"/>
      <c r="Q7" s="137"/>
      <c r="R7" s="137"/>
      <c r="S7" s="137"/>
      <c r="T7" s="137"/>
      <c r="U7" s="137"/>
      <c r="V7" s="137"/>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7"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27"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27"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27"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72"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73"/>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73"/>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73"/>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73"/>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73"/>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73"/>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73"/>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73"/>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73"/>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73"/>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73"/>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73"/>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73"/>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73"/>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9" t="s">
        <v>309</v>
      </c>
      <c r="C58" s="270"/>
      <c r="D58" s="270"/>
      <c r="E58" s="270"/>
      <c r="F58" s="270"/>
      <c r="G58" s="270"/>
      <c r="H58" s="270"/>
      <c r="I58" s="270"/>
      <c r="J58" s="270"/>
      <c r="K58" s="270"/>
      <c r="L58" s="270"/>
      <c r="M58" s="271"/>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c r="D60" s="229"/>
      <c r="E60" s="230"/>
      <c r="F60" s="230"/>
      <c r="G60" s="230"/>
      <c r="H60" s="230"/>
      <c r="I60" s="230"/>
      <c r="J60" s="230"/>
      <c r="K60" s="230"/>
      <c r="L60" s="230"/>
      <c r="M60" s="231"/>
      <c r="N60" s="57"/>
      <c r="O60" s="65"/>
      <c r="P60" s="57"/>
      <c r="Q60" s="57"/>
      <c r="R60" s="57"/>
      <c r="S60" s="57"/>
      <c r="T60" s="57"/>
      <c r="U60" s="57"/>
      <c r="V60" s="57"/>
      <c r="W60" s="57"/>
      <c r="X60" s="57"/>
      <c r="Y60" s="57"/>
      <c r="Z60" s="70"/>
      <c r="AA60" s="67"/>
    </row>
    <row r="61" spans="2:27" x14ac:dyDescent="0.25">
      <c r="B61" s="276"/>
      <c r="C61" s="16"/>
      <c r="D61" s="232"/>
      <c r="E61" s="233"/>
      <c r="F61" s="233"/>
      <c r="G61" s="233"/>
      <c r="H61" s="233"/>
      <c r="I61" s="233"/>
      <c r="J61" s="233"/>
      <c r="K61" s="233"/>
      <c r="L61" s="233"/>
      <c r="M61" s="234"/>
      <c r="N61" s="57"/>
      <c r="O61" s="65"/>
      <c r="P61" s="57"/>
      <c r="Q61" s="57"/>
      <c r="R61" s="57"/>
      <c r="S61" s="57"/>
      <c r="T61" s="57"/>
      <c r="U61" s="57"/>
      <c r="V61" s="57"/>
      <c r="W61" s="57"/>
      <c r="X61" s="57"/>
      <c r="Y61" s="57"/>
      <c r="Z61" s="70"/>
      <c r="AA61" s="67"/>
    </row>
    <row r="62" spans="2:27" x14ac:dyDescent="0.25">
      <c r="B62" s="276"/>
      <c r="C62" s="16"/>
      <c r="D62" s="232"/>
      <c r="E62" s="233"/>
      <c r="F62" s="233"/>
      <c r="G62" s="233"/>
      <c r="H62" s="233"/>
      <c r="I62" s="233"/>
      <c r="J62" s="233"/>
      <c r="K62" s="233"/>
      <c r="L62" s="233"/>
      <c r="M62" s="234"/>
      <c r="N62" s="57"/>
      <c r="O62" s="65"/>
      <c r="P62" s="57"/>
      <c r="Q62" s="57"/>
      <c r="R62" s="57"/>
      <c r="S62" s="57"/>
      <c r="T62" s="57"/>
      <c r="U62" s="57"/>
      <c r="V62" s="57"/>
      <c r="W62" s="57"/>
      <c r="X62" s="57"/>
      <c r="Y62" s="57"/>
      <c r="Z62" s="70"/>
      <c r="AA62" s="67"/>
    </row>
    <row r="63" spans="2:27" x14ac:dyDescent="0.25">
      <c r="B63" s="276"/>
      <c r="C63" s="16"/>
      <c r="D63" s="232"/>
      <c r="E63" s="233"/>
      <c r="F63" s="233"/>
      <c r="G63" s="233"/>
      <c r="H63" s="233"/>
      <c r="I63" s="233"/>
      <c r="J63" s="233"/>
      <c r="K63" s="233"/>
      <c r="L63" s="233"/>
      <c r="M63" s="234"/>
      <c r="N63" s="57"/>
      <c r="O63" s="65"/>
      <c r="P63" s="57"/>
      <c r="Q63" s="57"/>
      <c r="R63" s="57"/>
      <c r="S63" s="57"/>
      <c r="T63" s="57"/>
      <c r="U63" s="57"/>
      <c r="V63" s="57"/>
      <c r="W63" s="57"/>
      <c r="X63" s="57"/>
      <c r="Y63" s="57"/>
      <c r="Z63" s="70"/>
      <c r="AA63" s="67"/>
    </row>
    <row r="64" spans="2:27" x14ac:dyDescent="0.25">
      <c r="B64" s="276"/>
      <c r="C64" s="16"/>
      <c r="D64" s="232"/>
      <c r="E64" s="233"/>
      <c r="F64" s="233"/>
      <c r="G64" s="233"/>
      <c r="H64" s="233"/>
      <c r="I64" s="233"/>
      <c r="J64" s="233"/>
      <c r="K64" s="233"/>
      <c r="L64" s="233"/>
      <c r="M64" s="234"/>
      <c r="N64" s="57"/>
      <c r="O64" s="65"/>
      <c r="P64" s="57"/>
      <c r="Q64" s="57"/>
      <c r="R64" s="57"/>
      <c r="S64" s="57"/>
      <c r="T64" s="57"/>
      <c r="U64" s="57"/>
      <c r="V64" s="57"/>
      <c r="W64" s="57"/>
      <c r="X64" s="57"/>
      <c r="Y64" s="57"/>
      <c r="Z64" s="70"/>
      <c r="AA64" s="67"/>
    </row>
    <row r="65" spans="2:27" x14ac:dyDescent="0.25">
      <c r="B65" s="276"/>
      <c r="C65" s="16"/>
      <c r="D65" s="232"/>
      <c r="E65" s="233"/>
      <c r="F65" s="233"/>
      <c r="G65" s="233"/>
      <c r="H65" s="233"/>
      <c r="I65" s="233"/>
      <c r="J65" s="233"/>
      <c r="K65" s="233"/>
      <c r="L65" s="233"/>
      <c r="M65" s="234"/>
      <c r="N65" s="57"/>
      <c r="O65" s="65"/>
      <c r="P65" s="57"/>
      <c r="Q65" s="57"/>
      <c r="R65" s="57"/>
      <c r="S65" s="57"/>
      <c r="T65" s="57"/>
      <c r="U65" s="57"/>
      <c r="V65" s="57"/>
      <c r="W65" s="57"/>
      <c r="X65" s="57"/>
      <c r="Y65" s="57"/>
      <c r="Z65" s="70"/>
      <c r="AA65" s="67"/>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35"/>
      <c r="C77" s="135"/>
      <c r="D77" s="135"/>
      <c r="E77" s="135"/>
      <c r="F77" s="135"/>
      <c r="G77" s="135"/>
      <c r="H77" s="135"/>
      <c r="I77" s="135"/>
      <c r="J77" s="135"/>
      <c r="K77" s="135"/>
      <c r="L77" s="135"/>
      <c r="M77" s="135"/>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62" t="s">
        <v>354</v>
      </c>
      <c r="C82" s="263"/>
      <c r="D82" s="263"/>
      <c r="E82" s="263"/>
      <c r="F82" s="263"/>
      <c r="G82" s="263"/>
      <c r="H82" s="263"/>
      <c r="I82" s="263"/>
      <c r="J82" s="263"/>
      <c r="K82" s="263"/>
      <c r="L82" s="263"/>
      <c r="M82" s="264"/>
      <c r="O82" s="71" t="str">
        <f>IF('C. CDM Plan Summary'!$K5=0,"",IF((O80-O78)/'C. CDM Plan Summary'!$K5&gt;0.083,"True","False"))</f>
        <v/>
      </c>
      <c r="Q82" s="71" t="str">
        <f>IF('C. CDM Plan Summary'!$K5=0,"",IF((Q80-Q78)/'C. CDM Plan Summary'!$K5&gt;0.083,"True","False"))</f>
        <v/>
      </c>
      <c r="S82" s="71" t="str">
        <f>IF('C. CDM Plan Summary'!$K5=0,"",IF((S80-S78)/'C. CDM Plan Summary'!$K5&gt;0.083,"True","False"))</f>
        <v/>
      </c>
      <c r="U82" s="71" t="str">
        <f>IF('C. CDM Plan Summary'!$K5=0,"",IF((U80-U78)/'C. CDM Plan Summary'!$K5&gt;0.083,"True","False"))</f>
        <v/>
      </c>
      <c r="W82" s="71" t="str">
        <f>IF('C. CDM Plan Summary'!$K5=0,"",IF((W80-W78)/'C. CDM Plan Summary'!$K5&gt;0.083,"True","False"))</f>
        <v/>
      </c>
      <c r="Y82" s="71" t="str">
        <f>IF('C. CDM Plan Summary'!$K5=0,"",IF((Y80-Y78)/'C. CDM Plan Summary'!$K5&gt;0.083,"True","False"))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47" priority="11" operator="containsText" text="TRUE">
      <formula>NOT(ISERROR(SEARCH("TRUE",O82)))</formula>
    </cfRule>
    <cfRule type="containsText" dxfId="46" priority="12" operator="containsText" text="FALSE">
      <formula>NOT(ISERROR(SEARCH("FALSE",O82)))</formula>
    </cfRule>
  </conditionalFormatting>
  <conditionalFormatting sqref="Q82">
    <cfRule type="containsText" dxfId="45" priority="9" operator="containsText" text="TRUE">
      <formula>NOT(ISERROR(SEARCH("TRUE",Q82)))</formula>
    </cfRule>
    <cfRule type="containsText" dxfId="44" priority="10" operator="containsText" text="FALSE">
      <formula>NOT(ISERROR(SEARCH("FALSE",Q82)))</formula>
    </cfRule>
  </conditionalFormatting>
  <conditionalFormatting sqref="S82">
    <cfRule type="containsText" dxfId="43" priority="7" operator="containsText" text="TRUE">
      <formula>NOT(ISERROR(SEARCH("TRUE",S82)))</formula>
    </cfRule>
    <cfRule type="containsText" dxfId="42" priority="8" operator="containsText" text="FALSE">
      <formula>NOT(ISERROR(SEARCH("FALSE",S82)))</formula>
    </cfRule>
  </conditionalFormatting>
  <conditionalFormatting sqref="U82">
    <cfRule type="containsText" dxfId="41" priority="5" operator="containsText" text="TRUE">
      <formula>NOT(ISERROR(SEARCH("TRUE",U82)))</formula>
    </cfRule>
    <cfRule type="containsText" dxfId="40" priority="6" operator="containsText" text="FALSE">
      <formula>NOT(ISERROR(SEARCH("FALSE",U82)))</formula>
    </cfRule>
  </conditionalFormatting>
  <conditionalFormatting sqref="W82">
    <cfRule type="containsText" dxfId="39" priority="3" operator="containsText" text="TRUE">
      <formula>NOT(ISERROR(SEARCH("TRUE",W82)))</formula>
    </cfRule>
    <cfRule type="containsText" dxfId="38" priority="4" operator="containsText" text="FALSE">
      <formula>NOT(ISERROR(SEARCH("FALSE",W82)))</formula>
    </cfRule>
  </conditionalFormatting>
  <conditionalFormatting sqref="Y82">
    <cfRule type="containsText" dxfId="37" priority="1" operator="containsText" text="TRUE">
      <formula>NOT(ISERROR(SEARCH("TRUE",Y82)))</formula>
    </cfRule>
    <cfRule type="containsText" dxfId="36" priority="2" operator="containsText" text="FALSE">
      <formula>NOT(ISERROR(SEARCH("FALSE",Y82)))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xr:uid="{00000000-0002-0000-0900-000000000000}"/>
    <dataValidation allowBlank="1" showInputMessage="1" showErrorMessage="1" promptTitle="Criteria" prompt="Input estimated start date of Program (e.g., 01-Jan-2016)" sqref="F12:F15" xr:uid="{00000000-0002-0000-0900-000001000000}"/>
    <dataValidation allowBlank="1" showInputMessage="1" showErrorMessage="1" promptTitle="Criteria" prompt="Input Local, Regional or Pilot Program for which a business case has been approved by the IESO." sqref="D12:D15" xr:uid="{00000000-0002-0000-0900-000002000000}"/>
    <dataValidation allowBlank="1" showInputMessage="1" showErrorMessage="1" promptTitle="Criteria" prompt="Automatic summation of total 2015-2020 budget by Program." sqref="Z15" xr:uid="{00000000-0002-0000-0900-000003000000}"/>
    <dataValidation allowBlank="1" showInputMessage="1" showErrorMessage="1" promptTitle="Criteria" prompt="Input total persisting energy savings in 2020 for Program.  Refer to Table 3 in CDM Cost Effectiveness Tool &quot;CDM Plan Summary&quot; tab." sqref="AA15" xr:uid="{00000000-0002-0000-0900-000004000000}"/>
    <dataValidation allowBlank="1" showInputMessage="1" showErrorMessage="1" promptTitle="Note" prompt="All funding should be part of the 2011-2014/2015 CDM Framework and not apply to the new 2015-2020 CDM Framwork" sqref="Z60:Z75 N60:N76" xr:uid="{00000000-0002-0000-0900-000005000000}"/>
    <dataValidation allowBlank="1" showInputMessage="1" showErrorMessage="1" promptTitle="Criteria" prompt="Input additional annual funding requirements to acheive Target Gap" sqref="Y78 W78 S78 O78 Q78 U78" xr:uid="{00000000-0002-0000-0900-000006000000}"/>
    <dataValidation allowBlank="1" showInputMessage="1" showErrorMessage="1" promptTitle="Criteria" prompt="Input annual Target Gap" sqref="X78 V78 R78 N78 P78 T78" xr:uid="{00000000-0002-0000-0900-000007000000}"/>
    <dataValidation allowBlank="1" showInputMessage="1" showErrorMessage="1" promptTitle="Criteria" prompt="Input annual energy savings (MWh) for Program.  Refer to Table 3 in CDM Cost Effectiveness Tool &quot;CDM Plan Summary&quot; tab." sqref="Y15 W15 S15 O15 Q15 U15" xr:uid="{00000000-0002-0000-0900-000008000000}"/>
    <dataValidation allowBlank="1" showInputMessage="1" showErrorMessage="1" promptTitle="Criteria" prompt="Input total annual budget for Program.  Refer to Table 3 in CDM Cost Effectiveness Tool &quot;CDM Plan Summary&quot; tab." sqref="X15 V15 R15 N15 P15 T15" xr:uid="{00000000-0002-0000-0900-000009000000}"/>
    <dataValidation allowBlank="1" showInputMessage="1" showErrorMessage="1" promptTitle="Note" prompt="Represents total savings from 2011-2014/15 CDM Framework which have in service dates after Jan 1, 2015" sqref="O76" xr:uid="{00000000-0002-0000-0900-00000A000000}"/>
    <dataValidation allowBlank="1" showInputMessage="1" showErrorMessage="1" promptTitle="Criteria" prompt="Indicate segment(s) targetted by Program" sqref="G12:M13" xr:uid="{00000000-0002-0000-0900-00000B000000}"/>
    <dataValidation type="list" allowBlank="1" showInputMessage="1" showErrorMessage="1" sqref="G59:M59 D59" xr:uid="{00000000-0002-0000-0900-00000C000000}">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xr:uid="{00000000-0002-0000-0900-00000D000000}"/>
    <dataValidation type="list" allowBlank="1" showInputMessage="1" showErrorMessage="1" sqref="G16:M46 G49:M57" xr:uid="{00000000-0002-0000-0900-00000E000000}">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900-00000F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900-000010000000}"/>
    <dataValidation allowBlank="1" showInputMessage="1" showErrorMessage="1" promptTitle="Criteria" prompt="Select Program Name for each Approved Province Wide Program." sqref="C12:C15" xr:uid="{00000000-0002-0000-0900-000011000000}"/>
    <dataValidation allowBlank="1" showInputMessage="1" showErrorMessage="1" promptTitle="Critera" prompt="Input programs by funding mechanism (Full Cost Recovery and Pay for Performance)" sqref="B12:B15" xr:uid="{00000000-0002-0000-0900-000012000000}"/>
    <dataValidation type="list" allowBlank="1" showInputMessage="1" showErrorMessage="1" sqref="C59 C50:C57" xr:uid="{00000000-0002-0000-0900-000013000000}">
      <formula1>$B$106:$B$124</formula1>
    </dataValidation>
    <dataValidation type="list" allowBlank="1" showInputMessage="1" showErrorMessage="1" sqref="E59" xr:uid="{00000000-0002-0000-0900-000014000000}">
      <formula1>#REF!</formula1>
    </dataValidation>
    <dataValidation allowBlank="1" showInputMessage="1" showErrorMessage="1" promptTitle="Criteria" prompt="For projects to be completed in 2015, yet funded from the 2011-2014 (and 2015 of 2011-2014 Master CDM Agreement) CDM Framework" sqref="B60:B75" xr:uid="{00000000-0002-0000-0900-000015000000}"/>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900-000016000000}"/>
    <dataValidation type="list" allowBlank="1" showInputMessage="1" showErrorMessage="1" sqref="C16:C46 C49" xr:uid="{00000000-0002-0000-0900-000017000000}">
      <formula1>$B$127:$B$139</formula1>
    </dataValidation>
    <dataValidation type="list" allowBlank="1" showInputMessage="1" showErrorMessage="1" promptTitle="Criteria" prompt="Select Program Name for each 2011-2014/15 Tier 1 Program for which projects will be completed in 2015." sqref="C60:C75" xr:uid="{00000000-0002-0000-0900-000018000000}">
      <formula1>$B$106:$B$123</formula1>
    </dataValidation>
    <dataValidation allowBlank="1" showInputMessage="1" showErrorMessage="1" promptTitle="Criteria" prompt="Input total CDM Plan Target Gap" sqref="AA78" xr:uid="{00000000-0002-0000-09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18"/>
      <c r="C2" s="218"/>
      <c r="D2" s="218"/>
      <c r="E2" s="218"/>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27"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27"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27"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27" ht="41.45" customHeight="1" x14ac:dyDescent="0.25">
      <c r="A7" s="102"/>
      <c r="B7" s="107" t="s">
        <v>337</v>
      </c>
      <c r="C7" s="243" t="s">
        <v>504</v>
      </c>
      <c r="D7" s="244"/>
      <c r="E7" s="244"/>
      <c r="F7" s="244"/>
      <c r="G7" s="244"/>
      <c r="H7" s="244"/>
      <c r="I7" s="244"/>
      <c r="J7" s="244"/>
      <c r="K7" s="244"/>
      <c r="L7" s="245"/>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7"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27"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27"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27"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72"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73"/>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73"/>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73"/>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73"/>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73"/>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73"/>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73"/>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73"/>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73"/>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73"/>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73"/>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73"/>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73"/>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73"/>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9" t="s">
        <v>309</v>
      </c>
      <c r="C58" s="270"/>
      <c r="D58" s="270"/>
      <c r="E58" s="270"/>
      <c r="F58" s="270"/>
      <c r="G58" s="270"/>
      <c r="H58" s="270"/>
      <c r="I58" s="270"/>
      <c r="J58" s="270"/>
      <c r="K58" s="270"/>
      <c r="L58" s="270"/>
      <c r="M58" s="271"/>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c r="D60" s="229"/>
      <c r="E60" s="230"/>
      <c r="F60" s="230"/>
      <c r="G60" s="230"/>
      <c r="H60" s="230"/>
      <c r="I60" s="230"/>
      <c r="J60" s="230"/>
      <c r="K60" s="230"/>
      <c r="L60" s="230"/>
      <c r="M60" s="231"/>
      <c r="N60" s="57"/>
      <c r="O60" s="65"/>
      <c r="P60" s="57"/>
      <c r="Q60" s="57"/>
      <c r="R60" s="57"/>
      <c r="S60" s="57"/>
      <c r="T60" s="57"/>
      <c r="U60" s="57"/>
      <c r="V60" s="57"/>
      <c r="W60" s="57"/>
      <c r="X60" s="57"/>
      <c r="Y60" s="57"/>
      <c r="Z60" s="70"/>
      <c r="AA60" s="67"/>
    </row>
    <row r="61" spans="2:27" x14ac:dyDescent="0.25">
      <c r="B61" s="276"/>
      <c r="C61" s="16"/>
      <c r="D61" s="232"/>
      <c r="E61" s="233"/>
      <c r="F61" s="233"/>
      <c r="G61" s="233"/>
      <c r="H61" s="233"/>
      <c r="I61" s="233"/>
      <c r="J61" s="233"/>
      <c r="K61" s="233"/>
      <c r="L61" s="233"/>
      <c r="M61" s="234"/>
      <c r="N61" s="57"/>
      <c r="O61" s="65"/>
      <c r="P61" s="57"/>
      <c r="Q61" s="57"/>
      <c r="R61" s="57"/>
      <c r="S61" s="57"/>
      <c r="T61" s="57"/>
      <c r="U61" s="57"/>
      <c r="V61" s="57"/>
      <c r="W61" s="57"/>
      <c r="X61" s="57"/>
      <c r="Y61" s="57"/>
      <c r="Z61" s="70"/>
      <c r="AA61" s="67"/>
    </row>
    <row r="62" spans="2:27" x14ac:dyDescent="0.25">
      <c r="B62" s="276"/>
      <c r="C62" s="16"/>
      <c r="D62" s="232"/>
      <c r="E62" s="233"/>
      <c r="F62" s="233"/>
      <c r="G62" s="233"/>
      <c r="H62" s="233"/>
      <c r="I62" s="233"/>
      <c r="J62" s="233"/>
      <c r="K62" s="233"/>
      <c r="L62" s="233"/>
      <c r="M62" s="234"/>
      <c r="N62" s="57"/>
      <c r="O62" s="65"/>
      <c r="P62" s="57"/>
      <c r="Q62" s="57"/>
      <c r="R62" s="57"/>
      <c r="S62" s="57"/>
      <c r="T62" s="57"/>
      <c r="U62" s="57"/>
      <c r="V62" s="57"/>
      <c r="W62" s="57"/>
      <c r="X62" s="57"/>
      <c r="Y62" s="57"/>
      <c r="Z62" s="70"/>
      <c r="AA62" s="67"/>
    </row>
    <row r="63" spans="2:27" x14ac:dyDescent="0.25">
      <c r="B63" s="276"/>
      <c r="C63" s="16"/>
      <c r="D63" s="232"/>
      <c r="E63" s="233"/>
      <c r="F63" s="233"/>
      <c r="G63" s="233"/>
      <c r="H63" s="233"/>
      <c r="I63" s="233"/>
      <c r="J63" s="233"/>
      <c r="K63" s="233"/>
      <c r="L63" s="233"/>
      <c r="M63" s="234"/>
      <c r="N63" s="57"/>
      <c r="O63" s="65"/>
      <c r="P63" s="57"/>
      <c r="Q63" s="57"/>
      <c r="R63" s="57"/>
      <c r="S63" s="57"/>
      <c r="T63" s="57"/>
      <c r="U63" s="57"/>
      <c r="V63" s="57"/>
      <c r="W63" s="57"/>
      <c r="X63" s="57"/>
      <c r="Y63" s="57"/>
      <c r="Z63" s="70"/>
      <c r="AA63" s="67"/>
    </row>
    <row r="64" spans="2:27" x14ac:dyDescent="0.25">
      <c r="B64" s="276"/>
      <c r="C64" s="16"/>
      <c r="D64" s="232"/>
      <c r="E64" s="233"/>
      <c r="F64" s="233"/>
      <c r="G64" s="233"/>
      <c r="H64" s="233"/>
      <c r="I64" s="233"/>
      <c r="J64" s="233"/>
      <c r="K64" s="233"/>
      <c r="L64" s="233"/>
      <c r="M64" s="234"/>
      <c r="N64" s="57"/>
      <c r="O64" s="65"/>
      <c r="P64" s="57"/>
      <c r="Q64" s="57"/>
      <c r="R64" s="57"/>
      <c r="S64" s="57"/>
      <c r="T64" s="57"/>
      <c r="U64" s="57"/>
      <c r="V64" s="57"/>
      <c r="W64" s="57"/>
      <c r="X64" s="57"/>
      <c r="Y64" s="57"/>
      <c r="Z64" s="70"/>
      <c r="AA64" s="67"/>
    </row>
    <row r="65" spans="2:27" x14ac:dyDescent="0.25">
      <c r="B65" s="276"/>
      <c r="C65" s="16"/>
      <c r="D65" s="232"/>
      <c r="E65" s="233"/>
      <c r="F65" s="233"/>
      <c r="G65" s="233"/>
      <c r="H65" s="233"/>
      <c r="I65" s="233"/>
      <c r="J65" s="233"/>
      <c r="K65" s="233"/>
      <c r="L65" s="233"/>
      <c r="M65" s="234"/>
      <c r="N65" s="57"/>
      <c r="O65" s="65"/>
      <c r="P65" s="57"/>
      <c r="Q65" s="57"/>
      <c r="R65" s="57"/>
      <c r="S65" s="57"/>
      <c r="T65" s="57"/>
      <c r="U65" s="57"/>
      <c r="V65" s="57"/>
      <c r="W65" s="57"/>
      <c r="X65" s="57"/>
      <c r="Y65" s="57"/>
      <c r="Z65" s="70"/>
      <c r="AA65" s="67"/>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62" t="s">
        <v>354</v>
      </c>
      <c r="C82" s="263"/>
      <c r="D82" s="263"/>
      <c r="E82" s="263"/>
      <c r="F82" s="263"/>
      <c r="G82" s="263"/>
      <c r="H82" s="263"/>
      <c r="I82" s="263"/>
      <c r="J82" s="263"/>
      <c r="K82" s="263"/>
      <c r="L82" s="263"/>
      <c r="M82" s="264"/>
      <c r="O82" s="71" t="str">
        <f>IF('C. CDM Plan Summary'!$L5=0,"",IF((O80-O78)/'C. CDM Plan Summary'!$L5&gt;0.083,"True","False"))</f>
        <v/>
      </c>
      <c r="Q82" s="71" t="str">
        <f>IF('C. CDM Plan Summary'!$L5=0,"",IF((Q80-Q78)/'C. CDM Plan Summary'!$L5&gt;0.083,"True","False"))</f>
        <v/>
      </c>
      <c r="S82" s="71" t="str">
        <f>IF('C. CDM Plan Summary'!$L5=0,"",IF((S80-S78)/'C. CDM Plan Summary'!$L5&gt;0.083,"True","False"))</f>
        <v/>
      </c>
      <c r="U82" s="71" t="str">
        <f>IF('C. CDM Plan Summary'!$L5=0,"",IF((U80-U78)/'C. CDM Plan Summary'!$L5&gt;0.083,"True","False"))</f>
        <v/>
      </c>
      <c r="W82" s="71" t="str">
        <f>IF('C. CDM Plan Summary'!$L5=0,"",IF((W80-W78)/'C. CDM Plan Summary'!$L5&gt;0.083,"True","False"))</f>
        <v/>
      </c>
      <c r="Y82" s="71" t="str">
        <f>IF('C. CDM Plan Summary'!$L5=0,"",IF((Y80-Y78)/'C. CDM Plan Summary'!$L5&gt;0.083,"True","False"))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35" priority="11" operator="containsText" text="TRUE">
      <formula>NOT(ISERROR(SEARCH("TRUE",O82)))</formula>
    </cfRule>
    <cfRule type="containsText" dxfId="34" priority="12" operator="containsText" text="FALSE">
      <formula>NOT(ISERROR(SEARCH("FALSE",O82)))</formula>
    </cfRule>
  </conditionalFormatting>
  <conditionalFormatting sqref="Q82">
    <cfRule type="containsText" dxfId="33" priority="9" operator="containsText" text="TRUE">
      <formula>NOT(ISERROR(SEARCH("TRUE",Q82)))</formula>
    </cfRule>
    <cfRule type="containsText" dxfId="32" priority="10" operator="containsText" text="FALSE">
      <formula>NOT(ISERROR(SEARCH("FALSE",Q82)))</formula>
    </cfRule>
  </conditionalFormatting>
  <conditionalFormatting sqref="S82">
    <cfRule type="containsText" dxfId="31" priority="7" operator="containsText" text="TRUE">
      <formula>NOT(ISERROR(SEARCH("TRUE",S82)))</formula>
    </cfRule>
    <cfRule type="containsText" dxfId="30" priority="8" operator="containsText" text="FALSE">
      <formula>NOT(ISERROR(SEARCH("FALSE",S82)))</formula>
    </cfRule>
  </conditionalFormatting>
  <conditionalFormatting sqref="U82">
    <cfRule type="containsText" dxfId="29" priority="5" operator="containsText" text="TRUE">
      <formula>NOT(ISERROR(SEARCH("TRUE",U82)))</formula>
    </cfRule>
    <cfRule type="containsText" dxfId="28" priority="6" operator="containsText" text="FALSE">
      <formula>NOT(ISERROR(SEARCH("FALSE",U82)))</formula>
    </cfRule>
  </conditionalFormatting>
  <conditionalFormatting sqref="W82">
    <cfRule type="containsText" dxfId="27" priority="3" operator="containsText" text="TRUE">
      <formula>NOT(ISERROR(SEARCH("TRUE",W82)))</formula>
    </cfRule>
    <cfRule type="containsText" dxfId="26" priority="4" operator="containsText" text="FALSE">
      <formula>NOT(ISERROR(SEARCH("FALSE",W82)))</formula>
    </cfRule>
  </conditionalFormatting>
  <conditionalFormatting sqref="Y82">
    <cfRule type="containsText" dxfId="25" priority="1" operator="containsText" text="TRUE">
      <formula>NOT(ISERROR(SEARCH("TRUE",Y82)))</formula>
    </cfRule>
    <cfRule type="containsText" dxfId="24" priority="2" operator="containsText" text="FALSE">
      <formula>NOT(ISERROR(SEARCH("FALSE",Y82)))</formula>
    </cfRule>
  </conditionalFormatting>
  <dataValidations count="26">
    <dataValidation allowBlank="1" showInputMessage="1" showErrorMessage="1" promptTitle="Criteria" prompt="Input total CDM Plan Target Gap" sqref="AA78" xr:uid="{00000000-0002-0000-0A00-000000000000}"/>
    <dataValidation type="list" allowBlank="1" showInputMessage="1" showErrorMessage="1" promptTitle="Criteria" prompt="Select Program Name for each 2011-2014/15 Tier 1 Program for which projects will be completed in 2015." sqref="C60:C75" xr:uid="{00000000-0002-0000-0A00-000001000000}">
      <formula1>$B$106:$B$123</formula1>
    </dataValidation>
    <dataValidation type="list" allowBlank="1" showInputMessage="1" showErrorMessage="1" sqref="C16:C46 C49" xr:uid="{00000000-0002-0000-0A00-000002000000}">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A00-000003000000}"/>
    <dataValidation allowBlank="1" showInputMessage="1" showErrorMessage="1" promptTitle="Criteria" prompt="For projects to be completed in 2015, yet funded from the 2011-2014 (and 2015 of 2011-2014 Master CDM Agreement) CDM Framework" sqref="B60:B75" xr:uid="{00000000-0002-0000-0A00-000004000000}"/>
    <dataValidation type="list" allowBlank="1" showInputMessage="1" showErrorMessage="1" sqref="E59" xr:uid="{00000000-0002-0000-0A00-000005000000}">
      <formula1>#REF!</formula1>
    </dataValidation>
    <dataValidation type="list" allowBlank="1" showInputMessage="1" showErrorMessage="1" sqref="C59 C50:C57" xr:uid="{00000000-0002-0000-0A00-000006000000}">
      <formula1>$B$106:$B$124</formula1>
    </dataValidation>
    <dataValidation allowBlank="1" showInputMessage="1" showErrorMessage="1" promptTitle="Critera" prompt="Input programs by funding mechanism (Full Cost Recovery and Pay for Performance)" sqref="B12:B15" xr:uid="{00000000-0002-0000-0A00-000007000000}"/>
    <dataValidation allowBlank="1" showInputMessage="1" showErrorMessage="1" promptTitle="Criteria" prompt="Select Program Name for each Approved Province Wide Program." sqref="C12:C15" xr:uid="{00000000-0002-0000-0A00-000008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A00-000009000000}"/>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A00-00000A000000}"/>
    <dataValidation type="list" allowBlank="1" showInputMessage="1" showErrorMessage="1" sqref="G16:M46 G49:M57" xr:uid="{00000000-0002-0000-0A00-00000B000000}">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xr:uid="{00000000-0002-0000-0A00-00000C000000}"/>
    <dataValidation type="list" allowBlank="1" showInputMessage="1" showErrorMessage="1" sqref="G59:M59 D59" xr:uid="{00000000-0002-0000-0A00-00000D000000}">
      <formula1>$B$102:$B$103</formula1>
    </dataValidation>
    <dataValidation allowBlank="1" showInputMessage="1" showErrorMessage="1" promptTitle="Criteria" prompt="Indicate segment(s) targetted by Program" sqref="G12:M13" xr:uid="{00000000-0002-0000-0A00-00000E000000}"/>
    <dataValidation allowBlank="1" showInputMessage="1" showErrorMessage="1" promptTitle="Note" prompt="Represents total savings from 2011-2014/15 CDM Framework which have in service dates after Jan 1, 2015" sqref="O76" xr:uid="{00000000-0002-0000-0A00-00000F000000}"/>
    <dataValidation allowBlank="1" showInputMessage="1" showErrorMessage="1" promptTitle="Criteria" prompt="Input total annual budget for Program.  Refer to Table 3 in CDM Cost Effectiveness Tool &quot;CDM Plan Summary&quot; tab." sqref="X15 V15 R15 N15 P15 T15" xr:uid="{00000000-0002-0000-0A00-000010000000}"/>
    <dataValidation allowBlank="1" showInputMessage="1" showErrorMessage="1" promptTitle="Criteria" prompt="Input annual energy savings (MWh) for Program.  Refer to Table 3 in CDM Cost Effectiveness Tool &quot;CDM Plan Summary&quot; tab." sqref="Y15 W15 S15 O15 Q15 U15" xr:uid="{00000000-0002-0000-0A00-000011000000}"/>
    <dataValidation allowBlank="1" showInputMessage="1" showErrorMessage="1" promptTitle="Criteria" prompt="Input annual Target Gap" sqref="X78 V78 R78 N78 P78 T78" xr:uid="{00000000-0002-0000-0A00-000012000000}"/>
    <dataValidation allowBlank="1" showInputMessage="1" showErrorMessage="1" promptTitle="Criteria" prompt="Input additional annual funding requirements to acheive Target Gap" sqref="Y78 W78 S78 O78 Q78 U78" xr:uid="{00000000-0002-0000-0A00-000013000000}"/>
    <dataValidation allowBlank="1" showInputMessage="1" showErrorMessage="1" promptTitle="Note" prompt="All funding should be part of the 2011-2014/2015 CDM Framework and not apply to the new 2015-2020 CDM Framwork" sqref="Z60:Z75 N60:N76" xr:uid="{00000000-0002-0000-0A00-000014000000}"/>
    <dataValidation allowBlank="1" showInputMessage="1" showErrorMessage="1" promptTitle="Criteria" prompt="Input total persisting energy savings in 2020 for Program.  Refer to Table 3 in CDM Cost Effectiveness Tool &quot;CDM Plan Summary&quot; tab." sqref="AA15" xr:uid="{00000000-0002-0000-0A00-000015000000}"/>
    <dataValidation allowBlank="1" showInputMessage="1" showErrorMessage="1" promptTitle="Criteria" prompt="Automatic summation of total 2015-2020 budget by Program." sqref="Z15" xr:uid="{00000000-0002-0000-0A00-000016000000}"/>
    <dataValidation allowBlank="1" showInputMessage="1" showErrorMessage="1" promptTitle="Criteria" prompt="Input Local, Regional or Pilot Program for which a business case has been approved by the IESO." sqref="D12:D15" xr:uid="{00000000-0002-0000-0A00-000017000000}"/>
    <dataValidation allowBlank="1" showInputMessage="1" showErrorMessage="1" promptTitle="Criteria" prompt="Input estimated start date of Program (e.g., 01-Jan-2016)" sqref="F12:F15" xr:uid="{00000000-0002-0000-0A00-000018000000}"/>
    <dataValidation allowBlank="1" showInputMessage="1" showErrorMessage="1" promptTitle="Criteria" prompt="Input proposed Program or Pilot name for which a business case has not been approved by the IESO and being considered by the LDC._x000a_" sqref="E12:E15" xr:uid="{00000000-0002-0000-0A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18"/>
      <c r="C2" s="218"/>
      <c r="D2" s="218"/>
      <c r="E2" s="218"/>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27"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27"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27"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27" ht="41.45" customHeight="1" x14ac:dyDescent="0.25">
      <c r="A7" s="102"/>
      <c r="B7" s="107" t="s">
        <v>337</v>
      </c>
      <c r="C7" s="243" t="s">
        <v>504</v>
      </c>
      <c r="D7" s="244"/>
      <c r="E7" s="244"/>
      <c r="F7" s="244"/>
      <c r="G7" s="244"/>
      <c r="H7" s="244"/>
      <c r="I7" s="244"/>
      <c r="J7" s="244"/>
      <c r="K7" s="244"/>
      <c r="L7" s="245"/>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7"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27"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27"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27"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72"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73"/>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73"/>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73"/>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73"/>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73"/>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73"/>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73"/>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73"/>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73"/>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73"/>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73"/>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73"/>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73"/>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73"/>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9" t="s">
        <v>309</v>
      </c>
      <c r="C58" s="270"/>
      <c r="D58" s="270"/>
      <c r="E58" s="270"/>
      <c r="F58" s="270"/>
      <c r="G58" s="270"/>
      <c r="H58" s="270"/>
      <c r="I58" s="270"/>
      <c r="J58" s="270"/>
      <c r="K58" s="270"/>
      <c r="L58" s="270"/>
      <c r="M58" s="271"/>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c r="D60" s="229"/>
      <c r="E60" s="230"/>
      <c r="F60" s="230"/>
      <c r="G60" s="230"/>
      <c r="H60" s="230"/>
      <c r="I60" s="230"/>
      <c r="J60" s="230"/>
      <c r="K60" s="230"/>
      <c r="L60" s="230"/>
      <c r="M60" s="231"/>
      <c r="N60" s="57"/>
      <c r="O60" s="65"/>
      <c r="P60" s="57"/>
      <c r="Q60" s="57"/>
      <c r="R60" s="57"/>
      <c r="S60" s="57"/>
      <c r="T60" s="57"/>
      <c r="U60" s="57"/>
      <c r="V60" s="57"/>
      <c r="W60" s="57"/>
      <c r="X60" s="57"/>
      <c r="Y60" s="57"/>
      <c r="Z60" s="70"/>
      <c r="AA60" s="67"/>
    </row>
    <row r="61" spans="2:27" x14ac:dyDescent="0.25">
      <c r="B61" s="276"/>
      <c r="C61" s="16"/>
      <c r="D61" s="232"/>
      <c r="E61" s="233"/>
      <c r="F61" s="233"/>
      <c r="G61" s="233"/>
      <c r="H61" s="233"/>
      <c r="I61" s="233"/>
      <c r="J61" s="233"/>
      <c r="K61" s="233"/>
      <c r="L61" s="233"/>
      <c r="M61" s="234"/>
      <c r="N61" s="57"/>
      <c r="O61" s="65"/>
      <c r="P61" s="57"/>
      <c r="Q61" s="57"/>
      <c r="R61" s="57"/>
      <c r="S61" s="57"/>
      <c r="T61" s="57"/>
      <c r="U61" s="57"/>
      <c r="V61" s="57"/>
      <c r="W61" s="57"/>
      <c r="X61" s="57"/>
      <c r="Y61" s="57"/>
      <c r="Z61" s="70"/>
      <c r="AA61" s="67"/>
    </row>
    <row r="62" spans="2:27" x14ac:dyDescent="0.25">
      <c r="B62" s="276"/>
      <c r="C62" s="16"/>
      <c r="D62" s="232"/>
      <c r="E62" s="233"/>
      <c r="F62" s="233"/>
      <c r="G62" s="233"/>
      <c r="H62" s="233"/>
      <c r="I62" s="233"/>
      <c r="J62" s="233"/>
      <c r="K62" s="233"/>
      <c r="L62" s="233"/>
      <c r="M62" s="234"/>
      <c r="N62" s="57"/>
      <c r="O62" s="65"/>
      <c r="P62" s="57"/>
      <c r="Q62" s="57"/>
      <c r="R62" s="57"/>
      <c r="S62" s="57"/>
      <c r="T62" s="57"/>
      <c r="U62" s="57"/>
      <c r="V62" s="57"/>
      <c r="W62" s="57"/>
      <c r="X62" s="57"/>
      <c r="Y62" s="57"/>
      <c r="Z62" s="70"/>
      <c r="AA62" s="67"/>
    </row>
    <row r="63" spans="2:27" x14ac:dyDescent="0.25">
      <c r="B63" s="276"/>
      <c r="C63" s="16"/>
      <c r="D63" s="232"/>
      <c r="E63" s="233"/>
      <c r="F63" s="233"/>
      <c r="G63" s="233"/>
      <c r="H63" s="233"/>
      <c r="I63" s="233"/>
      <c r="J63" s="233"/>
      <c r="K63" s="233"/>
      <c r="L63" s="233"/>
      <c r="M63" s="234"/>
      <c r="N63" s="57"/>
      <c r="O63" s="65"/>
      <c r="P63" s="57"/>
      <c r="Q63" s="57"/>
      <c r="R63" s="57"/>
      <c r="S63" s="57"/>
      <c r="T63" s="57"/>
      <c r="U63" s="57"/>
      <c r="V63" s="57"/>
      <c r="W63" s="57"/>
      <c r="X63" s="57"/>
      <c r="Y63" s="57"/>
      <c r="Z63" s="70"/>
      <c r="AA63" s="67"/>
    </row>
    <row r="64" spans="2:27" x14ac:dyDescent="0.25">
      <c r="B64" s="276"/>
      <c r="C64" s="16"/>
      <c r="D64" s="232"/>
      <c r="E64" s="233"/>
      <c r="F64" s="233"/>
      <c r="G64" s="233"/>
      <c r="H64" s="233"/>
      <c r="I64" s="233"/>
      <c r="J64" s="233"/>
      <c r="K64" s="233"/>
      <c r="L64" s="233"/>
      <c r="M64" s="234"/>
      <c r="N64" s="57"/>
      <c r="O64" s="65"/>
      <c r="P64" s="57"/>
      <c r="Q64" s="57"/>
      <c r="R64" s="57"/>
      <c r="S64" s="57"/>
      <c r="T64" s="57"/>
      <c r="U64" s="57"/>
      <c r="V64" s="57"/>
      <c r="W64" s="57"/>
      <c r="X64" s="57"/>
      <c r="Y64" s="57"/>
      <c r="Z64" s="70"/>
      <c r="AA64" s="67"/>
    </row>
    <row r="65" spans="2:27" x14ac:dyDescent="0.25">
      <c r="B65" s="276"/>
      <c r="C65" s="16"/>
      <c r="D65" s="232"/>
      <c r="E65" s="233"/>
      <c r="F65" s="233"/>
      <c r="G65" s="233"/>
      <c r="H65" s="233"/>
      <c r="I65" s="233"/>
      <c r="J65" s="233"/>
      <c r="K65" s="233"/>
      <c r="L65" s="233"/>
      <c r="M65" s="234"/>
      <c r="N65" s="57"/>
      <c r="O65" s="65"/>
      <c r="P65" s="57"/>
      <c r="Q65" s="57"/>
      <c r="R65" s="57"/>
      <c r="S65" s="57"/>
      <c r="T65" s="57"/>
      <c r="U65" s="57"/>
      <c r="V65" s="57"/>
      <c r="W65" s="57"/>
      <c r="X65" s="57"/>
      <c r="Y65" s="57"/>
      <c r="Z65" s="70"/>
      <c r="AA65" s="67"/>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62" t="s">
        <v>354</v>
      </c>
      <c r="C82" s="263"/>
      <c r="D82" s="263"/>
      <c r="E82" s="263"/>
      <c r="F82" s="263"/>
      <c r="G82" s="263"/>
      <c r="H82" s="263"/>
      <c r="I82" s="263"/>
      <c r="J82" s="263"/>
      <c r="K82" s="263"/>
      <c r="L82" s="263"/>
      <c r="M82" s="264"/>
      <c r="O82" s="71" t="str">
        <f>IF('C. CDM Plan Summary'!$M5=0,"",IF((O80-O78)/'C. CDM Plan Summary'!$M5&gt;0.083,"True","False"))</f>
        <v/>
      </c>
      <c r="Q82" s="71" t="str">
        <f>IF('C. CDM Plan Summary'!$M5=0,"",IF((Q80-Q78)/'C. CDM Plan Summary'!$M5&gt;0.083,"True","False"))</f>
        <v/>
      </c>
      <c r="S82" s="71" t="str">
        <f>IF('C. CDM Plan Summary'!$M5=0,"",IF((S80-S78)/'C. CDM Plan Summary'!$M5&gt;0.083,"True","False"))</f>
        <v/>
      </c>
      <c r="U82" s="71" t="str">
        <f>IF('C. CDM Plan Summary'!$M5=0,"",IF((U80-U78)/'C. CDM Plan Summary'!$M5&gt;0.083,"True","False"))</f>
        <v/>
      </c>
      <c r="W82" s="71" t="str">
        <f>IF('C. CDM Plan Summary'!$M5=0,"",IF((W80-W78)/'C. CDM Plan Summary'!$M5&gt;0.083,"True","False"))</f>
        <v/>
      </c>
      <c r="Y82" s="71" t="str">
        <f>IF('C. CDM Plan Summary'!$M5=0,"",IF((Y80-Y78)/'C. CDM Plan Summary'!$M5&gt;0.083,"True","False"))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23" priority="11" operator="containsText" text="TRUE">
      <formula>NOT(ISERROR(SEARCH("TRUE",O82)))</formula>
    </cfRule>
    <cfRule type="containsText" dxfId="22" priority="12" operator="containsText" text="FALSE">
      <formula>NOT(ISERROR(SEARCH("FALSE",O82)))</formula>
    </cfRule>
  </conditionalFormatting>
  <conditionalFormatting sqref="Q82">
    <cfRule type="containsText" dxfId="21" priority="9" operator="containsText" text="TRUE">
      <formula>NOT(ISERROR(SEARCH("TRUE",Q82)))</formula>
    </cfRule>
    <cfRule type="containsText" dxfId="20" priority="10" operator="containsText" text="FALSE">
      <formula>NOT(ISERROR(SEARCH("FALSE",Q82)))</formula>
    </cfRule>
  </conditionalFormatting>
  <conditionalFormatting sqref="S82">
    <cfRule type="containsText" dxfId="19" priority="7" operator="containsText" text="TRUE">
      <formula>NOT(ISERROR(SEARCH("TRUE",S82)))</formula>
    </cfRule>
    <cfRule type="containsText" dxfId="18" priority="8" operator="containsText" text="FALSE">
      <formula>NOT(ISERROR(SEARCH("FALSE",S82)))</formula>
    </cfRule>
  </conditionalFormatting>
  <conditionalFormatting sqref="U82">
    <cfRule type="containsText" dxfId="17" priority="5" operator="containsText" text="TRUE">
      <formula>NOT(ISERROR(SEARCH("TRUE",U82)))</formula>
    </cfRule>
    <cfRule type="containsText" dxfId="16" priority="6" operator="containsText" text="FALSE">
      <formula>NOT(ISERROR(SEARCH("FALSE",U82)))</formula>
    </cfRule>
  </conditionalFormatting>
  <conditionalFormatting sqref="W82">
    <cfRule type="containsText" dxfId="15" priority="3" operator="containsText" text="TRUE">
      <formula>NOT(ISERROR(SEARCH("TRUE",W82)))</formula>
    </cfRule>
    <cfRule type="containsText" dxfId="14" priority="4" operator="containsText" text="FALSE">
      <formula>NOT(ISERROR(SEARCH("FALSE",W82)))</formula>
    </cfRule>
  </conditionalFormatting>
  <conditionalFormatting sqref="Y82">
    <cfRule type="containsText" dxfId="13" priority="1" operator="containsText" text="TRUE">
      <formula>NOT(ISERROR(SEARCH("TRUE",Y82)))</formula>
    </cfRule>
    <cfRule type="containsText" dxfId="12"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xr:uid="{00000000-0002-0000-0B00-000000000000}"/>
    <dataValidation allowBlank="1" showInputMessage="1" showErrorMessage="1" promptTitle="Criteria" prompt="Input total persisting energy savings in 2020 for Program.  Refer to Table 3 in CDM Cost Effectiveness Tool &quot;CDM Plan Summary&quot; tab." sqref="AA15" xr:uid="{00000000-0002-0000-0B00-000001000000}"/>
    <dataValidation allowBlank="1" showInputMessage="1" showErrorMessage="1" promptTitle="Note" prompt="All funding should be part of the 2011-2014/2015 CDM Framework and not apply to the new 2015-2020 CDM Framwork" sqref="Z60:Z75 N60:N76" xr:uid="{00000000-0002-0000-0B00-000002000000}"/>
    <dataValidation allowBlank="1" showInputMessage="1" showErrorMessage="1" promptTitle="Criteria" prompt="Input additional annual funding requirements to acheive Target Gap" sqref="Y78 W78 S78 O78 Q78 U78" xr:uid="{00000000-0002-0000-0B00-000003000000}"/>
    <dataValidation allowBlank="1" showInputMessage="1" showErrorMessage="1" promptTitle="Criteria" prompt="Input annual Target Gap" sqref="X78 V78 R78 N78 P78 T78" xr:uid="{00000000-0002-0000-0B00-000004000000}"/>
    <dataValidation allowBlank="1" showInputMessage="1" showErrorMessage="1" promptTitle="Criteria" prompt="Input annual energy savings (MWh) for Program.  Refer to Table 3 in CDM Cost Effectiveness Tool &quot;CDM Plan Summary&quot; tab." sqref="Y15 W15 S15 O15 Q15 U15" xr:uid="{00000000-0002-0000-0B00-000005000000}"/>
    <dataValidation allowBlank="1" showInputMessage="1" showErrorMessage="1" promptTitle="Criteria" prompt="Input total annual budget for Program.  Refer to Table 3 in CDM Cost Effectiveness Tool &quot;CDM Plan Summary&quot; tab." sqref="X15 V15 R15 N15 P15 T15" xr:uid="{00000000-0002-0000-0B00-000006000000}"/>
    <dataValidation allowBlank="1" showInputMessage="1" showErrorMessage="1" promptTitle="Note" prompt="Represents total savings from 2011-2014/15 CDM Framework which have in service dates after Jan 1, 2015" sqref="O76" xr:uid="{00000000-0002-0000-0B00-000007000000}"/>
    <dataValidation allowBlank="1" showInputMessage="1" showErrorMessage="1" promptTitle="Criteria" prompt="Indicate segment(s) targetted by Program" sqref="G12:M13" xr:uid="{00000000-0002-0000-0B00-000008000000}"/>
    <dataValidation type="list" allowBlank="1" showInputMessage="1" showErrorMessage="1" sqref="G59:M59 D59" xr:uid="{00000000-0002-0000-0B00-000009000000}">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xr:uid="{00000000-0002-0000-0B00-00000A000000}"/>
    <dataValidation type="list" allowBlank="1" showInputMessage="1" showErrorMessage="1" sqref="G16:M46 G49:M57" xr:uid="{00000000-0002-0000-0B00-00000B000000}">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B00-00000C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B00-00000D000000}"/>
    <dataValidation allowBlank="1" showInputMessage="1" showErrorMessage="1" promptTitle="Criteria" prompt="Select Program Name for each Approved Province Wide Program." sqref="C12:C15" xr:uid="{00000000-0002-0000-0B00-00000E000000}"/>
    <dataValidation allowBlank="1" showInputMessage="1" showErrorMessage="1" promptTitle="Critera" prompt="Input programs by funding mechanism (Full Cost Recovery and Pay for Performance)" sqref="B12:B15" xr:uid="{00000000-0002-0000-0B00-00000F000000}"/>
    <dataValidation type="list" allowBlank="1" showInputMessage="1" showErrorMessage="1" sqref="C59 C50:C57" xr:uid="{00000000-0002-0000-0B00-000010000000}">
      <formula1>$B$106:$B$124</formula1>
    </dataValidation>
    <dataValidation type="list" allowBlank="1" showInputMessage="1" showErrorMessage="1" sqref="E59" xr:uid="{00000000-0002-0000-0B00-000011000000}">
      <formula1>#REF!</formula1>
    </dataValidation>
    <dataValidation allowBlank="1" showInputMessage="1" showErrorMessage="1" promptTitle="Criteria" prompt="For projects to be completed in 2015, yet funded from the 2011-2014 (and 2015 of 2011-2014 Master CDM Agreement) CDM Framework" sqref="B60:B75" xr:uid="{00000000-0002-0000-0B00-000012000000}"/>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B00-000013000000}"/>
    <dataValidation type="list" allowBlank="1" showInputMessage="1" showErrorMessage="1" sqref="C16:C46 C49" xr:uid="{00000000-0002-0000-0B00-000014000000}">
      <formula1>$B$127:$B$139</formula1>
    </dataValidation>
    <dataValidation type="list" allowBlank="1" showInputMessage="1" showErrorMessage="1" promptTitle="Criteria" prompt="Select Program Name for each 2011-2014/15 Tier 1 Program for which projects will be completed in 2015." sqref="C60:C75" xr:uid="{00000000-0002-0000-0B00-000015000000}">
      <formula1>$B$106:$B$123</formula1>
    </dataValidation>
    <dataValidation allowBlank="1" showInputMessage="1" showErrorMessage="1" promptTitle="Criteria" prompt="Input total CDM Plan Target Gap" sqref="AA78" xr:uid="{00000000-0002-0000-0B00-000016000000}"/>
    <dataValidation allowBlank="1" showInputMessage="1" showErrorMessage="1" promptTitle="Criteria" prompt="Input Local, Regional or Pilot Program for which a business case has been approved by the IESO." sqref="D12:D15" xr:uid="{00000000-0002-0000-0B00-000017000000}"/>
    <dataValidation allowBlank="1" showInputMessage="1" showErrorMessage="1" promptTitle="Criteria" prompt="Input estimated start date of Program (e.g., 01-Jan-2016)" sqref="F12:F15" xr:uid="{00000000-0002-0000-0B00-000018000000}"/>
    <dataValidation allowBlank="1" showInputMessage="1" showErrorMessage="1" promptTitle="Criteria" prompt="Input proposed Program or Pilot name for which a business case has not been approved by the IESO and being considered by the LDC._x000a_" sqref="E12:E15" xr:uid="{00000000-0002-0000-0B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18"/>
      <c r="C2" s="218"/>
      <c r="D2" s="218"/>
      <c r="E2" s="218"/>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19" t="s">
        <v>305</v>
      </c>
      <c r="C3" s="220"/>
      <c r="D3" s="220"/>
      <c r="E3" s="220"/>
      <c r="F3" s="220"/>
      <c r="G3" s="220"/>
      <c r="H3" s="220"/>
      <c r="I3" s="220"/>
      <c r="J3" s="220"/>
      <c r="K3" s="220"/>
      <c r="L3" s="221"/>
      <c r="M3" s="102"/>
      <c r="N3" s="102"/>
      <c r="O3" s="102"/>
      <c r="P3" s="102"/>
      <c r="Q3" s="102"/>
      <c r="R3" s="102"/>
      <c r="S3" s="102"/>
      <c r="T3" s="102"/>
      <c r="U3" s="102"/>
      <c r="V3" s="102"/>
      <c r="W3" s="102"/>
      <c r="X3" s="102"/>
      <c r="Y3" s="102"/>
      <c r="Z3" s="102"/>
      <c r="AA3" s="102"/>
    </row>
    <row r="4" spans="1:27" ht="27.6" customHeight="1" x14ac:dyDescent="0.25">
      <c r="A4" s="102"/>
      <c r="B4" s="106" t="s">
        <v>323</v>
      </c>
      <c r="C4" s="222" t="s">
        <v>384</v>
      </c>
      <c r="D4" s="223"/>
      <c r="E4" s="223"/>
      <c r="F4" s="223"/>
      <c r="G4" s="223"/>
      <c r="H4" s="223"/>
      <c r="I4" s="223"/>
      <c r="J4" s="223"/>
      <c r="K4" s="223"/>
      <c r="L4" s="224"/>
      <c r="M4" s="225"/>
      <c r="N4" s="226"/>
      <c r="O4" s="226"/>
      <c r="P4" s="226"/>
      <c r="Q4" s="226"/>
      <c r="R4" s="226"/>
      <c r="S4" s="226"/>
      <c r="T4" s="226"/>
      <c r="U4" s="226"/>
      <c r="V4" s="226"/>
      <c r="W4" s="102"/>
      <c r="X4" s="102"/>
      <c r="Y4" s="102"/>
      <c r="Z4" s="102"/>
      <c r="AA4" s="102"/>
    </row>
    <row r="5" spans="1:27" ht="43.9" customHeight="1" x14ac:dyDescent="0.25">
      <c r="A5" s="102"/>
      <c r="B5" s="106" t="s">
        <v>324</v>
      </c>
      <c r="C5" s="223" t="s">
        <v>386</v>
      </c>
      <c r="D5" s="223"/>
      <c r="E5" s="223"/>
      <c r="F5" s="223"/>
      <c r="G5" s="223"/>
      <c r="H5" s="223"/>
      <c r="I5" s="223"/>
      <c r="J5" s="223"/>
      <c r="K5" s="223"/>
      <c r="L5" s="224"/>
      <c r="M5" s="225"/>
      <c r="N5" s="226"/>
      <c r="O5" s="226"/>
      <c r="P5" s="226"/>
      <c r="Q5" s="226"/>
      <c r="R5" s="226"/>
      <c r="S5" s="226"/>
      <c r="T5" s="226"/>
      <c r="U5" s="226"/>
      <c r="V5" s="226"/>
      <c r="W5" s="102"/>
      <c r="X5" s="102"/>
      <c r="Y5" s="102"/>
      <c r="Z5" s="102"/>
      <c r="AA5" s="102"/>
    </row>
    <row r="6" spans="1:27" ht="55.9" customHeight="1" x14ac:dyDescent="0.25">
      <c r="A6" s="102"/>
      <c r="B6" s="107" t="s">
        <v>325</v>
      </c>
      <c r="C6" s="238" t="s">
        <v>387</v>
      </c>
      <c r="D6" s="239"/>
      <c r="E6" s="239"/>
      <c r="F6" s="239"/>
      <c r="G6" s="239"/>
      <c r="H6" s="239"/>
      <c r="I6" s="239"/>
      <c r="J6" s="239"/>
      <c r="K6" s="239"/>
      <c r="L6" s="240"/>
      <c r="M6" s="241"/>
      <c r="N6" s="242"/>
      <c r="O6" s="242"/>
      <c r="P6" s="242"/>
      <c r="Q6" s="242"/>
      <c r="R6" s="242"/>
      <c r="S6" s="242"/>
      <c r="T6" s="242"/>
      <c r="U6" s="242"/>
      <c r="V6" s="242"/>
      <c r="W6" s="102"/>
      <c r="X6" s="102"/>
      <c r="Y6" s="102"/>
      <c r="Z6" s="102"/>
      <c r="AA6" s="102"/>
    </row>
    <row r="7" spans="1:27" ht="41.45" customHeight="1" x14ac:dyDescent="0.25">
      <c r="A7" s="102"/>
      <c r="B7" s="107" t="s">
        <v>337</v>
      </c>
      <c r="C7" s="243" t="s">
        <v>504</v>
      </c>
      <c r="D7" s="244"/>
      <c r="E7" s="244"/>
      <c r="F7" s="244"/>
      <c r="G7" s="244"/>
      <c r="H7" s="244"/>
      <c r="I7" s="244"/>
      <c r="J7" s="244"/>
      <c r="K7" s="244"/>
      <c r="L7" s="245"/>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46" t="s">
        <v>306</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7" ht="34.15" customHeight="1" x14ac:dyDescent="0.25">
      <c r="A12" s="102"/>
      <c r="B12" s="248" t="s">
        <v>10</v>
      </c>
      <c r="C12" s="251" t="s">
        <v>495</v>
      </c>
      <c r="D12" s="251" t="s">
        <v>496</v>
      </c>
      <c r="E12" s="251" t="s">
        <v>497</v>
      </c>
      <c r="F12" s="251" t="s">
        <v>451</v>
      </c>
      <c r="G12" s="248" t="s">
        <v>356</v>
      </c>
      <c r="H12" s="254"/>
      <c r="I12" s="254"/>
      <c r="J12" s="254"/>
      <c r="K12" s="254"/>
      <c r="L12" s="254"/>
      <c r="M12" s="255"/>
      <c r="N12" s="258" t="s">
        <v>388</v>
      </c>
      <c r="O12" s="259"/>
      <c r="P12" s="259"/>
      <c r="Q12" s="259"/>
      <c r="R12" s="259"/>
      <c r="S12" s="259"/>
      <c r="T12" s="259"/>
      <c r="U12" s="259"/>
      <c r="V12" s="259"/>
      <c r="W12" s="259"/>
      <c r="X12" s="259"/>
      <c r="Y12" s="259"/>
      <c r="Z12" s="259"/>
      <c r="AA12" s="259"/>
    </row>
    <row r="13" spans="1:27" ht="67.900000000000006" customHeight="1" x14ac:dyDescent="0.25">
      <c r="A13" s="102"/>
      <c r="B13" s="249"/>
      <c r="C13" s="252"/>
      <c r="D13" s="252"/>
      <c r="E13" s="252"/>
      <c r="F13" s="252"/>
      <c r="G13" s="250"/>
      <c r="H13" s="256"/>
      <c r="I13" s="256"/>
      <c r="J13" s="256"/>
      <c r="K13" s="256"/>
      <c r="L13" s="256"/>
      <c r="M13" s="257"/>
      <c r="N13" s="214">
        <v>2015</v>
      </c>
      <c r="O13" s="215"/>
      <c r="P13" s="260">
        <v>2016</v>
      </c>
      <c r="Q13" s="260"/>
      <c r="R13" s="214">
        <v>2017</v>
      </c>
      <c r="S13" s="215"/>
      <c r="T13" s="214">
        <v>2018</v>
      </c>
      <c r="U13" s="215"/>
      <c r="V13" s="214">
        <v>2019</v>
      </c>
      <c r="W13" s="215"/>
      <c r="X13" s="214">
        <v>2020</v>
      </c>
      <c r="Y13" s="215"/>
      <c r="Z13" s="265" t="s">
        <v>19</v>
      </c>
      <c r="AA13" s="266"/>
    </row>
    <row r="14" spans="1:27" ht="42" customHeight="1" x14ac:dyDescent="0.25">
      <c r="A14" s="102"/>
      <c r="B14" s="249"/>
      <c r="C14" s="252"/>
      <c r="D14" s="252"/>
      <c r="E14" s="252"/>
      <c r="F14" s="252"/>
      <c r="G14" s="281" t="s">
        <v>12</v>
      </c>
      <c r="H14" s="283" t="s">
        <v>13</v>
      </c>
      <c r="I14" s="281" t="s">
        <v>14</v>
      </c>
      <c r="J14" s="227" t="s">
        <v>353</v>
      </c>
      <c r="K14" s="227" t="s">
        <v>16</v>
      </c>
      <c r="L14" s="227" t="s">
        <v>351</v>
      </c>
      <c r="M14" s="227" t="s">
        <v>17</v>
      </c>
      <c r="N14" s="216"/>
      <c r="O14" s="217"/>
      <c r="P14" s="261"/>
      <c r="Q14" s="261"/>
      <c r="R14" s="216"/>
      <c r="S14" s="217"/>
      <c r="T14" s="216"/>
      <c r="U14" s="217"/>
      <c r="V14" s="216"/>
      <c r="W14" s="217"/>
      <c r="X14" s="216"/>
      <c r="Y14" s="217"/>
      <c r="Z14" s="267"/>
      <c r="AA14" s="268"/>
    </row>
    <row r="15" spans="1:27" ht="78" customHeight="1" x14ac:dyDescent="0.25">
      <c r="A15" s="102"/>
      <c r="B15" s="250"/>
      <c r="C15" s="253"/>
      <c r="D15" s="253"/>
      <c r="E15" s="253"/>
      <c r="F15" s="253"/>
      <c r="G15" s="282"/>
      <c r="H15" s="284"/>
      <c r="I15" s="282"/>
      <c r="J15" s="228"/>
      <c r="K15" s="228"/>
      <c r="L15" s="228"/>
      <c r="M15" s="228"/>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72"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73"/>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73"/>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73"/>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73"/>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73"/>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73"/>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73"/>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73"/>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73"/>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73"/>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73"/>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73"/>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73"/>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73"/>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73"/>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73"/>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73"/>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73"/>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73"/>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73"/>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73"/>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73"/>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73"/>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73"/>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73"/>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73"/>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73"/>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73"/>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73"/>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74"/>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72"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73"/>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73"/>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73"/>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73"/>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73"/>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73"/>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73"/>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74"/>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9" t="s">
        <v>309</v>
      </c>
      <c r="C58" s="270"/>
      <c r="D58" s="270"/>
      <c r="E58" s="270"/>
      <c r="F58" s="270"/>
      <c r="G58" s="270"/>
      <c r="H58" s="270"/>
      <c r="I58" s="270"/>
      <c r="J58" s="270"/>
      <c r="K58" s="270"/>
      <c r="L58" s="270"/>
      <c r="M58" s="271"/>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75" t="s">
        <v>400</v>
      </c>
      <c r="C60" s="16"/>
      <c r="D60" s="229"/>
      <c r="E60" s="230"/>
      <c r="F60" s="230"/>
      <c r="G60" s="230"/>
      <c r="H60" s="230"/>
      <c r="I60" s="230"/>
      <c r="J60" s="230"/>
      <c r="K60" s="230"/>
      <c r="L60" s="230"/>
      <c r="M60" s="231"/>
      <c r="N60" s="57"/>
      <c r="O60" s="65"/>
      <c r="P60" s="57"/>
      <c r="Q60" s="57"/>
      <c r="R60" s="57"/>
      <c r="S60" s="57"/>
      <c r="T60" s="57"/>
      <c r="U60" s="57"/>
      <c r="V60" s="57"/>
      <c r="W60" s="57"/>
      <c r="X60" s="57"/>
      <c r="Y60" s="57"/>
      <c r="Z60" s="70"/>
      <c r="AA60" s="67"/>
    </row>
    <row r="61" spans="2:27" x14ac:dyDescent="0.25">
      <c r="B61" s="276"/>
      <c r="C61" s="16"/>
      <c r="D61" s="232"/>
      <c r="E61" s="233"/>
      <c r="F61" s="233"/>
      <c r="G61" s="233"/>
      <c r="H61" s="233"/>
      <c r="I61" s="233"/>
      <c r="J61" s="233"/>
      <c r="K61" s="233"/>
      <c r="L61" s="233"/>
      <c r="M61" s="234"/>
      <c r="N61" s="57"/>
      <c r="O61" s="65"/>
      <c r="P61" s="57"/>
      <c r="Q61" s="57"/>
      <c r="R61" s="57"/>
      <c r="S61" s="57"/>
      <c r="T61" s="57"/>
      <c r="U61" s="57"/>
      <c r="V61" s="57"/>
      <c r="W61" s="57"/>
      <c r="X61" s="57"/>
      <c r="Y61" s="57"/>
      <c r="Z61" s="70"/>
      <c r="AA61" s="67"/>
    </row>
    <row r="62" spans="2:27" x14ac:dyDescent="0.25">
      <c r="B62" s="276"/>
      <c r="C62" s="16"/>
      <c r="D62" s="232"/>
      <c r="E62" s="233"/>
      <c r="F62" s="233"/>
      <c r="G62" s="233"/>
      <c r="H62" s="233"/>
      <c r="I62" s="233"/>
      <c r="J62" s="233"/>
      <c r="K62" s="233"/>
      <c r="L62" s="233"/>
      <c r="M62" s="234"/>
      <c r="N62" s="57"/>
      <c r="O62" s="65"/>
      <c r="P62" s="57"/>
      <c r="Q62" s="57"/>
      <c r="R62" s="57"/>
      <c r="S62" s="57"/>
      <c r="T62" s="57"/>
      <c r="U62" s="57"/>
      <c r="V62" s="57"/>
      <c r="W62" s="57"/>
      <c r="X62" s="57"/>
      <c r="Y62" s="57"/>
      <c r="Z62" s="70"/>
      <c r="AA62" s="67"/>
    </row>
    <row r="63" spans="2:27" x14ac:dyDescent="0.25">
      <c r="B63" s="276"/>
      <c r="C63" s="16"/>
      <c r="D63" s="232"/>
      <c r="E63" s="233"/>
      <c r="F63" s="233"/>
      <c r="G63" s="233"/>
      <c r="H63" s="233"/>
      <c r="I63" s="233"/>
      <c r="J63" s="233"/>
      <c r="K63" s="233"/>
      <c r="L63" s="233"/>
      <c r="M63" s="234"/>
      <c r="N63" s="57"/>
      <c r="O63" s="65"/>
      <c r="P63" s="57"/>
      <c r="Q63" s="57"/>
      <c r="R63" s="57"/>
      <c r="S63" s="57"/>
      <c r="T63" s="57"/>
      <c r="U63" s="57"/>
      <c r="V63" s="57"/>
      <c r="W63" s="57"/>
      <c r="X63" s="57"/>
      <c r="Y63" s="57"/>
      <c r="Z63" s="70"/>
      <c r="AA63" s="67"/>
    </row>
    <row r="64" spans="2:27" x14ac:dyDescent="0.25">
      <c r="B64" s="276"/>
      <c r="C64" s="16"/>
      <c r="D64" s="232"/>
      <c r="E64" s="233"/>
      <c r="F64" s="233"/>
      <c r="G64" s="233"/>
      <c r="H64" s="233"/>
      <c r="I64" s="233"/>
      <c r="J64" s="233"/>
      <c r="K64" s="233"/>
      <c r="L64" s="233"/>
      <c r="M64" s="234"/>
      <c r="N64" s="57"/>
      <c r="O64" s="65"/>
      <c r="P64" s="57"/>
      <c r="Q64" s="57"/>
      <c r="R64" s="57"/>
      <c r="S64" s="57"/>
      <c r="T64" s="57"/>
      <c r="U64" s="57"/>
      <c r="V64" s="57"/>
      <c r="W64" s="57"/>
      <c r="X64" s="57"/>
      <c r="Y64" s="57"/>
      <c r="Z64" s="70"/>
      <c r="AA64" s="67"/>
    </row>
    <row r="65" spans="2:27" x14ac:dyDescent="0.25">
      <c r="B65" s="276"/>
      <c r="C65" s="16"/>
      <c r="D65" s="232"/>
      <c r="E65" s="233"/>
      <c r="F65" s="233"/>
      <c r="G65" s="233"/>
      <c r="H65" s="233"/>
      <c r="I65" s="233"/>
      <c r="J65" s="233"/>
      <c r="K65" s="233"/>
      <c r="L65" s="233"/>
      <c r="M65" s="234"/>
      <c r="N65" s="57"/>
      <c r="O65" s="65"/>
      <c r="P65" s="57"/>
      <c r="Q65" s="57"/>
      <c r="R65" s="57"/>
      <c r="S65" s="57"/>
      <c r="T65" s="57"/>
      <c r="U65" s="57"/>
      <c r="V65" s="57"/>
      <c r="W65" s="57"/>
      <c r="X65" s="57"/>
      <c r="Y65" s="57"/>
      <c r="Z65" s="70"/>
      <c r="AA65" s="67"/>
    </row>
    <row r="66" spans="2:27" x14ac:dyDescent="0.25">
      <c r="B66" s="276"/>
      <c r="C66" s="16"/>
      <c r="D66" s="232"/>
      <c r="E66" s="233"/>
      <c r="F66" s="233"/>
      <c r="G66" s="233"/>
      <c r="H66" s="233"/>
      <c r="I66" s="233"/>
      <c r="J66" s="233"/>
      <c r="K66" s="233"/>
      <c r="L66" s="233"/>
      <c r="M66" s="234"/>
      <c r="N66" s="57"/>
      <c r="O66" s="65"/>
      <c r="P66" s="57"/>
      <c r="Q66" s="57"/>
      <c r="R66" s="57"/>
      <c r="S66" s="57"/>
      <c r="T66" s="57"/>
      <c r="U66" s="57"/>
      <c r="V66" s="57"/>
      <c r="W66" s="57"/>
      <c r="X66" s="57"/>
      <c r="Y66" s="57"/>
      <c r="Z66" s="70"/>
      <c r="AA66" s="67"/>
    </row>
    <row r="67" spans="2:27" x14ac:dyDescent="0.25">
      <c r="B67" s="276"/>
      <c r="C67" s="16"/>
      <c r="D67" s="232"/>
      <c r="E67" s="233"/>
      <c r="F67" s="233"/>
      <c r="G67" s="233"/>
      <c r="H67" s="233"/>
      <c r="I67" s="233"/>
      <c r="J67" s="233"/>
      <c r="K67" s="233"/>
      <c r="L67" s="233"/>
      <c r="M67" s="234"/>
      <c r="N67" s="57"/>
      <c r="O67" s="65"/>
      <c r="P67" s="57"/>
      <c r="Q67" s="57"/>
      <c r="R67" s="57"/>
      <c r="S67" s="57"/>
      <c r="T67" s="57"/>
      <c r="U67" s="57"/>
      <c r="V67" s="57"/>
      <c r="W67" s="57"/>
      <c r="X67" s="57"/>
      <c r="Y67" s="57"/>
      <c r="Z67" s="70"/>
      <c r="AA67" s="67"/>
    </row>
    <row r="68" spans="2:27" x14ac:dyDescent="0.25">
      <c r="B68" s="276"/>
      <c r="C68" s="16"/>
      <c r="D68" s="232"/>
      <c r="E68" s="233"/>
      <c r="F68" s="233"/>
      <c r="G68" s="233"/>
      <c r="H68" s="233"/>
      <c r="I68" s="233"/>
      <c r="J68" s="233"/>
      <c r="K68" s="233"/>
      <c r="L68" s="233"/>
      <c r="M68" s="234"/>
      <c r="N68" s="57"/>
      <c r="O68" s="65"/>
      <c r="P68" s="57"/>
      <c r="Q68" s="57"/>
      <c r="R68" s="57"/>
      <c r="S68" s="57"/>
      <c r="T68" s="57"/>
      <c r="U68" s="57"/>
      <c r="V68" s="57"/>
      <c r="W68" s="57"/>
      <c r="X68" s="57"/>
      <c r="Y68" s="57"/>
      <c r="Z68" s="70"/>
      <c r="AA68" s="67"/>
    </row>
    <row r="69" spans="2:27" x14ac:dyDescent="0.25">
      <c r="B69" s="276"/>
      <c r="C69" s="16"/>
      <c r="D69" s="232"/>
      <c r="E69" s="233"/>
      <c r="F69" s="233"/>
      <c r="G69" s="233"/>
      <c r="H69" s="233"/>
      <c r="I69" s="233"/>
      <c r="J69" s="233"/>
      <c r="K69" s="233"/>
      <c r="L69" s="233"/>
      <c r="M69" s="234"/>
      <c r="N69" s="57"/>
      <c r="O69" s="65"/>
      <c r="P69" s="57"/>
      <c r="Q69" s="57"/>
      <c r="R69" s="57"/>
      <c r="S69" s="57"/>
      <c r="T69" s="57"/>
      <c r="U69" s="57"/>
      <c r="V69" s="57"/>
      <c r="W69" s="57"/>
      <c r="X69" s="57"/>
      <c r="Y69" s="57"/>
      <c r="Z69" s="70"/>
      <c r="AA69" s="67"/>
    </row>
    <row r="70" spans="2:27" x14ac:dyDescent="0.25">
      <c r="B70" s="276"/>
      <c r="C70" s="16"/>
      <c r="D70" s="232"/>
      <c r="E70" s="233"/>
      <c r="F70" s="233"/>
      <c r="G70" s="233"/>
      <c r="H70" s="233"/>
      <c r="I70" s="233"/>
      <c r="J70" s="233"/>
      <c r="K70" s="233"/>
      <c r="L70" s="233"/>
      <c r="M70" s="234"/>
      <c r="N70" s="57"/>
      <c r="O70" s="65"/>
      <c r="P70" s="57"/>
      <c r="Q70" s="57"/>
      <c r="R70" s="57"/>
      <c r="S70" s="57"/>
      <c r="T70" s="57"/>
      <c r="U70" s="57"/>
      <c r="V70" s="57"/>
      <c r="W70" s="57"/>
      <c r="X70" s="57"/>
      <c r="Y70" s="57"/>
      <c r="Z70" s="70"/>
      <c r="AA70" s="67"/>
    </row>
    <row r="71" spans="2:27" x14ac:dyDescent="0.25">
      <c r="B71" s="276"/>
      <c r="C71" s="16"/>
      <c r="D71" s="232"/>
      <c r="E71" s="233"/>
      <c r="F71" s="233"/>
      <c r="G71" s="233"/>
      <c r="H71" s="233"/>
      <c r="I71" s="233"/>
      <c r="J71" s="233"/>
      <c r="K71" s="233"/>
      <c r="L71" s="233"/>
      <c r="M71" s="234"/>
      <c r="N71" s="57"/>
      <c r="O71" s="65"/>
      <c r="P71" s="57"/>
      <c r="Q71" s="57"/>
      <c r="R71" s="57"/>
      <c r="S71" s="57"/>
      <c r="T71" s="57"/>
      <c r="U71" s="57"/>
      <c r="V71" s="57"/>
      <c r="W71" s="57"/>
      <c r="X71" s="57"/>
      <c r="Y71" s="57"/>
      <c r="Z71" s="70"/>
      <c r="AA71" s="67"/>
    </row>
    <row r="72" spans="2:27" x14ac:dyDescent="0.25">
      <c r="B72" s="276"/>
      <c r="C72" s="16"/>
      <c r="D72" s="232"/>
      <c r="E72" s="233"/>
      <c r="F72" s="233"/>
      <c r="G72" s="233"/>
      <c r="H72" s="233"/>
      <c r="I72" s="233"/>
      <c r="J72" s="233"/>
      <c r="K72" s="233"/>
      <c r="L72" s="233"/>
      <c r="M72" s="234"/>
      <c r="N72" s="57"/>
      <c r="O72" s="65"/>
      <c r="P72" s="57"/>
      <c r="Q72" s="57"/>
      <c r="R72" s="57"/>
      <c r="S72" s="57"/>
      <c r="T72" s="57"/>
      <c r="U72" s="57"/>
      <c r="V72" s="57"/>
      <c r="W72" s="57"/>
      <c r="X72" s="57"/>
      <c r="Y72" s="57"/>
      <c r="Z72" s="70"/>
      <c r="AA72" s="67"/>
    </row>
    <row r="73" spans="2:27" x14ac:dyDescent="0.25">
      <c r="B73" s="276"/>
      <c r="C73" s="16"/>
      <c r="D73" s="232"/>
      <c r="E73" s="233"/>
      <c r="F73" s="233"/>
      <c r="G73" s="233"/>
      <c r="H73" s="233"/>
      <c r="I73" s="233"/>
      <c r="J73" s="233"/>
      <c r="K73" s="233"/>
      <c r="L73" s="233"/>
      <c r="M73" s="234"/>
      <c r="N73" s="57"/>
      <c r="O73" s="65"/>
      <c r="P73" s="57"/>
      <c r="Q73" s="57"/>
      <c r="R73" s="57"/>
      <c r="S73" s="57"/>
      <c r="T73" s="57"/>
      <c r="U73" s="57"/>
      <c r="V73" s="57"/>
      <c r="W73" s="57"/>
      <c r="X73" s="57"/>
      <c r="Y73" s="57"/>
      <c r="Z73" s="70"/>
      <c r="AA73" s="67"/>
    </row>
    <row r="74" spans="2:27" x14ac:dyDescent="0.25">
      <c r="B74" s="276"/>
      <c r="C74" s="16"/>
      <c r="D74" s="232"/>
      <c r="E74" s="233"/>
      <c r="F74" s="233"/>
      <c r="G74" s="233"/>
      <c r="H74" s="233"/>
      <c r="I74" s="233"/>
      <c r="J74" s="233"/>
      <c r="K74" s="233"/>
      <c r="L74" s="233"/>
      <c r="M74" s="234"/>
      <c r="N74" s="57"/>
      <c r="O74" s="65"/>
      <c r="P74" s="57"/>
      <c r="Q74" s="57"/>
      <c r="R74" s="57"/>
      <c r="S74" s="57"/>
      <c r="T74" s="57"/>
      <c r="U74" s="57"/>
      <c r="V74" s="57"/>
      <c r="W74" s="57"/>
      <c r="X74" s="57"/>
      <c r="Y74" s="57"/>
      <c r="Z74" s="70"/>
      <c r="AA74" s="67"/>
    </row>
    <row r="75" spans="2:27" x14ac:dyDescent="0.25">
      <c r="B75" s="277"/>
      <c r="C75" s="16"/>
      <c r="D75" s="235"/>
      <c r="E75" s="236"/>
      <c r="F75" s="236"/>
      <c r="G75" s="236"/>
      <c r="H75" s="236"/>
      <c r="I75" s="236"/>
      <c r="J75" s="236"/>
      <c r="K75" s="236"/>
      <c r="L75" s="236"/>
      <c r="M75" s="237"/>
      <c r="N75" s="57"/>
      <c r="O75" s="65"/>
      <c r="P75" s="57"/>
      <c r="Q75" s="57"/>
      <c r="R75" s="57"/>
      <c r="S75" s="57"/>
      <c r="T75" s="57"/>
      <c r="U75" s="57"/>
      <c r="V75" s="57"/>
      <c r="W75" s="57"/>
      <c r="X75" s="57"/>
      <c r="Y75" s="57"/>
      <c r="Z75" s="70"/>
      <c r="AA75" s="67"/>
    </row>
    <row r="76" spans="2:27" ht="22.9" customHeight="1" x14ac:dyDescent="0.25">
      <c r="B76" s="278" t="s">
        <v>401</v>
      </c>
      <c r="C76" s="279"/>
      <c r="D76" s="279"/>
      <c r="E76" s="279"/>
      <c r="F76" s="279"/>
      <c r="G76" s="279"/>
      <c r="H76" s="279"/>
      <c r="I76" s="279"/>
      <c r="J76" s="279"/>
      <c r="K76" s="279"/>
      <c r="L76" s="279"/>
      <c r="M76" s="280"/>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78" t="s">
        <v>336</v>
      </c>
      <c r="C78" s="279"/>
      <c r="D78" s="279"/>
      <c r="E78" s="279"/>
      <c r="F78" s="279"/>
      <c r="G78" s="279"/>
      <c r="H78" s="279"/>
      <c r="I78" s="279"/>
      <c r="J78" s="279"/>
      <c r="K78" s="279"/>
      <c r="L78" s="279"/>
      <c r="M78" s="280"/>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62" t="s">
        <v>310</v>
      </c>
      <c r="C80" s="263"/>
      <c r="D80" s="263"/>
      <c r="E80" s="263"/>
      <c r="F80" s="263"/>
      <c r="G80" s="263"/>
      <c r="H80" s="263"/>
      <c r="I80" s="263"/>
      <c r="J80" s="263"/>
      <c r="K80" s="263"/>
      <c r="L80" s="263"/>
      <c r="M80" s="26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62" t="s">
        <v>354</v>
      </c>
      <c r="C82" s="263"/>
      <c r="D82" s="263"/>
      <c r="E82" s="263"/>
      <c r="F82" s="263"/>
      <c r="G82" s="263"/>
      <c r="H82" s="263"/>
      <c r="I82" s="263"/>
      <c r="J82" s="263"/>
      <c r="K82" s="263"/>
      <c r="L82" s="263"/>
      <c r="M82" s="264"/>
      <c r="O82" s="71" t="str">
        <f>IF('C. CDM Plan Summary'!$N5=0,"",IF((O80-O78)/'C. CDM Plan Summary'!$N5&gt;0.083,"True","False"))</f>
        <v/>
      </c>
      <c r="Q82" s="71" t="str">
        <f>IF('C. CDM Plan Summary'!$N5=0,"",IF((Q80-Q78)/'C. CDM Plan Summary'!$N5&gt;0.083,"True","False"))</f>
        <v/>
      </c>
      <c r="S82" s="71" t="str">
        <f>IF('C. CDM Plan Summary'!$N5=0,"",IF((S80-S78)/'C. CDM Plan Summary'!$N5&gt;0.083,"True","False"))</f>
        <v/>
      </c>
      <c r="U82" s="71" t="str">
        <f>IF('C. CDM Plan Summary'!$N5=0,"",IF((U80-U78)/'C. CDM Plan Summary'!$N5&gt;0.083,"True","False"))</f>
        <v/>
      </c>
      <c r="W82" s="71" t="str">
        <f>IF('C. CDM Plan Summary'!$N5=0,"",IF((W80-W78)/'C. CDM Plan Summary'!$N5&gt;0.083,"True","False"))</f>
        <v/>
      </c>
      <c r="Y82" s="71" t="str">
        <f>IF('C. CDM Plan Summary'!$N5=0,"",IF((Y80-Y78)/'C. CDM Plan Summary'!$N5&gt;0.083,"True","False"))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11" priority="11" operator="containsText" text="TRUE">
      <formula>NOT(ISERROR(SEARCH("TRUE",O82)))</formula>
    </cfRule>
    <cfRule type="containsText" dxfId="10" priority="12" operator="containsText" text="FALSE">
      <formula>NOT(ISERROR(SEARCH("FALSE",O82)))</formula>
    </cfRule>
  </conditionalFormatting>
  <conditionalFormatting sqref="Q82">
    <cfRule type="containsText" dxfId="9" priority="9" operator="containsText" text="TRUE">
      <formula>NOT(ISERROR(SEARCH("TRUE",Q82)))</formula>
    </cfRule>
    <cfRule type="containsText" dxfId="8" priority="10" operator="containsText" text="FALSE">
      <formula>NOT(ISERROR(SEARCH("FALSE",Q82)))</formula>
    </cfRule>
  </conditionalFormatting>
  <conditionalFormatting sqref="S82">
    <cfRule type="containsText" dxfId="7" priority="7" operator="containsText" text="TRUE">
      <formula>NOT(ISERROR(SEARCH("TRUE",S82)))</formula>
    </cfRule>
    <cfRule type="containsText" dxfId="6" priority="8" operator="containsText" text="FALSE">
      <formula>NOT(ISERROR(SEARCH("FALSE",S82)))</formula>
    </cfRule>
  </conditionalFormatting>
  <conditionalFormatting sqref="U82">
    <cfRule type="containsText" dxfId="5" priority="5" operator="containsText" text="TRUE">
      <formula>NOT(ISERROR(SEARCH("TRUE",U82)))</formula>
    </cfRule>
    <cfRule type="containsText" dxfId="4" priority="6" operator="containsText" text="FALSE">
      <formula>NOT(ISERROR(SEARCH("FALSE",U82)))</formula>
    </cfRule>
  </conditionalFormatting>
  <conditionalFormatting sqref="W82">
    <cfRule type="containsText" dxfId="3" priority="3" operator="containsText" text="TRUE">
      <formula>NOT(ISERROR(SEARCH("TRUE",W82)))</formula>
    </cfRule>
    <cfRule type="containsText" dxfId="2" priority="4" operator="containsText" text="FALSE">
      <formula>NOT(ISERROR(SEARCH("FALSE",W82)))</formula>
    </cfRule>
  </conditionalFormatting>
  <conditionalFormatting sqref="Y82">
    <cfRule type="containsText" dxfId="1" priority="1" operator="containsText" text="TRUE">
      <formula>NOT(ISERROR(SEARCH("TRUE",Y82)))</formula>
    </cfRule>
    <cfRule type="containsText" dxfId="0" priority="2" operator="containsText" text="FALSE">
      <formula>NOT(ISERROR(SEARCH("FALSE",Y82)))</formula>
    </cfRule>
  </conditionalFormatting>
  <dataValidations count="26">
    <dataValidation allowBlank="1" showInputMessage="1" showErrorMessage="1" promptTitle="Criteria" prompt="Input total CDM Plan Target Gap" sqref="AA78" xr:uid="{00000000-0002-0000-0C00-000000000000}"/>
    <dataValidation type="list" allowBlank="1" showInputMessage="1" showErrorMessage="1" promptTitle="Criteria" prompt="Select Program Name for each 2011-2014/15 Tier 1 Program for which projects will be completed in 2015." sqref="C60:C75" xr:uid="{00000000-0002-0000-0C00-000001000000}">
      <formula1>$B$106:$B$123</formula1>
    </dataValidation>
    <dataValidation type="list" allowBlank="1" showInputMessage="1" showErrorMessage="1" sqref="C16:C46 C49" xr:uid="{00000000-0002-0000-0C00-000002000000}">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xr:uid="{00000000-0002-0000-0C00-000003000000}"/>
    <dataValidation allowBlank="1" showInputMessage="1" showErrorMessage="1" promptTitle="Criteria" prompt="For projects to be completed in 2015, yet funded from the 2011-2014 (and 2015 of 2011-2014 Master CDM Agreement) CDM Framework" sqref="B60:B75" xr:uid="{00000000-0002-0000-0C00-000004000000}"/>
    <dataValidation type="list" allowBlank="1" showInputMessage="1" showErrorMessage="1" sqref="E59" xr:uid="{00000000-0002-0000-0C00-000005000000}">
      <formula1>#REF!</formula1>
    </dataValidation>
    <dataValidation type="list" allowBlank="1" showInputMessage="1" showErrorMessage="1" sqref="C59 C50:C57" xr:uid="{00000000-0002-0000-0C00-000006000000}">
      <formula1>$B$106:$B$124</formula1>
    </dataValidation>
    <dataValidation allowBlank="1" showInputMessage="1" showErrorMessage="1" promptTitle="Critera" prompt="Input programs by funding mechanism (Full Cost Recovery and Pay for Performance)" sqref="B12:B15" xr:uid="{00000000-0002-0000-0C00-000007000000}"/>
    <dataValidation allowBlank="1" showInputMessage="1" showErrorMessage="1" promptTitle="Criteria" prompt="Select Program Name for each Approved Province Wide Program." sqref="C12:C15" xr:uid="{00000000-0002-0000-0C00-00000800000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xr:uid="{00000000-0002-0000-0C00-000009000000}"/>
    <dataValidation allowBlank="1" showInputMessage="1" showErrorMessage="1" promptTitle="Criteria" prompt="Input estimated energy savings (MWh) for projects initiated in_x000a_the 2011-2014/2015 extension CDM framework which may be in-service between January 1, 2015 and January 31, 2015" sqref="O60:O75" xr:uid="{00000000-0002-0000-0C00-00000A000000}"/>
    <dataValidation type="list" allowBlank="1" showInputMessage="1" showErrorMessage="1" sqref="G16:M46 G49:M57" xr:uid="{00000000-0002-0000-0C00-00000B000000}">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xr:uid="{00000000-0002-0000-0C00-00000C000000}"/>
    <dataValidation type="list" allowBlank="1" showInputMessage="1" showErrorMessage="1" sqref="G59:M59 D59" xr:uid="{00000000-0002-0000-0C00-00000D000000}">
      <formula1>$B$102:$B$103</formula1>
    </dataValidation>
    <dataValidation allowBlank="1" showInputMessage="1" showErrorMessage="1" promptTitle="Criteria" prompt="Indicate segment(s) targetted by Program" sqref="G12:M13" xr:uid="{00000000-0002-0000-0C00-00000E000000}"/>
    <dataValidation allowBlank="1" showInputMessage="1" showErrorMessage="1" promptTitle="Note" prompt="Represents total savings from 2011-2014/15 CDM Framework which have in service dates after Jan 1, 2015" sqref="O76" xr:uid="{00000000-0002-0000-0C00-00000F000000}"/>
    <dataValidation allowBlank="1" showInputMessage="1" showErrorMessage="1" promptTitle="Criteria" prompt="Input total annual budget for Program.  Refer to Table 3 in CDM Cost Effectiveness Tool &quot;CDM Plan Summary&quot; tab." sqref="X15 V15 R15 N15 P15 T15" xr:uid="{00000000-0002-0000-0C00-000010000000}"/>
    <dataValidation allowBlank="1" showInputMessage="1" showErrorMessage="1" promptTitle="Criteria" prompt="Input annual energy savings (MWh) for Program.  Refer to Table 3 in CDM Cost Effectiveness Tool &quot;CDM Plan Summary&quot; tab." sqref="Y15 W15 S15 O15 Q15 U15" xr:uid="{00000000-0002-0000-0C00-000011000000}"/>
    <dataValidation allowBlank="1" showInputMessage="1" showErrorMessage="1" promptTitle="Criteria" prompt="Input annual Target Gap" sqref="X78 V78 R78 N78 P78 T78" xr:uid="{00000000-0002-0000-0C00-000012000000}"/>
    <dataValidation allowBlank="1" showInputMessage="1" showErrorMessage="1" promptTitle="Criteria" prompt="Input additional annual funding requirements to acheive Target Gap" sqref="Y78 W78 S78 O78 Q78 U78" xr:uid="{00000000-0002-0000-0C00-000013000000}"/>
    <dataValidation allowBlank="1" showInputMessage="1" showErrorMessage="1" promptTitle="Note" prompt="All funding should be part of the 2011-2014/2015 CDM Framework and not apply to the new 2015-2020 CDM Framwork" sqref="Z60:Z75 N60:N76" xr:uid="{00000000-0002-0000-0C00-000014000000}"/>
    <dataValidation allowBlank="1" showInputMessage="1" showErrorMessage="1" promptTitle="Criteria" prompt="Input total persisting energy savings in 2020 for Program.  Refer to Table 3 in CDM Cost Effectiveness Tool &quot;CDM Plan Summary&quot; tab." sqref="AA15" xr:uid="{00000000-0002-0000-0C00-000015000000}"/>
    <dataValidation allowBlank="1" showInputMessage="1" showErrorMessage="1" promptTitle="Criteria" prompt="Automatic summation of total 2015-2020 budget by Program." sqref="Z15" xr:uid="{00000000-0002-0000-0C00-000016000000}"/>
    <dataValidation allowBlank="1" showInputMessage="1" showErrorMessage="1" promptTitle="Criteria" prompt="Input Local, Regional or Pilot Program for which a business case has been approved by the IESO." sqref="D12:D15" xr:uid="{00000000-0002-0000-0C00-000017000000}"/>
    <dataValidation allowBlank="1" showInputMessage="1" showErrorMessage="1" promptTitle="Criteria" prompt="Input estimated start date of Program (e.g., 01-Jan-2016)" sqref="F12:F15" xr:uid="{00000000-0002-0000-0C00-000018000000}"/>
    <dataValidation allowBlank="1" showInputMessage="1" showErrorMessage="1" promptTitle="Criteria" prompt="Input proposed Program or Pilot name for which a business case has not been approved by the IESO and being considered by the LDC._x000a_" sqref="E12:E15" xr:uid="{00000000-0002-0000-0C00-000019000000}"/>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F190"/>
  <sheetViews>
    <sheetView showGridLines="0" view="pageBreakPreview" zoomScale="80" zoomScaleNormal="80" zoomScaleSheetLayoutView="80" workbookViewId="0"/>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25">
      <c r="A1" s="80" t="s">
        <v>392</v>
      </c>
      <c r="B1" s="310" t="s">
        <v>350</v>
      </c>
      <c r="C1" s="310"/>
      <c r="D1" s="310"/>
      <c r="E1" s="310"/>
      <c r="F1" s="310"/>
      <c r="G1" s="310"/>
      <c r="H1" s="310"/>
      <c r="I1" s="310"/>
      <c r="J1" s="310"/>
      <c r="K1" s="310"/>
      <c r="L1" s="310"/>
    </row>
    <row r="2" spans="1:30" ht="25.9" customHeight="1" x14ac:dyDescent="0.25">
      <c r="A2" s="80"/>
      <c r="B2" s="219" t="s">
        <v>407</v>
      </c>
      <c r="C2" s="220"/>
      <c r="D2" s="220"/>
      <c r="E2" s="220"/>
      <c r="F2" s="220"/>
      <c r="G2" s="220"/>
      <c r="H2" s="220"/>
      <c r="I2" s="220"/>
      <c r="J2" s="220"/>
      <c r="K2" s="220"/>
      <c r="L2" s="220"/>
      <c r="M2" s="220"/>
      <c r="N2" s="220"/>
      <c r="O2" s="221"/>
    </row>
    <row r="3" spans="1:30" ht="49.9" customHeight="1" x14ac:dyDescent="0.25">
      <c r="B3" s="222" t="s">
        <v>498</v>
      </c>
      <c r="C3" s="223"/>
      <c r="D3" s="223"/>
      <c r="E3" s="223"/>
      <c r="F3" s="223"/>
      <c r="G3" s="223"/>
      <c r="H3" s="223"/>
      <c r="I3" s="223"/>
      <c r="J3" s="223"/>
      <c r="K3" s="223"/>
      <c r="L3" s="223"/>
      <c r="M3" s="223"/>
      <c r="N3" s="223"/>
      <c r="O3" s="224"/>
    </row>
    <row r="4" spans="1:30" s="7" customFormat="1" ht="27" customHeight="1" x14ac:dyDescent="0.25">
      <c r="B4" s="31"/>
      <c r="C4" s="31"/>
      <c r="D4" s="31"/>
      <c r="E4" s="31"/>
      <c r="F4" s="31"/>
      <c r="G4" s="31"/>
      <c r="H4" s="31"/>
      <c r="I4" s="31"/>
      <c r="J4" s="31"/>
      <c r="K4" s="31"/>
      <c r="L4" s="31"/>
      <c r="M4" s="31"/>
      <c r="N4" s="31"/>
      <c r="O4" s="31"/>
    </row>
    <row r="5" spans="1:30" ht="23.45" customHeight="1" x14ac:dyDescent="0.25">
      <c r="B5" s="304" t="s">
        <v>342</v>
      </c>
      <c r="C5" s="305"/>
      <c r="D5" s="305"/>
      <c r="E5" s="305"/>
      <c r="F5" s="305"/>
      <c r="G5" s="305"/>
      <c r="H5" s="305"/>
      <c r="I5" s="305"/>
      <c r="J5" s="305"/>
      <c r="K5" s="305"/>
      <c r="L5" s="305"/>
      <c r="M5" s="305"/>
      <c r="N5" s="305"/>
      <c r="O5" s="306"/>
      <c r="Q5" s="219" t="s">
        <v>345</v>
      </c>
      <c r="R5" s="220"/>
      <c r="S5" s="220"/>
      <c r="T5" s="220"/>
      <c r="U5" s="220"/>
      <c r="V5" s="220"/>
      <c r="W5" s="220"/>
      <c r="X5" s="220"/>
      <c r="Y5" s="220"/>
      <c r="Z5" s="220"/>
      <c r="AA5" s="220"/>
      <c r="AB5" s="220"/>
      <c r="AC5" s="220"/>
      <c r="AD5" s="221"/>
    </row>
    <row r="6" spans="1:30" ht="14.45" customHeight="1" x14ac:dyDescent="0.25">
      <c r="B6" s="12" t="s">
        <v>5</v>
      </c>
      <c r="C6" s="285" t="s">
        <v>313</v>
      </c>
      <c r="D6" s="286"/>
      <c r="E6" s="286"/>
      <c r="F6" s="287"/>
      <c r="G6" s="291"/>
      <c r="H6" s="292"/>
      <c r="I6" s="293"/>
      <c r="J6" s="298" t="s">
        <v>408</v>
      </c>
      <c r="K6" s="299"/>
      <c r="L6" s="299"/>
      <c r="M6" s="299"/>
      <c r="N6" s="299"/>
      <c r="O6" s="300"/>
      <c r="Q6" s="115" t="s">
        <v>5</v>
      </c>
      <c r="R6" s="285" t="s">
        <v>313</v>
      </c>
      <c r="S6" s="286"/>
      <c r="T6" s="286"/>
      <c r="U6" s="287"/>
      <c r="V6" s="291"/>
      <c r="W6" s="292"/>
      <c r="X6" s="293"/>
      <c r="Y6" s="307" t="s">
        <v>408</v>
      </c>
      <c r="Z6" s="308"/>
      <c r="AA6" s="308"/>
      <c r="AB6" s="308"/>
      <c r="AC6" s="308"/>
      <c r="AD6" s="309"/>
    </row>
    <row r="7" spans="1:30" ht="14.45" customHeight="1" x14ac:dyDescent="0.25">
      <c r="B7" s="12" t="s">
        <v>6</v>
      </c>
      <c r="C7" s="285" t="s">
        <v>21</v>
      </c>
      <c r="D7" s="286"/>
      <c r="E7" s="286"/>
      <c r="F7" s="287"/>
      <c r="G7" s="291"/>
      <c r="H7" s="292"/>
      <c r="I7" s="293"/>
      <c r="J7" s="298"/>
      <c r="K7" s="299"/>
      <c r="L7" s="299"/>
      <c r="M7" s="299"/>
      <c r="N7" s="299"/>
      <c r="O7" s="300"/>
      <c r="Q7" s="115" t="s">
        <v>6</v>
      </c>
      <c r="R7" s="285" t="s">
        <v>21</v>
      </c>
      <c r="S7" s="286"/>
      <c r="T7" s="286"/>
      <c r="U7" s="287"/>
      <c r="V7" s="291"/>
      <c r="W7" s="292"/>
      <c r="X7" s="293"/>
      <c r="Y7" s="298"/>
      <c r="Z7" s="299"/>
      <c r="AA7" s="299"/>
      <c r="AB7" s="299"/>
      <c r="AC7" s="299"/>
      <c r="AD7" s="300"/>
    </row>
    <row r="8" spans="1:30" ht="29.45" customHeight="1" x14ac:dyDescent="0.25">
      <c r="B8" s="12" t="s">
        <v>6</v>
      </c>
      <c r="C8" s="285" t="s">
        <v>454</v>
      </c>
      <c r="D8" s="286"/>
      <c r="E8" s="286"/>
      <c r="F8" s="287"/>
      <c r="G8" s="301"/>
      <c r="H8" s="302"/>
      <c r="I8" s="303"/>
      <c r="J8" s="298"/>
      <c r="K8" s="299"/>
      <c r="L8" s="299"/>
      <c r="M8" s="299"/>
      <c r="N8" s="299"/>
      <c r="O8" s="300"/>
      <c r="Q8" s="115" t="s">
        <v>6</v>
      </c>
      <c r="R8" s="285" t="s">
        <v>454</v>
      </c>
      <c r="S8" s="286"/>
      <c r="T8" s="286"/>
      <c r="U8" s="287"/>
      <c r="V8" s="301"/>
      <c r="W8" s="302"/>
      <c r="X8" s="303"/>
      <c r="Y8" s="298"/>
      <c r="Z8" s="299"/>
      <c r="AA8" s="299"/>
      <c r="AB8" s="299"/>
      <c r="AC8" s="299"/>
      <c r="AD8" s="300"/>
    </row>
    <row r="9" spans="1:30" ht="14.45" customHeight="1" x14ac:dyDescent="0.25">
      <c r="B9" s="12" t="s">
        <v>7</v>
      </c>
      <c r="C9" s="285" t="s">
        <v>314</v>
      </c>
      <c r="D9" s="286"/>
      <c r="E9" s="286"/>
      <c r="F9" s="287"/>
      <c r="G9" s="291"/>
      <c r="H9" s="292"/>
      <c r="I9" s="293"/>
      <c r="J9" s="291"/>
      <c r="K9" s="292"/>
      <c r="L9" s="293"/>
      <c r="M9" s="291"/>
      <c r="N9" s="292"/>
      <c r="O9" s="293"/>
      <c r="Q9" s="115" t="s">
        <v>7</v>
      </c>
      <c r="R9" s="285" t="s">
        <v>314</v>
      </c>
      <c r="S9" s="286"/>
      <c r="T9" s="286"/>
      <c r="U9" s="287"/>
      <c r="V9" s="291"/>
      <c r="W9" s="292"/>
      <c r="X9" s="293"/>
      <c r="Y9" s="291"/>
      <c r="Z9" s="292"/>
      <c r="AA9" s="293"/>
      <c r="AB9" s="291"/>
      <c r="AC9" s="292"/>
      <c r="AD9" s="293"/>
    </row>
    <row r="10" spans="1:30" ht="22.9" customHeight="1" x14ac:dyDescent="0.25">
      <c r="B10" s="58" t="s">
        <v>8</v>
      </c>
      <c r="C10" s="294" t="s">
        <v>349</v>
      </c>
      <c r="D10" s="295"/>
      <c r="E10" s="295"/>
      <c r="F10" s="197"/>
      <c r="G10" s="291"/>
      <c r="H10" s="292"/>
      <c r="I10" s="293"/>
      <c r="J10" s="291"/>
      <c r="K10" s="292"/>
      <c r="L10" s="293"/>
      <c r="M10" s="291"/>
      <c r="N10" s="292"/>
      <c r="O10" s="293"/>
      <c r="Q10" s="116" t="s">
        <v>8</v>
      </c>
      <c r="R10" s="294" t="s">
        <v>349</v>
      </c>
      <c r="S10" s="295"/>
      <c r="T10" s="295"/>
      <c r="U10" s="197"/>
      <c r="V10" s="291"/>
      <c r="W10" s="292"/>
      <c r="X10" s="293"/>
      <c r="Y10" s="291"/>
      <c r="Z10" s="292"/>
      <c r="AA10" s="293"/>
      <c r="AB10" s="291"/>
      <c r="AC10" s="292"/>
      <c r="AD10" s="293"/>
    </row>
    <row r="11" spans="1:30" ht="22.9" customHeight="1" x14ac:dyDescent="0.25">
      <c r="B11" s="58"/>
      <c r="C11" s="296"/>
      <c r="D11" s="297"/>
      <c r="E11" s="297"/>
      <c r="F11" s="199"/>
      <c r="G11" s="291"/>
      <c r="H11" s="292"/>
      <c r="I11" s="293"/>
      <c r="J11" s="291"/>
      <c r="K11" s="292"/>
      <c r="L11" s="293"/>
      <c r="M11" s="291"/>
      <c r="N11" s="292"/>
      <c r="O11" s="293"/>
      <c r="Q11" s="116"/>
      <c r="R11" s="296"/>
      <c r="S11" s="297"/>
      <c r="T11" s="297"/>
      <c r="U11" s="199"/>
      <c r="V11" s="291"/>
      <c r="W11" s="292"/>
      <c r="X11" s="293"/>
      <c r="Y11" s="291"/>
      <c r="Z11" s="292"/>
      <c r="AA11" s="293"/>
      <c r="AB11" s="291"/>
      <c r="AC11" s="292"/>
      <c r="AD11" s="293"/>
    </row>
    <row r="12" spans="1:30" ht="89.45" customHeight="1" x14ac:dyDescent="0.25">
      <c r="B12" s="12" t="s">
        <v>341</v>
      </c>
      <c r="C12" s="285" t="s">
        <v>348</v>
      </c>
      <c r="D12" s="286"/>
      <c r="E12" s="286"/>
      <c r="F12" s="287"/>
      <c r="G12" s="288"/>
      <c r="H12" s="289"/>
      <c r="I12" s="289"/>
      <c r="J12" s="289"/>
      <c r="K12" s="289"/>
      <c r="L12" s="289"/>
      <c r="M12" s="289"/>
      <c r="N12" s="289"/>
      <c r="O12" s="290"/>
      <c r="Q12" s="115" t="s">
        <v>341</v>
      </c>
      <c r="R12" s="285" t="s">
        <v>348</v>
      </c>
      <c r="S12" s="286"/>
      <c r="T12" s="286"/>
      <c r="U12" s="287"/>
      <c r="V12" s="288"/>
      <c r="W12" s="289"/>
      <c r="X12" s="289"/>
      <c r="Y12" s="289"/>
      <c r="Z12" s="289"/>
      <c r="AA12" s="289"/>
      <c r="AB12" s="289"/>
      <c r="AC12" s="289"/>
      <c r="AD12" s="290"/>
    </row>
    <row r="13" spans="1:30" s="45" customFormat="1" ht="28.9"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19" t="s">
        <v>343</v>
      </c>
      <c r="C14" s="220"/>
      <c r="D14" s="220"/>
      <c r="E14" s="220"/>
      <c r="F14" s="220"/>
      <c r="G14" s="220"/>
      <c r="H14" s="220"/>
      <c r="I14" s="220"/>
      <c r="J14" s="220"/>
      <c r="K14" s="220"/>
      <c r="L14" s="220"/>
      <c r="M14" s="220"/>
      <c r="N14" s="220"/>
      <c r="O14" s="221"/>
      <c r="Q14" s="219" t="s">
        <v>344</v>
      </c>
      <c r="R14" s="220"/>
      <c r="S14" s="220"/>
      <c r="T14" s="220"/>
      <c r="U14" s="220"/>
      <c r="V14" s="220"/>
      <c r="W14" s="220"/>
      <c r="X14" s="220"/>
      <c r="Y14" s="220"/>
      <c r="Z14" s="220"/>
      <c r="AA14" s="220"/>
      <c r="AB14" s="220"/>
      <c r="AC14" s="220"/>
      <c r="AD14" s="221"/>
    </row>
    <row r="15" spans="1:30" ht="14.45" customHeight="1" x14ac:dyDescent="0.25">
      <c r="B15" s="115" t="s">
        <v>5</v>
      </c>
      <c r="C15" s="285" t="s">
        <v>313</v>
      </c>
      <c r="D15" s="286"/>
      <c r="E15" s="286"/>
      <c r="F15" s="287"/>
      <c r="G15" s="291"/>
      <c r="H15" s="292"/>
      <c r="I15" s="293"/>
      <c r="J15" s="307" t="s">
        <v>408</v>
      </c>
      <c r="K15" s="308"/>
      <c r="L15" s="308"/>
      <c r="M15" s="308"/>
      <c r="N15" s="308"/>
      <c r="O15" s="309"/>
      <c r="Q15" s="115" t="s">
        <v>5</v>
      </c>
      <c r="R15" s="285" t="s">
        <v>313</v>
      </c>
      <c r="S15" s="286"/>
      <c r="T15" s="286"/>
      <c r="U15" s="287"/>
      <c r="V15" s="291"/>
      <c r="W15" s="292"/>
      <c r="X15" s="293"/>
      <c r="Y15" s="307" t="s">
        <v>408</v>
      </c>
      <c r="Z15" s="308"/>
      <c r="AA15" s="308"/>
      <c r="AB15" s="308"/>
      <c r="AC15" s="308"/>
      <c r="AD15" s="309"/>
    </row>
    <row r="16" spans="1:30" ht="14.45" customHeight="1" x14ac:dyDescent="0.25">
      <c r="B16" s="115" t="s">
        <v>6</v>
      </c>
      <c r="C16" s="285" t="s">
        <v>21</v>
      </c>
      <c r="D16" s="286"/>
      <c r="E16" s="286"/>
      <c r="F16" s="287"/>
      <c r="G16" s="291"/>
      <c r="H16" s="292"/>
      <c r="I16" s="293"/>
      <c r="J16" s="298"/>
      <c r="K16" s="299"/>
      <c r="L16" s="299"/>
      <c r="M16" s="299"/>
      <c r="N16" s="299"/>
      <c r="O16" s="300"/>
      <c r="Q16" s="115" t="s">
        <v>6</v>
      </c>
      <c r="R16" s="285" t="s">
        <v>21</v>
      </c>
      <c r="S16" s="286"/>
      <c r="T16" s="286"/>
      <c r="U16" s="287"/>
      <c r="V16" s="291"/>
      <c r="W16" s="292"/>
      <c r="X16" s="293"/>
      <c r="Y16" s="298"/>
      <c r="Z16" s="299"/>
      <c r="AA16" s="299"/>
      <c r="AB16" s="299"/>
      <c r="AC16" s="299"/>
      <c r="AD16" s="300"/>
    </row>
    <row r="17" spans="2:30" ht="31.9" customHeight="1" x14ac:dyDescent="0.25">
      <c r="B17" s="115" t="s">
        <v>6</v>
      </c>
      <c r="C17" s="285" t="s">
        <v>454</v>
      </c>
      <c r="D17" s="286"/>
      <c r="E17" s="286"/>
      <c r="F17" s="287"/>
      <c r="G17" s="301"/>
      <c r="H17" s="302"/>
      <c r="I17" s="303"/>
      <c r="J17" s="298"/>
      <c r="K17" s="299"/>
      <c r="L17" s="299"/>
      <c r="M17" s="299"/>
      <c r="N17" s="299"/>
      <c r="O17" s="300"/>
      <c r="Q17" s="115" t="s">
        <v>6</v>
      </c>
      <c r="R17" s="285" t="s">
        <v>454</v>
      </c>
      <c r="S17" s="286"/>
      <c r="T17" s="286"/>
      <c r="U17" s="287"/>
      <c r="V17" s="301"/>
      <c r="W17" s="302"/>
      <c r="X17" s="303"/>
      <c r="Y17" s="298"/>
      <c r="Z17" s="299"/>
      <c r="AA17" s="299"/>
      <c r="AB17" s="299"/>
      <c r="AC17" s="299"/>
      <c r="AD17" s="300"/>
    </row>
    <row r="18" spans="2:30" ht="32.25" customHeight="1" x14ac:dyDescent="0.25">
      <c r="B18" s="115" t="s">
        <v>7</v>
      </c>
      <c r="C18" s="285" t="s">
        <v>314</v>
      </c>
      <c r="D18" s="286"/>
      <c r="E18" s="286"/>
      <c r="F18" s="287"/>
      <c r="G18" s="291"/>
      <c r="H18" s="292"/>
      <c r="I18" s="293"/>
      <c r="J18" s="291"/>
      <c r="K18" s="292"/>
      <c r="L18" s="293"/>
      <c r="M18" s="291"/>
      <c r="N18" s="292"/>
      <c r="O18" s="293"/>
      <c r="Q18" s="115" t="s">
        <v>7</v>
      </c>
      <c r="R18" s="285" t="s">
        <v>314</v>
      </c>
      <c r="S18" s="286"/>
      <c r="T18" s="286"/>
      <c r="U18" s="287"/>
      <c r="V18" s="291"/>
      <c r="W18" s="292"/>
      <c r="X18" s="293"/>
      <c r="Y18" s="291"/>
      <c r="Z18" s="292"/>
      <c r="AA18" s="293"/>
      <c r="AB18" s="291"/>
      <c r="AC18" s="292"/>
      <c r="AD18" s="293"/>
    </row>
    <row r="19" spans="2:30" ht="22.9" customHeight="1" x14ac:dyDescent="0.25">
      <c r="B19" s="116" t="s">
        <v>8</v>
      </c>
      <c r="C19" s="294" t="s">
        <v>349</v>
      </c>
      <c r="D19" s="295"/>
      <c r="E19" s="295"/>
      <c r="F19" s="197"/>
      <c r="G19" s="291"/>
      <c r="H19" s="292"/>
      <c r="I19" s="293"/>
      <c r="J19" s="291"/>
      <c r="K19" s="292"/>
      <c r="L19" s="293"/>
      <c r="M19" s="291"/>
      <c r="N19" s="292"/>
      <c r="O19" s="293"/>
      <c r="Q19" s="116" t="s">
        <v>8</v>
      </c>
      <c r="R19" s="294" t="s">
        <v>349</v>
      </c>
      <c r="S19" s="295"/>
      <c r="T19" s="295"/>
      <c r="U19" s="197"/>
      <c r="V19" s="291"/>
      <c r="W19" s="292"/>
      <c r="X19" s="293"/>
      <c r="Y19" s="291"/>
      <c r="Z19" s="292"/>
      <c r="AA19" s="293"/>
      <c r="AB19" s="291"/>
      <c r="AC19" s="292"/>
      <c r="AD19" s="293"/>
    </row>
    <row r="20" spans="2:30" ht="22.9" customHeight="1" x14ac:dyDescent="0.25">
      <c r="B20" s="116"/>
      <c r="C20" s="296"/>
      <c r="D20" s="297"/>
      <c r="E20" s="297"/>
      <c r="F20" s="199"/>
      <c r="G20" s="291"/>
      <c r="H20" s="292"/>
      <c r="I20" s="293"/>
      <c r="J20" s="291"/>
      <c r="K20" s="292"/>
      <c r="L20" s="293"/>
      <c r="M20" s="291"/>
      <c r="N20" s="292"/>
      <c r="O20" s="293"/>
      <c r="Q20" s="116"/>
      <c r="R20" s="296"/>
      <c r="S20" s="297"/>
      <c r="T20" s="297"/>
      <c r="U20" s="199"/>
      <c r="V20" s="291"/>
      <c r="W20" s="292"/>
      <c r="X20" s="293"/>
      <c r="Y20" s="291"/>
      <c r="Z20" s="292"/>
      <c r="AA20" s="293"/>
      <c r="AB20" s="291"/>
      <c r="AC20" s="292"/>
      <c r="AD20" s="293"/>
    </row>
    <row r="21" spans="2:30" ht="89.45" customHeight="1" x14ac:dyDescent="0.25">
      <c r="B21" s="115" t="s">
        <v>341</v>
      </c>
      <c r="C21" s="285" t="s">
        <v>348</v>
      </c>
      <c r="D21" s="286"/>
      <c r="E21" s="286"/>
      <c r="F21" s="287"/>
      <c r="G21" s="288"/>
      <c r="H21" s="289"/>
      <c r="I21" s="289"/>
      <c r="J21" s="289"/>
      <c r="K21" s="289"/>
      <c r="L21" s="289"/>
      <c r="M21" s="289"/>
      <c r="N21" s="289"/>
      <c r="O21" s="290"/>
      <c r="Q21" s="115" t="s">
        <v>341</v>
      </c>
      <c r="R21" s="285" t="s">
        <v>348</v>
      </c>
      <c r="S21" s="286"/>
      <c r="T21" s="286"/>
      <c r="U21" s="287"/>
      <c r="V21" s="288"/>
      <c r="W21" s="289"/>
      <c r="X21" s="289"/>
      <c r="Y21" s="289"/>
      <c r="Z21" s="289"/>
      <c r="AA21" s="289"/>
      <c r="AB21" s="289"/>
      <c r="AC21" s="289"/>
      <c r="AD21" s="290"/>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19" t="s">
        <v>346</v>
      </c>
      <c r="C23" s="220"/>
      <c r="D23" s="220"/>
      <c r="E23" s="220"/>
      <c r="F23" s="220"/>
      <c r="G23" s="220"/>
      <c r="H23" s="220"/>
      <c r="I23" s="220"/>
      <c r="J23" s="220"/>
      <c r="K23" s="220"/>
      <c r="L23" s="220"/>
      <c r="M23" s="220"/>
      <c r="N23" s="220"/>
      <c r="O23" s="221"/>
      <c r="Q23" s="304" t="s">
        <v>347</v>
      </c>
      <c r="R23" s="305"/>
      <c r="S23" s="305"/>
      <c r="T23" s="305"/>
      <c r="U23" s="305"/>
      <c r="V23" s="305"/>
      <c r="W23" s="305"/>
      <c r="X23" s="305"/>
      <c r="Y23" s="305"/>
      <c r="Z23" s="305"/>
      <c r="AA23" s="305"/>
      <c r="AB23" s="305"/>
      <c r="AC23" s="305"/>
      <c r="AD23" s="306"/>
    </row>
    <row r="24" spans="2:30" ht="14.45" customHeight="1" x14ac:dyDescent="0.25">
      <c r="B24" s="115" t="s">
        <v>5</v>
      </c>
      <c r="C24" s="285" t="s">
        <v>313</v>
      </c>
      <c r="D24" s="286"/>
      <c r="E24" s="286"/>
      <c r="F24" s="287"/>
      <c r="G24" s="291"/>
      <c r="H24" s="292"/>
      <c r="I24" s="293"/>
      <c r="J24" s="307" t="s">
        <v>408</v>
      </c>
      <c r="K24" s="308"/>
      <c r="L24" s="308"/>
      <c r="M24" s="308"/>
      <c r="N24" s="308"/>
      <c r="O24" s="309"/>
      <c r="Q24" s="115" t="s">
        <v>5</v>
      </c>
      <c r="R24" s="285" t="s">
        <v>313</v>
      </c>
      <c r="S24" s="286"/>
      <c r="T24" s="286"/>
      <c r="U24" s="287"/>
      <c r="V24" s="291"/>
      <c r="W24" s="292"/>
      <c r="X24" s="293"/>
      <c r="Y24" s="307" t="s">
        <v>408</v>
      </c>
      <c r="Z24" s="308"/>
      <c r="AA24" s="308"/>
      <c r="AB24" s="308"/>
      <c r="AC24" s="308"/>
      <c r="AD24" s="309"/>
    </row>
    <row r="25" spans="2:30" ht="14.45" customHeight="1" x14ac:dyDescent="0.25">
      <c r="B25" s="115" t="s">
        <v>6</v>
      </c>
      <c r="C25" s="285" t="s">
        <v>21</v>
      </c>
      <c r="D25" s="286"/>
      <c r="E25" s="286"/>
      <c r="F25" s="287"/>
      <c r="G25" s="291"/>
      <c r="H25" s="292"/>
      <c r="I25" s="293"/>
      <c r="J25" s="298"/>
      <c r="K25" s="299"/>
      <c r="L25" s="299"/>
      <c r="M25" s="299"/>
      <c r="N25" s="299"/>
      <c r="O25" s="300"/>
      <c r="Q25" s="115" t="s">
        <v>6</v>
      </c>
      <c r="R25" s="285" t="s">
        <v>21</v>
      </c>
      <c r="S25" s="286"/>
      <c r="T25" s="286"/>
      <c r="U25" s="287"/>
      <c r="V25" s="291"/>
      <c r="W25" s="292"/>
      <c r="X25" s="293"/>
      <c r="Y25" s="298"/>
      <c r="Z25" s="299"/>
      <c r="AA25" s="299"/>
      <c r="AB25" s="299"/>
      <c r="AC25" s="299"/>
      <c r="AD25" s="300"/>
    </row>
    <row r="26" spans="2:30" ht="31.9" customHeight="1" x14ac:dyDescent="0.25">
      <c r="B26" s="115" t="s">
        <v>6</v>
      </c>
      <c r="C26" s="285" t="s">
        <v>454</v>
      </c>
      <c r="D26" s="286"/>
      <c r="E26" s="286"/>
      <c r="F26" s="287"/>
      <c r="G26" s="301"/>
      <c r="H26" s="302"/>
      <c r="I26" s="303"/>
      <c r="J26" s="298"/>
      <c r="K26" s="299"/>
      <c r="L26" s="299"/>
      <c r="M26" s="299"/>
      <c r="N26" s="299"/>
      <c r="O26" s="300"/>
      <c r="Q26" s="115" t="s">
        <v>6</v>
      </c>
      <c r="R26" s="285" t="s">
        <v>454</v>
      </c>
      <c r="S26" s="286"/>
      <c r="T26" s="286"/>
      <c r="U26" s="287"/>
      <c r="V26" s="301"/>
      <c r="W26" s="302"/>
      <c r="X26" s="303"/>
      <c r="Y26" s="298"/>
      <c r="Z26" s="299"/>
      <c r="AA26" s="299"/>
      <c r="AB26" s="299"/>
      <c r="AC26" s="299"/>
      <c r="AD26" s="300"/>
    </row>
    <row r="27" spans="2:30" ht="33.75" customHeight="1" x14ac:dyDescent="0.25">
      <c r="B27" s="115" t="s">
        <v>7</v>
      </c>
      <c r="C27" s="285" t="s">
        <v>314</v>
      </c>
      <c r="D27" s="286"/>
      <c r="E27" s="286"/>
      <c r="F27" s="287"/>
      <c r="G27" s="291"/>
      <c r="H27" s="292"/>
      <c r="I27" s="293"/>
      <c r="J27" s="291"/>
      <c r="K27" s="292"/>
      <c r="L27" s="293"/>
      <c r="M27" s="291"/>
      <c r="N27" s="292"/>
      <c r="O27" s="293"/>
      <c r="Q27" s="115" t="s">
        <v>7</v>
      </c>
      <c r="R27" s="285" t="s">
        <v>314</v>
      </c>
      <c r="S27" s="286"/>
      <c r="T27" s="286"/>
      <c r="U27" s="287"/>
      <c r="V27" s="291"/>
      <c r="W27" s="292"/>
      <c r="X27" s="293"/>
      <c r="Y27" s="291"/>
      <c r="Z27" s="292"/>
      <c r="AA27" s="293"/>
      <c r="AB27" s="291"/>
      <c r="AC27" s="292"/>
      <c r="AD27" s="293"/>
    </row>
    <row r="28" spans="2:30" ht="22.9" customHeight="1" x14ac:dyDescent="0.25">
      <c r="B28" s="116" t="s">
        <v>8</v>
      </c>
      <c r="C28" s="294" t="s">
        <v>349</v>
      </c>
      <c r="D28" s="295"/>
      <c r="E28" s="295"/>
      <c r="F28" s="197"/>
      <c r="G28" s="291"/>
      <c r="H28" s="292"/>
      <c r="I28" s="293"/>
      <c r="J28" s="291"/>
      <c r="K28" s="292"/>
      <c r="L28" s="293"/>
      <c r="M28" s="291"/>
      <c r="N28" s="292"/>
      <c r="O28" s="293"/>
      <c r="Q28" s="116" t="s">
        <v>8</v>
      </c>
      <c r="R28" s="294" t="s">
        <v>349</v>
      </c>
      <c r="S28" s="295"/>
      <c r="T28" s="295"/>
      <c r="U28" s="197"/>
      <c r="V28" s="291"/>
      <c r="W28" s="292"/>
      <c r="X28" s="293"/>
      <c r="Y28" s="291"/>
      <c r="Z28" s="292"/>
      <c r="AA28" s="293"/>
      <c r="AB28" s="291"/>
      <c r="AC28" s="292"/>
      <c r="AD28" s="293"/>
    </row>
    <row r="29" spans="2:30" ht="22.9" customHeight="1" x14ac:dyDescent="0.25">
      <c r="B29" s="116"/>
      <c r="C29" s="296"/>
      <c r="D29" s="297"/>
      <c r="E29" s="297"/>
      <c r="F29" s="199"/>
      <c r="G29" s="291"/>
      <c r="H29" s="292"/>
      <c r="I29" s="293"/>
      <c r="J29" s="291"/>
      <c r="K29" s="292"/>
      <c r="L29" s="293"/>
      <c r="M29" s="291"/>
      <c r="N29" s="292"/>
      <c r="O29" s="293"/>
      <c r="Q29" s="116"/>
      <c r="R29" s="296"/>
      <c r="S29" s="297"/>
      <c r="T29" s="297"/>
      <c r="U29" s="199"/>
      <c r="V29" s="291"/>
      <c r="W29" s="292"/>
      <c r="X29" s="293"/>
      <c r="Y29" s="291"/>
      <c r="Z29" s="292"/>
      <c r="AA29" s="293"/>
      <c r="AB29" s="291"/>
      <c r="AC29" s="292"/>
      <c r="AD29" s="293"/>
    </row>
    <row r="30" spans="2:30" ht="77.45" customHeight="1" x14ac:dyDescent="0.25">
      <c r="B30" s="115" t="s">
        <v>341</v>
      </c>
      <c r="C30" s="285" t="s">
        <v>348</v>
      </c>
      <c r="D30" s="286"/>
      <c r="E30" s="286"/>
      <c r="F30" s="287"/>
      <c r="G30" s="288"/>
      <c r="H30" s="289"/>
      <c r="I30" s="289"/>
      <c r="J30" s="289"/>
      <c r="K30" s="289"/>
      <c r="L30" s="289"/>
      <c r="M30" s="289"/>
      <c r="N30" s="289"/>
      <c r="O30" s="290"/>
      <c r="Q30" s="115" t="s">
        <v>341</v>
      </c>
      <c r="R30" s="285" t="s">
        <v>348</v>
      </c>
      <c r="S30" s="286"/>
      <c r="T30" s="286"/>
      <c r="U30" s="287"/>
      <c r="V30" s="288"/>
      <c r="W30" s="289"/>
      <c r="X30" s="289"/>
      <c r="Y30" s="289"/>
      <c r="Z30" s="289"/>
      <c r="AA30" s="289"/>
      <c r="AB30" s="289"/>
      <c r="AC30" s="289"/>
      <c r="AD30" s="290"/>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19" t="s">
        <v>466</v>
      </c>
      <c r="C32" s="220"/>
      <c r="D32" s="220"/>
      <c r="E32" s="220"/>
      <c r="F32" s="220"/>
      <c r="G32" s="220"/>
      <c r="H32" s="220"/>
      <c r="I32" s="220"/>
      <c r="J32" s="220"/>
      <c r="K32" s="220"/>
      <c r="L32" s="220"/>
      <c r="M32" s="220"/>
      <c r="N32" s="220"/>
      <c r="O32" s="221"/>
      <c r="Q32" s="219" t="s">
        <v>467</v>
      </c>
      <c r="R32" s="220"/>
      <c r="S32" s="220"/>
      <c r="T32" s="220"/>
      <c r="U32" s="220"/>
      <c r="V32" s="220"/>
      <c r="W32" s="220"/>
      <c r="X32" s="220"/>
      <c r="Y32" s="220"/>
      <c r="Z32" s="220"/>
      <c r="AA32" s="220"/>
      <c r="AB32" s="220"/>
      <c r="AC32" s="220"/>
      <c r="AD32" s="221"/>
    </row>
    <row r="33" spans="2:30" ht="14.45" customHeight="1" x14ac:dyDescent="0.25">
      <c r="B33" s="115" t="s">
        <v>5</v>
      </c>
      <c r="C33" s="285" t="s">
        <v>313</v>
      </c>
      <c r="D33" s="286"/>
      <c r="E33" s="286"/>
      <c r="F33" s="287"/>
      <c r="G33" s="291"/>
      <c r="H33" s="292"/>
      <c r="I33" s="293"/>
      <c r="J33" s="307" t="s">
        <v>408</v>
      </c>
      <c r="K33" s="308"/>
      <c r="L33" s="308"/>
      <c r="M33" s="308"/>
      <c r="N33" s="308"/>
      <c r="O33" s="309"/>
      <c r="Q33" s="115" t="s">
        <v>5</v>
      </c>
      <c r="R33" s="285" t="s">
        <v>313</v>
      </c>
      <c r="S33" s="286"/>
      <c r="T33" s="286"/>
      <c r="U33" s="287"/>
      <c r="V33" s="291"/>
      <c r="W33" s="292"/>
      <c r="X33" s="293"/>
      <c r="Y33" s="307" t="s">
        <v>408</v>
      </c>
      <c r="Z33" s="308"/>
      <c r="AA33" s="308"/>
      <c r="AB33" s="308"/>
      <c r="AC33" s="308"/>
      <c r="AD33" s="309"/>
    </row>
    <row r="34" spans="2:30" ht="14.45" customHeight="1" x14ac:dyDescent="0.25">
      <c r="B34" s="115" t="s">
        <v>6</v>
      </c>
      <c r="C34" s="285" t="s">
        <v>21</v>
      </c>
      <c r="D34" s="286"/>
      <c r="E34" s="286"/>
      <c r="F34" s="287"/>
      <c r="G34" s="291"/>
      <c r="H34" s="292"/>
      <c r="I34" s="293"/>
      <c r="J34" s="298"/>
      <c r="K34" s="299"/>
      <c r="L34" s="299"/>
      <c r="M34" s="299"/>
      <c r="N34" s="299"/>
      <c r="O34" s="300"/>
      <c r="Q34" s="115" t="s">
        <v>6</v>
      </c>
      <c r="R34" s="285" t="s">
        <v>21</v>
      </c>
      <c r="S34" s="286"/>
      <c r="T34" s="286"/>
      <c r="U34" s="287"/>
      <c r="V34" s="291"/>
      <c r="W34" s="292"/>
      <c r="X34" s="293"/>
      <c r="Y34" s="298"/>
      <c r="Z34" s="299"/>
      <c r="AA34" s="299"/>
      <c r="AB34" s="299"/>
      <c r="AC34" s="299"/>
      <c r="AD34" s="300"/>
    </row>
    <row r="35" spans="2:30" ht="31.9" customHeight="1" x14ac:dyDescent="0.25">
      <c r="B35" s="115" t="s">
        <v>6</v>
      </c>
      <c r="C35" s="285" t="s">
        <v>454</v>
      </c>
      <c r="D35" s="286"/>
      <c r="E35" s="286"/>
      <c r="F35" s="287"/>
      <c r="G35" s="301"/>
      <c r="H35" s="302"/>
      <c r="I35" s="303"/>
      <c r="J35" s="298"/>
      <c r="K35" s="299"/>
      <c r="L35" s="299"/>
      <c r="M35" s="299"/>
      <c r="N35" s="299"/>
      <c r="O35" s="300"/>
      <c r="Q35" s="115" t="s">
        <v>6</v>
      </c>
      <c r="R35" s="285" t="s">
        <v>454</v>
      </c>
      <c r="S35" s="286"/>
      <c r="T35" s="286"/>
      <c r="U35" s="287"/>
      <c r="V35" s="301"/>
      <c r="W35" s="302"/>
      <c r="X35" s="303"/>
      <c r="Y35" s="298"/>
      <c r="Z35" s="299"/>
      <c r="AA35" s="299"/>
      <c r="AB35" s="299"/>
      <c r="AC35" s="299"/>
      <c r="AD35" s="300"/>
    </row>
    <row r="36" spans="2:30" ht="36" customHeight="1" x14ac:dyDescent="0.25">
      <c r="B36" s="115" t="s">
        <v>7</v>
      </c>
      <c r="C36" s="285" t="s">
        <v>314</v>
      </c>
      <c r="D36" s="286"/>
      <c r="E36" s="286"/>
      <c r="F36" s="287"/>
      <c r="G36" s="291"/>
      <c r="H36" s="292"/>
      <c r="I36" s="293"/>
      <c r="J36" s="291"/>
      <c r="K36" s="292"/>
      <c r="L36" s="293"/>
      <c r="M36" s="291"/>
      <c r="N36" s="292"/>
      <c r="O36" s="293"/>
      <c r="Q36" s="115" t="s">
        <v>7</v>
      </c>
      <c r="R36" s="285" t="s">
        <v>314</v>
      </c>
      <c r="S36" s="286"/>
      <c r="T36" s="286"/>
      <c r="U36" s="287"/>
      <c r="V36" s="291"/>
      <c r="W36" s="292"/>
      <c r="X36" s="293"/>
      <c r="Y36" s="291"/>
      <c r="Z36" s="292"/>
      <c r="AA36" s="293"/>
      <c r="AB36" s="291"/>
      <c r="AC36" s="292"/>
      <c r="AD36" s="293"/>
    </row>
    <row r="37" spans="2:30" ht="22.9" customHeight="1" x14ac:dyDescent="0.25">
      <c r="B37" s="116" t="s">
        <v>8</v>
      </c>
      <c r="C37" s="294" t="s">
        <v>349</v>
      </c>
      <c r="D37" s="295"/>
      <c r="E37" s="295"/>
      <c r="F37" s="197"/>
      <c r="G37" s="291"/>
      <c r="H37" s="292"/>
      <c r="I37" s="293"/>
      <c r="J37" s="291"/>
      <c r="K37" s="292"/>
      <c r="L37" s="293"/>
      <c r="M37" s="291"/>
      <c r="N37" s="292"/>
      <c r="O37" s="293"/>
      <c r="Q37" s="116" t="s">
        <v>8</v>
      </c>
      <c r="R37" s="294" t="s">
        <v>349</v>
      </c>
      <c r="S37" s="295"/>
      <c r="T37" s="295"/>
      <c r="U37" s="197"/>
      <c r="V37" s="291"/>
      <c r="W37" s="292"/>
      <c r="X37" s="293"/>
      <c r="Y37" s="291"/>
      <c r="Z37" s="292"/>
      <c r="AA37" s="293"/>
      <c r="AB37" s="291"/>
      <c r="AC37" s="292"/>
      <c r="AD37" s="293"/>
    </row>
    <row r="38" spans="2:30" ht="22.9" customHeight="1" x14ac:dyDescent="0.25">
      <c r="B38" s="116"/>
      <c r="C38" s="296"/>
      <c r="D38" s="297"/>
      <c r="E38" s="297"/>
      <c r="F38" s="199"/>
      <c r="G38" s="291"/>
      <c r="H38" s="292"/>
      <c r="I38" s="293"/>
      <c r="J38" s="291"/>
      <c r="K38" s="292"/>
      <c r="L38" s="293"/>
      <c r="M38" s="291"/>
      <c r="N38" s="292"/>
      <c r="O38" s="293"/>
      <c r="Q38" s="116"/>
      <c r="R38" s="296"/>
      <c r="S38" s="297"/>
      <c r="T38" s="297"/>
      <c r="U38" s="199"/>
      <c r="V38" s="291"/>
      <c r="W38" s="292"/>
      <c r="X38" s="293"/>
      <c r="Y38" s="291"/>
      <c r="Z38" s="292"/>
      <c r="AA38" s="293"/>
      <c r="AB38" s="291"/>
      <c r="AC38" s="292"/>
      <c r="AD38" s="293"/>
    </row>
    <row r="39" spans="2:30" ht="89.45" customHeight="1" x14ac:dyDescent="0.25">
      <c r="B39" s="115" t="s">
        <v>341</v>
      </c>
      <c r="C39" s="285" t="s">
        <v>348</v>
      </c>
      <c r="D39" s="286"/>
      <c r="E39" s="286"/>
      <c r="F39" s="287"/>
      <c r="G39" s="288"/>
      <c r="H39" s="289"/>
      <c r="I39" s="289"/>
      <c r="J39" s="289"/>
      <c r="K39" s="289"/>
      <c r="L39" s="289"/>
      <c r="M39" s="289"/>
      <c r="N39" s="289"/>
      <c r="O39" s="290"/>
      <c r="Q39" s="115" t="s">
        <v>341</v>
      </c>
      <c r="R39" s="285" t="s">
        <v>348</v>
      </c>
      <c r="S39" s="286"/>
      <c r="T39" s="286"/>
      <c r="U39" s="287"/>
      <c r="V39" s="288"/>
      <c r="W39" s="289"/>
      <c r="X39" s="289"/>
      <c r="Y39" s="289"/>
      <c r="Z39" s="289"/>
      <c r="AA39" s="289"/>
      <c r="AB39" s="289"/>
      <c r="AC39" s="289"/>
      <c r="AD39" s="290"/>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19" t="s">
        <v>468</v>
      </c>
      <c r="C41" s="220"/>
      <c r="D41" s="220"/>
      <c r="E41" s="220"/>
      <c r="F41" s="220"/>
      <c r="G41" s="220"/>
      <c r="H41" s="220"/>
      <c r="I41" s="220"/>
      <c r="J41" s="220"/>
      <c r="K41" s="220"/>
      <c r="L41" s="220"/>
      <c r="M41" s="220"/>
      <c r="N41" s="220"/>
      <c r="O41" s="221"/>
      <c r="Q41" s="304" t="s">
        <v>469</v>
      </c>
      <c r="R41" s="305"/>
      <c r="S41" s="305"/>
      <c r="T41" s="305"/>
      <c r="U41" s="305"/>
      <c r="V41" s="305"/>
      <c r="W41" s="305"/>
      <c r="X41" s="305"/>
      <c r="Y41" s="305"/>
      <c r="Z41" s="305"/>
      <c r="AA41" s="305"/>
      <c r="AB41" s="305"/>
      <c r="AC41" s="305"/>
      <c r="AD41" s="306"/>
    </row>
    <row r="42" spans="2:30" ht="14.45" customHeight="1" x14ac:dyDescent="0.25">
      <c r="B42" s="115" t="s">
        <v>5</v>
      </c>
      <c r="C42" s="285" t="s">
        <v>313</v>
      </c>
      <c r="D42" s="286"/>
      <c r="E42" s="286"/>
      <c r="F42" s="287"/>
      <c r="G42" s="291"/>
      <c r="H42" s="292"/>
      <c r="I42" s="293"/>
      <c r="J42" s="307" t="s">
        <v>408</v>
      </c>
      <c r="K42" s="308"/>
      <c r="L42" s="308"/>
      <c r="M42" s="308"/>
      <c r="N42" s="308"/>
      <c r="O42" s="309"/>
      <c r="Q42" s="115" t="s">
        <v>5</v>
      </c>
      <c r="R42" s="285" t="s">
        <v>313</v>
      </c>
      <c r="S42" s="286"/>
      <c r="T42" s="286"/>
      <c r="U42" s="287"/>
      <c r="V42" s="291"/>
      <c r="W42" s="292"/>
      <c r="X42" s="293"/>
      <c r="Y42" s="307" t="s">
        <v>408</v>
      </c>
      <c r="Z42" s="308"/>
      <c r="AA42" s="308"/>
      <c r="AB42" s="308"/>
      <c r="AC42" s="308"/>
      <c r="AD42" s="309"/>
    </row>
    <row r="43" spans="2:30" ht="14.45" customHeight="1" x14ac:dyDescent="0.25">
      <c r="B43" s="115" t="s">
        <v>6</v>
      </c>
      <c r="C43" s="285" t="s">
        <v>21</v>
      </c>
      <c r="D43" s="286"/>
      <c r="E43" s="286"/>
      <c r="F43" s="287"/>
      <c r="G43" s="291"/>
      <c r="H43" s="292"/>
      <c r="I43" s="293"/>
      <c r="J43" s="298"/>
      <c r="K43" s="299"/>
      <c r="L43" s="299"/>
      <c r="M43" s="299"/>
      <c r="N43" s="299"/>
      <c r="O43" s="300"/>
      <c r="Q43" s="115" t="s">
        <v>6</v>
      </c>
      <c r="R43" s="285" t="s">
        <v>21</v>
      </c>
      <c r="S43" s="286"/>
      <c r="T43" s="286"/>
      <c r="U43" s="287"/>
      <c r="V43" s="291"/>
      <c r="W43" s="292"/>
      <c r="X43" s="293"/>
      <c r="Y43" s="298"/>
      <c r="Z43" s="299"/>
      <c r="AA43" s="299"/>
      <c r="AB43" s="299"/>
      <c r="AC43" s="299"/>
      <c r="AD43" s="300"/>
    </row>
    <row r="44" spans="2:30" ht="31.9" customHeight="1" x14ac:dyDescent="0.25">
      <c r="B44" s="115" t="s">
        <v>6</v>
      </c>
      <c r="C44" s="285" t="s">
        <v>454</v>
      </c>
      <c r="D44" s="286"/>
      <c r="E44" s="286"/>
      <c r="F44" s="287"/>
      <c r="G44" s="301"/>
      <c r="H44" s="302"/>
      <c r="I44" s="303"/>
      <c r="J44" s="298"/>
      <c r="K44" s="299"/>
      <c r="L44" s="299"/>
      <c r="M44" s="299"/>
      <c r="N44" s="299"/>
      <c r="O44" s="300"/>
      <c r="Q44" s="115" t="s">
        <v>6</v>
      </c>
      <c r="R44" s="285" t="s">
        <v>454</v>
      </c>
      <c r="S44" s="286"/>
      <c r="T44" s="286"/>
      <c r="U44" s="287"/>
      <c r="V44" s="301"/>
      <c r="W44" s="302"/>
      <c r="X44" s="303"/>
      <c r="Y44" s="298"/>
      <c r="Z44" s="299"/>
      <c r="AA44" s="299"/>
      <c r="AB44" s="299"/>
      <c r="AC44" s="299"/>
      <c r="AD44" s="300"/>
    </row>
    <row r="45" spans="2:30" ht="31.5" customHeight="1" x14ac:dyDescent="0.25">
      <c r="B45" s="115" t="s">
        <v>7</v>
      </c>
      <c r="C45" s="285" t="s">
        <v>314</v>
      </c>
      <c r="D45" s="286"/>
      <c r="E45" s="286"/>
      <c r="F45" s="287"/>
      <c r="G45" s="291"/>
      <c r="H45" s="292"/>
      <c r="I45" s="293"/>
      <c r="J45" s="291"/>
      <c r="K45" s="292"/>
      <c r="L45" s="293"/>
      <c r="M45" s="291"/>
      <c r="N45" s="292"/>
      <c r="O45" s="293"/>
      <c r="Q45" s="115" t="s">
        <v>7</v>
      </c>
      <c r="R45" s="285" t="s">
        <v>314</v>
      </c>
      <c r="S45" s="286"/>
      <c r="T45" s="286"/>
      <c r="U45" s="287"/>
      <c r="V45" s="291"/>
      <c r="W45" s="292"/>
      <c r="X45" s="293"/>
      <c r="Y45" s="291"/>
      <c r="Z45" s="292"/>
      <c r="AA45" s="293"/>
      <c r="AB45" s="291"/>
      <c r="AC45" s="292"/>
      <c r="AD45" s="293"/>
    </row>
    <row r="46" spans="2:30" ht="22.9" customHeight="1" x14ac:dyDescent="0.25">
      <c r="B46" s="116" t="s">
        <v>8</v>
      </c>
      <c r="C46" s="294" t="s">
        <v>349</v>
      </c>
      <c r="D46" s="295"/>
      <c r="E46" s="295"/>
      <c r="F46" s="197"/>
      <c r="G46" s="291"/>
      <c r="H46" s="292"/>
      <c r="I46" s="293"/>
      <c r="J46" s="291"/>
      <c r="K46" s="292"/>
      <c r="L46" s="293"/>
      <c r="M46" s="291"/>
      <c r="N46" s="292"/>
      <c r="O46" s="293"/>
      <c r="Q46" s="116" t="s">
        <v>8</v>
      </c>
      <c r="R46" s="294" t="s">
        <v>349</v>
      </c>
      <c r="S46" s="295"/>
      <c r="T46" s="295"/>
      <c r="U46" s="197"/>
      <c r="V46" s="291"/>
      <c r="W46" s="292"/>
      <c r="X46" s="293"/>
      <c r="Y46" s="291"/>
      <c r="Z46" s="292"/>
      <c r="AA46" s="293"/>
      <c r="AB46" s="291"/>
      <c r="AC46" s="292"/>
      <c r="AD46" s="293"/>
    </row>
    <row r="47" spans="2:30" ht="22.9" customHeight="1" x14ac:dyDescent="0.25">
      <c r="B47" s="116"/>
      <c r="C47" s="296"/>
      <c r="D47" s="297"/>
      <c r="E47" s="297"/>
      <c r="F47" s="199"/>
      <c r="G47" s="291"/>
      <c r="H47" s="292"/>
      <c r="I47" s="293"/>
      <c r="J47" s="291"/>
      <c r="K47" s="292"/>
      <c r="L47" s="293"/>
      <c r="M47" s="291"/>
      <c r="N47" s="292"/>
      <c r="O47" s="293"/>
      <c r="Q47" s="116"/>
      <c r="R47" s="296"/>
      <c r="S47" s="297"/>
      <c r="T47" s="297"/>
      <c r="U47" s="199"/>
      <c r="V47" s="291"/>
      <c r="W47" s="292"/>
      <c r="X47" s="293"/>
      <c r="Y47" s="291"/>
      <c r="Z47" s="292"/>
      <c r="AA47" s="293"/>
      <c r="AB47" s="291"/>
      <c r="AC47" s="292"/>
      <c r="AD47" s="293"/>
    </row>
    <row r="48" spans="2:30" ht="77.45" customHeight="1" x14ac:dyDescent="0.25">
      <c r="B48" s="115" t="s">
        <v>341</v>
      </c>
      <c r="C48" s="285" t="s">
        <v>348</v>
      </c>
      <c r="D48" s="286"/>
      <c r="E48" s="286"/>
      <c r="F48" s="287"/>
      <c r="G48" s="288"/>
      <c r="H48" s="289"/>
      <c r="I48" s="289"/>
      <c r="J48" s="289"/>
      <c r="K48" s="289"/>
      <c r="L48" s="289"/>
      <c r="M48" s="289"/>
      <c r="N48" s="289"/>
      <c r="O48" s="290"/>
      <c r="Q48" s="115" t="s">
        <v>341</v>
      </c>
      <c r="R48" s="285" t="s">
        <v>348</v>
      </c>
      <c r="S48" s="286"/>
      <c r="T48" s="286"/>
      <c r="U48" s="287"/>
      <c r="V48" s="288"/>
      <c r="W48" s="289"/>
      <c r="X48" s="289"/>
      <c r="Y48" s="289"/>
      <c r="Z48" s="289"/>
      <c r="AA48" s="289"/>
      <c r="AB48" s="289"/>
      <c r="AC48" s="289"/>
      <c r="AD48" s="290"/>
    </row>
    <row r="49" spans="3:32" x14ac:dyDescent="0.25">
      <c r="Q49" s="42"/>
      <c r="R49" s="42"/>
      <c r="S49" s="42"/>
      <c r="T49" s="42"/>
      <c r="U49" s="42"/>
      <c r="V49" s="42"/>
      <c r="W49" s="42"/>
      <c r="X49" s="42"/>
      <c r="Y49" s="42"/>
      <c r="Z49" s="42"/>
      <c r="AA49" s="42"/>
      <c r="AB49" s="42"/>
      <c r="AC49" s="42"/>
    </row>
    <row r="50" spans="3:32" hidden="1" x14ac:dyDescent="0.25">
      <c r="AF50" t="s">
        <v>414</v>
      </c>
    </row>
    <row r="51" spans="3:32" hidden="1" x14ac:dyDescent="0.25"/>
    <row r="52" spans="3:32" hidden="1" x14ac:dyDescent="0.25"/>
    <row r="53" spans="3:32" hidden="1" x14ac:dyDescent="0.25"/>
    <row r="54" spans="3:32" hidden="1" outlineLevel="1" x14ac:dyDescent="0.25"/>
    <row r="55" spans="3:32" hidden="1" outlineLevel="1" x14ac:dyDescent="0.25">
      <c r="C55" s="1" t="s">
        <v>25</v>
      </c>
      <c r="E55" s="1" t="s">
        <v>509</v>
      </c>
      <c r="G55" s="1" t="s">
        <v>33</v>
      </c>
      <c r="J55" s="1" t="s">
        <v>36</v>
      </c>
    </row>
    <row r="56" spans="3:32" hidden="1" outlineLevel="1" x14ac:dyDescent="0.25">
      <c r="C56" t="s">
        <v>12</v>
      </c>
      <c r="E56" t="str">
        <f>'Dropdown Lists'!G10</f>
        <v>Call Centre</v>
      </c>
      <c r="G56" t="str">
        <f>'Dropdown Lists'!G20</f>
        <v>Joint Procurement of Single Vendor</v>
      </c>
      <c r="J56" t="s">
        <v>257</v>
      </c>
    </row>
    <row r="57" spans="3:32" hidden="1" outlineLevel="1" x14ac:dyDescent="0.25">
      <c r="C57" t="s">
        <v>26</v>
      </c>
      <c r="E57" t="str">
        <f>'Dropdown Lists'!G11</f>
        <v>Coupon Fulfillment</v>
      </c>
      <c r="G57" t="str">
        <f>'Dropdown Lists'!G21</f>
        <v>Sharing Delivery Agent</v>
      </c>
      <c r="J57" t="s">
        <v>120</v>
      </c>
    </row>
    <row r="58" spans="3:32" hidden="1" outlineLevel="1" x14ac:dyDescent="0.25">
      <c r="C58" t="s">
        <v>27</v>
      </c>
      <c r="E58" t="str">
        <f>'Dropdown Lists'!G12</f>
        <v>Application Settlement</v>
      </c>
      <c r="G58" t="str">
        <f>'Dropdown Lists'!G22</f>
        <v>Sharing Marketing Materials / Collateral</v>
      </c>
      <c r="J58" t="s">
        <v>32</v>
      </c>
    </row>
    <row r="59" spans="3:32" hidden="1" outlineLevel="1" x14ac:dyDescent="0.25">
      <c r="C59" t="s">
        <v>352</v>
      </c>
      <c r="E59" t="str">
        <f>'Dropdown Lists'!G13</f>
        <v>Channel Support / Training</v>
      </c>
      <c r="G59" t="str">
        <f>'Dropdown Lists'!G23</f>
        <v>Joint Media Buys</v>
      </c>
      <c r="J59" t="s">
        <v>121</v>
      </c>
    </row>
    <row r="60" spans="3:32" hidden="1" outlineLevel="1" x14ac:dyDescent="0.25">
      <c r="C60" t="s">
        <v>16</v>
      </c>
      <c r="E60" t="str">
        <f>'Dropdown Lists'!G14</f>
        <v>Information Systems</v>
      </c>
      <c r="G60" t="str">
        <f>'Dropdown Lists'!G24</f>
        <v>Sharing of Energy Managers</v>
      </c>
      <c r="J60" t="s">
        <v>122</v>
      </c>
    </row>
    <row r="61" spans="3:32" hidden="1" outlineLevel="1" x14ac:dyDescent="0.25">
      <c r="C61" t="s">
        <v>351</v>
      </c>
      <c r="E61" t="str">
        <f>'Dropdown Lists'!G15</f>
        <v>Other</v>
      </c>
      <c r="G61" t="str">
        <f>'Dropdown Lists'!G25</f>
        <v>Sharing of Key Account Managers</v>
      </c>
      <c r="J61" t="s">
        <v>124</v>
      </c>
    </row>
    <row r="62" spans="3:32" hidden="1" outlineLevel="1" x14ac:dyDescent="0.25">
      <c r="C62" t="s">
        <v>17</v>
      </c>
      <c r="G62" t="str">
        <f>'Dropdown Lists'!G26</f>
        <v>Other</v>
      </c>
      <c r="J62" t="s">
        <v>123</v>
      </c>
    </row>
    <row r="63" spans="3:32" hidden="1" outlineLevel="1" x14ac:dyDescent="0.25">
      <c r="C63" t="s">
        <v>112</v>
      </c>
      <c r="J63" s="8" t="s">
        <v>128</v>
      </c>
    </row>
    <row r="64" spans="3:32" hidden="1" outlineLevel="1" x14ac:dyDescent="0.25"/>
    <row r="65" spans="3:9" hidden="1" outlineLevel="1" x14ac:dyDescent="0.25">
      <c r="C65" s="1" t="s">
        <v>29</v>
      </c>
      <c r="E65" s="1" t="s">
        <v>28</v>
      </c>
      <c r="G65" s="1" t="s">
        <v>22</v>
      </c>
      <c r="I65" s="1" t="s">
        <v>11</v>
      </c>
    </row>
    <row r="66" spans="3:9" hidden="1" outlineLevel="1" x14ac:dyDescent="0.25">
      <c r="C66" t="str">
        <f>'Dropdown Lists'!D33</f>
        <v>ALL OFF SWITCH</v>
      </c>
      <c r="E66" t="str">
        <f>'Dropdown Lists'!H33</f>
        <v>Agribusiness</v>
      </c>
      <c r="G66" t="s">
        <v>338</v>
      </c>
      <c r="I66" t="s">
        <v>299</v>
      </c>
    </row>
    <row r="67" spans="3:9" hidden="1" outlineLevel="1" x14ac:dyDescent="0.25">
      <c r="C67" t="str">
        <f>'Dropdown Lists'!D34</f>
        <v>CENTRAL AIR CONDITIONER</v>
      </c>
      <c r="E67" t="str">
        <f>'Dropdown Lists'!H34</f>
        <v>Cogeneration</v>
      </c>
      <c r="G67" t="s">
        <v>339</v>
      </c>
      <c r="I67" t="s">
        <v>37</v>
      </c>
    </row>
    <row r="68" spans="3:9" hidden="1" outlineLevel="1" x14ac:dyDescent="0.25">
      <c r="C68" t="str">
        <f>'Dropdown Lists'!D35</f>
        <v>CENTRAL AIR CONDITIONERS - PROPER SIZING</v>
      </c>
      <c r="E68" t="str">
        <f>'Dropdown Lists'!H35</f>
        <v>Cooking</v>
      </c>
      <c r="G68" t="s">
        <v>340</v>
      </c>
      <c r="I68" t="s">
        <v>38</v>
      </c>
    </row>
    <row r="69" spans="3:9" hidden="1" outlineLevel="1" x14ac:dyDescent="0.25">
      <c r="C69" t="str">
        <f>'Dropdown Lists'!D36</f>
        <v>CLOTHESLINES</v>
      </c>
      <c r="E69" t="str">
        <f>'Dropdown Lists'!H36</f>
        <v>Electric Auxiliary</v>
      </c>
      <c r="I69" t="s">
        <v>39</v>
      </c>
    </row>
    <row r="70" spans="3:9" hidden="1" outlineLevel="1" x14ac:dyDescent="0.25">
      <c r="C70" t="str">
        <f>'Dropdown Lists'!D37</f>
        <v>COLD WATER CLOTHES WASHING</v>
      </c>
      <c r="E70" t="str">
        <f>'Dropdown Lists'!H37</f>
        <v>Exhaust Fans</v>
      </c>
      <c r="I70" t="s">
        <v>40</v>
      </c>
    </row>
    <row r="71" spans="3:9" hidden="1" outlineLevel="1" x14ac:dyDescent="0.25">
      <c r="C71" t="str">
        <f>'Dropdown Lists'!D38</f>
        <v xml:space="preserve">CONVECTION OVEN                                                                                     </v>
      </c>
      <c r="E71" t="str">
        <f>'Dropdown Lists'!H38</f>
        <v>Household Appliances</v>
      </c>
      <c r="G71" s="1" t="s">
        <v>30</v>
      </c>
      <c r="I71" t="s">
        <v>41</v>
      </c>
    </row>
    <row r="72" spans="3:9" hidden="1" outlineLevel="1" x14ac:dyDescent="0.25">
      <c r="C72" t="str">
        <f>'Dropdown Lists'!D39</f>
        <v>CREEP HEAT CONTROLLER</v>
      </c>
      <c r="E72" t="str">
        <f>'Dropdown Lists'!H39</f>
        <v>HVAC Control</v>
      </c>
      <c r="G72" t="s">
        <v>31</v>
      </c>
      <c r="I72" t="s">
        <v>42</v>
      </c>
    </row>
    <row r="73" spans="3:9" hidden="1" outlineLevel="1" x14ac:dyDescent="0.25">
      <c r="C73" t="str">
        <f>'Dropdown Lists'!D40</f>
        <v>DIMMABLE SELF-BALLASTED CFL - ALL STYLES</v>
      </c>
      <c r="E73" t="str">
        <f>'Dropdown Lists'!H40</f>
        <v>Lighting - Exterior</v>
      </c>
      <c r="G73" t="s">
        <v>32</v>
      </c>
      <c r="I73" t="s">
        <v>43</v>
      </c>
    </row>
    <row r="74" spans="3:9" hidden="1" outlineLevel="1" x14ac:dyDescent="0.25">
      <c r="C74" t="str">
        <f>'Dropdown Lists'!D41</f>
        <v>DIMMER SWITCH</v>
      </c>
      <c r="E74" t="str">
        <f>'Dropdown Lists'!H41</f>
        <v>Lighting - High Bay</v>
      </c>
      <c r="G74" t="s">
        <v>118</v>
      </c>
      <c r="I74" t="s">
        <v>44</v>
      </c>
    </row>
    <row r="75" spans="3:9" hidden="1" outlineLevel="1" x14ac:dyDescent="0.25">
      <c r="C75" t="str">
        <f>'Dropdown Lists'!D42</f>
        <v>DIMMER SWITCH (HARD-WIRED)</v>
      </c>
      <c r="E75" t="str">
        <f>'Dropdown Lists'!H42</f>
        <v>Lighting - Indoor</v>
      </c>
      <c r="G75" t="s">
        <v>119</v>
      </c>
      <c r="I75" t="s">
        <v>45</v>
      </c>
    </row>
    <row r="76" spans="3:9" hidden="1" outlineLevel="1" x14ac:dyDescent="0.25">
      <c r="C76" t="str">
        <f>'Dropdown Lists'!D43</f>
        <v>DOMESTIC WATER HEATER</v>
      </c>
      <c r="E76" t="str">
        <f>'Dropdown Lists'!H43</f>
        <v>Lighting Controls</v>
      </c>
      <c r="G76" t="s">
        <v>113</v>
      </c>
      <c r="I76" t="s">
        <v>46</v>
      </c>
    </row>
    <row r="77" spans="3:9" hidden="1" outlineLevel="1" x14ac:dyDescent="0.25">
      <c r="C77" t="str">
        <f>'Dropdown Lists'!D44</f>
        <v>DOUBLE CREEP HEAT PAD</v>
      </c>
      <c r="E77" t="str">
        <f>'Dropdown Lists'!H44</f>
        <v>Miscellaneous Equipment</v>
      </c>
      <c r="G77" t="s">
        <v>117</v>
      </c>
      <c r="I77" t="s">
        <v>47</v>
      </c>
    </row>
    <row r="78" spans="3:9" hidden="1" outlineLevel="1" x14ac:dyDescent="0.25">
      <c r="C78" t="str">
        <f>'Dropdown Lists'!D45</f>
        <v>DRAIN WATER HEAT RECOVERY</v>
      </c>
      <c r="E78" t="str">
        <f>'Dropdown Lists'!H45</f>
        <v>Plug Loads</v>
      </c>
      <c r="G78" t="s">
        <v>127</v>
      </c>
      <c r="I78" t="s">
        <v>48</v>
      </c>
    </row>
    <row r="79" spans="3:9" hidden="1" outlineLevel="1" x14ac:dyDescent="0.25">
      <c r="C79" t="str">
        <f>'Dropdown Lists'!D46</f>
        <v>DUAL AND NATURAL EXHAUST VENTILATION SYSTEM</v>
      </c>
      <c r="E79" t="str">
        <f>'Dropdown Lists'!H46</f>
        <v>Refrigeration</v>
      </c>
      <c r="G79" t="s">
        <v>112</v>
      </c>
      <c r="I79" t="s">
        <v>49</v>
      </c>
    </row>
    <row r="80" spans="3:9" hidden="1" outlineLevel="1" x14ac:dyDescent="0.25">
      <c r="C80" t="str">
        <f>'Dropdown Lists'!D47</f>
        <v xml:space="preserve">DUAL SPEED POOL PUMP MOTORS                                                                         </v>
      </c>
      <c r="E80" t="str">
        <f>'Dropdown Lists'!H47</f>
        <v>Residential Central Cooling</v>
      </c>
      <c r="I80" t="s">
        <v>50</v>
      </c>
    </row>
    <row r="81" spans="3:9" hidden="1" outlineLevel="1" x14ac:dyDescent="0.25">
      <c r="C81" t="str">
        <f>'Dropdown Lists'!D48</f>
        <v>DUCT SEALING</v>
      </c>
      <c r="E81" t="str">
        <f>'Dropdown Lists'!H48</f>
        <v>Residential Central Heating</v>
      </c>
      <c r="I81" t="s">
        <v>51</v>
      </c>
    </row>
    <row r="82" spans="3:9" hidden="1" outlineLevel="1" x14ac:dyDescent="0.25">
      <c r="C82" t="str">
        <f>'Dropdown Lists'!D49</f>
        <v>EFFICIENT AERATORS</v>
      </c>
      <c r="E82" t="str">
        <f>'Dropdown Lists'!H49</f>
        <v>Solar Energy Applications</v>
      </c>
      <c r="I82" t="s">
        <v>52</v>
      </c>
    </row>
    <row r="83" spans="3:9" hidden="1" outlineLevel="1" x14ac:dyDescent="0.25">
      <c r="C83" t="str">
        <f>'Dropdown Lists'!D50</f>
        <v xml:space="preserve">EFFICIENT SHOWERHEAD </v>
      </c>
      <c r="E83" t="str">
        <f>'Dropdown Lists'!H50</f>
        <v>Space Cooling and Heating</v>
      </c>
      <c r="I83" t="s">
        <v>53</v>
      </c>
    </row>
    <row r="84" spans="3:9" hidden="1" outlineLevel="1" x14ac:dyDescent="0.25">
      <c r="C84" t="str">
        <f>'Dropdown Lists'!D51</f>
        <v>ELECTRIC FURNACE WITH ECM</v>
      </c>
      <c r="E84" t="str">
        <f>'Dropdown Lists'!H51</f>
        <v>Swimming Pool</v>
      </c>
      <c r="I84" t="s">
        <v>54</v>
      </c>
    </row>
    <row r="85" spans="3:9" hidden="1" outlineLevel="1" x14ac:dyDescent="0.25">
      <c r="C85" t="str">
        <f>'Dropdown Lists'!D52</f>
        <v>ELECTRIC FURNACE WITH ECM (CONTINUOUS FAN USAGE)</v>
      </c>
      <c r="E85" t="str">
        <f>'Dropdown Lists'!H52</f>
        <v>Thermal Envelope</v>
      </c>
      <c r="I85" t="s">
        <v>55</v>
      </c>
    </row>
    <row r="86" spans="3:9" hidden="1" outlineLevel="1" x14ac:dyDescent="0.25">
      <c r="C86" t="str">
        <f>'Dropdown Lists'!D53</f>
        <v>ELECTRONIC OR DIGITAL HID BALLASTS</v>
      </c>
      <c r="E86" t="str">
        <f>'Dropdown Lists'!H53</f>
        <v>Ventilation and Circulation</v>
      </c>
      <c r="I86" t="s">
        <v>56</v>
      </c>
    </row>
    <row r="87" spans="3:9" hidden="1" outlineLevel="1" x14ac:dyDescent="0.25">
      <c r="C87" t="str">
        <f>'Dropdown Lists'!D54</f>
        <v>ENERGY EFFICIENT TELEVISION</v>
      </c>
      <c r="E87" t="str">
        <f>'Dropdown Lists'!H54</f>
        <v>Water Heating</v>
      </c>
      <c r="I87" t="s">
        <v>57</v>
      </c>
    </row>
    <row r="88" spans="3:9" hidden="1" outlineLevel="1" x14ac:dyDescent="0.25">
      <c r="C88" t="str">
        <f>'Dropdown Lists'!D55</f>
        <v>ENERGY STAR QUALIFIED LED</v>
      </c>
      <c r="I88" t="s">
        <v>58</v>
      </c>
    </row>
    <row r="89" spans="3:9" hidden="1" outlineLevel="1" x14ac:dyDescent="0.25">
      <c r="C89" t="str">
        <f>'Dropdown Lists'!D56</f>
        <v>ENERGY STAR QUALIFIED LIGHT FIXTURE - 1 OR 2 SOCKETS</v>
      </c>
      <c r="I89" t="s">
        <v>59</v>
      </c>
    </row>
    <row r="90" spans="3:9" hidden="1" outlineLevel="1" x14ac:dyDescent="0.25">
      <c r="C90" t="str">
        <f>'Dropdown Lists'!D57</f>
        <v>ENERGY STAR QUALIFIED LIGHT FIXTURE - 3 OR MORE SOCKETS</v>
      </c>
      <c r="I90" t="s">
        <v>60</v>
      </c>
    </row>
    <row r="91" spans="3:9" hidden="1" outlineLevel="1" x14ac:dyDescent="0.25">
      <c r="C91" t="str">
        <f>'Dropdown Lists'!D58</f>
        <v>ENERGY STAR QUALIFIED RECESSED LIGHTING- LED</v>
      </c>
      <c r="I91" t="s">
        <v>61</v>
      </c>
    </row>
    <row r="92" spans="3:9" hidden="1" outlineLevel="1" x14ac:dyDescent="0.25">
      <c r="C92" t="str">
        <f>'Dropdown Lists'!D59</f>
        <v>ENERGY STAR QUALIFIED UNDER THE COUNTER LIGHTING</v>
      </c>
      <c r="I92" t="s">
        <v>62</v>
      </c>
    </row>
    <row r="93" spans="3:9" hidden="1" outlineLevel="1" x14ac:dyDescent="0.25">
      <c r="C93" t="str">
        <f>'Dropdown Lists'!D60</f>
        <v>ENERGY STAR® BATTERY CHARGERS</v>
      </c>
      <c r="I93" t="s">
        <v>63</v>
      </c>
    </row>
    <row r="94" spans="3:9" hidden="1" outlineLevel="1" x14ac:dyDescent="0.25">
      <c r="C94" t="str">
        <f>'Dropdown Lists'!D61</f>
        <v>ENERGY STAR® CEILING FAN</v>
      </c>
      <c r="I94" t="s">
        <v>64</v>
      </c>
    </row>
    <row r="95" spans="3:9" hidden="1" outlineLevel="1" x14ac:dyDescent="0.25">
      <c r="C95" t="str">
        <f>'Dropdown Lists'!D62</f>
        <v>ENERGY STAR® CENTRAL AIR CONDITIONER</v>
      </c>
      <c r="I95" t="s">
        <v>65</v>
      </c>
    </row>
    <row r="96" spans="3:9" hidden="1" outlineLevel="1" x14ac:dyDescent="0.25">
      <c r="C96" t="str">
        <f>'Dropdown Lists'!D63</f>
        <v>ENERGY STAR® CLOTHES WASHER</v>
      </c>
      <c r="I96" t="s">
        <v>66</v>
      </c>
    </row>
    <row r="97" spans="3:9" hidden="1" outlineLevel="1" x14ac:dyDescent="0.25">
      <c r="C97" t="str">
        <f>'Dropdown Lists'!D64</f>
        <v>ENERGY STAR® DEHUMIDIFIER</v>
      </c>
      <c r="I97" t="s">
        <v>67</v>
      </c>
    </row>
    <row r="98" spans="3:9" hidden="1" outlineLevel="1" x14ac:dyDescent="0.25">
      <c r="C98" t="str">
        <f>'Dropdown Lists'!D65</f>
        <v>ENERGY STAR® DISHWASHER</v>
      </c>
      <c r="I98" t="s">
        <v>68</v>
      </c>
    </row>
    <row r="99" spans="3:9" hidden="1" outlineLevel="1" x14ac:dyDescent="0.25">
      <c r="C99" t="str">
        <f>'Dropdown Lists'!D66</f>
        <v xml:space="preserve">ENERGY STAR® DISHWASHER                                                                             </v>
      </c>
      <c r="I99" t="s">
        <v>69</v>
      </c>
    </row>
    <row r="100" spans="3:9" hidden="1" outlineLevel="1" x14ac:dyDescent="0.25">
      <c r="C100" t="str">
        <f>'Dropdown Lists'!D67</f>
        <v xml:space="preserve">ENERGY STAR® FREEZER                                                                                </v>
      </c>
      <c r="I100" t="s">
        <v>70</v>
      </c>
    </row>
    <row r="101" spans="3:9" hidden="1" outlineLevel="1" x14ac:dyDescent="0.25">
      <c r="C101" t="str">
        <f>'Dropdown Lists'!D68</f>
        <v>ENERGY STAR® LED LAMPS - MR16 GU5.3 BASE</v>
      </c>
      <c r="I101" t="s">
        <v>71</v>
      </c>
    </row>
    <row r="102" spans="3:9" hidden="1" outlineLevel="1" x14ac:dyDescent="0.25">
      <c r="C102" t="str">
        <f>'Dropdown Lists'!D69</f>
        <v>ENERGY STAR® LED LAMPS - OMNIDIRECTIONAL A SHAPE OR WET LOCATION RATED PAR</v>
      </c>
      <c r="I102" t="s">
        <v>72</v>
      </c>
    </row>
    <row r="103" spans="3:9" hidden="1" outlineLevel="1" x14ac:dyDescent="0.25">
      <c r="C103" t="str">
        <f>'Dropdown Lists'!D70</f>
        <v>ENERGY STAR® LED LAMPS - PAR16 OR MR16 GU10 BASE</v>
      </c>
      <c r="I103" t="s">
        <v>73</v>
      </c>
    </row>
    <row r="104" spans="3:9" hidden="1" outlineLevel="1" x14ac:dyDescent="0.25">
      <c r="C104" t="str">
        <f>'Dropdown Lists'!D71</f>
        <v>ENERGY STAR® LED LIGHT BULB</v>
      </c>
      <c r="I104" t="s">
        <v>74</v>
      </c>
    </row>
    <row r="105" spans="3:9" hidden="1" outlineLevel="1" x14ac:dyDescent="0.25">
      <c r="C105" t="str">
        <f>'Dropdown Lists'!D72</f>
        <v xml:space="preserve">ENERGY STAR® LED PAR16/20/30/38 LAMPS E26 BASE </v>
      </c>
      <c r="I105" t="s">
        <v>75</v>
      </c>
    </row>
    <row r="106" spans="3:9" hidden="1" outlineLevel="1" x14ac:dyDescent="0.25">
      <c r="C106" t="str">
        <f>'Dropdown Lists'!D73</f>
        <v>ENERGY STAR® LED RECESSED DOWNLIGHTS</v>
      </c>
      <c r="I106" t="s">
        <v>76</v>
      </c>
    </row>
    <row r="107" spans="3:9" hidden="1" outlineLevel="1" x14ac:dyDescent="0.25">
      <c r="C107" t="str">
        <f>'Dropdown Lists'!D74</f>
        <v>ENERGY STAR® QUALIFIED A/V EQUIPMENT</v>
      </c>
      <c r="I107" t="s">
        <v>77</v>
      </c>
    </row>
    <row r="108" spans="3:9" hidden="1" outlineLevel="1" x14ac:dyDescent="0.25">
      <c r="C108" t="str">
        <f>'Dropdown Lists'!D75</f>
        <v xml:space="preserve">ENERGY STAR® QUALIFIED COMPACT FLUORESCENT LAMPS </v>
      </c>
      <c r="I108" t="s">
        <v>78</v>
      </c>
    </row>
    <row r="109" spans="3:9" hidden="1" outlineLevel="1" x14ac:dyDescent="0.25">
      <c r="C109" t="str">
        <f>'Dropdown Lists'!D76</f>
        <v>ENERGY STAR® QUALIFIED COMPACT FLUORESCENT LAMPS (CFLS) - GU24 FIXTURE E.G SURFACE MOUNT</v>
      </c>
      <c r="I109" t="s">
        <v>79</v>
      </c>
    </row>
    <row r="110" spans="3:9" hidden="1" outlineLevel="1" x14ac:dyDescent="0.25">
      <c r="C110" t="str">
        <f>'Dropdown Lists'!D77</f>
        <v>ENERGY STAR® QUALIFIED COMPUTERS</v>
      </c>
      <c r="I110" t="s">
        <v>80</v>
      </c>
    </row>
    <row r="111" spans="3:9" hidden="1" outlineLevel="1" x14ac:dyDescent="0.25">
      <c r="C111" t="str">
        <f>'Dropdown Lists'!D78</f>
        <v>ENERGY STAR® QUALIFIED DISPLAYS (MONITORS)</v>
      </c>
      <c r="I111" t="s">
        <v>81</v>
      </c>
    </row>
    <row r="112" spans="3:9" hidden="1" outlineLevel="1" x14ac:dyDescent="0.25">
      <c r="C112" t="str">
        <f>'Dropdown Lists'!D79</f>
        <v>ENERGY STAR® QUALIFIED GAME CONSOLES</v>
      </c>
      <c r="I112" t="s">
        <v>82</v>
      </c>
    </row>
    <row r="113" spans="3:9" hidden="1" outlineLevel="1" x14ac:dyDescent="0.25">
      <c r="C113" t="str">
        <f>'Dropdown Lists'!D80</f>
        <v>ENERGY STAR® QUALIFIED INDOOR LIGHT FIXTURE</v>
      </c>
      <c r="I113" t="s">
        <v>83</v>
      </c>
    </row>
    <row r="114" spans="3:9" hidden="1" outlineLevel="1" x14ac:dyDescent="0.25">
      <c r="C114" t="str">
        <f>'Dropdown Lists'!D81</f>
        <v>ENERGY STAR® QUALIFIED LED BULBS</v>
      </c>
      <c r="I114" t="s">
        <v>84</v>
      </c>
    </row>
    <row r="115" spans="3:9" hidden="1" outlineLevel="1" x14ac:dyDescent="0.25">
      <c r="C115" t="str">
        <f>'Dropdown Lists'!D82</f>
        <v>ENERGY STAR® QUALIFIED SET TOP BOX</v>
      </c>
      <c r="I115" t="s">
        <v>85</v>
      </c>
    </row>
    <row r="116" spans="3:9" hidden="1" outlineLevel="1" x14ac:dyDescent="0.25">
      <c r="C116" t="str">
        <f>'Dropdown Lists'!D83</f>
        <v>ENERGY STAR® QUALIFIED SPECIALTY COMPACT FLUORESCENT LAMPS (CFLS)</v>
      </c>
      <c r="I116" t="s">
        <v>86</v>
      </c>
    </row>
    <row r="117" spans="3:9" hidden="1" outlineLevel="1" x14ac:dyDescent="0.25">
      <c r="C117" t="str">
        <f>'Dropdown Lists'!D84</f>
        <v>ENERGY STAR® REFRIGERATOR</v>
      </c>
      <c r="I117" t="s">
        <v>87</v>
      </c>
    </row>
    <row r="118" spans="3:9" hidden="1" outlineLevel="1" x14ac:dyDescent="0.25">
      <c r="C118" t="str">
        <f>'Dropdown Lists'!D85</f>
        <v>ENERGY STAR® ROOM AIR CONDITIONER</v>
      </c>
      <c r="I118" t="s">
        <v>88</v>
      </c>
    </row>
    <row r="119" spans="3:9" hidden="1" outlineLevel="1" x14ac:dyDescent="0.25">
      <c r="C119" t="str">
        <f>'Dropdown Lists'!D86</f>
        <v>ENERGY STAR® WINDOWS</v>
      </c>
      <c r="I119" t="s">
        <v>89</v>
      </c>
    </row>
    <row r="120" spans="3:9" hidden="1" outlineLevel="1" x14ac:dyDescent="0.25">
      <c r="C120" t="str">
        <f>'Dropdown Lists'!D87</f>
        <v>EXIT SIGN - LED</v>
      </c>
      <c r="I120" t="s">
        <v>90</v>
      </c>
    </row>
    <row r="121" spans="3:9" hidden="1" outlineLevel="1" x14ac:dyDescent="0.25">
      <c r="C121" t="str">
        <f>'Dropdown Lists'!D88</f>
        <v xml:space="preserve">EXIT SIGNS </v>
      </c>
      <c r="I121" t="s">
        <v>91</v>
      </c>
    </row>
    <row r="122" spans="3:9" hidden="1" outlineLevel="1" x14ac:dyDescent="0.25">
      <c r="C122" t="str">
        <f>'Dropdown Lists'!D89</f>
        <v>FURNACE/AIR CONDITIONER FILTER</v>
      </c>
      <c r="I122" t="s">
        <v>92</v>
      </c>
    </row>
    <row r="123" spans="3:9" hidden="1" outlineLevel="1" x14ac:dyDescent="0.25">
      <c r="C123" t="str">
        <f>'Dropdown Lists'!D90</f>
        <v>ELECTRONICALLY COMMUTATED MOTOR (ECM)</v>
      </c>
      <c r="I123" t="s">
        <v>93</v>
      </c>
    </row>
    <row r="124" spans="3:9" hidden="1" outlineLevel="1" x14ac:dyDescent="0.25">
      <c r="C124" t="str">
        <f>'Dropdown Lists'!D91</f>
        <v xml:space="preserve">GAS RANGE                                                                                           </v>
      </c>
      <c r="I124" t="s">
        <v>94</v>
      </c>
    </row>
    <row r="125" spans="3:9" hidden="1" outlineLevel="1" x14ac:dyDescent="0.25">
      <c r="C125" t="str">
        <f>'Dropdown Lists'!D92</f>
        <v>HEAT PUMP</v>
      </c>
      <c r="I125" t="s">
        <v>95</v>
      </c>
    </row>
    <row r="126" spans="3:9" hidden="1" outlineLevel="1" x14ac:dyDescent="0.25">
      <c r="C126" t="str">
        <f>'Dropdown Lists'!D93</f>
        <v>HEAVY DUTY PLUG-IN TIMERS</v>
      </c>
      <c r="I126" t="s">
        <v>96</v>
      </c>
    </row>
    <row r="127" spans="3:9" hidden="1" outlineLevel="1" x14ac:dyDescent="0.25">
      <c r="C127" t="str">
        <f>'Dropdown Lists'!D94</f>
        <v>HIGH EFFICIENCY VENTILATION EXHAUST FANS</v>
      </c>
      <c r="I127" t="s">
        <v>97</v>
      </c>
    </row>
    <row r="128" spans="3:9" hidden="1" outlineLevel="1" x14ac:dyDescent="0.25">
      <c r="C128" t="str">
        <f>'Dropdown Lists'!D95</f>
        <v>HIGH PERFORMANCE MEDIUM BAY T8 FIXTURES</v>
      </c>
      <c r="I128" t="s">
        <v>98</v>
      </c>
    </row>
    <row r="129" spans="3:9" hidden="1" outlineLevel="1" x14ac:dyDescent="0.25">
      <c r="C129" t="str">
        <f>'Dropdown Lists'!D96</f>
        <v>HIGH PERFORMANCE T8 FIXTURES</v>
      </c>
      <c r="I129" t="s">
        <v>99</v>
      </c>
    </row>
    <row r="130" spans="3:9" hidden="1" outlineLevel="1" x14ac:dyDescent="0.25">
      <c r="C130" t="str">
        <f>'Dropdown Lists'!D97</f>
        <v>HIGH TEMPERATURE CUTOUT THERMOSTAT</v>
      </c>
      <c r="I130" t="s">
        <v>100</v>
      </c>
    </row>
    <row r="131" spans="3:9" hidden="1" outlineLevel="1" x14ac:dyDescent="0.25">
      <c r="C131" t="str">
        <f>'Dropdown Lists'!D98</f>
        <v>HIGH VOLUME LOW SPEED FAN</v>
      </c>
      <c r="I131" t="s">
        <v>101</v>
      </c>
    </row>
    <row r="132" spans="3:9" hidden="1" outlineLevel="1" x14ac:dyDescent="0.25">
      <c r="C132" t="str">
        <f>'Dropdown Lists'!D99</f>
        <v>HOT WATER PIPE WRAP</v>
      </c>
      <c r="I132" t="s">
        <v>102</v>
      </c>
    </row>
    <row r="133" spans="3:9" hidden="1" outlineLevel="1" x14ac:dyDescent="0.25">
      <c r="C133" t="str">
        <f>'Dropdown Lists'!D100</f>
        <v>INDOOR LIGHTING TIMER</v>
      </c>
      <c r="I133" t="s">
        <v>103</v>
      </c>
    </row>
    <row r="134" spans="3:9" hidden="1" outlineLevel="1" x14ac:dyDescent="0.25">
      <c r="C134" t="str">
        <f>'Dropdown Lists'!D101</f>
        <v>INDOOR MOTION SENSOR</v>
      </c>
      <c r="I134" t="s">
        <v>104</v>
      </c>
    </row>
    <row r="135" spans="3:9" hidden="1" outlineLevel="1" x14ac:dyDescent="0.25">
      <c r="C135" t="str">
        <f>'Dropdown Lists'!D102</f>
        <v>INFRARED COATED HALOGEN LAMPS</v>
      </c>
      <c r="I135" t="s">
        <v>105</v>
      </c>
    </row>
    <row r="136" spans="3:9" hidden="1" outlineLevel="1" x14ac:dyDescent="0.25">
      <c r="C136" t="str">
        <f>'Dropdown Lists'!D103</f>
        <v>IN-SUITE TEMPERATURE CONTROLS</v>
      </c>
      <c r="I136" t="s">
        <v>106</v>
      </c>
    </row>
    <row r="137" spans="3:9" hidden="1" outlineLevel="1" x14ac:dyDescent="0.25">
      <c r="C137" t="str">
        <f>'Dropdown Lists'!D104</f>
        <v>LIGHTING TIMERS (HARD-WIRED, INDOOR)</v>
      </c>
      <c r="I137" t="s">
        <v>107</v>
      </c>
    </row>
    <row r="138" spans="3:9" hidden="1" outlineLevel="1" x14ac:dyDescent="0.25">
      <c r="C138" t="str">
        <f>'Dropdown Lists'!D105</f>
        <v>LOWER WATTAGE HID LAMPS</v>
      </c>
      <c r="I138" t="s">
        <v>108</v>
      </c>
    </row>
    <row r="139" spans="3:9" hidden="1" outlineLevel="1" x14ac:dyDescent="0.25">
      <c r="C139" t="str">
        <f>'Dropdown Lists'!D106</f>
        <v>METAL HALIDE DIRECT LAMP REPLACEMENT</v>
      </c>
      <c r="I139" t="s">
        <v>109</v>
      </c>
    </row>
    <row r="140" spans="3:9" hidden="1" outlineLevel="1" x14ac:dyDescent="0.25">
      <c r="C140" t="str">
        <f>'Dropdown Lists'!D107</f>
        <v>METAL HALIDE FIXTURE</v>
      </c>
      <c r="I140" t="s">
        <v>110</v>
      </c>
    </row>
    <row r="141" spans="3:9" hidden="1" outlineLevel="1" x14ac:dyDescent="0.25">
      <c r="C141" t="str">
        <f>'Dropdown Lists'!D108</f>
        <v>MOTION SENSORS (HARD-WIRED, INDOOR)</v>
      </c>
      <c r="I141" t="s">
        <v>111</v>
      </c>
    </row>
    <row r="142" spans="3:9" hidden="1" outlineLevel="1" x14ac:dyDescent="0.25">
      <c r="C142" t="str">
        <f>'Dropdown Lists'!D109</f>
        <v>NON-DIMMABLE SELF-BALLASTED CFL</v>
      </c>
      <c r="I142" t="s">
        <v>112</v>
      </c>
    </row>
    <row r="143" spans="3:9" hidden="1" outlineLevel="1" x14ac:dyDescent="0.25">
      <c r="C143" t="str">
        <f>'Dropdown Lists'!D110</f>
        <v>NON-ELECTRIC SPACE COOLING</v>
      </c>
    </row>
    <row r="144" spans="3:9" hidden="1" outlineLevel="1" x14ac:dyDescent="0.25">
      <c r="C144" t="str">
        <f>'Dropdown Lists'!D111</f>
        <v>OCCUPANCY SENSORS</v>
      </c>
    </row>
    <row r="145" spans="3:3" hidden="1" outlineLevel="1" x14ac:dyDescent="0.25">
      <c r="C145" t="str">
        <f>'Dropdown Lists'!D112</f>
        <v>OPEN DRIP-PROOF (ODP) MOTORS</v>
      </c>
    </row>
    <row r="146" spans="3:3" hidden="1" outlineLevel="1" x14ac:dyDescent="0.25">
      <c r="C146" t="str">
        <f>'Dropdown Lists'!D113</f>
        <v>OUTDOOR LIGHTING TIMER</v>
      </c>
    </row>
    <row r="147" spans="3:3" hidden="1" outlineLevel="1" x14ac:dyDescent="0.25">
      <c r="C147" t="str">
        <f>'Dropdown Lists'!D114</f>
        <v>OUTDOOR MOTION SENSOR</v>
      </c>
    </row>
    <row r="148" spans="3:3" hidden="1" outlineLevel="1" x14ac:dyDescent="0.25">
      <c r="C148" t="str">
        <f>'Dropdown Lists'!D115</f>
        <v>PHOTOCELL AND TIMER FOR LIGHTING CONTROL</v>
      </c>
    </row>
    <row r="149" spans="3:3" hidden="1" outlineLevel="1" x14ac:dyDescent="0.25">
      <c r="C149" t="str">
        <f>'Dropdown Lists'!D116</f>
        <v>POOL PUMP WITH TIME-CLOCK OR CONTROLLER</v>
      </c>
    </row>
    <row r="150" spans="3:3" hidden="1" outlineLevel="1" x14ac:dyDescent="0.25">
      <c r="C150" t="str">
        <f>'Dropdown Lists'!D117</f>
        <v>POWER BAR WITH INTEGRATED TIMER</v>
      </c>
    </row>
    <row r="151" spans="3:3" hidden="1" outlineLevel="1" x14ac:dyDescent="0.25">
      <c r="C151" t="str">
        <f>'Dropdown Lists'!D118</f>
        <v>POWER BAR, SMART (WITH AUTO SHUT-OFF)</v>
      </c>
    </row>
    <row r="152" spans="3:3" hidden="1" outlineLevel="1" x14ac:dyDescent="0.25">
      <c r="C152" t="str">
        <f>'Dropdown Lists'!D119</f>
        <v>PROGRAMMABLE THERMOSTAT</v>
      </c>
    </row>
    <row r="153" spans="3:3" hidden="1" outlineLevel="1" x14ac:dyDescent="0.25">
      <c r="C153" t="str">
        <f>'Dropdown Lists'!D120</f>
        <v>PROGRAMMABLE THERMOSTAT (BASEBOARD)</v>
      </c>
    </row>
    <row r="154" spans="3:3" hidden="1" outlineLevel="1" x14ac:dyDescent="0.25">
      <c r="C154" t="str">
        <f>'Dropdown Lists'!D121</f>
        <v>PULSE START METAL HALIDE</v>
      </c>
    </row>
    <row r="155" spans="3:3" hidden="1" outlineLevel="1" x14ac:dyDescent="0.25">
      <c r="C155" t="str">
        <f>'Dropdown Lists'!D122</f>
        <v>REDUCED WATTAGE T8 FIXTURES</v>
      </c>
    </row>
    <row r="156" spans="3:3" hidden="1" outlineLevel="1" x14ac:dyDescent="0.25">
      <c r="C156" t="str">
        <f>'Dropdown Lists'!D123</f>
        <v>REFRIGERATED DISPLAY CASE LED STRIP LIGHT</v>
      </c>
    </row>
    <row r="157" spans="3:3" hidden="1" outlineLevel="1" x14ac:dyDescent="0.25">
      <c r="C157" t="str">
        <f>'Dropdown Lists'!D124</f>
        <v xml:space="preserve">REFRIGERATOR REPLACEMENT                                                              </v>
      </c>
    </row>
    <row r="158" spans="3:3" hidden="1" outlineLevel="1" x14ac:dyDescent="0.25">
      <c r="C158" t="str">
        <f>'Dropdown Lists'!D125</f>
        <v>RESIDENTIAL ATTIC INSULATION</v>
      </c>
    </row>
    <row r="159" spans="3:3" hidden="1" outlineLevel="1" x14ac:dyDescent="0.25">
      <c r="C159" t="str">
        <f>'Dropdown Lists'!D126</f>
        <v xml:space="preserve">RESIDENTIAL CLOTHES DRYER                                                                           </v>
      </c>
    </row>
    <row r="160" spans="3:3" hidden="1" outlineLevel="1" x14ac:dyDescent="0.25">
      <c r="C160" t="str">
        <f>'Dropdown Lists'!D127</f>
        <v>SEASONAL LED LIGHTS</v>
      </c>
    </row>
    <row r="161" spans="3:3" hidden="1" outlineLevel="1" x14ac:dyDescent="0.25">
      <c r="C161" t="str">
        <f>'Dropdown Lists'!D128</f>
        <v>SELF BALLASTED CERAMIC METAL HALIDE LAMP</v>
      </c>
    </row>
    <row r="162" spans="3:3" hidden="1" outlineLevel="1" x14ac:dyDescent="0.25">
      <c r="C162" t="str">
        <f>'Dropdown Lists'!D129</f>
        <v>SINGLE CREEP HEAT PAD</v>
      </c>
    </row>
    <row r="163" spans="3:3" hidden="1" outlineLevel="1" x14ac:dyDescent="0.25">
      <c r="C163" t="str">
        <f>'Dropdown Lists'!D130</f>
        <v>SOLAR HOT WATER COLLECTOR</v>
      </c>
    </row>
    <row r="164" spans="3:3" hidden="1" outlineLevel="1" x14ac:dyDescent="0.25">
      <c r="C164" t="str">
        <f>'Dropdown Lists'!D131</f>
        <v>SOLAR LANDSCAPE LIGHTS</v>
      </c>
    </row>
    <row r="165" spans="3:3" hidden="1" outlineLevel="1" x14ac:dyDescent="0.25">
      <c r="C165" t="str">
        <f>'Dropdown Lists'!D132</f>
        <v>SOLAR THERMAL WATER HEATER</v>
      </c>
    </row>
    <row r="166" spans="3:3" hidden="1" outlineLevel="1" x14ac:dyDescent="0.25">
      <c r="C166" t="str">
        <f>'Dropdown Lists'!D133</f>
        <v>STANDARD PERFORMANCE MEDIUM BAY T8 FIXTURES</v>
      </c>
    </row>
    <row r="167" spans="3:3" hidden="1" outlineLevel="1" x14ac:dyDescent="0.25">
      <c r="C167" t="str">
        <f>'Dropdown Lists'!D134</f>
        <v>STANDARD PERFORMANCE T8</v>
      </c>
    </row>
    <row r="168" spans="3:3" hidden="1" outlineLevel="1" x14ac:dyDescent="0.25">
      <c r="C168" t="str">
        <f>'Dropdown Lists'!D135</f>
        <v>SYNCHRONOUS BELT</v>
      </c>
    </row>
    <row r="169" spans="3:3" hidden="1" outlineLevel="1" x14ac:dyDescent="0.25">
      <c r="C169" t="str">
        <f>'Dropdown Lists'!D136</f>
        <v>T5 FIXTURES</v>
      </c>
    </row>
    <row r="170" spans="3:3" hidden="1" outlineLevel="1" x14ac:dyDescent="0.25">
      <c r="C170" t="str">
        <f>'Dropdown Lists'!D137</f>
        <v>T5 MEDIUM AND HIGH BAY FIXTURES</v>
      </c>
    </row>
    <row r="171" spans="3:3" hidden="1" outlineLevel="1" x14ac:dyDescent="0.25">
      <c r="C171" t="str">
        <f>'Dropdown Lists'!D138</f>
        <v xml:space="preserve">T8 HIGH OUTPUT LAMPS &amp; ELECTRONIC BALLAST </v>
      </c>
    </row>
    <row r="172" spans="3:3" hidden="1" outlineLevel="1" x14ac:dyDescent="0.25">
      <c r="C172" t="str">
        <f>'Dropdown Lists'!D139</f>
        <v xml:space="preserve">T8 LAMPS &amp; ELECTRONIC BALLAST </v>
      </c>
    </row>
    <row r="173" spans="3:3" hidden="1" outlineLevel="1" x14ac:dyDescent="0.25">
      <c r="C173" t="str">
        <f>'Dropdown Lists'!D140</f>
        <v>TIMER AND CLIP-ON THERMOSTATIC CONTROLS</v>
      </c>
    </row>
    <row r="174" spans="3:3" hidden="1" outlineLevel="1" x14ac:dyDescent="0.25">
      <c r="C174" t="str">
        <f>'Dropdown Lists'!D141</f>
        <v>TOTALLY ENCLOSED FAN-COOLED (TEFC) MOTORS</v>
      </c>
    </row>
    <row r="175" spans="3:3" hidden="1" outlineLevel="1" x14ac:dyDescent="0.25">
      <c r="C175" t="str">
        <f>'Dropdown Lists'!D142</f>
        <v>ULTRA HIGH EFFICIENCY VENTILATION EXHAUST FANS</v>
      </c>
    </row>
    <row r="176" spans="3:3" hidden="1" outlineLevel="1" x14ac:dyDescent="0.25">
      <c r="C176" t="str">
        <f>'Dropdown Lists'!D143</f>
        <v>UNITARY AIR-CONDITIONING UNIT</v>
      </c>
    </row>
    <row r="177" spans="3:3" hidden="1" outlineLevel="1" x14ac:dyDescent="0.25">
      <c r="C177" t="str">
        <f>'Dropdown Lists'!D144</f>
        <v>UNITARY AIR-CONDITIONING UNIT WITH ECONOMIZER</v>
      </c>
    </row>
    <row r="178" spans="3:3" hidden="1" outlineLevel="1" x14ac:dyDescent="0.25">
      <c r="C178" t="str">
        <f>'Dropdown Lists'!D145</f>
        <v>VARIABLE FREQUENCY DRIVE (VFD)</v>
      </c>
    </row>
    <row r="179" spans="3:3" hidden="1" outlineLevel="1" x14ac:dyDescent="0.25">
      <c r="C179" t="str">
        <f>'Dropdown Lists'!D146</f>
        <v xml:space="preserve">VARIABLE SPEED POOL PUMP MOTORS                                                                     </v>
      </c>
    </row>
    <row r="180" spans="3:3" hidden="1" outlineLevel="1" x14ac:dyDescent="0.25">
      <c r="C180" t="str">
        <f>'Dropdown Lists'!D147</f>
        <v>WATER HEATER BLANKET</v>
      </c>
    </row>
    <row r="181" spans="3:3" hidden="1" outlineLevel="1" x14ac:dyDescent="0.25">
      <c r="C181" t="str">
        <f>'Dropdown Lists'!D148</f>
        <v>WATER TO AIR GROUND SOURCE HEAT PUMP CLOSED LOOP</v>
      </c>
    </row>
    <row r="182" spans="3:3" hidden="1" outlineLevel="1" x14ac:dyDescent="0.25">
      <c r="C182" t="str">
        <f>'Dropdown Lists'!D149</f>
        <v>WATER TO AIR GROUND SOURCE HEAT PUMP OPEN LOOP</v>
      </c>
    </row>
    <row r="183" spans="3:3" hidden="1" outlineLevel="1" x14ac:dyDescent="0.25">
      <c r="C183" t="str">
        <f>'Dropdown Lists'!D150</f>
        <v>WEATHERSTRIPPING (DOOR FRAME)</v>
      </c>
    </row>
    <row r="184" spans="3:3" hidden="1" outlineLevel="1" x14ac:dyDescent="0.25">
      <c r="C184" t="str">
        <f>'Dropdown Lists'!D151</f>
        <v>WEATHERSTRIPPING (FOAM OR V-STRIP)</v>
      </c>
    </row>
    <row r="185" spans="3:3" hidden="1" outlineLevel="1" x14ac:dyDescent="0.25">
      <c r="C185" t="str">
        <f>'Dropdown Lists'!D152</f>
        <v>WINDOW SOLAR FILM</v>
      </c>
    </row>
    <row r="186" spans="3:3" hidden="1" outlineLevel="1" x14ac:dyDescent="0.25">
      <c r="C186" t="str">
        <f>'Dropdown Lists'!D153</f>
        <v>Other</v>
      </c>
    </row>
    <row r="187" spans="3:3" hidden="1" x14ac:dyDescent="0.25"/>
    <row r="188" spans="3:3" hidden="1" x14ac:dyDescent="0.25"/>
    <row r="189" spans="3:3" hidden="1" x14ac:dyDescent="0.25"/>
    <row r="190" spans="3:3" hidden="1" x14ac:dyDescent="0.25"/>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55" yWindow="584" count="7">
    <dataValidation type="list" allowBlank="1" showInputMessage="1" showErrorMessage="1" sqref="G22:I22 G40:I40" xr:uid="{00000000-0002-0000-0D00-000000000000}">
      <formula1>$J$56:$J$63</formula1>
    </dataValidation>
    <dataValidation type="list" allowBlank="1" showInputMessage="1" showErrorMessage="1" promptTitle="Criteria" prompt="Select Program type (Regional, Local or Pilot)" sqref="G7:I7 V16:X16 V25:X25 V7:X7 G16:I16 G25:I25 V34:X34 V43:X43 G34:I34 G43:I43" xr:uid="{00000000-0002-0000-0D00-000001000000}">
      <formula1>$G$66:$G$68</formula1>
    </dataValidation>
    <dataValidation allowBlank="1" showInputMessage="1" showErrorMessage="1" promptTitle="Criteria" prompt="Input Program Name" sqref="G6:I6 V6:X6 G15:I15 V15:X15 V24:X24 G24:I24 G33:I33 V33:X33 V42:X42 G42:I42" xr:uid="{00000000-0002-0000-0D00-000002000000}"/>
    <dataValidation allowBlank="1" showInputMessage="1" showErrorMessage="1" promptTitle="Criteria" prompt="Input estimated submission date of Local or Regional Program or Pilot Business Case " sqref="G8:I8 V8:X8 V26:X26 V17:X17 G17:I17 G26:I26 V44:X44 V35:X35 G35:I35 G44:I44" xr:uid="{00000000-0002-0000-0D00-000003000000}"/>
    <dataValidation type="list" allowBlank="1" showInputMessage="1" showErrorMessage="1" promptTitle="Criteria" prompt="Select customer segment(s) to be served by the Proposed Program/Pilot" sqref="G9:O9 V9:AD9 V27:AD27 V18:AD18 G18:O18 G27:O27 V45:AD45 V36:AD36 G36:O36 G45:O45" xr:uid="{00000000-0002-0000-0D00-000004000000}">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xr:uid="{00000000-0002-0000-0D00-000005000000}">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xr:uid="{00000000-0002-0000-0D00-000006000000}"/>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F6"/>
  <sheetViews>
    <sheetView showGridLines="0" zoomScale="80" zoomScaleNormal="80" workbookViewId="0">
      <selection activeCell="B5" sqref="B5"/>
    </sheetView>
  </sheetViews>
  <sheetFormatPr defaultRowHeight="15" x14ac:dyDescent="0.25"/>
  <cols>
    <col min="1" max="1" width="3.28515625" customWidth="1"/>
    <col min="2" max="2" width="62.85546875" customWidth="1"/>
    <col min="3" max="3" width="138.5703125" customWidth="1"/>
  </cols>
  <sheetData>
    <row r="1" spans="1:6" ht="23.25" x14ac:dyDescent="0.35">
      <c r="A1" s="81" t="s">
        <v>393</v>
      </c>
      <c r="B1" s="310" t="s">
        <v>332</v>
      </c>
      <c r="C1" s="310"/>
    </row>
    <row r="3" spans="1:6" ht="19.149999999999999" customHeight="1" x14ac:dyDescent="0.25">
      <c r="B3" s="311" t="s">
        <v>311</v>
      </c>
      <c r="C3" s="312"/>
    </row>
    <row r="4" spans="1:6" ht="109.9" customHeight="1" x14ac:dyDescent="0.25">
      <c r="B4" s="117" t="s">
        <v>459</v>
      </c>
      <c r="C4" s="83"/>
      <c r="D4" s="32"/>
      <c r="E4" s="7"/>
      <c r="F4" s="7"/>
    </row>
    <row r="5" spans="1:6" ht="126.6" customHeight="1" x14ac:dyDescent="0.25">
      <c r="B5" s="118" t="s">
        <v>458</v>
      </c>
      <c r="C5" s="51"/>
      <c r="D5" s="32"/>
      <c r="E5" s="7"/>
      <c r="F5" s="7"/>
    </row>
    <row r="6" spans="1:6" ht="178.15" customHeight="1" x14ac:dyDescent="0.25">
      <c r="B6" s="118" t="s">
        <v>499</v>
      </c>
      <c r="C6" s="52"/>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xr:uid="{00000000-0002-0000-0E00-000000000000}"/>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xr:uid="{00000000-0002-0000-0E00-000001000000}"/>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xr:uid="{00000000-0002-0000-0E00-000002000000}"/>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10"/>
  <sheetViews>
    <sheetView showGridLines="0" zoomScale="80" zoomScaleNormal="80" workbookViewId="0"/>
  </sheetViews>
  <sheetFormatPr defaultRowHeight="15" x14ac:dyDescent="0.25"/>
  <cols>
    <col min="1" max="1" width="3.28515625" customWidth="1"/>
    <col min="2" max="2" width="62.85546875" customWidth="1"/>
    <col min="3" max="3" width="139.140625" customWidth="1"/>
  </cols>
  <sheetData>
    <row r="1" spans="1:6" ht="23.25" x14ac:dyDescent="0.35">
      <c r="A1" s="81" t="s">
        <v>398</v>
      </c>
      <c r="B1" s="310" t="s">
        <v>360</v>
      </c>
      <c r="C1" s="310"/>
    </row>
    <row r="4" spans="1:6" ht="19.149999999999999" customHeight="1" x14ac:dyDescent="0.25">
      <c r="B4" s="313" t="s">
        <v>361</v>
      </c>
      <c r="C4" s="314"/>
    </row>
    <row r="5" spans="1:6" ht="120.6" customHeight="1" x14ac:dyDescent="0.25">
      <c r="B5" s="117" t="s">
        <v>394</v>
      </c>
      <c r="C5" s="52"/>
      <c r="D5" s="32"/>
      <c r="E5" s="7"/>
      <c r="F5" s="7"/>
    </row>
    <row r="6" spans="1:6" ht="128.44999999999999" customHeight="1" x14ac:dyDescent="0.25">
      <c r="B6" s="118" t="s">
        <v>396</v>
      </c>
      <c r="C6" s="52"/>
      <c r="D6" s="32"/>
      <c r="E6" s="7"/>
      <c r="F6" s="7"/>
    </row>
    <row r="7" spans="1:6" ht="178.15" customHeight="1" x14ac:dyDescent="0.25">
      <c r="B7" s="118" t="s">
        <v>397</v>
      </c>
      <c r="C7" s="52"/>
      <c r="D7" s="32"/>
      <c r="E7" s="7"/>
      <c r="F7" s="7"/>
    </row>
    <row r="8" spans="1:6" ht="144" customHeight="1" x14ac:dyDescent="0.25">
      <c r="B8" s="118" t="s">
        <v>395</v>
      </c>
      <c r="C8" s="52"/>
    </row>
    <row r="9" spans="1:6" ht="138" customHeight="1" x14ac:dyDescent="0.25">
      <c r="B9" s="118" t="s">
        <v>402</v>
      </c>
      <c r="C9" s="52"/>
    </row>
    <row r="10" spans="1:6" ht="114" customHeight="1" x14ac:dyDescent="0.25">
      <c r="B10" s="118" t="s">
        <v>362</v>
      </c>
      <c r="C10" s="52"/>
    </row>
  </sheetData>
  <sheetProtection password="F265" sheet="1" objects="1" scenarios="1" formatRows="0"/>
  <dataConsolidate/>
  <mergeCells count="2">
    <mergeCell ref="B1:C1"/>
    <mergeCell ref="B4:C4"/>
  </mergeCells>
  <dataValidations disablePrompts="1" xWindow="874" yWindow="474" count="4">
    <dataValidation allowBlank="1" showInputMessage="1" showErrorMessage="1" promptTitle="Note" prompt="Any other additional details to support the CDM Plan review process" sqref="C10" xr:uid="{00000000-0002-0000-0F00-00000000000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C7" xr:uid="{00000000-0002-0000-0F00-000001000000}"/>
    <dataValidation allowBlank="1" showInputMessage="1" showErrorMessage="1" promptTitle="Key Activities for Consideration" prompt="If applicable, provide any additional details on forecasted savings from the 2011-2014/2015 CDM Framework which have in-service dates after Jan 1, 2015" sqref="C8" xr:uid="{00000000-0002-0000-0F00-000003000000}"/>
    <dataValidation allowBlank="1" showInputMessage="1" showErrorMessage="1" promptTitle="Note" prompt="If applicable, provide any additional information on assumption related to budgets or costs for pay-for-performance programs." sqref="C9" xr:uid="{00000000-0002-0000-0F00-000004000000}"/>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6.25" x14ac:dyDescent="0.4">
      <c r="A1" s="53" t="s">
        <v>333</v>
      </c>
      <c r="B1" s="54"/>
    </row>
    <row r="2" spans="1:11" x14ac:dyDescent="0.25">
      <c r="B2" s="1" t="s">
        <v>11</v>
      </c>
      <c r="D2" s="1" t="s">
        <v>20</v>
      </c>
      <c r="F2" s="1" t="s">
        <v>22</v>
      </c>
      <c r="K2" s="1" t="s">
        <v>36</v>
      </c>
    </row>
    <row r="3" spans="1:11" x14ac:dyDescent="0.25">
      <c r="B3" s="2" t="s">
        <v>299</v>
      </c>
      <c r="D3" t="s">
        <v>296</v>
      </c>
      <c r="F3" t="s">
        <v>23</v>
      </c>
      <c r="K3" t="s">
        <v>257</v>
      </c>
    </row>
    <row r="4" spans="1:11" x14ac:dyDescent="0.25">
      <c r="B4" s="2" t="s">
        <v>37</v>
      </c>
      <c r="D4" t="s">
        <v>297</v>
      </c>
      <c r="F4" t="s">
        <v>24</v>
      </c>
      <c r="K4" t="s">
        <v>120</v>
      </c>
    </row>
    <row r="5" spans="1:11" x14ac:dyDescent="0.25">
      <c r="B5" s="2" t="s">
        <v>38</v>
      </c>
      <c r="F5" t="s">
        <v>298</v>
      </c>
      <c r="K5" t="s">
        <v>32</v>
      </c>
    </row>
    <row r="6" spans="1:11" x14ac:dyDescent="0.25">
      <c r="B6" s="2" t="s">
        <v>39</v>
      </c>
      <c r="K6" t="s">
        <v>121</v>
      </c>
    </row>
    <row r="7" spans="1:11" x14ac:dyDescent="0.25">
      <c r="B7" s="2" t="s">
        <v>40</v>
      </c>
      <c r="K7" t="s">
        <v>122</v>
      </c>
    </row>
    <row r="8" spans="1:11" x14ac:dyDescent="0.25">
      <c r="B8" s="2" t="s">
        <v>41</v>
      </c>
      <c r="K8" t="s">
        <v>124</v>
      </c>
    </row>
    <row r="9" spans="1:11" x14ac:dyDescent="0.25">
      <c r="B9" s="2" t="s">
        <v>42</v>
      </c>
      <c r="D9" s="1" t="s">
        <v>25</v>
      </c>
      <c r="G9" s="1" t="s">
        <v>510</v>
      </c>
      <c r="K9" t="s">
        <v>123</v>
      </c>
    </row>
    <row r="10" spans="1:11" x14ac:dyDescent="0.25">
      <c r="B10" s="2" t="s">
        <v>43</v>
      </c>
      <c r="D10" t="s">
        <v>16</v>
      </c>
      <c r="G10" s="11" t="s">
        <v>114</v>
      </c>
      <c r="K10" s="8" t="s">
        <v>128</v>
      </c>
    </row>
    <row r="11" spans="1:11" x14ac:dyDescent="0.25">
      <c r="B11" s="2" t="s">
        <v>44</v>
      </c>
      <c r="D11" t="s">
        <v>15</v>
      </c>
      <c r="G11" s="11" t="s">
        <v>115</v>
      </c>
    </row>
    <row r="12" spans="1:11" x14ac:dyDescent="0.25">
      <c r="B12" s="2" t="s">
        <v>45</v>
      </c>
      <c r="D12" t="s">
        <v>17</v>
      </c>
      <c r="G12" s="11" t="s">
        <v>116</v>
      </c>
    </row>
    <row r="13" spans="1:11" x14ac:dyDescent="0.25">
      <c r="B13" s="2" t="s">
        <v>46</v>
      </c>
      <c r="D13" t="s">
        <v>26</v>
      </c>
      <c r="G13" s="11" t="s">
        <v>125</v>
      </c>
    </row>
    <row r="14" spans="1:11" x14ac:dyDescent="0.25">
      <c r="B14" s="2" t="s">
        <v>47</v>
      </c>
      <c r="D14" t="s">
        <v>18</v>
      </c>
      <c r="G14" s="11" t="s">
        <v>126</v>
      </c>
    </row>
    <row r="15" spans="1:11" x14ac:dyDescent="0.25">
      <c r="B15" s="2" t="s">
        <v>48</v>
      </c>
      <c r="D15" t="s">
        <v>12</v>
      </c>
      <c r="G15" s="8" t="s">
        <v>112</v>
      </c>
    </row>
    <row r="16" spans="1:11" x14ac:dyDescent="0.25">
      <c r="B16" s="2" t="s">
        <v>49</v>
      </c>
      <c r="D16" t="s">
        <v>27</v>
      </c>
    </row>
    <row r="17" spans="2:12" x14ac:dyDescent="0.25">
      <c r="B17" s="2" t="s">
        <v>50</v>
      </c>
      <c r="D17" s="8" t="s">
        <v>112</v>
      </c>
    </row>
    <row r="18" spans="2:12" x14ac:dyDescent="0.25">
      <c r="B18" s="2" t="s">
        <v>51</v>
      </c>
    </row>
    <row r="19" spans="2:12" x14ac:dyDescent="0.25">
      <c r="B19" s="2" t="s">
        <v>52</v>
      </c>
      <c r="D19" s="1" t="s">
        <v>30</v>
      </c>
      <c r="G19" s="1" t="s">
        <v>33</v>
      </c>
      <c r="L19" s="10" t="s">
        <v>259</v>
      </c>
    </row>
    <row r="20" spans="2:12" x14ac:dyDescent="0.25">
      <c r="B20" s="2" t="s">
        <v>53</v>
      </c>
      <c r="D20" t="s">
        <v>31</v>
      </c>
      <c r="G20" t="s">
        <v>34</v>
      </c>
      <c r="L20" s="11" t="s">
        <v>270</v>
      </c>
    </row>
    <row r="21" spans="2:12" x14ac:dyDescent="0.25">
      <c r="B21" s="2" t="s">
        <v>54</v>
      </c>
      <c r="D21" t="s">
        <v>32</v>
      </c>
      <c r="G21" t="s">
        <v>129</v>
      </c>
      <c r="L21" s="11" t="s">
        <v>269</v>
      </c>
    </row>
    <row r="22" spans="2:12" x14ac:dyDescent="0.25">
      <c r="B22" s="2" t="s">
        <v>55</v>
      </c>
      <c r="D22" t="s">
        <v>118</v>
      </c>
      <c r="G22" t="s">
        <v>255</v>
      </c>
      <c r="L22" s="11" t="s">
        <v>263</v>
      </c>
    </row>
    <row r="23" spans="2:12" x14ac:dyDescent="0.25">
      <c r="B23" s="2" t="s">
        <v>56</v>
      </c>
      <c r="D23" t="s">
        <v>119</v>
      </c>
      <c r="G23" t="s">
        <v>130</v>
      </c>
      <c r="L23" s="11" t="s">
        <v>262</v>
      </c>
    </row>
    <row r="24" spans="2:12" x14ac:dyDescent="0.25">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xmlns:xlrd2="http://schemas.microsoft.com/office/spreadsheetml/2017/richdata2"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A1:E43"/>
  <sheetViews>
    <sheetView zoomScale="70" zoomScaleNormal="70" workbookViewId="0">
      <selection activeCell="D21" sqref="D21"/>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75" x14ac:dyDescent="0.3">
      <c r="A1" s="134" t="s">
        <v>521</v>
      </c>
      <c r="B1" s="134"/>
    </row>
    <row r="3" spans="1:5" ht="30" x14ac:dyDescent="0.25">
      <c r="A3" s="140" t="s">
        <v>470</v>
      </c>
      <c r="B3" s="140" t="s">
        <v>511</v>
      </c>
      <c r="C3" s="131" t="s">
        <v>471</v>
      </c>
      <c r="D3" s="131" t="s">
        <v>493</v>
      </c>
      <c r="E3" s="131" t="s">
        <v>472</v>
      </c>
    </row>
    <row r="4" spans="1:5" x14ac:dyDescent="0.25">
      <c r="A4" s="318">
        <v>2</v>
      </c>
      <c r="B4" s="321">
        <v>42024</v>
      </c>
      <c r="C4" s="315" t="s">
        <v>473</v>
      </c>
      <c r="D4" s="132" t="s">
        <v>475</v>
      </c>
      <c r="E4" s="132" t="s">
        <v>474</v>
      </c>
    </row>
    <row r="5" spans="1:5" ht="30" x14ac:dyDescent="0.25">
      <c r="A5" s="319"/>
      <c r="B5" s="319"/>
      <c r="C5" s="316"/>
      <c r="D5" s="132" t="s">
        <v>476</v>
      </c>
      <c r="E5" s="132" t="s">
        <v>512</v>
      </c>
    </row>
    <row r="6" spans="1:5" ht="60" x14ac:dyDescent="0.25">
      <c r="A6" s="319"/>
      <c r="B6" s="319"/>
      <c r="C6" s="316"/>
      <c r="D6" s="132" t="s">
        <v>483</v>
      </c>
      <c r="E6" s="132" t="s">
        <v>490</v>
      </c>
    </row>
    <row r="7" spans="1:5" x14ac:dyDescent="0.25">
      <c r="A7" s="319"/>
      <c r="B7" s="319"/>
      <c r="C7" s="316"/>
      <c r="D7" s="132" t="s">
        <v>505</v>
      </c>
      <c r="E7" s="132" t="s">
        <v>507</v>
      </c>
    </row>
    <row r="8" spans="1:5" x14ac:dyDescent="0.25">
      <c r="A8" s="319"/>
      <c r="B8" s="319"/>
      <c r="C8" s="317"/>
      <c r="D8" s="132" t="s">
        <v>478</v>
      </c>
      <c r="E8" s="132" t="s">
        <v>489</v>
      </c>
    </row>
    <row r="9" spans="1:5" ht="30" x14ac:dyDescent="0.25">
      <c r="A9" s="319"/>
      <c r="B9" s="319"/>
      <c r="C9" s="132" t="s">
        <v>484</v>
      </c>
      <c r="D9" s="132" t="s">
        <v>483</v>
      </c>
      <c r="E9" s="132" t="s">
        <v>485</v>
      </c>
    </row>
    <row r="10" spans="1:5" ht="30" x14ac:dyDescent="0.25">
      <c r="A10" s="319"/>
      <c r="B10" s="319"/>
      <c r="C10" s="315" t="s">
        <v>515</v>
      </c>
      <c r="D10" s="132" t="s">
        <v>477</v>
      </c>
      <c r="E10" s="133" t="s">
        <v>479</v>
      </c>
    </row>
    <row r="11" spans="1:5" ht="30" x14ac:dyDescent="0.25">
      <c r="A11" s="319"/>
      <c r="B11" s="319"/>
      <c r="C11" s="316"/>
      <c r="D11" s="132" t="s">
        <v>478</v>
      </c>
      <c r="E11" s="132" t="s">
        <v>513</v>
      </c>
    </row>
    <row r="12" spans="1:5" x14ac:dyDescent="0.25">
      <c r="A12" s="319"/>
      <c r="B12" s="319"/>
      <c r="C12" s="316"/>
      <c r="D12" s="132" t="s">
        <v>482</v>
      </c>
      <c r="E12" s="132" t="s">
        <v>514</v>
      </c>
    </row>
    <row r="13" spans="1:5" ht="30" x14ac:dyDescent="0.25">
      <c r="A13" s="319"/>
      <c r="B13" s="319"/>
      <c r="C13" s="316"/>
      <c r="D13" s="132" t="s">
        <v>483</v>
      </c>
      <c r="E13" s="132" t="s">
        <v>487</v>
      </c>
    </row>
    <row r="14" spans="1:5" ht="45" x14ac:dyDescent="0.25">
      <c r="A14" s="319"/>
      <c r="B14" s="319"/>
      <c r="C14" s="316"/>
      <c r="D14" s="132" t="s">
        <v>488</v>
      </c>
      <c r="E14" s="132" t="s">
        <v>516</v>
      </c>
    </row>
    <row r="15" spans="1:5" x14ac:dyDescent="0.25">
      <c r="A15" s="319"/>
      <c r="B15" s="319"/>
      <c r="C15" s="316"/>
      <c r="D15" s="132" t="s">
        <v>505</v>
      </c>
      <c r="E15" s="132" t="s">
        <v>506</v>
      </c>
    </row>
    <row r="16" spans="1:5" ht="45" x14ac:dyDescent="0.25">
      <c r="A16" s="319"/>
      <c r="B16" s="319"/>
      <c r="C16" s="317"/>
      <c r="D16" s="132" t="s">
        <v>491</v>
      </c>
      <c r="E16" s="132" t="s">
        <v>492</v>
      </c>
    </row>
    <row r="17" spans="1:5" ht="45" x14ac:dyDescent="0.25">
      <c r="A17" s="319"/>
      <c r="B17" s="319"/>
      <c r="C17" s="315" t="s">
        <v>517</v>
      </c>
      <c r="D17" s="132" t="s">
        <v>519</v>
      </c>
      <c r="E17" s="133" t="s">
        <v>518</v>
      </c>
    </row>
    <row r="18" spans="1:5" ht="30" x14ac:dyDescent="0.25">
      <c r="A18" s="319"/>
      <c r="B18" s="319"/>
      <c r="C18" s="317"/>
      <c r="D18" s="132" t="s">
        <v>483</v>
      </c>
      <c r="E18" s="132" t="s">
        <v>486</v>
      </c>
    </row>
    <row r="19" spans="1:5" x14ac:dyDescent="0.25">
      <c r="A19" s="320"/>
      <c r="B19" s="320"/>
      <c r="C19" s="132" t="s">
        <v>480</v>
      </c>
      <c r="D19" s="132" t="s">
        <v>481</v>
      </c>
      <c r="E19" s="132" t="s">
        <v>520</v>
      </c>
    </row>
    <row r="20" spans="1:5" x14ac:dyDescent="0.25">
      <c r="A20" s="128">
        <v>3</v>
      </c>
      <c r="B20" s="141">
        <v>42373</v>
      </c>
      <c r="C20" s="315" t="s">
        <v>515</v>
      </c>
      <c r="D20" s="128" t="s">
        <v>523</v>
      </c>
      <c r="E20" s="128"/>
    </row>
    <row r="21" spans="1:5" x14ac:dyDescent="0.25">
      <c r="A21" s="128"/>
      <c r="B21" s="128"/>
      <c r="C21" s="316"/>
      <c r="D21" s="128"/>
      <c r="E21" s="128"/>
    </row>
    <row r="22" spans="1:5" x14ac:dyDescent="0.25">
      <c r="A22" s="128"/>
      <c r="B22" s="128"/>
      <c r="C22" s="316"/>
      <c r="D22" s="128"/>
      <c r="E22" s="128"/>
    </row>
    <row r="23" spans="1:5" x14ac:dyDescent="0.25">
      <c r="A23" s="128"/>
      <c r="B23" s="128"/>
      <c r="C23" s="316"/>
      <c r="D23" s="128"/>
      <c r="E23" s="130"/>
    </row>
    <row r="24" spans="1:5" x14ac:dyDescent="0.25">
      <c r="A24" s="128"/>
      <c r="B24" s="128"/>
      <c r="C24" s="316"/>
      <c r="D24" s="128"/>
      <c r="E24" s="128"/>
    </row>
    <row r="25" spans="1:5" x14ac:dyDescent="0.25">
      <c r="A25" s="128"/>
      <c r="B25" s="128"/>
      <c r="C25" s="316"/>
      <c r="D25" s="128"/>
      <c r="E25" s="128"/>
    </row>
    <row r="26" spans="1:5" x14ac:dyDescent="0.25">
      <c r="A26" s="128"/>
      <c r="B26" s="128"/>
      <c r="C26" s="317"/>
      <c r="D26" s="128"/>
      <c r="E26" s="130"/>
    </row>
    <row r="27" spans="1:5" x14ac:dyDescent="0.25">
      <c r="A27" s="128"/>
      <c r="B27" s="128"/>
      <c r="C27" s="128"/>
      <c r="D27" s="128"/>
      <c r="E27" s="129"/>
    </row>
    <row r="28" spans="1:5" x14ac:dyDescent="0.25">
      <c r="A28" s="128"/>
      <c r="B28" s="128"/>
    </row>
    <row r="29" spans="1:5" x14ac:dyDescent="0.25">
      <c r="A29" s="128"/>
      <c r="B29" s="128"/>
      <c r="C29" s="128"/>
      <c r="D29" s="128"/>
      <c r="E29" s="128"/>
    </row>
    <row r="30" spans="1:5" x14ac:dyDescent="0.25">
      <c r="A30" s="128"/>
      <c r="B30" s="128"/>
      <c r="C30" s="128"/>
      <c r="D30" s="128"/>
      <c r="E30" s="128"/>
    </row>
    <row r="31" spans="1:5" x14ac:dyDescent="0.25">
      <c r="A31" s="128"/>
      <c r="B31" s="128"/>
      <c r="C31" s="128"/>
      <c r="D31" s="128"/>
      <c r="E31" s="128"/>
    </row>
    <row r="32" spans="1:5" x14ac:dyDescent="0.25">
      <c r="A32" s="128"/>
      <c r="B32" s="128"/>
      <c r="C32" s="128"/>
      <c r="D32" s="128"/>
      <c r="E32" s="128"/>
    </row>
    <row r="33" spans="1:5" x14ac:dyDescent="0.25">
      <c r="A33" s="128"/>
      <c r="B33" s="128"/>
      <c r="C33" s="128"/>
      <c r="D33" s="128"/>
      <c r="E33" s="128"/>
    </row>
    <row r="34" spans="1:5" x14ac:dyDescent="0.25">
      <c r="A34" s="128"/>
      <c r="B34" s="128"/>
      <c r="C34" s="128"/>
      <c r="D34" s="128"/>
      <c r="E34" s="128"/>
    </row>
    <row r="35" spans="1:5" x14ac:dyDescent="0.25">
      <c r="A35" s="128"/>
      <c r="B35" s="128"/>
      <c r="C35" s="128"/>
      <c r="D35" s="128"/>
      <c r="E35" s="128"/>
    </row>
    <row r="36" spans="1:5" x14ac:dyDescent="0.25">
      <c r="A36" s="128"/>
      <c r="B36" s="128"/>
      <c r="C36" s="128"/>
      <c r="D36" s="128"/>
      <c r="E36" s="128"/>
    </row>
    <row r="37" spans="1:5" x14ac:dyDescent="0.25">
      <c r="A37" s="128"/>
      <c r="B37" s="128"/>
      <c r="C37" s="128"/>
      <c r="D37" s="128"/>
      <c r="E37" s="128"/>
    </row>
    <row r="38" spans="1:5" x14ac:dyDescent="0.25">
      <c r="A38" s="128"/>
      <c r="B38" s="128"/>
      <c r="C38" s="128"/>
      <c r="D38" s="128"/>
      <c r="E38" s="128"/>
    </row>
    <row r="39" spans="1:5" x14ac:dyDescent="0.25">
      <c r="A39" s="128"/>
      <c r="B39" s="128"/>
      <c r="C39" s="128"/>
      <c r="D39" s="128"/>
      <c r="E39" s="128"/>
    </row>
    <row r="40" spans="1:5" x14ac:dyDescent="0.25">
      <c r="A40" s="128"/>
      <c r="B40" s="128"/>
      <c r="C40" s="128"/>
      <c r="D40" s="128"/>
      <c r="E40" s="128"/>
    </row>
    <row r="41" spans="1:5" x14ac:dyDescent="0.25">
      <c r="A41" s="128"/>
      <c r="B41" s="128"/>
      <c r="C41" s="128"/>
      <c r="D41" s="128"/>
      <c r="E41" s="128"/>
    </row>
    <row r="42" spans="1:5" x14ac:dyDescent="0.25">
      <c r="A42" s="128"/>
      <c r="B42" s="128"/>
      <c r="C42" s="128"/>
      <c r="D42" s="128"/>
      <c r="E42" s="128"/>
    </row>
    <row r="43" spans="1:5" x14ac:dyDescent="0.25">
      <c r="A43" s="128"/>
      <c r="B43" s="128"/>
      <c r="C43" s="128"/>
      <c r="D43" s="128"/>
      <c r="E43" s="128"/>
    </row>
  </sheetData>
  <mergeCells count="6">
    <mergeCell ref="C20:C26"/>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757834-EEFA-440C-9EDE-363B0BA71F14}">
  <ds:schemaRefs>
    <ds:schemaRef ds:uri="http://schemas.microsoft.com/sharepoint/v3/contenttype/forms"/>
  </ds:schemaRefs>
</ds:datastoreItem>
</file>

<file path=customXml/itemProps2.xml><?xml version="1.0" encoding="utf-8"?>
<ds:datastoreItem xmlns:ds="http://schemas.openxmlformats.org/officeDocument/2006/customXml" ds:itemID="{B1B51A6C-5CC7-4016-BF5C-EFB18165510B}">
  <ds:schemaRef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schemas.microsoft.com/sharepoint/v3"/>
    <ds:schemaRef ds:uri="http://www.w3.org/XML/1998/namespace"/>
    <ds:schemaRef ds:uri="http://schemas.microsoft.com/office/infopath/2007/PartnerControls"/>
    <ds:schemaRef ds:uri="81e61187-b3c0-4681-a19e-11b25b9fdc4c"/>
    <ds:schemaRef ds:uri="e51ee78b-51b9-4e39-9608-909d6ed1169f"/>
    <ds:schemaRef ds:uri="http://purl.org/dc/terms/"/>
  </ds:schemaRefs>
</ds:datastoreItem>
</file>

<file path=customXml/itemProps3.xml><?xml version="1.0" encoding="utf-8"?>
<ds:datastoreItem xmlns:ds="http://schemas.openxmlformats.org/officeDocument/2006/customXml" ds:itemID="{3D599274-EC9E-40B4-8390-BCAA66816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lpstr>'D. CDM Plan Milestone LDC 1'!targets_budgets_rules_reference_standards_program_rules</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CDM Plan Template</dc:title>
  <dc:creator>IESO</dc:creator>
  <cp:keywords>Conservation, Demand Management, Conservation First Framework</cp:keywords>
  <cp:lastModifiedBy>Tandem Energy Services</cp:lastModifiedBy>
  <cp:lastPrinted>2015-01-18T19:46:55Z</cp:lastPrinted>
  <dcterms:created xsi:type="dcterms:W3CDTF">2014-07-07T16:14:19Z</dcterms:created>
  <dcterms:modified xsi:type="dcterms:W3CDTF">2019-10-22T19:41:31Z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