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 Rate Application\2 - Interrogatories Round 1\0-Files for Submission\"/>
    </mc:Choice>
  </mc:AlternateContent>
  <xr:revisionPtr revIDLastSave="0" documentId="13_ncr:1_{31411F34-B568-4D8D-BABE-B33626AE6C22}" xr6:coauthVersionLast="36" xr6:coauthVersionMax="36" xr10:uidLastSave="{00000000-0000-0000-0000-000000000000}"/>
  <bookViews>
    <workbookView xWindow="0" yWindow="0" windowWidth="28800" windowHeight="11685" xr2:uid="{66F3FF5B-A9AC-4B66-AA17-E6EDC05D707F}"/>
  </bookViews>
  <sheets>
    <sheet name="Appendix 2K for EP22" sheetId="1" r:id="rId1"/>
  </sheets>
  <externalReferences>
    <externalReference r:id="rId2"/>
    <externalReference r:id="rId3"/>
    <externalReference r:id="rId4"/>
  </externalReferences>
  <definedNames>
    <definedName name="BridgeYear">'[1]LDC Info'!$E$26</definedName>
    <definedName name="_xlnm.Print_Area" localSheetId="0">'Appendix 2K for EP22'!$A$5:$R$22</definedName>
    <definedName name="RebaseYear">'[2]LDC Info'!$E$28</definedName>
    <definedName name="TestYear">'[1]LDC Info'!$E$24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T17" i="1"/>
  <c r="T21" i="1"/>
  <c r="T20" i="1"/>
  <c r="T19" i="1"/>
  <c r="T16" i="1"/>
  <c r="T15" i="1"/>
  <c r="T12" i="1"/>
  <c r="T11" i="1"/>
  <c r="C7" i="1"/>
  <c r="T7" i="1"/>
  <c r="C8" i="1"/>
  <c r="T8" i="1"/>
  <c r="T9" i="1"/>
  <c r="J21" i="1"/>
  <c r="K21" i="1"/>
  <c r="L21" i="1"/>
  <c r="M21" i="1"/>
  <c r="N21" i="1"/>
  <c r="O21" i="1"/>
  <c r="P21" i="1"/>
  <c r="Q21" i="1"/>
  <c r="R21" i="1"/>
  <c r="S21" i="1"/>
  <c r="J17" i="1"/>
  <c r="K17" i="1"/>
  <c r="L17" i="1"/>
  <c r="M17" i="1"/>
  <c r="N17" i="1"/>
  <c r="O17" i="1"/>
  <c r="P17" i="1"/>
  <c r="Q17" i="1"/>
  <c r="R17" i="1"/>
  <c r="S17" i="1"/>
  <c r="J13" i="1"/>
  <c r="K13" i="1"/>
  <c r="L13" i="1"/>
  <c r="M13" i="1"/>
  <c r="N13" i="1"/>
  <c r="O13" i="1"/>
  <c r="P13" i="1"/>
  <c r="Q13" i="1"/>
  <c r="R13" i="1"/>
  <c r="S13" i="1"/>
  <c r="H9" i="1"/>
  <c r="I9" i="1"/>
  <c r="J9" i="1"/>
  <c r="K9" i="1"/>
  <c r="L9" i="1"/>
  <c r="M9" i="1"/>
  <c r="N9" i="1"/>
  <c r="O9" i="1"/>
  <c r="P9" i="1"/>
  <c r="Q9" i="1"/>
  <c r="R9" i="1"/>
  <c r="S9" i="1"/>
  <c r="S20" i="1"/>
  <c r="S19" i="1"/>
  <c r="S16" i="1"/>
  <c r="S15" i="1"/>
  <c r="S12" i="1"/>
  <c r="S11" i="1"/>
  <c r="S8" i="1"/>
  <c r="Q20" i="1"/>
  <c r="Q19" i="1"/>
  <c r="Q16" i="1"/>
  <c r="Q15" i="1"/>
  <c r="Q12" i="1"/>
  <c r="Q11" i="1"/>
  <c r="Q8" i="1"/>
  <c r="N20" i="1"/>
  <c r="N19" i="1"/>
  <c r="N16" i="1"/>
  <c r="N15" i="1"/>
  <c r="N12" i="1"/>
  <c r="N11" i="1"/>
  <c r="N8" i="1"/>
  <c r="L20" i="1"/>
  <c r="L19" i="1"/>
  <c r="L16" i="1"/>
  <c r="L15" i="1"/>
  <c r="L12" i="1"/>
  <c r="L11" i="1"/>
  <c r="L8" i="1"/>
  <c r="J20" i="1"/>
  <c r="J19" i="1"/>
  <c r="J16" i="1"/>
  <c r="J15" i="1"/>
  <c r="J12" i="1"/>
  <c r="J11" i="1"/>
  <c r="J8" i="1"/>
  <c r="S7" i="1"/>
  <c r="Q7" i="1"/>
  <c r="N7" i="1"/>
  <c r="L7" i="1"/>
  <c r="J7" i="1"/>
  <c r="H11" i="1"/>
  <c r="H12" i="1"/>
  <c r="H13" i="1"/>
  <c r="H15" i="1"/>
  <c r="H16" i="1"/>
  <c r="H17" i="1"/>
  <c r="H21" i="1"/>
  <c r="G20" i="1"/>
  <c r="E20" i="1"/>
  <c r="H20" i="1"/>
  <c r="G19" i="1"/>
  <c r="E19" i="1"/>
  <c r="H19" i="1"/>
  <c r="G8" i="1"/>
  <c r="E8" i="1"/>
  <c r="H8" i="1"/>
  <c r="H7" i="1"/>
  <c r="F11" i="1"/>
  <c r="F12" i="1"/>
  <c r="F13" i="1"/>
  <c r="F15" i="1"/>
  <c r="F16" i="1"/>
  <c r="F17" i="1"/>
  <c r="F21" i="1"/>
  <c r="D20" i="1"/>
  <c r="F20" i="1"/>
  <c r="D19" i="1"/>
  <c r="F19" i="1"/>
  <c r="F7" i="1"/>
  <c r="D8" i="1"/>
  <c r="F8" i="1"/>
  <c r="F9" i="1"/>
  <c r="P8" i="1"/>
  <c r="O8" i="1"/>
  <c r="M8" i="1"/>
  <c r="K8" i="1"/>
  <c r="I8" i="1"/>
  <c r="G9" i="1"/>
  <c r="E9" i="1"/>
  <c r="D9" i="1"/>
  <c r="C9" i="1"/>
  <c r="B9" i="1"/>
  <c r="C13" i="1"/>
  <c r="C17" i="1"/>
  <c r="C21" i="1"/>
  <c r="D13" i="1"/>
  <c r="D17" i="1"/>
  <c r="D21" i="1"/>
  <c r="E13" i="1"/>
  <c r="E17" i="1"/>
  <c r="E21" i="1"/>
  <c r="G13" i="1"/>
  <c r="G17" i="1"/>
  <c r="G21" i="1"/>
  <c r="I13" i="1"/>
  <c r="I17" i="1"/>
  <c r="I21" i="1"/>
  <c r="B13" i="1"/>
  <c r="B17" i="1"/>
  <c r="B21" i="1"/>
  <c r="R20" i="1"/>
  <c r="P20" i="1"/>
  <c r="O20" i="1"/>
  <c r="M20" i="1"/>
  <c r="K20" i="1"/>
  <c r="I20" i="1"/>
  <c r="C20" i="1"/>
  <c r="B20" i="1"/>
  <c r="R19" i="1"/>
  <c r="P19" i="1"/>
  <c r="O19" i="1"/>
  <c r="M19" i="1"/>
  <c r="K19" i="1"/>
  <c r="I19" i="1"/>
  <c r="C19" i="1"/>
  <c r="B19" i="1"/>
  <c r="R5" i="1"/>
  <c r="O5" i="1"/>
  <c r="M5" i="1"/>
  <c r="K5" i="1"/>
</calcChain>
</file>

<file path=xl/sharedStrings.xml><?xml version="1.0" encoding="utf-8"?>
<sst xmlns="http://schemas.openxmlformats.org/spreadsheetml/2006/main" count="34" uniqueCount="25">
  <si>
    <t>Last Rebasing Year (2013 Board Approved)</t>
  </si>
  <si>
    <t>Revised for Rebasing Year 2013</t>
  </si>
  <si>
    <t>Last Rebasing Year (2013 Actuals)</t>
  </si>
  <si>
    <t>2014 Actuals</t>
  </si>
  <si>
    <t>2015 Actuals</t>
  </si>
  <si>
    <t>2016 Actuals</t>
  </si>
  <si>
    <t>2019 Bridge updated</t>
  </si>
  <si>
    <r>
      <t>Number of Employees (FTEs including Part-Time)</t>
    </r>
    <r>
      <rPr>
        <b/>
        <vertAlign val="superscript"/>
        <sz val="10"/>
        <rFont val="Arial"/>
        <family val="2"/>
      </rPr>
      <t>1</t>
    </r>
  </si>
  <si>
    <t>Management (including executive)</t>
  </si>
  <si>
    <t>Non-Management (union and non-union)</t>
  </si>
  <si>
    <t>Total</t>
  </si>
  <si>
    <t>Total Salary and Wages including ovetime and incentive pay</t>
  </si>
  <si>
    <t>Total Benefits (Current + Accrued)</t>
  </si>
  <si>
    <t>Total Compensation (Salary, Wages, &amp; Benefits)</t>
  </si>
  <si>
    <t>Difference 2014-2013</t>
  </si>
  <si>
    <t>Difference 2015-2014</t>
  </si>
  <si>
    <t>Difference 2016-2015</t>
  </si>
  <si>
    <t>Difference 2017-2016</t>
  </si>
  <si>
    <t>Difference 2018-2017</t>
  </si>
  <si>
    <t>Difference 2019-2018</t>
  </si>
  <si>
    <t>Difference 2020-2019</t>
  </si>
  <si>
    <t>Difference 2020-Board Approved 2013</t>
  </si>
  <si>
    <t>Response to EP-22</t>
  </si>
  <si>
    <t>Comparative Appendix 2K</t>
  </si>
  <si>
    <t>Greater Sudbury Hydro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</si>
</sst>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_-;\-* #,##0.0_-;_-* &quot;-&quot;??_-;_-@_-"/>
    <numFmt numFmtId="167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Protection="1"/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8" xfId="0" applyBorder="1" applyProtection="1"/>
    <xf numFmtId="166" fontId="1" fillId="3" borderId="8" xfId="1" applyNumberFormat="1" applyFill="1" applyBorder="1" applyProtection="1">
      <protection locked="0"/>
    </xf>
    <xf numFmtId="166" fontId="1" fillId="0" borderId="8" xfId="1" applyNumberFormat="1" applyFill="1" applyBorder="1" applyProtection="1">
      <protection locked="0"/>
    </xf>
    <xf numFmtId="166" fontId="1" fillId="0" borderId="8" xfId="1" applyNumberFormat="1" applyBorder="1" applyProtection="1"/>
    <xf numFmtId="166" fontId="1" fillId="0" borderId="8" xfId="1" applyNumberFormat="1" applyFill="1" applyBorder="1" applyProtection="1"/>
    <xf numFmtId="167" fontId="1" fillId="3" borderId="8" xfId="2" applyNumberFormat="1" applyFill="1" applyBorder="1" applyProtection="1">
      <protection locked="0"/>
    </xf>
    <xf numFmtId="167" fontId="1" fillId="0" borderId="8" xfId="2" applyNumberFormat="1" applyFill="1" applyBorder="1" applyProtection="1">
      <protection locked="0"/>
    </xf>
    <xf numFmtId="167" fontId="0" fillId="0" borderId="0" xfId="0" applyNumberFormat="1"/>
    <xf numFmtId="167" fontId="1" fillId="0" borderId="8" xfId="2" applyNumberFormat="1" applyBorder="1" applyProtection="1"/>
    <xf numFmtId="167" fontId="1" fillId="0" borderId="8" xfId="2" applyNumberFormat="1" applyFill="1" applyBorder="1" applyProtection="1"/>
    <xf numFmtId="0" fontId="0" fillId="0" borderId="0" xfId="0" applyFill="1"/>
    <xf numFmtId="0" fontId="0" fillId="4" borderId="0" xfId="0" applyFill="1"/>
    <xf numFmtId="0" fontId="0" fillId="5" borderId="0" xfId="0" applyFill="1"/>
    <xf numFmtId="166" fontId="0" fillId="3" borderId="8" xfId="1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left"/>
    </xf>
    <xf numFmtId="0" fontId="2" fillId="6" borderId="2" xfId="0" applyFont="1" applyFill="1" applyBorder="1" applyAlignment="1" applyProtection="1">
      <alignment horizontal="center" vertical="center" wrapText="1"/>
    </xf>
    <xf numFmtId="166" fontId="1" fillId="6" borderId="8" xfId="1" applyNumberFormat="1" applyFill="1" applyBorder="1" applyProtection="1">
      <protection locked="0"/>
    </xf>
    <xf numFmtId="166" fontId="1" fillId="6" borderId="8" xfId="1" applyNumberFormat="1" applyFill="1" applyBorder="1" applyProtection="1"/>
    <xf numFmtId="167" fontId="1" fillId="6" borderId="8" xfId="2" applyNumberFormat="1" applyFill="1" applyBorder="1" applyProtection="1"/>
    <xf numFmtId="0" fontId="0" fillId="6" borderId="0" xfId="0" applyFill="1"/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166" fontId="0" fillId="6" borderId="12" xfId="1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left"/>
    </xf>
    <xf numFmtId="0" fontId="2" fillId="2" borderId="7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left"/>
    </xf>
    <xf numFmtId="0" fontId="4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20%20Rate%20Application\1%20-%20Initial%20Application\Chapter%202%20Appendices\2019-Filing-Requirements-Chapter2-Appendices-20180718-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20%20Rate%20Application\1%20-%20Initial%20Application\2020_Filing_Requirements_Chapter2_Appendices_updatedbyJW_2019_08_09%20(restored%2020180829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20%20Rate%20Application\1%20-%20Initial%20Application\OM&amp;A\Appendix%202-K%20Back%20Up%20Settlement%20FROM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 2013"/>
      <sheetName val="App.2-BA_Fixed Asset Cont 2014"/>
      <sheetName val="App.2-BA_Fixed Asset Cont 2015"/>
      <sheetName val="App.2-BA_Fixed Asset Cont 2016"/>
      <sheetName val="App.2-BA_Fixed Asset Cont 2017"/>
      <sheetName val="App.2-BA_Fixed Asset Cont 2018"/>
      <sheetName val="App.2-BA_Fixed Asset Cont 2019"/>
      <sheetName val="App.2-BA_Fixed Asset Cont 2020"/>
      <sheetName val="Appendix 2-BB Service Life  "/>
      <sheetName val="App.2-C_DepExp 2013"/>
      <sheetName val="App.2-C_DepExp 2014"/>
      <sheetName val="App.2-C_DepExp 2015"/>
      <sheetName val="App.2-C_DepExp 2016"/>
      <sheetName val="App.2-C_DepExp 2017"/>
      <sheetName val="App.2-C_DepExp 2018"/>
      <sheetName val="App.2-C_DepExp 2019"/>
      <sheetName val="App.2-C_DepExp 2020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 refreshError="1">
        <row r="24">
          <cell r="E24">
            <v>2020</v>
          </cell>
        </row>
        <row r="26">
          <cell r="E26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28">
          <cell r="E28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 T4 keyed"/>
      <sheetName val="2010 T4"/>
      <sheetName val="2011 T4"/>
      <sheetName val="2012 Labour Budget"/>
      <sheetName val="2013 Labour Budget"/>
      <sheetName val="2010 summ"/>
      <sheetName val="2011 summ"/>
      <sheetName val="App2-K"/>
      <sheetName val="PositionTransfer"/>
      <sheetName val="09 benefits"/>
      <sheetName val="10 benefits"/>
      <sheetName val="11 Benefits"/>
      <sheetName val="12 Benefits"/>
      <sheetName val="board info"/>
      <sheetName val="OPEBDec 2011 adj"/>
      <sheetName val="OPEBDecember 2010"/>
      <sheetName val="OPEBDecember 2009 revised"/>
      <sheetName val="Mgmt Movement"/>
      <sheetName val="2012 OT to date 20121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I16">
            <v>16.305851917131125</v>
          </cell>
        </row>
        <row r="17">
          <cell r="I17">
            <v>4.571192685781158</v>
          </cell>
        </row>
        <row r="18">
          <cell r="I18">
            <v>77.21746199410218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E923-9F9C-46E0-B23A-A4E3276A817C}">
  <sheetPr>
    <pageSetUpPr fitToPage="1"/>
  </sheetPr>
  <dimension ref="A1:W322"/>
  <sheetViews>
    <sheetView tabSelected="1" workbookViewId="0"/>
  </sheetViews>
  <sheetFormatPr defaultRowHeight="15" x14ac:dyDescent="0.25"/>
  <cols>
    <col min="1" max="1" width="41" customWidth="1"/>
    <col min="2" max="2" width="16.28515625" customWidth="1"/>
    <col min="3" max="3" width="13.85546875" style="16" customWidth="1"/>
    <col min="4" max="5" width="13.28515625" customWidth="1"/>
    <col min="6" max="6" width="13.28515625" style="24" customWidth="1"/>
    <col min="7" max="7" width="13.28515625" bestFit="1" customWidth="1"/>
    <col min="8" max="8" width="13.28515625" style="24" customWidth="1"/>
    <col min="9" max="9" width="13.28515625" bestFit="1" customWidth="1"/>
    <col min="10" max="10" width="13.28515625" style="24" customWidth="1"/>
    <col min="11" max="11" width="13.28515625" bestFit="1" customWidth="1"/>
    <col min="12" max="12" width="13.28515625" style="24" customWidth="1"/>
    <col min="13" max="13" width="13.28515625" bestFit="1" customWidth="1"/>
    <col min="14" max="14" width="13.28515625" style="24" customWidth="1"/>
    <col min="15" max="15" width="12.5703125" bestFit="1" customWidth="1"/>
    <col min="16" max="16" width="15.28515625" style="17" bestFit="1" customWidth="1"/>
    <col min="17" max="17" width="15.28515625" style="24" customWidth="1"/>
    <col min="18" max="18" width="14.28515625" bestFit="1" customWidth="1"/>
    <col min="19" max="19" width="14.28515625" style="24" customWidth="1"/>
    <col min="20" max="20" width="13.28515625" bestFit="1" customWidth="1"/>
    <col min="22" max="22" width="13.28515625" bestFit="1" customWidth="1"/>
    <col min="23" max="23" width="9.7109375" bestFit="1" customWidth="1"/>
  </cols>
  <sheetData>
    <row r="1" spans="1:23" x14ac:dyDescent="0.25">
      <c r="A1" s="3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3" x14ac:dyDescent="0.25">
      <c r="A2" s="34" t="s">
        <v>22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3" x14ac:dyDescent="0.25">
      <c r="A3" s="34" t="s">
        <v>23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3" ht="15.75" thickBot="1" x14ac:dyDescent="0.3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3" ht="51.75" thickBot="1" x14ac:dyDescent="0.3">
      <c r="A5" s="1"/>
      <c r="B5" s="2" t="s">
        <v>0</v>
      </c>
      <c r="C5" s="2" t="s">
        <v>1</v>
      </c>
      <c r="D5" s="2" t="s">
        <v>2</v>
      </c>
      <c r="E5" s="2" t="s">
        <v>3</v>
      </c>
      <c r="F5" s="20" t="s">
        <v>14</v>
      </c>
      <c r="G5" s="2" t="s">
        <v>4</v>
      </c>
      <c r="H5" s="20" t="s">
        <v>15</v>
      </c>
      <c r="I5" s="2" t="s">
        <v>5</v>
      </c>
      <c r="J5" s="20" t="s">
        <v>16</v>
      </c>
      <c r="K5" s="2" t="str">
        <f>BridgeYear -2 &amp; " Actuals"</f>
        <v>2017 Actuals</v>
      </c>
      <c r="L5" s="20" t="s">
        <v>17</v>
      </c>
      <c r="M5" s="2" t="str">
        <f>BridgeYear -1 &amp; " Actuals"</f>
        <v>2018 Actuals</v>
      </c>
      <c r="N5" s="20" t="s">
        <v>18</v>
      </c>
      <c r="O5" s="2" t="str">
        <f>BridgeYear &amp; " Bridge Year"</f>
        <v>2019 Bridge Year</v>
      </c>
      <c r="P5" s="3" t="s">
        <v>6</v>
      </c>
      <c r="Q5" s="25" t="s">
        <v>19</v>
      </c>
      <c r="R5" s="4" t="str">
        <f>TestYear &amp; " Test Year"</f>
        <v>2020 Test Year</v>
      </c>
      <c r="S5" s="26" t="s">
        <v>20</v>
      </c>
      <c r="T5" s="4" t="s">
        <v>21</v>
      </c>
    </row>
    <row r="6" spans="1:23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  <c r="S6" s="19"/>
      <c r="T6" s="19"/>
    </row>
    <row r="7" spans="1:23" x14ac:dyDescent="0.25">
      <c r="A7" s="5" t="s">
        <v>8</v>
      </c>
      <c r="B7" s="6">
        <v>16.3</v>
      </c>
      <c r="C7" s="7">
        <f>'[3]App2-K'!$I$16</f>
        <v>16.305851917131125</v>
      </c>
      <c r="D7" s="6">
        <v>14.59</v>
      </c>
      <c r="E7" s="6">
        <v>15.36</v>
      </c>
      <c r="F7" s="21">
        <f>+E7-D7</f>
        <v>0.76999999999999957</v>
      </c>
      <c r="G7" s="6">
        <v>16.510000000000002</v>
      </c>
      <c r="H7" s="21">
        <f>+G7-E7</f>
        <v>1.1500000000000021</v>
      </c>
      <c r="I7" s="6">
        <v>17.61</v>
      </c>
      <c r="J7" s="21">
        <f>+I7-G7</f>
        <v>1.0999999999999979</v>
      </c>
      <c r="K7" s="6">
        <v>18.05</v>
      </c>
      <c r="L7" s="21">
        <f>+K7-I7</f>
        <v>0.44000000000000128</v>
      </c>
      <c r="M7" s="6">
        <v>18.010000000000002</v>
      </c>
      <c r="N7" s="21">
        <f>+M7-K7</f>
        <v>-3.9999999999999147E-2</v>
      </c>
      <c r="O7" s="6">
        <v>17.63</v>
      </c>
      <c r="P7" s="7">
        <v>17.940000000000001</v>
      </c>
      <c r="Q7" s="21">
        <f>+P7-M7</f>
        <v>-7.0000000000000284E-2</v>
      </c>
      <c r="R7" s="18">
        <v>17.579999999999998</v>
      </c>
      <c r="S7" s="27">
        <f>+R7-P7</f>
        <v>-0.36000000000000298</v>
      </c>
      <c r="T7" s="18">
        <f>+R7-C7</f>
        <v>1.2741480828688729</v>
      </c>
    </row>
    <row r="8" spans="1:23" x14ac:dyDescent="0.25">
      <c r="A8" s="5" t="s">
        <v>9</v>
      </c>
      <c r="B8" s="6">
        <v>86.2</v>
      </c>
      <c r="C8" s="7">
        <f>'[3]App2-K'!$I$17+'[3]App2-K'!$I$18</f>
        <v>81.788654679883336</v>
      </c>
      <c r="D8" s="6">
        <f>3.48+67.6+8.14</f>
        <v>79.22</v>
      </c>
      <c r="E8" s="6">
        <f>3.7+68.35+6.46</f>
        <v>78.509999999999991</v>
      </c>
      <c r="F8" s="21">
        <f>+E8-D8</f>
        <v>-0.71000000000000796</v>
      </c>
      <c r="G8" s="6">
        <f>4.38+67.84+7.38</f>
        <v>79.599999999999994</v>
      </c>
      <c r="H8" s="21">
        <f>+G8-E8</f>
        <v>1.0900000000000034</v>
      </c>
      <c r="I8" s="6">
        <f>4.37+67.9+9.47</f>
        <v>81.740000000000009</v>
      </c>
      <c r="J8" s="21">
        <f>+I8-G8</f>
        <v>2.1400000000000148</v>
      </c>
      <c r="K8" s="6">
        <f>4.54+70.1+9.69</f>
        <v>84.33</v>
      </c>
      <c r="L8" s="21">
        <f>+K8-I8</f>
        <v>2.5899999999999892</v>
      </c>
      <c r="M8" s="6">
        <f>4.46+68.78+8.64</f>
        <v>81.88</v>
      </c>
      <c r="N8" s="21">
        <f>+M8-K8</f>
        <v>-2.4500000000000028</v>
      </c>
      <c r="O8" s="6">
        <f>4.44+74.28+8.32</f>
        <v>87.039999999999992</v>
      </c>
      <c r="P8" s="7">
        <f>4.25+72.73+5.86</f>
        <v>82.84</v>
      </c>
      <c r="Q8" s="21">
        <f>+P8-M8</f>
        <v>0.96000000000000796</v>
      </c>
      <c r="R8" s="6">
        <v>89.48</v>
      </c>
      <c r="S8" s="27">
        <f>+R8-P8</f>
        <v>6.6400000000000006</v>
      </c>
      <c r="T8" s="6">
        <f>+R8-C8</f>
        <v>7.6913453201166675</v>
      </c>
    </row>
    <row r="9" spans="1:23" x14ac:dyDescent="0.25">
      <c r="A9" s="5" t="s">
        <v>10</v>
      </c>
      <c r="B9" s="8">
        <f t="shared" ref="B9:T9" si="0">SUM(B7:B8)</f>
        <v>102.5</v>
      </c>
      <c r="C9" s="9">
        <f t="shared" si="0"/>
        <v>98.094506597014458</v>
      </c>
      <c r="D9" s="8">
        <f t="shared" si="0"/>
        <v>93.81</v>
      </c>
      <c r="E9" s="8">
        <f t="shared" si="0"/>
        <v>93.86999999999999</v>
      </c>
      <c r="F9" s="22">
        <f t="shared" si="0"/>
        <v>5.9999999999991616E-2</v>
      </c>
      <c r="G9" s="8">
        <f t="shared" si="0"/>
        <v>96.11</v>
      </c>
      <c r="H9" s="22">
        <f t="shared" si="0"/>
        <v>2.2400000000000055</v>
      </c>
      <c r="I9" s="8">
        <f t="shared" si="0"/>
        <v>99.350000000000009</v>
      </c>
      <c r="J9" s="22">
        <f t="shared" si="0"/>
        <v>3.2400000000000126</v>
      </c>
      <c r="K9" s="8">
        <f t="shared" si="0"/>
        <v>102.38</v>
      </c>
      <c r="L9" s="22">
        <f t="shared" si="0"/>
        <v>3.0299999999999905</v>
      </c>
      <c r="M9" s="8">
        <f t="shared" si="0"/>
        <v>99.89</v>
      </c>
      <c r="N9" s="22">
        <f t="shared" si="0"/>
        <v>-2.490000000000002</v>
      </c>
      <c r="O9" s="8">
        <f t="shared" si="0"/>
        <v>104.66999999999999</v>
      </c>
      <c r="P9" s="8">
        <f t="shared" si="0"/>
        <v>100.78</v>
      </c>
      <c r="Q9" s="22">
        <f t="shared" si="0"/>
        <v>0.89000000000000767</v>
      </c>
      <c r="R9" s="8">
        <f t="shared" si="0"/>
        <v>107.06</v>
      </c>
      <c r="S9" s="22">
        <f t="shared" si="0"/>
        <v>6.2799999999999976</v>
      </c>
      <c r="T9" s="8">
        <f t="shared" si="0"/>
        <v>8.9654934029855404</v>
      </c>
    </row>
    <row r="10" spans="1:23" x14ac:dyDescent="0.25">
      <c r="A10" s="31" t="s">
        <v>11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  <c r="S10" s="19"/>
      <c r="T10" s="19"/>
    </row>
    <row r="11" spans="1:23" x14ac:dyDescent="0.25">
      <c r="A11" s="5" t="s">
        <v>8</v>
      </c>
      <c r="B11" s="10">
        <v>1821045</v>
      </c>
      <c r="C11" s="11">
        <v>1821044.6958380081</v>
      </c>
      <c r="D11" s="10">
        <v>1707454</v>
      </c>
      <c r="E11" s="10">
        <v>1962963.15</v>
      </c>
      <c r="F11" s="21">
        <f>+E11-D11</f>
        <v>255509.14999999991</v>
      </c>
      <c r="G11" s="10">
        <v>1974269.63</v>
      </c>
      <c r="H11" s="21">
        <f>+G11-E11</f>
        <v>11306.479999999981</v>
      </c>
      <c r="I11" s="10">
        <v>2241686.9</v>
      </c>
      <c r="J11" s="21">
        <f t="shared" ref="J11:J12" si="1">+I11-G11</f>
        <v>267417.27</v>
      </c>
      <c r="K11" s="10">
        <v>2361673.14</v>
      </c>
      <c r="L11" s="21">
        <f>+K11-I11</f>
        <v>119986.24000000022</v>
      </c>
      <c r="M11" s="10">
        <v>2463786.7400000002</v>
      </c>
      <c r="N11" s="21">
        <f>+M11-K11</f>
        <v>102113.60000000009</v>
      </c>
      <c r="O11" s="10">
        <v>2362824</v>
      </c>
      <c r="P11" s="11">
        <v>2433554.75</v>
      </c>
      <c r="Q11" s="21">
        <f>+P11-M11</f>
        <v>-30231.990000000224</v>
      </c>
      <c r="R11" s="10">
        <v>2431456.75</v>
      </c>
      <c r="S11" s="27">
        <f>+R11-P11</f>
        <v>-2098</v>
      </c>
      <c r="T11" s="10">
        <f t="shared" ref="T11:T12" si="2">+R11-C11</f>
        <v>610412.05416199192</v>
      </c>
    </row>
    <row r="12" spans="1:23" x14ac:dyDescent="0.25">
      <c r="A12" s="5" t="s">
        <v>9</v>
      </c>
      <c r="B12" s="10">
        <v>6095351</v>
      </c>
      <c r="C12" s="11">
        <v>5844920.353585273</v>
      </c>
      <c r="D12" s="10">
        <v>6080523</v>
      </c>
      <c r="E12" s="10">
        <v>6477564.0500000007</v>
      </c>
      <c r="F12" s="21">
        <f>+E12-D12</f>
        <v>397041.05000000075</v>
      </c>
      <c r="G12" s="10">
        <v>6400055.6299999999</v>
      </c>
      <c r="H12" s="21">
        <f>+G12-E12</f>
        <v>-77508.420000000857</v>
      </c>
      <c r="I12" s="10">
        <v>6590524.1899999995</v>
      </c>
      <c r="J12" s="21">
        <f t="shared" si="1"/>
        <v>190468.55999999959</v>
      </c>
      <c r="K12" s="10">
        <v>6731388.5700000003</v>
      </c>
      <c r="L12" s="21">
        <f>+K12-I12</f>
        <v>140864.38000000082</v>
      </c>
      <c r="M12" s="10">
        <v>6818813.3200000003</v>
      </c>
      <c r="N12" s="21">
        <f>+M12-K12</f>
        <v>87424.75</v>
      </c>
      <c r="O12" s="10">
        <v>7270559.3600000003</v>
      </c>
      <c r="P12" s="11">
        <v>6954530.4699999997</v>
      </c>
      <c r="Q12" s="21">
        <f>+P12-M12</f>
        <v>135717.14999999944</v>
      </c>
      <c r="R12" s="10">
        <v>7722174.9000000004</v>
      </c>
      <c r="S12" s="27">
        <f>+R12-P12</f>
        <v>767644.43000000063</v>
      </c>
      <c r="T12" s="10">
        <f t="shared" si="2"/>
        <v>1877254.5464147273</v>
      </c>
      <c r="W12" s="12"/>
    </row>
    <row r="13" spans="1:23" x14ac:dyDescent="0.25">
      <c r="A13" s="5" t="s">
        <v>10</v>
      </c>
      <c r="B13" s="13">
        <f t="shared" ref="B13:T13" si="3">SUM(B11:B12)</f>
        <v>7916396</v>
      </c>
      <c r="C13" s="14">
        <f t="shared" si="3"/>
        <v>7665965.0494232811</v>
      </c>
      <c r="D13" s="13">
        <f t="shared" si="3"/>
        <v>7787977</v>
      </c>
      <c r="E13" s="13">
        <f t="shared" si="3"/>
        <v>8440527.2000000011</v>
      </c>
      <c r="F13" s="23">
        <f t="shared" si="3"/>
        <v>652550.20000000065</v>
      </c>
      <c r="G13" s="13">
        <f t="shared" si="3"/>
        <v>8374325.2599999998</v>
      </c>
      <c r="H13" s="23">
        <f t="shared" si="3"/>
        <v>-66201.940000000875</v>
      </c>
      <c r="I13" s="13">
        <f t="shared" si="3"/>
        <v>8832211.0899999999</v>
      </c>
      <c r="J13" s="23">
        <f t="shared" si="3"/>
        <v>457885.82999999961</v>
      </c>
      <c r="K13" s="13">
        <f t="shared" si="3"/>
        <v>9093061.7100000009</v>
      </c>
      <c r="L13" s="23">
        <f t="shared" si="3"/>
        <v>260850.62000000104</v>
      </c>
      <c r="M13" s="13">
        <f t="shared" si="3"/>
        <v>9282600.0600000005</v>
      </c>
      <c r="N13" s="23">
        <f t="shared" si="3"/>
        <v>189538.35000000009</v>
      </c>
      <c r="O13" s="13">
        <f t="shared" si="3"/>
        <v>9633383.3599999994</v>
      </c>
      <c r="P13" s="13">
        <f t="shared" si="3"/>
        <v>9388085.2199999988</v>
      </c>
      <c r="Q13" s="23">
        <f t="shared" si="3"/>
        <v>105485.15999999922</v>
      </c>
      <c r="R13" s="13">
        <f t="shared" si="3"/>
        <v>10153631.65</v>
      </c>
      <c r="S13" s="23">
        <f t="shared" si="3"/>
        <v>765546.43000000063</v>
      </c>
      <c r="T13" s="13">
        <f t="shared" si="3"/>
        <v>2487666.6005767193</v>
      </c>
    </row>
    <row r="14" spans="1:23" x14ac:dyDescent="0.25">
      <c r="A14" s="31" t="s">
        <v>12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  <c r="S14" s="19"/>
      <c r="T14" s="19"/>
    </row>
    <row r="15" spans="1:23" x14ac:dyDescent="0.25">
      <c r="A15" s="5" t="s">
        <v>8</v>
      </c>
      <c r="B15" s="10">
        <v>524621</v>
      </c>
      <c r="C15" s="11">
        <v>524620.60261938162</v>
      </c>
      <c r="D15" s="10">
        <v>478087.12000000005</v>
      </c>
      <c r="E15" s="10">
        <v>490740.78749999998</v>
      </c>
      <c r="F15" s="21">
        <f>+E15-D15</f>
        <v>12653.667499999923</v>
      </c>
      <c r="G15" s="10">
        <v>533052.80009999999</v>
      </c>
      <c r="H15" s="21">
        <f>+G15-E15</f>
        <v>42312.012600000016</v>
      </c>
      <c r="I15" s="10">
        <v>605255.46299999999</v>
      </c>
      <c r="J15" s="21">
        <f t="shared" ref="J15:J16" si="4">+I15-G15</f>
        <v>72202.662899999996</v>
      </c>
      <c r="K15" s="10">
        <v>637651.74780000013</v>
      </c>
      <c r="L15" s="21">
        <f>+K15-I15</f>
        <v>32396.28480000014</v>
      </c>
      <c r="M15" s="10">
        <v>640584.55240000004</v>
      </c>
      <c r="N15" s="21">
        <f>+M15-K15</f>
        <v>2932.8045999999158</v>
      </c>
      <c r="O15" s="10">
        <v>614334.24</v>
      </c>
      <c r="P15" s="10">
        <v>693563.10374999989</v>
      </c>
      <c r="Q15" s="21">
        <f>+P15-M15</f>
        <v>52978.551349999849</v>
      </c>
      <c r="R15" s="10">
        <v>632178.755</v>
      </c>
      <c r="S15" s="27">
        <f>+R15-P15</f>
        <v>-61384.348749999888</v>
      </c>
      <c r="T15" s="10">
        <f t="shared" ref="T15:T16" si="5">+R15-C15</f>
        <v>107558.15238061838</v>
      </c>
    </row>
    <row r="16" spans="1:23" x14ac:dyDescent="0.25">
      <c r="A16" s="5" t="s">
        <v>9</v>
      </c>
      <c r="B16" s="10">
        <v>1944095</v>
      </c>
      <c r="C16" s="11">
        <v>1881861.9891194978</v>
      </c>
      <c r="D16" s="10">
        <v>1702546.4400000002</v>
      </c>
      <c r="E16" s="10">
        <v>1619391.0125000002</v>
      </c>
      <c r="F16" s="21">
        <f>+E16-D16</f>
        <v>-83155.427499999991</v>
      </c>
      <c r="G16" s="10">
        <v>1728015.0201000001</v>
      </c>
      <c r="H16" s="21">
        <f>+G16-E16</f>
        <v>108624.0075999999</v>
      </c>
      <c r="I16" s="10">
        <v>1779441.5312999999</v>
      </c>
      <c r="J16" s="21">
        <f t="shared" si="4"/>
        <v>51426.511199999833</v>
      </c>
      <c r="K16" s="10">
        <v>1817474.9139000003</v>
      </c>
      <c r="L16" s="21">
        <f>+K16-I16</f>
        <v>38033.382600000361</v>
      </c>
      <c r="M16" s="10">
        <v>1772891.4632000001</v>
      </c>
      <c r="N16" s="21">
        <f>+M16-K16</f>
        <v>-44583.450700000161</v>
      </c>
      <c r="O16" s="10">
        <v>1890345.4336000001</v>
      </c>
      <c r="P16" s="10">
        <v>1982041.1839499997</v>
      </c>
      <c r="Q16" s="21">
        <f>+P16-M16</f>
        <v>209149.72074999963</v>
      </c>
      <c r="R16" s="10">
        <v>2007765.4740000002</v>
      </c>
      <c r="S16" s="27">
        <f>+R16-P16</f>
        <v>25724.290050000418</v>
      </c>
      <c r="T16" s="10">
        <f t="shared" si="5"/>
        <v>125903.48488050234</v>
      </c>
    </row>
    <row r="17" spans="1:20" x14ac:dyDescent="0.25">
      <c r="A17" s="5" t="s">
        <v>10</v>
      </c>
      <c r="B17" s="13">
        <f t="shared" ref="B17:F17" si="6">SUM(B15:B16)</f>
        <v>2468716</v>
      </c>
      <c r="C17" s="14">
        <f t="shared" si="6"/>
        <v>2406482.5917388797</v>
      </c>
      <c r="D17" s="13">
        <f t="shared" si="6"/>
        <v>2180633.56</v>
      </c>
      <c r="E17" s="13">
        <f t="shared" si="6"/>
        <v>2110131.8000000003</v>
      </c>
      <c r="F17" s="23">
        <f t="shared" si="6"/>
        <v>-70501.760000000068</v>
      </c>
      <c r="G17" s="13">
        <f>SUM(G15:G16)</f>
        <v>2261067.8202</v>
      </c>
      <c r="H17" s="23">
        <f>SUM(H15:H16)</f>
        <v>150936.02019999991</v>
      </c>
      <c r="I17" s="13">
        <f>SUM(I15:I16)</f>
        <v>2384696.9942999999</v>
      </c>
      <c r="J17" s="23">
        <f t="shared" ref="J17:T17" si="7">SUM(J15:J16)</f>
        <v>123629.17409999983</v>
      </c>
      <c r="K17" s="13">
        <f t="shared" si="7"/>
        <v>2455126.6617000005</v>
      </c>
      <c r="L17" s="23">
        <f t="shared" si="7"/>
        <v>70429.6674000005</v>
      </c>
      <c r="M17" s="13">
        <f t="shared" si="7"/>
        <v>2413476.0156</v>
      </c>
      <c r="N17" s="23">
        <f t="shared" si="7"/>
        <v>-41650.646100000245</v>
      </c>
      <c r="O17" s="13">
        <f t="shared" si="7"/>
        <v>2504679.6736000003</v>
      </c>
      <c r="P17" s="13">
        <f t="shared" si="7"/>
        <v>2675604.2876999998</v>
      </c>
      <c r="Q17" s="23">
        <f t="shared" si="7"/>
        <v>262128.27209999948</v>
      </c>
      <c r="R17" s="13">
        <f t="shared" si="7"/>
        <v>2639944.2290000003</v>
      </c>
      <c r="S17" s="23">
        <f t="shared" si="7"/>
        <v>-35660.05869999947</v>
      </c>
      <c r="T17" s="13">
        <f t="shared" si="7"/>
        <v>233461.63726112072</v>
      </c>
    </row>
    <row r="18" spans="1:20" x14ac:dyDescent="0.25">
      <c r="A18" s="31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19"/>
      <c r="T18" s="19"/>
    </row>
    <row r="19" spans="1:20" x14ac:dyDescent="0.25">
      <c r="A19" s="5" t="s">
        <v>8</v>
      </c>
      <c r="B19" s="13">
        <f t="shared" ref="B19:R21" si="8">B11+B15</f>
        <v>2345666</v>
      </c>
      <c r="C19" s="14">
        <f t="shared" si="8"/>
        <v>2345665.2984573897</v>
      </c>
      <c r="D19" s="13">
        <f t="shared" si="8"/>
        <v>2185541.12</v>
      </c>
      <c r="E19" s="13">
        <f t="shared" si="8"/>
        <v>2453703.9375</v>
      </c>
      <c r="F19" s="21">
        <f>+E19-D19</f>
        <v>268162.81749999989</v>
      </c>
      <c r="G19" s="13">
        <f t="shared" si="8"/>
        <v>2507322.4301</v>
      </c>
      <c r="H19" s="21">
        <f>+G19-E19</f>
        <v>53618.492599999998</v>
      </c>
      <c r="I19" s="13">
        <f t="shared" si="8"/>
        <v>2846942.3629999999</v>
      </c>
      <c r="J19" s="21">
        <f t="shared" ref="J19:J20" si="9">+I19-G19</f>
        <v>339619.9328999999</v>
      </c>
      <c r="K19" s="13">
        <f t="shared" si="8"/>
        <v>2999324.8878000001</v>
      </c>
      <c r="L19" s="21">
        <f>+K19-I19</f>
        <v>152382.52480000025</v>
      </c>
      <c r="M19" s="13">
        <f t="shared" si="8"/>
        <v>3104371.2924000002</v>
      </c>
      <c r="N19" s="21">
        <f>+M19-K19</f>
        <v>105046.40460000001</v>
      </c>
      <c r="O19" s="13">
        <f t="shared" si="8"/>
        <v>2977158.24</v>
      </c>
      <c r="P19" s="13">
        <f t="shared" si="8"/>
        <v>3127117.8537499998</v>
      </c>
      <c r="Q19" s="21">
        <f>+P19-M19</f>
        <v>22746.561349999625</v>
      </c>
      <c r="R19" s="13">
        <f t="shared" si="8"/>
        <v>3063635.5049999999</v>
      </c>
      <c r="S19" s="27">
        <f>+R19-P19</f>
        <v>-63482.348749999888</v>
      </c>
      <c r="T19" s="10">
        <f t="shared" ref="T19:T20" si="10">+R19-C19</f>
        <v>717970.20654261019</v>
      </c>
    </row>
    <row r="20" spans="1:20" x14ac:dyDescent="0.25">
      <c r="A20" s="5" t="s">
        <v>9</v>
      </c>
      <c r="B20" s="13">
        <f t="shared" si="8"/>
        <v>8039446</v>
      </c>
      <c r="C20" s="14">
        <f t="shared" si="8"/>
        <v>7726782.3427047711</v>
      </c>
      <c r="D20" s="13">
        <f t="shared" si="8"/>
        <v>7783069.4400000004</v>
      </c>
      <c r="E20" s="13">
        <f t="shared" si="8"/>
        <v>8096955.0625000009</v>
      </c>
      <c r="F20" s="21">
        <f>+E20-D20</f>
        <v>313885.62250000052</v>
      </c>
      <c r="G20" s="13">
        <f t="shared" si="8"/>
        <v>8128070.6501000002</v>
      </c>
      <c r="H20" s="21">
        <f>+G20-E20</f>
        <v>31115.587599999271</v>
      </c>
      <c r="I20" s="13">
        <f t="shared" si="8"/>
        <v>8369965.7212999994</v>
      </c>
      <c r="J20" s="21">
        <f t="shared" si="9"/>
        <v>241895.07119999919</v>
      </c>
      <c r="K20" s="13">
        <f t="shared" si="8"/>
        <v>8548863.4839000013</v>
      </c>
      <c r="L20" s="21">
        <f>+K20-I20</f>
        <v>178897.76260000188</v>
      </c>
      <c r="M20" s="13">
        <f t="shared" si="8"/>
        <v>8591704.7831999995</v>
      </c>
      <c r="N20" s="21">
        <f>+M20-K20</f>
        <v>42841.299299998209</v>
      </c>
      <c r="O20" s="13">
        <f t="shared" si="8"/>
        <v>9160904.7936000004</v>
      </c>
      <c r="P20" s="13">
        <f t="shared" si="8"/>
        <v>8936571.6539500002</v>
      </c>
      <c r="Q20" s="21">
        <f>+P20-M20</f>
        <v>344866.8707500007</v>
      </c>
      <c r="R20" s="13">
        <f t="shared" si="8"/>
        <v>9729940.3739999998</v>
      </c>
      <c r="S20" s="27">
        <f>+R20-P20</f>
        <v>793368.72004999965</v>
      </c>
      <c r="T20" s="10">
        <f t="shared" si="10"/>
        <v>2003158.0312952287</v>
      </c>
    </row>
    <row r="21" spans="1:20" x14ac:dyDescent="0.25">
      <c r="A21" s="5" t="s">
        <v>10</v>
      </c>
      <c r="B21" s="13">
        <f t="shared" si="8"/>
        <v>10385112</v>
      </c>
      <c r="C21" s="14">
        <f t="shared" si="8"/>
        <v>10072447.641162161</v>
      </c>
      <c r="D21" s="13">
        <f t="shared" si="8"/>
        <v>9968610.5600000005</v>
      </c>
      <c r="E21" s="13">
        <f t="shared" si="8"/>
        <v>10550659.000000002</v>
      </c>
      <c r="F21" s="23">
        <f t="shared" si="8"/>
        <v>582048.44000000064</v>
      </c>
      <c r="G21" s="13">
        <f>G13+G17</f>
        <v>10635393.0802</v>
      </c>
      <c r="H21" s="23">
        <f>H13+H17</f>
        <v>84734.080199999036</v>
      </c>
      <c r="I21" s="13">
        <f>I13+I17</f>
        <v>11216908.0843</v>
      </c>
      <c r="J21" s="23">
        <f t="shared" ref="J21:T21" si="11">J13+J17</f>
        <v>581515.00409999944</v>
      </c>
      <c r="K21" s="13">
        <f t="shared" si="11"/>
        <v>11548188.371700002</v>
      </c>
      <c r="L21" s="23">
        <f t="shared" si="11"/>
        <v>331280.28740000154</v>
      </c>
      <c r="M21" s="13">
        <f t="shared" si="11"/>
        <v>11696076.0756</v>
      </c>
      <c r="N21" s="23">
        <f t="shared" si="11"/>
        <v>147887.70389999985</v>
      </c>
      <c r="O21" s="13">
        <f t="shared" si="11"/>
        <v>12138063.033599999</v>
      </c>
      <c r="P21" s="13">
        <f t="shared" si="11"/>
        <v>12063689.507699998</v>
      </c>
      <c r="Q21" s="23">
        <f t="shared" si="11"/>
        <v>367613.4320999987</v>
      </c>
      <c r="R21" s="13">
        <f t="shared" si="11"/>
        <v>12793575.879000001</v>
      </c>
      <c r="S21" s="23">
        <f t="shared" si="11"/>
        <v>729886.37130000116</v>
      </c>
      <c r="T21" s="13">
        <f t="shared" si="11"/>
        <v>2721128.2378378399</v>
      </c>
    </row>
    <row r="22" spans="1:20" s="15" customFormat="1" x14ac:dyDescent="0.25"/>
    <row r="23" spans="1:20" s="15" customFormat="1" x14ac:dyDescent="0.25"/>
    <row r="24" spans="1:20" s="15" customFormat="1" x14ac:dyDescent="0.25"/>
    <row r="25" spans="1:20" s="15" customFormat="1" x14ac:dyDescent="0.25"/>
    <row r="26" spans="1:20" s="15" customFormat="1" x14ac:dyDescent="0.25"/>
    <row r="27" spans="1:20" s="15" customFormat="1" x14ac:dyDescent="0.25">
      <c r="M27" s="10"/>
    </row>
    <row r="28" spans="1:20" s="15" customFormat="1" x14ac:dyDescent="0.25">
      <c r="M28" s="10"/>
    </row>
    <row r="29" spans="1:20" s="15" customFormat="1" x14ac:dyDescent="0.25">
      <c r="M29" s="13"/>
    </row>
    <row r="30" spans="1:20" s="15" customFormat="1" x14ac:dyDescent="0.25"/>
    <row r="31" spans="1:20" s="15" customFormat="1" x14ac:dyDescent="0.25"/>
    <row r="32" spans="1:20" s="15" customFormat="1" x14ac:dyDescent="0.25"/>
    <row r="33" s="15" customFormat="1" x14ac:dyDescent="0.25"/>
    <row r="34" s="15" customFormat="1" x14ac:dyDescent="0.25"/>
    <row r="35" s="15" customFormat="1" x14ac:dyDescent="0.25"/>
    <row r="36" s="15" customFormat="1" x14ac:dyDescent="0.25"/>
    <row r="37" s="15" customFormat="1" x14ac:dyDescent="0.25"/>
    <row r="38" s="15" customFormat="1" x14ac:dyDescent="0.25"/>
    <row r="39" s="15" customFormat="1" x14ac:dyDescent="0.25"/>
    <row r="40" s="15" customFormat="1" x14ac:dyDescent="0.25"/>
    <row r="41" s="15" customFormat="1" x14ac:dyDescent="0.25"/>
    <row r="42" s="15" customFormat="1" x14ac:dyDescent="0.25"/>
    <row r="43" s="15" customFormat="1" x14ac:dyDescent="0.25"/>
    <row r="44" s="15" customFormat="1" x14ac:dyDescent="0.25"/>
    <row r="45" s="15" customFormat="1" x14ac:dyDescent="0.25"/>
    <row r="46" s="15" customFormat="1" x14ac:dyDescent="0.25"/>
    <row r="47" s="15" customFormat="1" x14ac:dyDescent="0.25"/>
    <row r="48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14" s="15" customFormat="1" x14ac:dyDescent="0.25"/>
    <row r="115" s="15" customFormat="1" x14ac:dyDescent="0.25"/>
    <row r="116" s="15" customFormat="1" x14ac:dyDescent="0.25"/>
    <row r="117" s="15" customFormat="1" x14ac:dyDescent="0.25"/>
    <row r="118" s="15" customFormat="1" x14ac:dyDescent="0.25"/>
    <row r="119" s="15" customFormat="1" x14ac:dyDescent="0.25"/>
    <row r="120" s="15" customFormat="1" x14ac:dyDescent="0.25"/>
    <row r="121" s="15" customFormat="1" x14ac:dyDescent="0.25"/>
    <row r="122" s="15" customFormat="1" x14ac:dyDescent="0.25"/>
    <row r="123" s="15" customFormat="1" x14ac:dyDescent="0.25"/>
    <row r="124" s="15" customFormat="1" x14ac:dyDescent="0.25"/>
    <row r="125" s="15" customFormat="1" x14ac:dyDescent="0.25"/>
    <row r="126" s="15" customFormat="1" x14ac:dyDescent="0.25"/>
    <row r="127" s="15" customFormat="1" x14ac:dyDescent="0.25"/>
    <row r="128" s="15" customFormat="1" x14ac:dyDescent="0.25"/>
    <row r="129" s="15" customFormat="1" x14ac:dyDescent="0.25"/>
    <row r="130" s="15" customFormat="1" x14ac:dyDescent="0.25"/>
    <row r="131" s="15" customFormat="1" x14ac:dyDescent="0.25"/>
    <row r="132" s="15" customFormat="1" x14ac:dyDescent="0.25"/>
    <row r="133" s="15" customFormat="1" x14ac:dyDescent="0.25"/>
    <row r="134" s="15" customFormat="1" x14ac:dyDescent="0.25"/>
    <row r="135" s="15" customFormat="1" x14ac:dyDescent="0.25"/>
    <row r="136" s="15" customFormat="1" x14ac:dyDescent="0.25"/>
    <row r="137" s="15" customFormat="1" x14ac:dyDescent="0.25"/>
    <row r="138" s="15" customFormat="1" x14ac:dyDescent="0.25"/>
    <row r="139" s="15" customFormat="1" x14ac:dyDescent="0.25"/>
    <row r="140" s="15" customFormat="1" x14ac:dyDescent="0.25"/>
    <row r="141" s="15" customFormat="1" x14ac:dyDescent="0.25"/>
    <row r="142" s="15" customFormat="1" x14ac:dyDescent="0.25"/>
    <row r="143" s="15" customFormat="1" x14ac:dyDescent="0.25"/>
    <row r="144" s="15" customFormat="1" x14ac:dyDescent="0.25"/>
    <row r="145" s="15" customFormat="1" x14ac:dyDescent="0.25"/>
    <row r="146" s="15" customFormat="1" x14ac:dyDescent="0.25"/>
    <row r="147" s="15" customFormat="1" x14ac:dyDescent="0.25"/>
    <row r="148" s="15" customFormat="1" x14ac:dyDescent="0.25"/>
    <row r="149" s="15" customFormat="1" x14ac:dyDescent="0.25"/>
    <row r="150" s="15" customFormat="1" x14ac:dyDescent="0.25"/>
    <row r="151" s="15" customFormat="1" x14ac:dyDescent="0.25"/>
    <row r="152" s="15" customFormat="1" x14ac:dyDescent="0.25"/>
    <row r="153" s="15" customFormat="1" x14ac:dyDescent="0.25"/>
    <row r="154" s="15" customFormat="1" x14ac:dyDescent="0.25"/>
    <row r="155" s="15" customFormat="1" x14ac:dyDescent="0.25"/>
    <row r="156" s="15" customFormat="1" x14ac:dyDescent="0.25"/>
    <row r="157" s="15" customFormat="1" x14ac:dyDescent="0.25"/>
    <row r="158" s="15" customFormat="1" x14ac:dyDescent="0.25"/>
    <row r="159" s="15" customFormat="1" x14ac:dyDescent="0.25"/>
    <row r="160" s="15" customFormat="1" x14ac:dyDescent="0.25"/>
    <row r="161" s="15" customFormat="1" x14ac:dyDescent="0.25"/>
    <row r="162" s="15" customFormat="1" x14ac:dyDescent="0.25"/>
    <row r="163" s="15" customFormat="1" x14ac:dyDescent="0.25"/>
    <row r="164" s="15" customFormat="1" x14ac:dyDescent="0.25"/>
    <row r="165" s="15" customForma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  <row r="172" s="15" customFormat="1" x14ac:dyDescent="0.25"/>
    <row r="173" s="15" customFormat="1" x14ac:dyDescent="0.25"/>
    <row r="174" s="15" customFormat="1" x14ac:dyDescent="0.25"/>
    <row r="175" s="15" customFormat="1" x14ac:dyDescent="0.25"/>
    <row r="176" s="15" customFormat="1" x14ac:dyDescent="0.25"/>
    <row r="177" s="15" customFormat="1" x14ac:dyDescent="0.25"/>
    <row r="178" s="15" customFormat="1" x14ac:dyDescent="0.25"/>
    <row r="179" s="15" customFormat="1" x14ac:dyDescent="0.25"/>
    <row r="180" s="15" customFormat="1" x14ac:dyDescent="0.25"/>
    <row r="181" s="15" customFormat="1" x14ac:dyDescent="0.25"/>
    <row r="182" s="15" customFormat="1" x14ac:dyDescent="0.25"/>
    <row r="183" s="15" customFormat="1" x14ac:dyDescent="0.25"/>
    <row r="184" s="15" customFormat="1" x14ac:dyDescent="0.25"/>
    <row r="185" s="15" customFormat="1" x14ac:dyDescent="0.25"/>
    <row r="186" s="15" customFormat="1" x14ac:dyDescent="0.25"/>
    <row r="187" s="15" customFormat="1" x14ac:dyDescent="0.25"/>
    <row r="188" s="15" customFormat="1" x14ac:dyDescent="0.25"/>
    <row r="189" s="15" customFormat="1" x14ac:dyDescent="0.25"/>
    <row r="190" s="15" customFormat="1" x14ac:dyDescent="0.25"/>
    <row r="191" s="15" customFormat="1" x14ac:dyDescent="0.25"/>
    <row r="192" s="15" customFormat="1" x14ac:dyDescent="0.25"/>
    <row r="193" s="15" customFormat="1" x14ac:dyDescent="0.25"/>
    <row r="194" s="15" customFormat="1" x14ac:dyDescent="0.25"/>
    <row r="195" s="15" customFormat="1" x14ac:dyDescent="0.25"/>
    <row r="196" s="15" customFormat="1" x14ac:dyDescent="0.25"/>
    <row r="197" s="15" customFormat="1" x14ac:dyDescent="0.25"/>
    <row r="198" s="15" customFormat="1" x14ac:dyDescent="0.25"/>
    <row r="199" s="15" customFormat="1" x14ac:dyDescent="0.25"/>
    <row r="200" s="15" customFormat="1" x14ac:dyDescent="0.25"/>
    <row r="201" s="15" customFormat="1" x14ac:dyDescent="0.25"/>
    <row r="202" s="15" customFormat="1" x14ac:dyDescent="0.25"/>
    <row r="203" s="15" customFormat="1" x14ac:dyDescent="0.25"/>
    <row r="204" s="15" customFormat="1" x14ac:dyDescent="0.25"/>
    <row r="205" s="15" customFormat="1" x14ac:dyDescent="0.25"/>
    <row r="206" s="15" customFormat="1" x14ac:dyDescent="0.25"/>
    <row r="207" s="15" customFormat="1" x14ac:dyDescent="0.25"/>
    <row r="208" s="15" customFormat="1" x14ac:dyDescent="0.25"/>
    <row r="209" s="15" customFormat="1" x14ac:dyDescent="0.25"/>
    <row r="210" s="15" customFormat="1" x14ac:dyDescent="0.25"/>
    <row r="211" s="15" customFormat="1" x14ac:dyDescent="0.25"/>
    <row r="212" s="15" customFormat="1" x14ac:dyDescent="0.25"/>
    <row r="213" s="15" customFormat="1" x14ac:dyDescent="0.25"/>
    <row r="214" s="15" customFormat="1" x14ac:dyDescent="0.25"/>
    <row r="215" s="15" customFormat="1" x14ac:dyDescent="0.25"/>
    <row r="216" s="15" customFormat="1" x14ac:dyDescent="0.25"/>
    <row r="217" s="15" customFormat="1" x14ac:dyDescent="0.25"/>
    <row r="218" s="15" customFormat="1" x14ac:dyDescent="0.25"/>
    <row r="219" s="15" customFormat="1" x14ac:dyDescent="0.25"/>
    <row r="220" s="15" customFormat="1" x14ac:dyDescent="0.25"/>
    <row r="221" s="15" customFormat="1" x14ac:dyDescent="0.25"/>
    <row r="222" s="15" customFormat="1" x14ac:dyDescent="0.25"/>
    <row r="223" s="15" customFormat="1" x14ac:dyDescent="0.25"/>
    <row r="224" s="15" customFormat="1" x14ac:dyDescent="0.25"/>
    <row r="225" spans="6:19" s="15" customFormat="1" x14ac:dyDescent="0.25"/>
    <row r="226" spans="6:19" s="15" customFormat="1" x14ac:dyDescent="0.25"/>
    <row r="227" spans="6:19" s="15" customFormat="1" x14ac:dyDescent="0.25"/>
    <row r="228" spans="6:19" s="15" customFormat="1" x14ac:dyDescent="0.25"/>
    <row r="229" spans="6:19" s="15" customFormat="1" x14ac:dyDescent="0.25"/>
    <row r="230" spans="6:19" s="15" customFormat="1" x14ac:dyDescent="0.25"/>
    <row r="231" spans="6:19" s="15" customFormat="1" x14ac:dyDescent="0.25"/>
    <row r="232" spans="6:19" s="15" customFormat="1" x14ac:dyDescent="0.25"/>
    <row r="233" spans="6:19" s="15" customFormat="1" x14ac:dyDescent="0.25"/>
    <row r="234" spans="6:19" s="15" customFormat="1" x14ac:dyDescent="0.25">
      <c r="F234" s="24"/>
      <c r="H234" s="24"/>
      <c r="J234" s="24"/>
      <c r="L234" s="24"/>
      <c r="N234" s="24"/>
      <c r="Q234" s="24"/>
      <c r="S234" s="24"/>
    </row>
    <row r="235" spans="6:19" s="15" customFormat="1" x14ac:dyDescent="0.25">
      <c r="F235" s="24"/>
      <c r="H235" s="24"/>
      <c r="J235" s="24"/>
      <c r="L235" s="24"/>
      <c r="N235" s="24"/>
      <c r="Q235" s="24"/>
      <c r="S235" s="24"/>
    </row>
    <row r="236" spans="6:19" s="15" customFormat="1" x14ac:dyDescent="0.25">
      <c r="F236" s="24"/>
      <c r="H236" s="24"/>
      <c r="J236" s="24"/>
      <c r="L236" s="24"/>
      <c r="N236" s="24"/>
      <c r="Q236" s="24"/>
      <c r="S236" s="24"/>
    </row>
    <row r="237" spans="6:19" s="15" customFormat="1" x14ac:dyDescent="0.25">
      <c r="F237" s="24"/>
      <c r="H237" s="24"/>
      <c r="J237" s="24"/>
      <c r="L237" s="24"/>
      <c r="N237" s="24"/>
      <c r="Q237" s="24"/>
      <c r="S237" s="24"/>
    </row>
    <row r="238" spans="6:19" s="15" customFormat="1" x14ac:dyDescent="0.25">
      <c r="F238" s="24"/>
      <c r="H238" s="24"/>
      <c r="J238" s="24"/>
      <c r="L238" s="24"/>
      <c r="N238" s="24"/>
      <c r="Q238" s="24"/>
      <c r="S238" s="24"/>
    </row>
    <row r="239" spans="6:19" s="15" customFormat="1" x14ac:dyDescent="0.25">
      <c r="F239" s="24"/>
      <c r="H239" s="24"/>
      <c r="J239" s="24"/>
      <c r="L239" s="24"/>
      <c r="N239" s="24"/>
      <c r="Q239" s="24"/>
      <c r="S239" s="24"/>
    </row>
    <row r="240" spans="6:19" s="15" customFormat="1" x14ac:dyDescent="0.25">
      <c r="F240" s="24"/>
      <c r="H240" s="24"/>
      <c r="J240" s="24"/>
      <c r="L240" s="24"/>
      <c r="N240" s="24"/>
      <c r="Q240" s="24"/>
      <c r="S240" s="24"/>
    </row>
    <row r="241" spans="6:19" s="15" customFormat="1" x14ac:dyDescent="0.25">
      <c r="F241" s="24"/>
      <c r="H241" s="24"/>
      <c r="J241" s="24"/>
      <c r="L241" s="24"/>
      <c r="N241" s="24"/>
      <c r="Q241" s="24"/>
      <c r="S241" s="24"/>
    </row>
    <row r="242" spans="6:19" s="15" customFormat="1" x14ac:dyDescent="0.25">
      <c r="F242" s="24"/>
      <c r="H242" s="24"/>
      <c r="J242" s="24"/>
      <c r="L242" s="24"/>
      <c r="N242" s="24"/>
      <c r="Q242" s="24"/>
      <c r="S242" s="24"/>
    </row>
    <row r="243" spans="6:19" s="15" customFormat="1" x14ac:dyDescent="0.25">
      <c r="F243" s="24"/>
      <c r="H243" s="24"/>
      <c r="J243" s="24"/>
      <c r="L243" s="24"/>
      <c r="N243" s="24"/>
      <c r="Q243" s="24"/>
      <c r="S243" s="24"/>
    </row>
    <row r="244" spans="6:19" s="15" customFormat="1" x14ac:dyDescent="0.25">
      <c r="F244" s="24"/>
      <c r="H244" s="24"/>
      <c r="J244" s="24"/>
      <c r="L244" s="24"/>
      <c r="N244" s="24"/>
      <c r="Q244" s="24"/>
      <c r="S244" s="24"/>
    </row>
    <row r="245" spans="6:19" s="15" customFormat="1" x14ac:dyDescent="0.25">
      <c r="F245" s="24"/>
      <c r="H245" s="24"/>
      <c r="J245" s="24"/>
      <c r="L245" s="24"/>
      <c r="N245" s="24"/>
      <c r="Q245" s="24"/>
      <c r="S245" s="24"/>
    </row>
    <row r="246" spans="6:19" s="15" customFormat="1" x14ac:dyDescent="0.25">
      <c r="F246" s="24"/>
      <c r="H246" s="24"/>
      <c r="J246" s="24"/>
      <c r="L246" s="24"/>
      <c r="N246" s="24"/>
      <c r="Q246" s="24"/>
      <c r="S246" s="24"/>
    </row>
    <row r="247" spans="6:19" s="15" customFormat="1" x14ac:dyDescent="0.25">
      <c r="F247" s="24"/>
      <c r="H247" s="24"/>
      <c r="J247" s="24"/>
      <c r="L247" s="24"/>
      <c r="N247" s="24"/>
      <c r="Q247" s="24"/>
      <c r="S247" s="24"/>
    </row>
    <row r="248" spans="6:19" s="15" customFormat="1" x14ac:dyDescent="0.25">
      <c r="F248" s="24"/>
      <c r="H248" s="24"/>
      <c r="J248" s="24"/>
      <c r="L248" s="24"/>
      <c r="N248" s="24"/>
      <c r="Q248" s="24"/>
      <c r="S248" s="24"/>
    </row>
    <row r="249" spans="6:19" s="15" customFormat="1" x14ac:dyDescent="0.25">
      <c r="F249" s="24"/>
      <c r="H249" s="24"/>
      <c r="J249" s="24"/>
      <c r="L249" s="24"/>
      <c r="N249" s="24"/>
      <c r="Q249" s="24"/>
      <c r="S249" s="24"/>
    </row>
    <row r="250" spans="6:19" s="15" customFormat="1" x14ac:dyDescent="0.25">
      <c r="F250" s="24"/>
      <c r="H250" s="24"/>
      <c r="J250" s="24"/>
      <c r="L250" s="24"/>
      <c r="N250" s="24"/>
      <c r="Q250" s="24"/>
      <c r="S250" s="24"/>
    </row>
    <row r="251" spans="6:19" s="15" customFormat="1" x14ac:dyDescent="0.25">
      <c r="F251" s="24"/>
      <c r="H251" s="24"/>
      <c r="J251" s="24"/>
      <c r="L251" s="24"/>
      <c r="N251" s="24"/>
      <c r="Q251" s="24"/>
      <c r="S251" s="24"/>
    </row>
    <row r="252" spans="6:19" s="15" customFormat="1" x14ac:dyDescent="0.25">
      <c r="F252" s="24"/>
      <c r="H252" s="24"/>
      <c r="J252" s="24"/>
      <c r="L252" s="24"/>
      <c r="N252" s="24"/>
      <c r="Q252" s="24"/>
      <c r="S252" s="24"/>
    </row>
    <row r="253" spans="6:19" s="15" customFormat="1" x14ac:dyDescent="0.25">
      <c r="F253" s="24"/>
      <c r="H253" s="24"/>
      <c r="J253" s="24"/>
      <c r="L253" s="24"/>
      <c r="N253" s="24"/>
      <c r="Q253" s="24"/>
      <c r="S253" s="24"/>
    </row>
    <row r="254" spans="6:19" s="15" customFormat="1" x14ac:dyDescent="0.25">
      <c r="F254" s="24"/>
      <c r="H254" s="24"/>
      <c r="J254" s="24"/>
      <c r="L254" s="24"/>
      <c r="N254" s="24"/>
      <c r="Q254" s="24"/>
      <c r="S254" s="24"/>
    </row>
    <row r="255" spans="6:19" s="15" customFormat="1" x14ac:dyDescent="0.25">
      <c r="F255" s="24"/>
      <c r="H255" s="24"/>
      <c r="J255" s="24"/>
      <c r="L255" s="24"/>
      <c r="N255" s="24"/>
      <c r="Q255" s="24"/>
      <c r="S255" s="24"/>
    </row>
    <row r="256" spans="6:19" s="15" customFormat="1" x14ac:dyDescent="0.25">
      <c r="F256" s="24"/>
      <c r="H256" s="24"/>
      <c r="J256" s="24"/>
      <c r="L256" s="24"/>
      <c r="N256" s="24"/>
      <c r="Q256" s="24"/>
      <c r="S256" s="24"/>
    </row>
    <row r="257" spans="6:19" s="15" customFormat="1" x14ac:dyDescent="0.25">
      <c r="F257" s="24"/>
      <c r="H257" s="24"/>
      <c r="J257" s="24"/>
      <c r="L257" s="24"/>
      <c r="N257" s="24"/>
      <c r="Q257" s="24"/>
      <c r="S257" s="24"/>
    </row>
    <row r="258" spans="6:19" s="15" customFormat="1" x14ac:dyDescent="0.25">
      <c r="F258" s="24"/>
      <c r="H258" s="24"/>
      <c r="J258" s="24"/>
      <c r="L258" s="24"/>
      <c r="N258" s="24"/>
      <c r="Q258" s="24"/>
      <c r="S258" s="24"/>
    </row>
    <row r="259" spans="6:19" s="15" customFormat="1" x14ac:dyDescent="0.25">
      <c r="F259" s="24"/>
      <c r="H259" s="24"/>
      <c r="J259" s="24"/>
      <c r="L259" s="24"/>
      <c r="N259" s="24"/>
      <c r="Q259" s="24"/>
      <c r="S259" s="24"/>
    </row>
    <row r="260" spans="6:19" s="15" customFormat="1" x14ac:dyDescent="0.25">
      <c r="F260" s="24"/>
      <c r="H260" s="24"/>
      <c r="J260" s="24"/>
      <c r="L260" s="24"/>
      <c r="N260" s="24"/>
      <c r="Q260" s="24"/>
      <c r="S260" s="24"/>
    </row>
    <row r="261" spans="6:19" s="15" customFormat="1" x14ac:dyDescent="0.25">
      <c r="F261" s="24"/>
      <c r="H261" s="24"/>
      <c r="J261" s="24"/>
      <c r="L261" s="24"/>
      <c r="N261" s="24"/>
      <c r="Q261" s="24"/>
      <c r="S261" s="24"/>
    </row>
    <row r="262" spans="6:19" s="15" customFormat="1" x14ac:dyDescent="0.25">
      <c r="F262" s="24"/>
      <c r="H262" s="24"/>
      <c r="J262" s="24"/>
      <c r="L262" s="24"/>
      <c r="N262" s="24"/>
      <c r="Q262" s="24"/>
      <c r="S262" s="24"/>
    </row>
    <row r="263" spans="6:19" s="15" customFormat="1" x14ac:dyDescent="0.25">
      <c r="F263" s="24"/>
      <c r="H263" s="24"/>
      <c r="J263" s="24"/>
      <c r="L263" s="24"/>
      <c r="N263" s="24"/>
      <c r="Q263" s="24"/>
      <c r="S263" s="24"/>
    </row>
    <row r="264" spans="6:19" s="15" customFormat="1" x14ac:dyDescent="0.25">
      <c r="F264" s="24"/>
      <c r="H264" s="24"/>
      <c r="J264" s="24"/>
      <c r="L264" s="24"/>
      <c r="N264" s="24"/>
      <c r="Q264" s="24"/>
      <c r="S264" s="24"/>
    </row>
    <row r="265" spans="6:19" s="15" customFormat="1" x14ac:dyDescent="0.25">
      <c r="F265" s="24"/>
      <c r="H265" s="24"/>
      <c r="J265" s="24"/>
      <c r="L265" s="24"/>
      <c r="N265" s="24"/>
      <c r="Q265" s="24"/>
      <c r="S265" s="24"/>
    </row>
    <row r="266" spans="6:19" s="15" customFormat="1" x14ac:dyDescent="0.25">
      <c r="F266" s="24"/>
      <c r="H266" s="24"/>
      <c r="J266" s="24"/>
      <c r="L266" s="24"/>
      <c r="N266" s="24"/>
      <c r="Q266" s="24"/>
      <c r="S266" s="24"/>
    </row>
    <row r="267" spans="6:19" s="15" customFormat="1" x14ac:dyDescent="0.25">
      <c r="F267" s="24"/>
      <c r="H267" s="24"/>
      <c r="J267" s="24"/>
      <c r="L267" s="24"/>
      <c r="N267" s="24"/>
      <c r="Q267" s="24"/>
      <c r="S267" s="24"/>
    </row>
    <row r="268" spans="6:19" s="15" customFormat="1" x14ac:dyDescent="0.25">
      <c r="F268" s="24"/>
      <c r="H268" s="24"/>
      <c r="J268" s="24"/>
      <c r="L268" s="24"/>
      <c r="N268" s="24"/>
      <c r="Q268" s="24"/>
      <c r="S268" s="24"/>
    </row>
    <row r="269" spans="6:19" s="15" customFormat="1" x14ac:dyDescent="0.25">
      <c r="F269" s="24"/>
      <c r="H269" s="24"/>
      <c r="J269" s="24"/>
      <c r="L269" s="24"/>
      <c r="N269" s="24"/>
      <c r="Q269" s="24"/>
      <c r="S269" s="24"/>
    </row>
    <row r="270" spans="6:19" s="15" customFormat="1" x14ac:dyDescent="0.25">
      <c r="F270" s="24"/>
      <c r="H270" s="24"/>
      <c r="J270" s="24"/>
      <c r="L270" s="24"/>
      <c r="N270" s="24"/>
      <c r="Q270" s="24"/>
      <c r="S270" s="24"/>
    </row>
    <row r="271" spans="6:19" s="15" customFormat="1" x14ac:dyDescent="0.25">
      <c r="F271" s="24"/>
      <c r="H271" s="24"/>
      <c r="J271" s="24"/>
      <c r="L271" s="24"/>
      <c r="N271" s="24"/>
      <c r="Q271" s="24"/>
      <c r="S271" s="24"/>
    </row>
    <row r="272" spans="6:19" s="15" customFormat="1" x14ac:dyDescent="0.25">
      <c r="F272" s="24"/>
      <c r="H272" s="24"/>
      <c r="J272" s="24"/>
      <c r="L272" s="24"/>
      <c r="N272" s="24"/>
      <c r="Q272" s="24"/>
      <c r="S272" s="24"/>
    </row>
    <row r="273" spans="6:19" s="15" customFormat="1" x14ac:dyDescent="0.25">
      <c r="F273" s="24"/>
      <c r="H273" s="24"/>
      <c r="J273" s="24"/>
      <c r="L273" s="24"/>
      <c r="N273" s="24"/>
      <c r="Q273" s="24"/>
      <c r="S273" s="24"/>
    </row>
    <row r="274" spans="6:19" s="15" customFormat="1" x14ac:dyDescent="0.25">
      <c r="F274" s="24"/>
      <c r="H274" s="24"/>
      <c r="J274" s="24"/>
      <c r="L274" s="24"/>
      <c r="N274" s="24"/>
      <c r="Q274" s="24"/>
      <c r="S274" s="24"/>
    </row>
    <row r="275" spans="6:19" s="15" customFormat="1" x14ac:dyDescent="0.25">
      <c r="F275" s="24"/>
      <c r="H275" s="24"/>
      <c r="J275" s="24"/>
      <c r="L275" s="24"/>
      <c r="N275" s="24"/>
      <c r="Q275" s="24"/>
      <c r="S275" s="24"/>
    </row>
    <row r="276" spans="6:19" s="15" customFormat="1" x14ac:dyDescent="0.25">
      <c r="F276" s="24"/>
      <c r="H276" s="24"/>
      <c r="J276" s="24"/>
      <c r="L276" s="24"/>
      <c r="N276" s="24"/>
      <c r="Q276" s="24"/>
      <c r="S276" s="24"/>
    </row>
    <row r="277" spans="6:19" s="15" customFormat="1" x14ac:dyDescent="0.25">
      <c r="F277" s="24"/>
      <c r="H277" s="24"/>
      <c r="J277" s="24"/>
      <c r="L277" s="24"/>
      <c r="N277" s="24"/>
      <c r="Q277" s="24"/>
      <c r="S277" s="24"/>
    </row>
    <row r="278" spans="6:19" s="15" customFormat="1" x14ac:dyDescent="0.25">
      <c r="F278" s="24"/>
      <c r="H278" s="24"/>
      <c r="J278" s="24"/>
      <c r="L278" s="24"/>
      <c r="N278" s="24"/>
      <c r="Q278" s="24"/>
      <c r="S278" s="24"/>
    </row>
    <row r="279" spans="6:19" s="15" customFormat="1" x14ac:dyDescent="0.25">
      <c r="F279" s="24"/>
      <c r="H279" s="24"/>
      <c r="J279" s="24"/>
      <c r="L279" s="24"/>
      <c r="N279" s="24"/>
      <c r="Q279" s="24"/>
      <c r="S279" s="24"/>
    </row>
    <row r="280" spans="6:19" s="15" customFormat="1" x14ac:dyDescent="0.25">
      <c r="F280" s="24"/>
      <c r="H280" s="24"/>
      <c r="J280" s="24"/>
      <c r="L280" s="24"/>
      <c r="N280" s="24"/>
      <c r="Q280" s="24"/>
      <c r="S280" s="24"/>
    </row>
    <row r="281" spans="6:19" s="15" customFormat="1" x14ac:dyDescent="0.25">
      <c r="F281" s="24"/>
      <c r="H281" s="24"/>
      <c r="J281" s="24"/>
      <c r="L281" s="24"/>
      <c r="N281" s="24"/>
      <c r="Q281" s="24"/>
      <c r="S281" s="24"/>
    </row>
    <row r="282" spans="6:19" s="15" customFormat="1" x14ac:dyDescent="0.25">
      <c r="F282" s="24"/>
      <c r="H282" s="24"/>
      <c r="J282" s="24"/>
      <c r="L282" s="24"/>
      <c r="N282" s="24"/>
      <c r="Q282" s="24"/>
      <c r="S282" s="24"/>
    </row>
    <row r="283" spans="6:19" s="15" customFormat="1" x14ac:dyDescent="0.25">
      <c r="F283" s="24"/>
      <c r="H283" s="24"/>
      <c r="J283" s="24"/>
      <c r="L283" s="24"/>
      <c r="N283" s="24"/>
      <c r="Q283" s="24"/>
      <c r="S283" s="24"/>
    </row>
    <row r="284" spans="6:19" s="15" customFormat="1" x14ac:dyDescent="0.25">
      <c r="F284" s="24"/>
      <c r="H284" s="24"/>
      <c r="J284" s="24"/>
      <c r="L284" s="24"/>
      <c r="N284" s="24"/>
      <c r="Q284" s="24"/>
      <c r="S284" s="24"/>
    </row>
    <row r="285" spans="6:19" s="15" customFormat="1" x14ac:dyDescent="0.25">
      <c r="F285" s="24"/>
      <c r="H285" s="24"/>
      <c r="J285" s="24"/>
      <c r="L285" s="24"/>
      <c r="N285" s="24"/>
      <c r="Q285" s="24"/>
      <c r="S285" s="24"/>
    </row>
    <row r="286" spans="6:19" s="15" customFormat="1" x14ac:dyDescent="0.25">
      <c r="F286" s="24"/>
      <c r="H286" s="24"/>
      <c r="J286" s="24"/>
      <c r="L286" s="24"/>
      <c r="N286" s="24"/>
      <c r="Q286" s="24"/>
      <c r="S286" s="24"/>
    </row>
    <row r="287" spans="6:19" s="15" customFormat="1" x14ac:dyDescent="0.25">
      <c r="F287" s="24"/>
      <c r="H287" s="24"/>
      <c r="J287" s="24"/>
      <c r="L287" s="24"/>
      <c r="N287" s="24"/>
      <c r="Q287" s="24"/>
      <c r="S287" s="24"/>
    </row>
    <row r="288" spans="6:19" s="15" customFormat="1" x14ac:dyDescent="0.25">
      <c r="F288" s="24"/>
      <c r="H288" s="24"/>
      <c r="J288" s="24"/>
      <c r="L288" s="24"/>
      <c r="N288" s="24"/>
      <c r="Q288" s="24"/>
      <c r="S288" s="24"/>
    </row>
    <row r="289" spans="6:19" s="15" customFormat="1" x14ac:dyDescent="0.25">
      <c r="F289" s="24"/>
      <c r="H289" s="24"/>
      <c r="J289" s="24"/>
      <c r="L289" s="24"/>
      <c r="N289" s="24"/>
      <c r="Q289" s="24"/>
      <c r="S289" s="24"/>
    </row>
    <row r="290" spans="6:19" s="15" customFormat="1" x14ac:dyDescent="0.25">
      <c r="F290" s="24"/>
      <c r="H290" s="24"/>
      <c r="J290" s="24"/>
      <c r="L290" s="24"/>
      <c r="N290" s="24"/>
      <c r="Q290" s="24"/>
      <c r="S290" s="24"/>
    </row>
    <row r="291" spans="6:19" s="15" customFormat="1" x14ac:dyDescent="0.25">
      <c r="F291" s="24"/>
      <c r="H291" s="24"/>
      <c r="J291" s="24"/>
      <c r="L291" s="24"/>
      <c r="N291" s="24"/>
      <c r="Q291" s="24"/>
      <c r="S291" s="24"/>
    </row>
    <row r="292" spans="6:19" s="15" customFormat="1" x14ac:dyDescent="0.25">
      <c r="F292" s="24"/>
      <c r="H292" s="24"/>
      <c r="J292" s="24"/>
      <c r="L292" s="24"/>
      <c r="N292" s="24"/>
      <c r="Q292" s="24"/>
      <c r="S292" s="24"/>
    </row>
    <row r="293" spans="6:19" s="15" customFormat="1" x14ac:dyDescent="0.25">
      <c r="F293" s="24"/>
      <c r="H293" s="24"/>
      <c r="J293" s="24"/>
      <c r="L293" s="24"/>
      <c r="N293" s="24"/>
      <c r="Q293" s="24"/>
      <c r="S293" s="24"/>
    </row>
    <row r="294" spans="6:19" s="15" customFormat="1" x14ac:dyDescent="0.25">
      <c r="F294" s="24"/>
      <c r="H294" s="24"/>
      <c r="J294" s="24"/>
      <c r="L294" s="24"/>
      <c r="N294" s="24"/>
      <c r="Q294" s="24"/>
      <c r="S294" s="24"/>
    </row>
    <row r="295" spans="6:19" s="15" customFormat="1" x14ac:dyDescent="0.25">
      <c r="F295" s="24"/>
      <c r="H295" s="24"/>
      <c r="J295" s="24"/>
      <c r="L295" s="24"/>
      <c r="N295" s="24"/>
      <c r="Q295" s="24"/>
      <c r="S295" s="24"/>
    </row>
    <row r="296" spans="6:19" s="15" customFormat="1" x14ac:dyDescent="0.25">
      <c r="F296" s="24"/>
      <c r="H296" s="24"/>
      <c r="J296" s="24"/>
      <c r="L296" s="24"/>
      <c r="N296" s="24"/>
      <c r="Q296" s="24"/>
      <c r="S296" s="24"/>
    </row>
    <row r="297" spans="6:19" s="15" customFormat="1" x14ac:dyDescent="0.25">
      <c r="F297" s="24"/>
      <c r="H297" s="24"/>
      <c r="J297" s="24"/>
      <c r="L297" s="24"/>
      <c r="N297" s="24"/>
      <c r="Q297" s="24"/>
      <c r="S297" s="24"/>
    </row>
    <row r="298" spans="6:19" s="15" customFormat="1" x14ac:dyDescent="0.25">
      <c r="F298" s="24"/>
      <c r="H298" s="24"/>
      <c r="J298" s="24"/>
      <c r="L298" s="24"/>
      <c r="N298" s="24"/>
      <c r="Q298" s="24"/>
      <c r="S298" s="24"/>
    </row>
    <row r="299" spans="6:19" s="15" customFormat="1" x14ac:dyDescent="0.25">
      <c r="F299" s="24"/>
      <c r="H299" s="24"/>
      <c r="J299" s="24"/>
      <c r="L299" s="24"/>
      <c r="N299" s="24"/>
      <c r="Q299" s="24"/>
      <c r="S299" s="24"/>
    </row>
    <row r="300" spans="6:19" s="15" customFormat="1" x14ac:dyDescent="0.25">
      <c r="F300" s="24"/>
      <c r="H300" s="24"/>
      <c r="J300" s="24"/>
      <c r="L300" s="24"/>
      <c r="N300" s="24"/>
      <c r="Q300" s="24"/>
      <c r="S300" s="24"/>
    </row>
    <row r="301" spans="6:19" s="15" customFormat="1" x14ac:dyDescent="0.25">
      <c r="F301" s="24"/>
      <c r="H301" s="24"/>
      <c r="J301" s="24"/>
      <c r="L301" s="24"/>
      <c r="N301" s="24"/>
      <c r="Q301" s="24"/>
      <c r="S301" s="24"/>
    </row>
    <row r="302" spans="6:19" s="15" customFormat="1" x14ac:dyDescent="0.25">
      <c r="F302" s="24"/>
      <c r="H302" s="24"/>
      <c r="J302" s="24"/>
      <c r="L302" s="24"/>
      <c r="N302" s="24"/>
      <c r="Q302" s="24"/>
      <c r="S302" s="24"/>
    </row>
    <row r="303" spans="6:19" s="15" customFormat="1" x14ac:dyDescent="0.25">
      <c r="F303" s="24"/>
      <c r="H303" s="24"/>
      <c r="J303" s="24"/>
      <c r="L303" s="24"/>
      <c r="N303" s="24"/>
      <c r="Q303" s="24"/>
      <c r="S303" s="24"/>
    </row>
    <row r="304" spans="6:19" s="15" customFormat="1" x14ac:dyDescent="0.25">
      <c r="F304" s="24"/>
      <c r="H304" s="24"/>
      <c r="J304" s="24"/>
      <c r="L304" s="24"/>
      <c r="N304" s="24"/>
      <c r="Q304" s="24"/>
      <c r="S304" s="24"/>
    </row>
    <row r="305" spans="6:19" s="15" customFormat="1" x14ac:dyDescent="0.25">
      <c r="F305" s="24"/>
      <c r="H305" s="24"/>
      <c r="J305" s="24"/>
      <c r="L305" s="24"/>
      <c r="N305" s="24"/>
      <c r="Q305" s="24"/>
      <c r="S305" s="24"/>
    </row>
    <row r="306" spans="6:19" s="15" customFormat="1" x14ac:dyDescent="0.25">
      <c r="F306" s="24"/>
      <c r="H306" s="24"/>
      <c r="J306" s="24"/>
      <c r="L306" s="24"/>
      <c r="N306" s="24"/>
      <c r="Q306" s="24"/>
      <c r="S306" s="24"/>
    </row>
    <row r="307" spans="6:19" s="15" customFormat="1" x14ac:dyDescent="0.25">
      <c r="F307" s="24"/>
      <c r="H307" s="24"/>
      <c r="J307" s="24"/>
      <c r="L307" s="24"/>
      <c r="N307" s="24"/>
      <c r="Q307" s="24"/>
      <c r="S307" s="24"/>
    </row>
    <row r="308" spans="6:19" s="15" customFormat="1" x14ac:dyDescent="0.25">
      <c r="F308" s="24"/>
      <c r="H308" s="24"/>
      <c r="J308" s="24"/>
      <c r="L308" s="24"/>
      <c r="N308" s="24"/>
      <c r="Q308" s="24"/>
      <c r="S308" s="24"/>
    </row>
    <row r="309" spans="6:19" s="15" customFormat="1" x14ac:dyDescent="0.25">
      <c r="F309" s="24"/>
      <c r="H309" s="24"/>
      <c r="J309" s="24"/>
      <c r="L309" s="24"/>
      <c r="N309" s="24"/>
      <c r="Q309" s="24"/>
      <c r="S309" s="24"/>
    </row>
    <row r="310" spans="6:19" s="15" customFormat="1" x14ac:dyDescent="0.25">
      <c r="F310" s="24"/>
      <c r="H310" s="24"/>
      <c r="J310" s="24"/>
      <c r="L310" s="24"/>
      <c r="N310" s="24"/>
      <c r="Q310" s="24"/>
      <c r="S310" s="24"/>
    </row>
    <row r="311" spans="6:19" s="15" customFormat="1" x14ac:dyDescent="0.25">
      <c r="F311" s="24"/>
      <c r="H311" s="24"/>
      <c r="J311" s="24"/>
      <c r="L311" s="24"/>
      <c r="N311" s="24"/>
      <c r="Q311" s="24"/>
      <c r="S311" s="24"/>
    </row>
    <row r="312" spans="6:19" s="15" customFormat="1" x14ac:dyDescent="0.25">
      <c r="F312" s="24"/>
      <c r="H312" s="24"/>
      <c r="J312" s="24"/>
      <c r="L312" s="24"/>
      <c r="N312" s="24"/>
      <c r="Q312" s="24"/>
      <c r="S312" s="24"/>
    </row>
    <row r="313" spans="6:19" s="15" customFormat="1" x14ac:dyDescent="0.25">
      <c r="F313" s="24"/>
      <c r="H313" s="24"/>
      <c r="J313" s="24"/>
      <c r="L313" s="24"/>
      <c r="N313" s="24"/>
      <c r="Q313" s="24"/>
      <c r="S313" s="24"/>
    </row>
    <row r="314" spans="6:19" s="15" customFormat="1" x14ac:dyDescent="0.25">
      <c r="F314" s="24"/>
      <c r="H314" s="24"/>
      <c r="J314" s="24"/>
      <c r="L314" s="24"/>
      <c r="N314" s="24"/>
      <c r="Q314" s="24"/>
      <c r="S314" s="24"/>
    </row>
    <row r="315" spans="6:19" s="15" customFormat="1" x14ac:dyDescent="0.25">
      <c r="F315" s="24"/>
      <c r="H315" s="24"/>
      <c r="J315" s="24"/>
      <c r="L315" s="24"/>
      <c r="N315" s="24"/>
      <c r="Q315" s="24"/>
      <c r="S315" s="24"/>
    </row>
    <row r="316" spans="6:19" s="15" customFormat="1" x14ac:dyDescent="0.25">
      <c r="F316" s="24"/>
      <c r="H316" s="24"/>
      <c r="J316" s="24"/>
      <c r="L316" s="24"/>
      <c r="N316" s="24"/>
      <c r="Q316" s="24"/>
      <c r="S316" s="24"/>
    </row>
    <row r="317" spans="6:19" s="15" customFormat="1" x14ac:dyDescent="0.25">
      <c r="F317" s="24"/>
      <c r="H317" s="24"/>
      <c r="J317" s="24"/>
      <c r="L317" s="24"/>
      <c r="N317" s="24"/>
      <c r="Q317" s="24"/>
      <c r="S317" s="24"/>
    </row>
    <row r="318" spans="6:19" s="15" customFormat="1" x14ac:dyDescent="0.25">
      <c r="F318" s="24"/>
      <c r="H318" s="24"/>
      <c r="J318" s="24"/>
      <c r="L318" s="24"/>
      <c r="N318" s="24"/>
      <c r="Q318" s="24"/>
      <c r="S318" s="24"/>
    </row>
    <row r="319" spans="6:19" s="15" customFormat="1" x14ac:dyDescent="0.25">
      <c r="F319" s="24"/>
      <c r="H319" s="24"/>
      <c r="J319" s="24"/>
      <c r="L319" s="24"/>
      <c r="N319" s="24"/>
      <c r="Q319" s="24"/>
      <c r="S319" s="24"/>
    </row>
    <row r="320" spans="6:19" s="15" customFormat="1" x14ac:dyDescent="0.25">
      <c r="F320" s="24"/>
      <c r="H320" s="24"/>
      <c r="J320" s="24"/>
      <c r="L320" s="24"/>
      <c r="N320" s="24"/>
      <c r="Q320" s="24"/>
      <c r="S320" s="24"/>
    </row>
    <row r="321" spans="6:19" s="15" customFormat="1" x14ac:dyDescent="0.25">
      <c r="F321" s="24"/>
      <c r="H321" s="24"/>
      <c r="J321" s="24"/>
      <c r="L321" s="24"/>
      <c r="N321" s="24"/>
      <c r="Q321" s="24"/>
      <c r="S321" s="24"/>
    </row>
    <row r="322" spans="6:19" s="15" customFormat="1" x14ac:dyDescent="0.25">
      <c r="F322" s="24"/>
      <c r="H322" s="24"/>
      <c r="J322" s="24"/>
      <c r="L322" s="24"/>
      <c r="N322" s="24"/>
      <c r="Q322" s="24"/>
      <c r="S322" s="24"/>
    </row>
  </sheetData>
  <mergeCells count="4">
    <mergeCell ref="A6:R6"/>
    <mergeCell ref="A10:R10"/>
    <mergeCell ref="A14:R14"/>
    <mergeCell ref="A18:R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2K for EP22</vt:lpstr>
      <vt:lpstr>'Appendix 2K for EP22'!Print_Area</vt:lpstr>
    </vt:vector>
  </TitlesOfParts>
  <Company>GSU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Huneault, Catherine</dc:creator>
  <cp:lastModifiedBy>Luttrell, Tiija</cp:lastModifiedBy>
  <dcterms:created xsi:type="dcterms:W3CDTF">2020-03-10T13:29:10Z</dcterms:created>
  <dcterms:modified xsi:type="dcterms:W3CDTF">2020-03-10T14:30:33Z</dcterms:modified>
</cp:coreProperties>
</file>